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nansu_planosanas_nodala\Baiba Dreimane\2025\"/>
    </mc:Choice>
  </mc:AlternateContent>
  <xr:revisionPtr revIDLastSave="0" documentId="13_ncr:1_{74981BE2-AF55-4C6C-86F9-5C8F5FFE47F1}" xr6:coauthVersionLast="47" xr6:coauthVersionMax="47" xr10:uidLastSave="{00000000-0000-0000-0000-000000000000}"/>
  <bookViews>
    <workbookView xWindow="-120" yWindow="-120" windowWidth="29040" windowHeight="15720" xr2:uid="{098FF298-C02D-49E2-929F-125A389F2F87}"/>
  </bookViews>
  <sheets>
    <sheet name="julijs" sheetId="4" r:id="rId1"/>
  </sheets>
  <definedNames>
    <definedName name="_xlnm._FilterDatabase" localSheetId="0" hidden="1">julijs!$A$8:$X$6482</definedName>
    <definedName name="_xlnm.Print_Titles" localSheetId="0">julijs!$5:$8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93" i="4" l="1"/>
  <c r="I2707" i="4"/>
  <c r="I2471" i="4"/>
  <c r="F2882" i="4"/>
  <c r="G127" i="4" l="1"/>
  <c r="H127" i="4"/>
  <c r="H106" i="4"/>
  <c r="G106" i="4"/>
  <c r="H532" i="4"/>
  <c r="H528" i="4"/>
  <c r="H489" i="4"/>
  <c r="H488" i="4"/>
  <c r="H487" i="4"/>
  <c r="G489" i="4"/>
  <c r="G488" i="4"/>
  <c r="H2178" i="4"/>
  <c r="H2140" i="4"/>
  <c r="H2139" i="4"/>
  <c r="H2138" i="4"/>
  <c r="G2140" i="4"/>
  <c r="G2139" i="4"/>
  <c r="H4581" i="4"/>
  <c r="H4542" i="4"/>
  <c r="H4541" i="4"/>
  <c r="G4542" i="4"/>
  <c r="H4392" i="4"/>
  <c r="H4391" i="4"/>
  <c r="G4392" i="4"/>
  <c r="G4391" i="4"/>
  <c r="H5589" i="4"/>
  <c r="H5588" i="4"/>
  <c r="H5587" i="4"/>
  <c r="G5589" i="4"/>
  <c r="G5588" i="4"/>
  <c r="H5924" i="4"/>
  <c r="H4128" i="4"/>
  <c r="G4128" i="4"/>
  <c r="H4090" i="4"/>
  <c r="H4089" i="4"/>
  <c r="G4090" i="4"/>
  <c r="G4089" i="4"/>
  <c r="G3791" i="4"/>
  <c r="G3790" i="4"/>
  <c r="H3791" i="4"/>
  <c r="H3790" i="4"/>
  <c r="H3789" i="4"/>
  <c r="H3977" i="4"/>
  <c r="H3939" i="4"/>
  <c r="H3938" i="4"/>
  <c r="G3939" i="4"/>
  <c r="F419" i="4"/>
  <c r="H377" i="4" l="1"/>
  <c r="H373" i="4"/>
  <c r="H334" i="4"/>
  <c r="H333" i="4"/>
  <c r="H332" i="4"/>
  <c r="G334" i="4"/>
  <c r="G333" i="4"/>
  <c r="H4694" i="4"/>
  <c r="G4694" i="4"/>
  <c r="H2328" i="4"/>
  <c r="H2291" i="4"/>
  <c r="H2290" i="4"/>
  <c r="H2289" i="4"/>
  <c r="G2291" i="4"/>
  <c r="G2290" i="4"/>
  <c r="H6223" i="4"/>
  <c r="H6185" i="4"/>
  <c r="G6185" i="4"/>
  <c r="H5775" i="4"/>
  <c r="H680" i="4"/>
  <c r="H643" i="4"/>
  <c r="H642" i="4"/>
  <c r="H641" i="4"/>
  <c r="G643" i="4"/>
  <c r="G642" i="4"/>
  <c r="H2628" i="4"/>
  <c r="H2590" i="4"/>
  <c r="H2589" i="4"/>
  <c r="H2588" i="4"/>
  <c r="G2590" i="4"/>
  <c r="G2589" i="4"/>
  <c r="H3376" i="4"/>
  <c r="G3376" i="4"/>
  <c r="H222" i="4" l="1"/>
  <c r="H221" i="4"/>
  <c r="H219" i="4"/>
  <c r="G222" i="4"/>
  <c r="G221" i="4"/>
  <c r="G219" i="4"/>
  <c r="H184" i="4"/>
  <c r="H182" i="4"/>
  <c r="H181" i="4"/>
  <c r="H180" i="4"/>
  <c r="G184" i="4"/>
  <c r="G182" i="4"/>
  <c r="G181" i="4"/>
  <c r="G180" i="4"/>
  <c r="H2478" i="4"/>
  <c r="H2441" i="4"/>
  <c r="H2440" i="4"/>
  <c r="H2439" i="4"/>
  <c r="G2441" i="4"/>
  <c r="G2440" i="4"/>
  <c r="H2778" i="4"/>
  <c r="G2741" i="4"/>
  <c r="G2740" i="4"/>
  <c r="H2741" i="4"/>
  <c r="H2740" i="4"/>
  <c r="H2739" i="4"/>
  <c r="F5587" i="4"/>
  <c r="F4991" i="4"/>
  <c r="F4842" i="4"/>
  <c r="F4541" i="4"/>
  <c r="F3938" i="4"/>
  <c r="F3789" i="4"/>
  <c r="F3187" i="4"/>
  <c r="F3037" i="4"/>
  <c r="F2888" i="4"/>
  <c r="F2739" i="4"/>
  <c r="F2588" i="4"/>
  <c r="F2439" i="4"/>
  <c r="F2289" i="4"/>
  <c r="F2138" i="4"/>
  <c r="F1989" i="4"/>
  <c r="F1840" i="4"/>
  <c r="F1689" i="4"/>
  <c r="F1540" i="4"/>
  <c r="F1391" i="4"/>
  <c r="F1240" i="4"/>
  <c r="F1088" i="4"/>
  <c r="F939" i="4"/>
  <c r="F790" i="4"/>
  <c r="F641" i="4"/>
  <c r="F487" i="4"/>
  <c r="F332" i="4"/>
  <c r="F180" i="4"/>
  <c r="F4128" i="4"/>
  <c r="F3527" i="4"/>
  <c r="F3376" i="4"/>
  <c r="F6223" i="4"/>
  <c r="F5924" i="4"/>
  <c r="F5775" i="4"/>
  <c r="F5328" i="4"/>
  <c r="F5179" i="4"/>
  <c r="F5030" i="4"/>
  <c r="F4881" i="4"/>
  <c r="F4581" i="4"/>
  <c r="F3977" i="4"/>
  <c r="F3226" i="4"/>
  <c r="F3076" i="4"/>
  <c r="F2927" i="4"/>
  <c r="F2778" i="4"/>
  <c r="F2628" i="4"/>
  <c r="F2478" i="4"/>
  <c r="F2328" i="4"/>
  <c r="F2178" i="4"/>
  <c r="F2028" i="4"/>
  <c r="F1879" i="4"/>
  <c r="F1729" i="4"/>
  <c r="F1579" i="4"/>
  <c r="F1430" i="4"/>
  <c r="F1280" i="4"/>
  <c r="F1128" i="4"/>
  <c r="F978" i="4"/>
  <c r="F829" i="4"/>
  <c r="F680" i="4"/>
  <c r="F528" i="4"/>
  <c r="F373" i="4"/>
  <c r="F219" i="4"/>
  <c r="F222" i="4"/>
  <c r="F221" i="4"/>
  <c r="F1583" i="4"/>
  <c r="F1132" i="4"/>
  <c r="F532" i="4"/>
  <c r="F377" i="4"/>
  <c r="F5141" i="4" l="1"/>
  <c r="F4992" i="4"/>
  <c r="F4240" i="4"/>
  <c r="F1841" i="4"/>
  <c r="F1990" i="4"/>
  <c r="F3188" i="4"/>
  <c r="F1241" i="4"/>
  <c r="F1089" i="4"/>
  <c r="F2290" i="4"/>
  <c r="F2740" i="4"/>
  <c r="F181" i="4"/>
  <c r="F6185" i="4"/>
  <c r="F5589" i="4"/>
  <c r="F5588" i="4"/>
  <c r="F5290" i="4"/>
  <c r="F4843" i="4"/>
  <c r="F4694" i="4"/>
  <c r="F4542" i="4"/>
  <c r="F4392" i="4"/>
  <c r="F4391" i="4"/>
  <c r="F4241" i="4"/>
  <c r="F4090" i="4"/>
  <c r="F4089" i="4"/>
  <c r="F3939" i="4"/>
  <c r="F3791" i="4"/>
  <c r="F3790" i="4"/>
  <c r="F3640" i="4"/>
  <c r="F3639" i="4"/>
  <c r="F3489" i="4"/>
  <c r="F3488" i="4"/>
  <c r="F3189" i="4"/>
  <c r="F3039" i="4"/>
  <c r="F3038" i="4"/>
  <c r="F2890" i="4"/>
  <c r="F2889" i="4"/>
  <c r="F2741" i="4"/>
  <c r="F2590" i="4"/>
  <c r="F2589" i="4"/>
  <c r="F2441" i="4"/>
  <c r="F2440" i="4"/>
  <c r="F2291" i="4"/>
  <c r="F2140" i="4"/>
  <c r="F2139" i="4"/>
  <c r="F1991" i="4"/>
  <c r="F1842" i="4"/>
  <c r="F1691" i="4"/>
  <c r="F1690" i="4"/>
  <c r="F1542" i="4"/>
  <c r="F1541" i="4"/>
  <c r="F1393" i="4"/>
  <c r="F1392" i="4"/>
  <c r="F1242" i="4"/>
  <c r="F1090" i="4"/>
  <c r="F941" i="4"/>
  <c r="F940" i="4"/>
  <c r="F792" i="4"/>
  <c r="F791" i="4"/>
  <c r="F643" i="4"/>
  <c r="F642" i="4"/>
  <c r="F489" i="4"/>
  <c r="F488" i="4"/>
  <c r="F334" i="4"/>
  <c r="F333" i="4"/>
  <c r="F182" i="4"/>
  <c r="F361" i="4" l="1"/>
  <c r="I361" i="4" s="1"/>
  <c r="J361" i="4" s="1"/>
  <c r="F516" i="4"/>
  <c r="F633" i="4"/>
  <c r="K633" i="4" s="1"/>
  <c r="L633" i="4" s="1"/>
  <c r="F6447" i="4"/>
  <c r="F6298" i="4"/>
  <c r="I6298" i="4" s="1"/>
  <c r="F6148" i="4"/>
  <c r="F5999" i="4"/>
  <c r="F5850" i="4"/>
  <c r="F5701" i="4"/>
  <c r="F5552" i="4"/>
  <c r="F5403" i="4"/>
  <c r="F5254" i="4"/>
  <c r="F5105" i="4"/>
  <c r="F4956" i="4"/>
  <c r="F4807" i="4"/>
  <c r="F4658" i="4"/>
  <c r="F4504" i="4"/>
  <c r="F4353" i="4"/>
  <c r="F4202" i="4"/>
  <c r="F4053" i="4"/>
  <c r="F3903" i="4"/>
  <c r="F3752" i="4"/>
  <c r="F3601" i="4"/>
  <c r="F3450" i="4"/>
  <c r="F3301" i="4"/>
  <c r="F3152" i="4"/>
  <c r="F3002" i="4"/>
  <c r="F2853" i="4"/>
  <c r="F2704" i="4"/>
  <c r="I2704" i="4" s="1"/>
  <c r="F2553" i="4"/>
  <c r="F2404" i="4"/>
  <c r="F2254" i="4"/>
  <c r="F2103" i="4"/>
  <c r="F1954" i="4"/>
  <c r="F1805" i="4"/>
  <c r="F1654" i="4"/>
  <c r="F1505" i="4"/>
  <c r="F1356" i="4"/>
  <c r="F1204" i="4"/>
  <c r="F1053" i="4"/>
  <c r="F904" i="4"/>
  <c r="F755" i="4"/>
  <c r="F604" i="4"/>
  <c r="F449" i="4"/>
  <c r="F6450" i="4"/>
  <c r="F6142" i="4"/>
  <c r="K6142" i="4" s="1"/>
  <c r="L6142" i="4" s="1"/>
  <c r="F5993" i="4"/>
  <c r="I5993" i="4" s="1"/>
  <c r="F5728" i="4"/>
  <c r="F5695" i="4"/>
  <c r="F5555" i="4"/>
  <c r="F5397" i="4"/>
  <c r="F5104" i="4"/>
  <c r="F5099" i="4"/>
  <c r="F4966" i="4"/>
  <c r="I4966" i="4" s="1"/>
  <c r="J4966" i="4" s="1"/>
  <c r="F4950" i="4"/>
  <c r="F4810" i="4"/>
  <c r="I4810" i="4" s="1"/>
  <c r="F4801" i="4"/>
  <c r="F4797" i="4"/>
  <c r="F4684" i="4"/>
  <c r="K4684" i="4" s="1"/>
  <c r="L4684" i="4" s="1"/>
  <c r="F4661" i="4"/>
  <c r="F4656" i="4"/>
  <c r="F4654" i="4"/>
  <c r="F4652" i="4"/>
  <c r="F4650" i="4"/>
  <c r="I4650" i="4" s="1"/>
  <c r="J4650" i="4" s="1"/>
  <c r="F4536" i="4"/>
  <c r="F4535" i="4"/>
  <c r="K4535" i="4" s="1"/>
  <c r="L4535" i="4" s="1"/>
  <c r="F4520" i="4"/>
  <c r="F4493" i="4"/>
  <c r="F4385" i="4"/>
  <c r="K4385" i="4" s="1"/>
  <c r="L4385" i="4" s="1"/>
  <c r="F4384" i="4"/>
  <c r="K4384" i="4" s="1"/>
  <c r="L4384" i="4" s="1"/>
  <c r="F4343" i="4"/>
  <c r="F4234" i="4"/>
  <c r="K4234" i="4" s="1"/>
  <c r="L4234" i="4" s="1"/>
  <c r="F4233" i="4"/>
  <c r="K4233" i="4" s="1"/>
  <c r="L4233" i="4" s="1"/>
  <c r="F4218" i="4"/>
  <c r="F4047" i="4"/>
  <c r="I4047" i="4" s="1"/>
  <c r="J4047" i="4" s="1"/>
  <c r="F3930" i="4"/>
  <c r="F3913" i="4"/>
  <c r="F3633" i="4"/>
  <c r="F3632" i="4"/>
  <c r="K3632" i="4" s="1"/>
  <c r="L3632" i="4" s="1"/>
  <c r="F3482" i="4"/>
  <c r="K3482" i="4" s="1"/>
  <c r="L3482" i="4" s="1"/>
  <c r="F3481" i="4"/>
  <c r="F3328" i="4"/>
  <c r="F3304" i="4"/>
  <c r="F3295" i="4"/>
  <c r="I3295" i="4" s="1"/>
  <c r="J3295" i="4" s="1"/>
  <c r="F3291" i="4"/>
  <c r="F3179" i="4"/>
  <c r="F3155" i="4"/>
  <c r="F3146" i="4"/>
  <c r="I3146" i="4" s="1"/>
  <c r="J3146" i="4" s="1"/>
  <c r="F3142" i="4"/>
  <c r="F3139" i="4"/>
  <c r="I3139" i="4" s="1"/>
  <c r="J3139" i="4" s="1"/>
  <c r="F3029" i="4"/>
  <c r="F3027" i="4"/>
  <c r="K3027" i="4" s="1"/>
  <c r="L3027" i="4" s="1"/>
  <c r="F3018" i="4"/>
  <c r="K3018" i="4" s="1"/>
  <c r="L3018" i="4" s="1"/>
  <c r="F3005" i="4"/>
  <c r="F2996" i="4"/>
  <c r="F2992" i="4"/>
  <c r="F2990" i="4"/>
  <c r="I2990" i="4" s="1"/>
  <c r="F2988" i="4"/>
  <c r="K2882" i="4"/>
  <c r="L2882" i="4" s="1"/>
  <c r="F2863" i="4"/>
  <c r="F2847" i="4"/>
  <c r="F2843" i="4"/>
  <c r="F2733" i="4"/>
  <c r="F2698" i="4"/>
  <c r="F2694" i="4"/>
  <c r="F2580" i="4"/>
  <c r="F2552" i="4"/>
  <c r="I2552" i="4" s="1"/>
  <c r="F2547" i="4"/>
  <c r="F2543" i="4"/>
  <c r="F2431" i="4"/>
  <c r="I2431" i="4" s="1"/>
  <c r="F2398" i="4"/>
  <c r="F2394" i="4"/>
  <c r="F2282" i="4"/>
  <c r="F2281" i="4"/>
  <c r="I2281" i="4" s="1"/>
  <c r="F2264" i="4"/>
  <c r="F2257" i="4"/>
  <c r="F2248" i="4"/>
  <c r="F2246" i="4"/>
  <c r="F2244" i="4"/>
  <c r="K2244" i="4" s="1"/>
  <c r="L2244" i="4" s="1"/>
  <c r="F1983" i="4"/>
  <c r="F1981" i="4"/>
  <c r="F1948" i="4"/>
  <c r="F1832" i="4"/>
  <c r="I1832" i="4" s="1"/>
  <c r="J1832" i="4" s="1"/>
  <c r="F1830" i="4"/>
  <c r="F1809" i="4"/>
  <c r="F1808" i="4"/>
  <c r="F1799" i="4"/>
  <c r="F1795" i="4"/>
  <c r="K1795" i="4" s="1"/>
  <c r="L1795" i="4" s="1"/>
  <c r="F1684" i="4"/>
  <c r="F1681" i="4"/>
  <c r="F1679" i="4"/>
  <c r="F1678" i="4"/>
  <c r="F1674" i="4"/>
  <c r="F1673" i="4"/>
  <c r="K1673" i="4" s="1"/>
  <c r="L1673" i="4" s="1"/>
  <c r="F1665" i="4"/>
  <c r="I1665" i="4" s="1"/>
  <c r="J1665" i="4" s="1"/>
  <c r="F1664" i="4"/>
  <c r="K1664" i="4" s="1"/>
  <c r="L1664" i="4" s="1"/>
  <c r="F1658" i="4"/>
  <c r="F1657" i="4"/>
  <c r="I1657" i="4" s="1"/>
  <c r="J1657" i="4" s="1"/>
  <c r="F1648" i="4"/>
  <c r="I1648" i="4" s="1"/>
  <c r="J1648" i="4" s="1"/>
  <c r="F1646" i="4"/>
  <c r="I1646" i="4" s="1"/>
  <c r="J1646" i="4" s="1"/>
  <c r="F1644" i="4"/>
  <c r="I1644" i="4" s="1"/>
  <c r="J1644" i="4" s="1"/>
  <c r="F1642" i="4"/>
  <c r="I1642" i="4" s="1"/>
  <c r="J1642" i="4" s="1"/>
  <c r="F1640" i="4"/>
  <c r="K1640" i="4" s="1"/>
  <c r="L1640" i="4" s="1"/>
  <c r="F1532" i="4"/>
  <c r="F1499" i="4"/>
  <c r="F1495" i="4"/>
  <c r="F1386" i="4"/>
  <c r="F1384" i="4"/>
  <c r="F1383" i="4"/>
  <c r="I1383" i="4" s="1"/>
  <c r="J1383" i="4" s="1"/>
  <c r="F1350" i="4"/>
  <c r="F1346" i="4"/>
  <c r="I1346" i="4" s="1"/>
  <c r="J1346" i="4" s="1"/>
  <c r="F1344" i="4"/>
  <c r="F1234" i="4"/>
  <c r="I1234" i="4" s="1"/>
  <c r="J1234" i="4" s="1"/>
  <c r="F1231" i="4"/>
  <c r="F1229" i="4"/>
  <c r="K1229" i="4" s="1"/>
  <c r="L1229" i="4" s="1"/>
  <c r="F1224" i="4"/>
  <c r="F1223" i="4"/>
  <c r="K1223" i="4" s="1"/>
  <c r="L1223" i="4" s="1"/>
  <c r="F1208" i="4"/>
  <c r="F1201" i="4"/>
  <c r="F1199" i="4"/>
  <c r="K1199" i="4" s="1"/>
  <c r="L1199" i="4" s="1"/>
  <c r="F1198" i="4"/>
  <c r="F1196" i="4"/>
  <c r="F1194" i="4"/>
  <c r="I1194" i="4" s="1"/>
  <c r="J1194" i="4" s="1"/>
  <c r="F1192" i="4"/>
  <c r="F1056" i="4"/>
  <c r="F1047" i="4"/>
  <c r="F1043" i="4"/>
  <c r="F931" i="4"/>
  <c r="F898" i="4"/>
  <c r="I898" i="4" s="1"/>
  <c r="J898" i="4" s="1"/>
  <c r="F894" i="4"/>
  <c r="I894" i="4" s="1"/>
  <c r="J894" i="4" s="1"/>
  <c r="F782" i="4"/>
  <c r="F758" i="4"/>
  <c r="F749" i="4"/>
  <c r="F745" i="4"/>
  <c r="K745" i="4" s="1"/>
  <c r="L745" i="4" s="1"/>
  <c r="F636" i="4"/>
  <c r="F635" i="4"/>
  <c r="I635" i="4" s="1"/>
  <c r="J635" i="4" s="1"/>
  <c r="F632" i="4"/>
  <c r="F629" i="4"/>
  <c r="F628" i="4"/>
  <c r="F626" i="4"/>
  <c r="F625" i="4"/>
  <c r="F624" i="4"/>
  <c r="K624" i="4" s="1"/>
  <c r="L624" i="4" s="1"/>
  <c r="F623" i="4"/>
  <c r="F619" i="4"/>
  <c r="K619" i="4" s="1"/>
  <c r="L619" i="4" s="1"/>
  <c r="F618" i="4"/>
  <c r="K618" i="4" s="1"/>
  <c r="L618" i="4" s="1"/>
  <c r="F616" i="4"/>
  <c r="I616" i="4" s="1"/>
  <c r="F615" i="4"/>
  <c r="F614" i="4"/>
  <c r="F611" i="4"/>
  <c r="K611" i="4" s="1"/>
  <c r="L611" i="4" s="1"/>
  <c r="F610" i="4"/>
  <c r="F608" i="4"/>
  <c r="K608" i="4" s="1"/>
  <c r="L608" i="4" s="1"/>
  <c r="F607" i="4"/>
  <c r="I607" i="4" s="1"/>
  <c r="J607" i="4" s="1"/>
  <c r="F605" i="4"/>
  <c r="K605" i="4" s="1"/>
  <c r="L605" i="4" s="1"/>
  <c r="F603" i="4"/>
  <c r="I603" i="4" s="1"/>
  <c r="J603" i="4" s="1"/>
  <c r="F602" i="4"/>
  <c r="F601" i="4"/>
  <c r="I601" i="4" s="1"/>
  <c r="J601" i="4" s="1"/>
  <c r="F600" i="4"/>
  <c r="F599" i="4"/>
  <c r="F598" i="4"/>
  <c r="F596" i="4"/>
  <c r="F594" i="4"/>
  <c r="F592" i="4"/>
  <c r="F482" i="4"/>
  <c r="F481" i="4"/>
  <c r="I481" i="4" s="1"/>
  <c r="J481" i="4" s="1"/>
  <c r="F480" i="4"/>
  <c r="F478" i="4"/>
  <c r="K478" i="4" s="1"/>
  <c r="L478" i="4" s="1"/>
  <c r="F477" i="4"/>
  <c r="I477" i="4" s="1"/>
  <c r="J477" i="4" s="1"/>
  <c r="F476" i="4"/>
  <c r="F474" i="4"/>
  <c r="K474" i="4" s="1"/>
  <c r="L474" i="4" s="1"/>
  <c r="F471" i="4"/>
  <c r="F470" i="4"/>
  <c r="K470" i="4" s="1"/>
  <c r="L470" i="4" s="1"/>
  <c r="F469" i="4"/>
  <c r="F468" i="4"/>
  <c r="F464" i="4"/>
  <c r="K464" i="4" s="1"/>
  <c r="L464" i="4" s="1"/>
  <c r="F463" i="4"/>
  <c r="K463" i="4" s="1"/>
  <c r="L463" i="4" s="1"/>
  <c r="F460" i="4"/>
  <c r="K460" i="4" s="1"/>
  <c r="L460" i="4" s="1"/>
  <c r="F456" i="4"/>
  <c r="K456" i="4" s="1"/>
  <c r="L456" i="4" s="1"/>
  <c r="F453" i="4"/>
  <c r="I453" i="4" s="1"/>
  <c r="F452" i="4"/>
  <c r="K452" i="4" s="1"/>
  <c r="L452" i="4" s="1"/>
  <c r="F447" i="4"/>
  <c r="K447" i="4" s="1"/>
  <c r="L447" i="4" s="1"/>
  <c r="F446" i="4"/>
  <c r="F443" i="4"/>
  <c r="F441" i="4"/>
  <c r="F439" i="4"/>
  <c r="K439" i="4" s="1"/>
  <c r="L439" i="4" s="1"/>
  <c r="F437" i="4"/>
  <c r="I437" i="4" s="1"/>
  <c r="J437" i="4" s="1"/>
  <c r="F327" i="4"/>
  <c r="F326" i="4"/>
  <c r="I326" i="4" s="1"/>
  <c r="J326" i="4" s="1"/>
  <c r="F325" i="4"/>
  <c r="F323" i="4"/>
  <c r="K323" i="4" s="1"/>
  <c r="L323" i="4" s="1"/>
  <c r="F318" i="4"/>
  <c r="K318" i="4" s="1"/>
  <c r="L318" i="4" s="1"/>
  <c r="F317" i="4"/>
  <c r="F312" i="4"/>
  <c r="K312" i="4" s="1"/>
  <c r="L312" i="4" s="1"/>
  <c r="F310" i="4"/>
  <c r="I310" i="4" s="1"/>
  <c r="J310" i="4" s="1"/>
  <c r="F308" i="4"/>
  <c r="K308" i="4" s="1"/>
  <c r="L308" i="4" s="1"/>
  <c r="F307" i="4"/>
  <c r="F306" i="4"/>
  <c r="F299" i="4"/>
  <c r="F293" i="4"/>
  <c r="K293" i="4" s="1"/>
  <c r="L293" i="4" s="1"/>
  <c r="F289" i="4"/>
  <c r="F287" i="4"/>
  <c r="K287" i="4" s="1"/>
  <c r="L287" i="4" s="1"/>
  <c r="F285" i="4"/>
  <c r="F282" i="4"/>
  <c r="F1647" i="4"/>
  <c r="I1647" i="4" s="1"/>
  <c r="J1647" i="4" s="1"/>
  <c r="F1197" i="4"/>
  <c r="F442" i="4"/>
  <c r="K442" i="4" s="1"/>
  <c r="L442" i="4" s="1"/>
  <c r="F288" i="4"/>
  <c r="F6270" i="4"/>
  <c r="K6270" i="4" s="1"/>
  <c r="L6270" i="4" s="1"/>
  <c r="F6230" i="4"/>
  <c r="F6229" i="4"/>
  <c r="F6120" i="4"/>
  <c r="F5931" i="4"/>
  <c r="K5931" i="4" s="1"/>
  <c r="L5931" i="4" s="1"/>
  <c r="F5930" i="4"/>
  <c r="F5781" i="4"/>
  <c r="K5781" i="4" s="1"/>
  <c r="L5781" i="4" s="1"/>
  <c r="F5673" i="4"/>
  <c r="I5673" i="4" s="1"/>
  <c r="J5673" i="4" s="1"/>
  <c r="F5633" i="4"/>
  <c r="I5633" i="4" s="1"/>
  <c r="J5633" i="4" s="1"/>
  <c r="F5632" i="4"/>
  <c r="F5524" i="4"/>
  <c r="F5375" i="4"/>
  <c r="I5375" i="4" s="1"/>
  <c r="J5375" i="4" s="1"/>
  <c r="F5335" i="4"/>
  <c r="K5335" i="4" s="1"/>
  <c r="L5335" i="4" s="1"/>
  <c r="F5334" i="4"/>
  <c r="F5226" i="4"/>
  <c r="F5186" i="4"/>
  <c r="F5185" i="4"/>
  <c r="I5185" i="4" s="1"/>
  <c r="J5185" i="4" s="1"/>
  <c r="F5077" i="4"/>
  <c r="K5077" i="4" s="1"/>
  <c r="L5077" i="4" s="1"/>
  <c r="F5037" i="4"/>
  <c r="F5036" i="4"/>
  <c r="I5036" i="4" s="1"/>
  <c r="J5036" i="4" s="1"/>
  <c r="F4928" i="4"/>
  <c r="K4928" i="4" s="1"/>
  <c r="L4928" i="4" s="1"/>
  <c r="F4888" i="4"/>
  <c r="K4888" i="4" s="1"/>
  <c r="L4888" i="4" s="1"/>
  <c r="F4887" i="4"/>
  <c r="I4887" i="4" s="1"/>
  <c r="J4887" i="4" s="1"/>
  <c r="F4789" i="4"/>
  <c r="F4788" i="4"/>
  <c r="F4787" i="4"/>
  <c r="K4787" i="4" s="1"/>
  <c r="L4787" i="4" s="1"/>
  <c r="F4772" i="4"/>
  <c r="F4641" i="4"/>
  <c r="I4641" i="4" s="1"/>
  <c r="J4641" i="4" s="1"/>
  <c r="F4632" i="4"/>
  <c r="I4632" i="4" s="1"/>
  <c r="J4632" i="4" s="1"/>
  <c r="F4618" i="4"/>
  <c r="F4604" i="4"/>
  <c r="F4602" i="4"/>
  <c r="I4602" i="4" s="1"/>
  <c r="J4602" i="4" s="1"/>
  <c r="F4601" i="4"/>
  <c r="I4601" i="4" s="1"/>
  <c r="J4601" i="4" s="1"/>
  <c r="F4600" i="4"/>
  <c r="F4599" i="4"/>
  <c r="I4599" i="4" s="1"/>
  <c r="J4599" i="4" s="1"/>
  <c r="F4598" i="4"/>
  <c r="I4598" i="4" s="1"/>
  <c r="J4598" i="4" s="1"/>
  <c r="F4597" i="4"/>
  <c r="F4596" i="4"/>
  <c r="K4596" i="4" s="1"/>
  <c r="L4596" i="4" s="1"/>
  <c r="F4595" i="4"/>
  <c r="K4595" i="4" s="1"/>
  <c r="L4595" i="4" s="1"/>
  <c r="F4594" i="4"/>
  <c r="I4594" i="4" s="1"/>
  <c r="J4594" i="4" s="1"/>
  <c r="F4323" i="4"/>
  <c r="I4323" i="4" s="1"/>
  <c r="J4323" i="4" s="1"/>
  <c r="F4310" i="4"/>
  <c r="F4309" i="4"/>
  <c r="F4172" i="4"/>
  <c r="I4172" i="4" s="1"/>
  <c r="J4172" i="4" s="1"/>
  <c r="F4036" i="4"/>
  <c r="K4036" i="4" s="1"/>
  <c r="L4036" i="4" s="1"/>
  <c r="F4033" i="4"/>
  <c r="K4033" i="4" s="1"/>
  <c r="L4033" i="4" s="1"/>
  <c r="F4024" i="4"/>
  <c r="F3999" i="4"/>
  <c r="F3994" i="4"/>
  <c r="F3992" i="4"/>
  <c r="F3990" i="4"/>
  <c r="I3990" i="4" s="1"/>
  <c r="J3990" i="4" s="1"/>
  <c r="F3984" i="4"/>
  <c r="I3984" i="4" s="1"/>
  <c r="J3984" i="4" s="1"/>
  <c r="F3983" i="4"/>
  <c r="K3983" i="4" s="1"/>
  <c r="L3983" i="4" s="1"/>
  <c r="F3233" i="4"/>
  <c r="K3233" i="4" s="1"/>
  <c r="L3233" i="4" s="1"/>
  <c r="F3232" i="4"/>
  <c r="F3132" i="4"/>
  <c r="I3132" i="4" s="1"/>
  <c r="J3132" i="4" s="1"/>
  <c r="F3118" i="4"/>
  <c r="F3106" i="4"/>
  <c r="F3105" i="4"/>
  <c r="I3105" i="4" s="1"/>
  <c r="J3105" i="4" s="1"/>
  <c r="F3083" i="4"/>
  <c r="I3083" i="4" s="1"/>
  <c r="J3083" i="4" s="1"/>
  <c r="F3082" i="4"/>
  <c r="I3082" i="4" s="1"/>
  <c r="J3082" i="4" s="1"/>
  <c r="F2983" i="4"/>
  <c r="F2942" i="4"/>
  <c r="F2785" i="4"/>
  <c r="F2784" i="4"/>
  <c r="F2635" i="4"/>
  <c r="F2634" i="4"/>
  <c r="K2634" i="4" s="1"/>
  <c r="L2634" i="4" s="1"/>
  <c r="F2525" i="4"/>
  <c r="F2485" i="4"/>
  <c r="I2485" i="4" s="1"/>
  <c r="J2485" i="4" s="1"/>
  <c r="F2484" i="4"/>
  <c r="F2387" i="4"/>
  <c r="F2345" i="4"/>
  <c r="F2343" i="4"/>
  <c r="I2343" i="4" s="1"/>
  <c r="J2343" i="4" s="1"/>
  <c r="F2341" i="4"/>
  <c r="K2341" i="4" s="1"/>
  <c r="L2341" i="4" s="1"/>
  <c r="F2335" i="4"/>
  <c r="F2334" i="4"/>
  <c r="F2237" i="4"/>
  <c r="F2235" i="4"/>
  <c r="K2235" i="4" s="1"/>
  <c r="L2235" i="4" s="1"/>
  <c r="F2234" i="4"/>
  <c r="K2234" i="4" s="1"/>
  <c r="L2234" i="4" s="1"/>
  <c r="F2228" i="4"/>
  <c r="I2228" i="4" s="1"/>
  <c r="J2228" i="4" s="1"/>
  <c r="F2220" i="4"/>
  <c r="I2220" i="4" s="1"/>
  <c r="J2220" i="4" s="1"/>
  <c r="F2200" i="4"/>
  <c r="F2195" i="4"/>
  <c r="F2193" i="4"/>
  <c r="F2191" i="4"/>
  <c r="I2191" i="4" s="1"/>
  <c r="J2191" i="4" s="1"/>
  <c r="F2185" i="4"/>
  <c r="F2184" i="4"/>
  <c r="F2075" i="4"/>
  <c r="I2075" i="4" s="1"/>
  <c r="J2075" i="4" s="1"/>
  <c r="F2035" i="4"/>
  <c r="I2035" i="4" s="1"/>
  <c r="J2035" i="4" s="1"/>
  <c r="F2034" i="4"/>
  <c r="F1926" i="4"/>
  <c r="F1886" i="4"/>
  <c r="I1886" i="4" s="1"/>
  <c r="J1886" i="4" s="1"/>
  <c r="F1885" i="4"/>
  <c r="F1788" i="4"/>
  <c r="K1788" i="4" s="1"/>
  <c r="L1788" i="4" s="1"/>
  <c r="F1785" i="4"/>
  <c r="F1779" i="4"/>
  <c r="I1779" i="4" s="1"/>
  <c r="J1779" i="4" s="1"/>
  <c r="F1771" i="4"/>
  <c r="F1759" i="4"/>
  <c r="K1759" i="4" s="1"/>
  <c r="L1759" i="4" s="1"/>
  <c r="F1758" i="4"/>
  <c r="F1744" i="4"/>
  <c r="F1736" i="4"/>
  <c r="I1736" i="4" s="1"/>
  <c r="J1736" i="4" s="1"/>
  <c r="F1735" i="4"/>
  <c r="K1735" i="4" s="1"/>
  <c r="L1735" i="4" s="1"/>
  <c r="F1635" i="4"/>
  <c r="K1635" i="4" s="1"/>
  <c r="L1635" i="4" s="1"/>
  <c r="F1629" i="4"/>
  <c r="I1629" i="4" s="1"/>
  <c r="J1629" i="4" s="1"/>
  <c r="F1621" i="4"/>
  <c r="I1621" i="4" s="1"/>
  <c r="J1621" i="4" s="1"/>
  <c r="F1609" i="4"/>
  <c r="K1609" i="4" s="1"/>
  <c r="L1609" i="4" s="1"/>
  <c r="F1608" i="4"/>
  <c r="K1608" i="4" s="1"/>
  <c r="L1608" i="4" s="1"/>
  <c r="F1604" i="4"/>
  <c r="I1604" i="4" s="1"/>
  <c r="J1604" i="4" s="1"/>
  <c r="F1603" i="4"/>
  <c r="I1603" i="4" s="1"/>
  <c r="J1603" i="4" s="1"/>
  <c r="F1596" i="4"/>
  <c r="K1596" i="4" s="1"/>
  <c r="L1596" i="4" s="1"/>
  <c r="F1594" i="4"/>
  <c r="F1592" i="4"/>
  <c r="I1592" i="4" s="1"/>
  <c r="J1592" i="4" s="1"/>
  <c r="F1586" i="4"/>
  <c r="F1585" i="4"/>
  <c r="K1585" i="4" s="1"/>
  <c r="L1585" i="4" s="1"/>
  <c r="F1477" i="4"/>
  <c r="F1437" i="4"/>
  <c r="I1437" i="4" s="1"/>
  <c r="J1437" i="4" s="1"/>
  <c r="F1436" i="4"/>
  <c r="F1339" i="4"/>
  <c r="F1336" i="4"/>
  <c r="F1330" i="4"/>
  <c r="F1322" i="4"/>
  <c r="F1297" i="4"/>
  <c r="F1295" i="4"/>
  <c r="F1293" i="4"/>
  <c r="I1293" i="4" s="1"/>
  <c r="J1293" i="4" s="1"/>
  <c r="F1287" i="4"/>
  <c r="I1287" i="4" s="1"/>
  <c r="J1287" i="4" s="1"/>
  <c r="F1286" i="4"/>
  <c r="F1187" i="4"/>
  <c r="K1187" i="4" s="1"/>
  <c r="L1187" i="4" s="1"/>
  <c r="F1184" i="4"/>
  <c r="I1184" i="4" s="1"/>
  <c r="J1184" i="4" s="1"/>
  <c r="F1175" i="4"/>
  <c r="F1170" i="4"/>
  <c r="K1170" i="4" s="1"/>
  <c r="L1170" i="4" s="1"/>
  <c r="F1158" i="4"/>
  <c r="K1158" i="4" s="1"/>
  <c r="L1158" i="4" s="1"/>
  <c r="F1157" i="4"/>
  <c r="F1153" i="4"/>
  <c r="F1152" i="4"/>
  <c r="F1150" i="4"/>
  <c r="F1145" i="4"/>
  <c r="F1143" i="4"/>
  <c r="I1143" i="4" s="1"/>
  <c r="J1143" i="4" s="1"/>
  <c r="F1141" i="4"/>
  <c r="K1141" i="4" s="1"/>
  <c r="L1141" i="4" s="1"/>
  <c r="F1135" i="4"/>
  <c r="K1135" i="4" s="1"/>
  <c r="L1135" i="4" s="1"/>
  <c r="F1134" i="4"/>
  <c r="F985" i="4"/>
  <c r="F984" i="4"/>
  <c r="F836" i="4"/>
  <c r="K836" i="4" s="1"/>
  <c r="L836" i="4" s="1"/>
  <c r="F687" i="4"/>
  <c r="I687" i="4" s="1"/>
  <c r="J687" i="4" s="1"/>
  <c r="F686" i="4"/>
  <c r="F587" i="4"/>
  <c r="K587" i="4" s="1"/>
  <c r="L587" i="4" s="1"/>
  <c r="F584" i="4"/>
  <c r="I584" i="4" s="1"/>
  <c r="J584" i="4" s="1"/>
  <c r="F580" i="4"/>
  <c r="I580" i="4" s="1"/>
  <c r="J580" i="4" s="1"/>
  <c r="F578" i="4"/>
  <c r="I578" i="4" s="1"/>
  <c r="J578" i="4" s="1"/>
  <c r="F572" i="4"/>
  <c r="K572" i="4" s="1"/>
  <c r="L572" i="4" s="1"/>
  <c r="F571" i="4"/>
  <c r="K571" i="4" s="1"/>
  <c r="L571" i="4" s="1"/>
  <c r="F570" i="4"/>
  <c r="F569" i="4"/>
  <c r="I569" i="4" s="1"/>
  <c r="J569" i="4" s="1"/>
  <c r="F566" i="4"/>
  <c r="K566" i="4" s="1"/>
  <c r="L566" i="4" s="1"/>
  <c r="F565" i="4"/>
  <c r="K565" i="4" s="1"/>
  <c r="L565" i="4" s="1"/>
  <c r="F563" i="4"/>
  <c r="F558" i="4"/>
  <c r="F557" i="4"/>
  <c r="K557" i="4" s="1"/>
  <c r="L557" i="4" s="1"/>
  <c r="F556" i="4"/>
  <c r="F555" i="4"/>
  <c r="F554" i="4"/>
  <c r="F552" i="4"/>
  <c r="F551" i="4"/>
  <c r="F549" i="4"/>
  <c r="F545" i="4"/>
  <c r="I545" i="4" s="1"/>
  <c r="J545" i="4" s="1"/>
  <c r="F543" i="4"/>
  <c r="F541" i="4"/>
  <c r="F535" i="4"/>
  <c r="F534" i="4"/>
  <c r="I534" i="4" s="1"/>
  <c r="J534" i="4" s="1"/>
  <c r="F432" i="4"/>
  <c r="F429" i="4"/>
  <c r="F424" i="4"/>
  <c r="K424" i="4" s="1"/>
  <c r="L424" i="4" s="1"/>
  <c r="F423" i="4"/>
  <c r="I423" i="4" s="1"/>
  <c r="J423" i="4" s="1"/>
  <c r="F422" i="4"/>
  <c r="I422" i="4" s="1"/>
  <c r="J422" i="4" s="1"/>
  <c r="F416" i="4"/>
  <c r="F415" i="4"/>
  <c r="F412" i="4"/>
  <c r="K412" i="4" s="1"/>
  <c r="L412" i="4" s="1"/>
  <c r="F407" i="4"/>
  <c r="F406" i="4"/>
  <c r="F399" i="4"/>
  <c r="F397" i="4"/>
  <c r="F385" i="4"/>
  <c r="F384" i="4"/>
  <c r="K384" i="4" s="1"/>
  <c r="L384" i="4" s="1"/>
  <c r="F380" i="4"/>
  <c r="F379" i="4"/>
  <c r="F278" i="4"/>
  <c r="K278" i="4" s="1"/>
  <c r="L278" i="4" s="1"/>
  <c r="F276" i="4"/>
  <c r="K276" i="4" s="1"/>
  <c r="L276" i="4" s="1"/>
  <c r="F273" i="4"/>
  <c r="K273" i="4" s="1"/>
  <c r="L273" i="4" s="1"/>
  <c r="F229" i="4"/>
  <c r="K6223" i="4"/>
  <c r="L6223" i="4" s="1"/>
  <c r="I5924" i="4"/>
  <c r="J5924" i="4" s="1"/>
  <c r="I5775" i="4"/>
  <c r="J5775" i="4" s="1"/>
  <c r="K5328" i="4"/>
  <c r="L5328" i="4" s="1"/>
  <c r="I5179" i="4"/>
  <c r="J5179" i="4" s="1"/>
  <c r="K5030" i="4"/>
  <c r="L5030" i="4" s="1"/>
  <c r="K4881" i="4"/>
  <c r="L4881" i="4" s="1"/>
  <c r="I4581" i="4"/>
  <c r="J4581" i="4" s="1"/>
  <c r="K3977" i="4"/>
  <c r="L3977" i="4" s="1"/>
  <c r="K3226" i="4"/>
  <c r="L3226" i="4" s="1"/>
  <c r="I3076" i="4"/>
  <c r="J3076" i="4" s="1"/>
  <c r="K2927" i="4"/>
  <c r="L2927" i="4" s="1"/>
  <c r="K2778" i="4"/>
  <c r="L2778" i="4" s="1"/>
  <c r="K2628" i="4"/>
  <c r="L2628" i="4" s="1"/>
  <c r="I2478" i="4"/>
  <c r="J2478" i="4" s="1"/>
  <c r="I2328" i="4"/>
  <c r="J2328" i="4" s="1"/>
  <c r="K2178" i="4"/>
  <c r="L2178" i="4" s="1"/>
  <c r="I2028" i="4"/>
  <c r="J2028" i="4" s="1"/>
  <c r="I1879" i="4"/>
  <c r="J1879" i="4" s="1"/>
  <c r="K1729" i="4"/>
  <c r="L1729" i="4" s="1"/>
  <c r="I1583" i="4"/>
  <c r="J1583" i="4" s="1"/>
  <c r="I1579" i="4"/>
  <c r="J1579" i="4" s="1"/>
  <c r="I1430" i="4"/>
  <c r="J1430" i="4" s="1"/>
  <c r="K1280" i="4"/>
  <c r="L1280" i="4" s="1"/>
  <c r="I1132" i="4"/>
  <c r="J1132" i="4" s="1"/>
  <c r="I1128" i="4"/>
  <c r="J1128" i="4" s="1"/>
  <c r="I978" i="4"/>
  <c r="J978" i="4" s="1"/>
  <c r="I829" i="4"/>
  <c r="J829" i="4" s="1"/>
  <c r="K680" i="4"/>
  <c r="L680" i="4" s="1"/>
  <c r="K532" i="4"/>
  <c r="L532" i="4" s="1"/>
  <c r="K528" i="4"/>
  <c r="L528" i="4" s="1"/>
  <c r="I377" i="4"/>
  <c r="J377" i="4" s="1"/>
  <c r="I373" i="4"/>
  <c r="J373" i="4" s="1"/>
  <c r="K219" i="4"/>
  <c r="L219" i="4" s="1"/>
  <c r="I219" i="4"/>
  <c r="J219" i="4" s="1"/>
  <c r="F184" i="4"/>
  <c r="F366" i="4"/>
  <c r="K366" i="4" s="1"/>
  <c r="L366" i="4" s="1"/>
  <c r="F4643" i="4"/>
  <c r="F1574" i="4"/>
  <c r="I1574" i="4" s="1"/>
  <c r="J1574" i="4" s="1"/>
  <c r="F589" i="4"/>
  <c r="F522" i="4"/>
  <c r="F434" i="4"/>
  <c r="K434" i="4" s="1"/>
  <c r="L434" i="4" s="1"/>
  <c r="F367" i="4"/>
  <c r="F280" i="4"/>
  <c r="F6358" i="4"/>
  <c r="F6209" i="4"/>
  <c r="F5910" i="4"/>
  <c r="F5463" i="4"/>
  <c r="F5165" i="4"/>
  <c r="F4867" i="4"/>
  <c r="F4718" i="4"/>
  <c r="F4566" i="4"/>
  <c r="F4264" i="4"/>
  <c r="F4113" i="4"/>
  <c r="F3963" i="4"/>
  <c r="F3814" i="4"/>
  <c r="F3512" i="4"/>
  <c r="F3212" i="4"/>
  <c r="F3062" i="4"/>
  <c r="F2913" i="4"/>
  <c r="F2613" i="4"/>
  <c r="F2163" i="4"/>
  <c r="F2014" i="4"/>
  <c r="F1865" i="4"/>
  <c r="F1714" i="4"/>
  <c r="F1565" i="4"/>
  <c r="F1416" i="4"/>
  <c r="F1265" i="4"/>
  <c r="F1113" i="4"/>
  <c r="F964" i="4"/>
  <c r="F815" i="4"/>
  <c r="F666" i="4"/>
  <c r="F512" i="4"/>
  <c r="F357" i="4"/>
  <c r="F205" i="4"/>
  <c r="F5920" i="4"/>
  <c r="F5316" i="4"/>
  <c r="K5316" i="4" s="1"/>
  <c r="L5316" i="4" s="1"/>
  <c r="F5309" i="4"/>
  <c r="K5309" i="4" s="1"/>
  <c r="L5309" i="4" s="1"/>
  <c r="F5168" i="4"/>
  <c r="F5019" i="4"/>
  <c r="F5018" i="4"/>
  <c r="K5018" i="4" s="1"/>
  <c r="L5018" i="4" s="1"/>
  <c r="F5011" i="4"/>
  <c r="K5011" i="4" s="1"/>
  <c r="L5011" i="4" s="1"/>
  <c r="F4870" i="4"/>
  <c r="F4869" i="4"/>
  <c r="K4869" i="4" s="1"/>
  <c r="L4869" i="4" s="1"/>
  <c r="F4728" i="4"/>
  <c r="F4715" i="4"/>
  <c r="F4570" i="4"/>
  <c r="F4569" i="4"/>
  <c r="K4569" i="4" s="1"/>
  <c r="L4569" i="4" s="1"/>
  <c r="F4561" i="4"/>
  <c r="F4425" i="4"/>
  <c r="I4425" i="4" s="1"/>
  <c r="J4425" i="4" s="1"/>
  <c r="F4413" i="4"/>
  <c r="F4274" i="4"/>
  <c r="K4274" i="4" s="1"/>
  <c r="L4274" i="4" s="1"/>
  <c r="F4269" i="4"/>
  <c r="F4262" i="4"/>
  <c r="K4262" i="4" s="1"/>
  <c r="L4262" i="4" s="1"/>
  <c r="F4124" i="4"/>
  <c r="K4124" i="4" s="1"/>
  <c r="L4124" i="4" s="1"/>
  <c r="F4111" i="4"/>
  <c r="I4111" i="4" s="1"/>
  <c r="J4111" i="4" s="1"/>
  <c r="F3966" i="4"/>
  <c r="K3966" i="4" s="1"/>
  <c r="L3966" i="4" s="1"/>
  <c r="F3958" i="4"/>
  <c r="F3824" i="4"/>
  <c r="F3817" i="4"/>
  <c r="K3817" i="4" s="1"/>
  <c r="L3817" i="4" s="1"/>
  <c r="F3673" i="4"/>
  <c r="K3673" i="4" s="1"/>
  <c r="L3673" i="4" s="1"/>
  <c r="F3666" i="4"/>
  <c r="F3661" i="4"/>
  <c r="K3661" i="4" s="1"/>
  <c r="L3661" i="4" s="1"/>
  <c r="F3522" i="4"/>
  <c r="K3522" i="4" s="1"/>
  <c r="L3522" i="4" s="1"/>
  <c r="F3517" i="4"/>
  <c r="F3515" i="4"/>
  <c r="F3510" i="4"/>
  <c r="F3507" i="4"/>
  <c r="K3507" i="4" s="1"/>
  <c r="L3507" i="4" s="1"/>
  <c r="F3359" i="4"/>
  <c r="I3359" i="4" s="1"/>
  <c r="J3359" i="4" s="1"/>
  <c r="F3222" i="4"/>
  <c r="K3222" i="4" s="1"/>
  <c r="L3222" i="4" s="1"/>
  <c r="F3216" i="4"/>
  <c r="K3216" i="4" s="1"/>
  <c r="L3216" i="4" s="1"/>
  <c r="F3215" i="4"/>
  <c r="I3215" i="4" s="1"/>
  <c r="J3215" i="4" s="1"/>
  <c r="F3214" i="4"/>
  <c r="K3214" i="4" s="1"/>
  <c r="L3214" i="4" s="1"/>
  <c r="F3209" i="4"/>
  <c r="F3208" i="4"/>
  <c r="F3207" i="4"/>
  <c r="F3072" i="4"/>
  <c r="I3072" i="4" s="1"/>
  <c r="J3072" i="4" s="1"/>
  <c r="F3066" i="4"/>
  <c r="K3066" i="4" s="1"/>
  <c r="L3066" i="4" s="1"/>
  <c r="F3065" i="4"/>
  <c r="F3058" i="4"/>
  <c r="F3057" i="4"/>
  <c r="F2923" i="4"/>
  <c r="F2916" i="4"/>
  <c r="I2916" i="4" s="1"/>
  <c r="J2916" i="4" s="1"/>
  <c r="F2909" i="4"/>
  <c r="F2908" i="4"/>
  <c r="I2908" i="4" s="1"/>
  <c r="J2908" i="4" s="1"/>
  <c r="F2774" i="4"/>
  <c r="F2767" i="4"/>
  <c r="K2767" i="4" s="1"/>
  <c r="L2767" i="4" s="1"/>
  <c r="F2760" i="4"/>
  <c r="K2760" i="4" s="1"/>
  <c r="L2760" i="4" s="1"/>
  <c r="F2759" i="4"/>
  <c r="F2623" i="4"/>
  <c r="I2623" i="4" s="1"/>
  <c r="J2623" i="4" s="1"/>
  <c r="F2609" i="4"/>
  <c r="F2608" i="4"/>
  <c r="I2608" i="4" s="1"/>
  <c r="J2608" i="4" s="1"/>
  <c r="F2467" i="4"/>
  <c r="F2460" i="4"/>
  <c r="K2460" i="4" s="1"/>
  <c r="L2460" i="4" s="1"/>
  <c r="F2459" i="4"/>
  <c r="K2459" i="4" s="1"/>
  <c r="L2459" i="4" s="1"/>
  <c r="F2318" i="4"/>
  <c r="F2317" i="4"/>
  <c r="F2310" i="4"/>
  <c r="F2309" i="4"/>
  <c r="F2174" i="4"/>
  <c r="F2167" i="4"/>
  <c r="F2166" i="4"/>
  <c r="F2159" i="4"/>
  <c r="K2159" i="4" s="1"/>
  <c r="L2159" i="4" s="1"/>
  <c r="F2158" i="4"/>
  <c r="I2158" i="4" s="1"/>
  <c r="J2158" i="4" s="1"/>
  <c r="F2024" i="4"/>
  <c r="K2024" i="4" s="1"/>
  <c r="L2024" i="4" s="1"/>
  <c r="F2017" i="4"/>
  <c r="K2017" i="4" s="1"/>
  <c r="L2017" i="4" s="1"/>
  <c r="F1875" i="4"/>
  <c r="K1875" i="4" s="1"/>
  <c r="L1875" i="4" s="1"/>
  <c r="F1869" i="4"/>
  <c r="K1869" i="4" s="1"/>
  <c r="L1869" i="4" s="1"/>
  <c r="F1860" i="4"/>
  <c r="K1860" i="4" s="1"/>
  <c r="L1860" i="4" s="1"/>
  <c r="F1725" i="4"/>
  <c r="I1725" i="4" s="1"/>
  <c r="J1725" i="4" s="1"/>
  <c r="F1719" i="4"/>
  <c r="K1719" i="4" s="1"/>
  <c r="L1719" i="4" s="1"/>
  <c r="F1718" i="4"/>
  <c r="I1718" i="4" s="1"/>
  <c r="J1718" i="4" s="1"/>
  <c r="F1710" i="4"/>
  <c r="F1709" i="4"/>
  <c r="F1575" i="4"/>
  <c r="F1569" i="4"/>
  <c r="K1569" i="4" s="1"/>
  <c r="L1569" i="4" s="1"/>
  <c r="F1568" i="4"/>
  <c r="I1568" i="4" s="1"/>
  <c r="J1568" i="4" s="1"/>
  <c r="F1564" i="4"/>
  <c r="F1561" i="4"/>
  <c r="I1561" i="4" s="1"/>
  <c r="J1561" i="4" s="1"/>
  <c r="F1560" i="4"/>
  <c r="F1426" i="4"/>
  <c r="F1419" i="4"/>
  <c r="K1419" i="4" s="1"/>
  <c r="L1419" i="4" s="1"/>
  <c r="F1412" i="4"/>
  <c r="I1412" i="4" s="1"/>
  <c r="J1412" i="4" s="1"/>
  <c r="F1411" i="4"/>
  <c r="F1276" i="4"/>
  <c r="F1269" i="4"/>
  <c r="F1261" i="4"/>
  <c r="F1260" i="4"/>
  <c r="F1123" i="4"/>
  <c r="F1117" i="4"/>
  <c r="I1117" i="4" s="1"/>
  <c r="J1117" i="4" s="1"/>
  <c r="F1116" i="4"/>
  <c r="K1116" i="4" s="1"/>
  <c r="L1116" i="4" s="1"/>
  <c r="F1109" i="4"/>
  <c r="F1108" i="4"/>
  <c r="I1108" i="4" s="1"/>
  <c r="J1108" i="4" s="1"/>
  <c r="F974" i="4"/>
  <c r="K974" i="4" s="1"/>
  <c r="L974" i="4" s="1"/>
  <c r="F967" i="4"/>
  <c r="K967" i="4" s="1"/>
  <c r="L967" i="4" s="1"/>
  <c r="F959" i="4"/>
  <c r="F825" i="4"/>
  <c r="K825" i="4" s="1"/>
  <c r="L825" i="4" s="1"/>
  <c r="F818" i="4"/>
  <c r="K818" i="4" s="1"/>
  <c r="L818" i="4" s="1"/>
  <c r="F810" i="4"/>
  <c r="F676" i="4"/>
  <c r="F669" i="4"/>
  <c r="K669" i="4" s="1"/>
  <c r="L669" i="4" s="1"/>
  <c r="F663" i="4"/>
  <c r="K663" i="4" s="1"/>
  <c r="L663" i="4" s="1"/>
  <c r="F661" i="4"/>
  <c r="F523" i="4"/>
  <c r="F519" i="4"/>
  <c r="I519" i="4" s="1"/>
  <c r="J519" i="4" s="1"/>
  <c r="F511" i="4"/>
  <c r="F508" i="4"/>
  <c r="K508" i="4" s="1"/>
  <c r="L508" i="4" s="1"/>
  <c r="F507" i="4"/>
  <c r="F365" i="4"/>
  <c r="K365" i="4" s="1"/>
  <c r="L365" i="4" s="1"/>
  <c r="F364" i="4"/>
  <c r="F356" i="4"/>
  <c r="F353" i="4"/>
  <c r="F352" i="4"/>
  <c r="F215" i="4"/>
  <c r="I215" i="4" s="1"/>
  <c r="J215" i="4" s="1"/>
  <c r="F210" i="4"/>
  <c r="K210" i="4" s="1"/>
  <c r="L210" i="4" s="1"/>
  <c r="F208" i="4"/>
  <c r="K208" i="4" s="1"/>
  <c r="L208" i="4" s="1"/>
  <c r="F203" i="4"/>
  <c r="K203" i="4" s="1"/>
  <c r="L203" i="4" s="1"/>
  <c r="F202" i="4"/>
  <c r="K202" i="4" s="1"/>
  <c r="L202" i="4" s="1"/>
  <c r="F200" i="4"/>
  <c r="F4558" i="4"/>
  <c r="K4558" i="4" s="1"/>
  <c r="L4558" i="4" s="1"/>
  <c r="F4403" i="4"/>
  <c r="I4403" i="4" s="1"/>
  <c r="J4403" i="4" s="1"/>
  <c r="F4402" i="4"/>
  <c r="F4397" i="4"/>
  <c r="K4397" i="4" s="1"/>
  <c r="L4397" i="4" s="1"/>
  <c r="F4251" i="4"/>
  <c r="K4251" i="4" s="1"/>
  <c r="L4251" i="4" s="1"/>
  <c r="F4250" i="4"/>
  <c r="K4250" i="4" s="1"/>
  <c r="L4250" i="4" s="1"/>
  <c r="F4247" i="4"/>
  <c r="F4246" i="4"/>
  <c r="I4246" i="4" s="1"/>
  <c r="J4246" i="4" s="1"/>
  <c r="F4106" i="4"/>
  <c r="K4106" i="4" s="1"/>
  <c r="L4106" i="4" s="1"/>
  <c r="F4100" i="4"/>
  <c r="I4100" i="4" s="1"/>
  <c r="J4100" i="4" s="1"/>
  <c r="F4095" i="4"/>
  <c r="F3650" i="4"/>
  <c r="F3645" i="4"/>
  <c r="K3645" i="4" s="1"/>
  <c r="L3645" i="4" s="1"/>
  <c r="F3499" i="4"/>
  <c r="F3498" i="4"/>
  <c r="F3043" i="4"/>
  <c r="I3043" i="4" s="1"/>
  <c r="J3043" i="4" s="1"/>
  <c r="F2894" i="4"/>
  <c r="F2144" i="4"/>
  <c r="F1695" i="4"/>
  <c r="K1695" i="4" s="1"/>
  <c r="L1695" i="4" s="1"/>
  <c r="F1547" i="4"/>
  <c r="F1546" i="4"/>
  <c r="K1546" i="4" s="1"/>
  <c r="L1546" i="4" s="1"/>
  <c r="F1246" i="4"/>
  <c r="K1246" i="4" s="1"/>
  <c r="L1246" i="4" s="1"/>
  <c r="F1094" i="4"/>
  <c r="K1094" i="4" s="1"/>
  <c r="L1094" i="4" s="1"/>
  <c r="F504" i="4"/>
  <c r="I504" i="4" s="1"/>
  <c r="J504" i="4" s="1"/>
  <c r="F502" i="4"/>
  <c r="F501" i="4"/>
  <c r="I501" i="4" s="1"/>
  <c r="J501" i="4" s="1"/>
  <c r="F497" i="4"/>
  <c r="K497" i="4" s="1"/>
  <c r="L497" i="4" s="1"/>
  <c r="F496" i="4"/>
  <c r="K496" i="4" s="1"/>
  <c r="L496" i="4" s="1"/>
  <c r="F493" i="4"/>
  <c r="F347" i="4"/>
  <c r="F346" i="4"/>
  <c r="F341" i="4"/>
  <c r="K341" i="4" s="1"/>
  <c r="L341" i="4" s="1"/>
  <c r="F338" i="4"/>
  <c r="K338" i="4" s="1"/>
  <c r="L338" i="4" s="1"/>
  <c r="F196" i="4"/>
  <c r="I6184" i="4"/>
  <c r="K5587" i="4"/>
  <c r="L5587" i="4" s="1"/>
  <c r="I4991" i="4"/>
  <c r="J4991" i="4" s="1"/>
  <c r="I4842" i="4"/>
  <c r="J4842" i="4" s="1"/>
  <c r="K4541" i="4"/>
  <c r="L4541" i="4" s="1"/>
  <c r="K3938" i="4"/>
  <c r="L3938" i="4" s="1"/>
  <c r="K3789" i="4"/>
  <c r="L3789" i="4" s="1"/>
  <c r="K3187" i="4"/>
  <c r="L3187" i="4" s="1"/>
  <c r="I3037" i="4"/>
  <c r="J3037" i="4" s="1"/>
  <c r="I2888" i="4"/>
  <c r="J2888" i="4" s="1"/>
  <c r="K2739" i="4"/>
  <c r="L2739" i="4" s="1"/>
  <c r="K2588" i="4"/>
  <c r="L2588" i="4" s="1"/>
  <c r="I2439" i="4"/>
  <c r="J2439" i="4" s="1"/>
  <c r="K2289" i="4"/>
  <c r="L2289" i="4" s="1"/>
  <c r="K2138" i="4"/>
  <c r="L2138" i="4" s="1"/>
  <c r="I1989" i="4"/>
  <c r="J1989" i="4" s="1"/>
  <c r="I1840" i="4"/>
  <c r="J1840" i="4" s="1"/>
  <c r="K1689" i="4"/>
  <c r="L1689" i="4" s="1"/>
  <c r="K1540" i="4"/>
  <c r="L1540" i="4" s="1"/>
  <c r="I1391" i="4"/>
  <c r="J1391" i="4" s="1"/>
  <c r="K1240" i="4"/>
  <c r="L1240" i="4" s="1"/>
  <c r="I1088" i="4"/>
  <c r="J1088" i="4" s="1"/>
  <c r="I939" i="4"/>
  <c r="J939" i="4" s="1"/>
  <c r="I790" i="4"/>
  <c r="J790" i="4" s="1"/>
  <c r="I641" i="4"/>
  <c r="J641" i="4" s="1"/>
  <c r="K487" i="4"/>
  <c r="L487" i="4" s="1"/>
  <c r="K332" i="4"/>
  <c r="L332" i="4" s="1"/>
  <c r="N6370" i="4"/>
  <c r="N6331" i="4"/>
  <c r="N6221" i="4"/>
  <c r="N6182" i="4"/>
  <c r="N6071" i="4"/>
  <c r="N6032" i="4"/>
  <c r="N5922" i="4"/>
  <c r="N5883" i="4"/>
  <c r="N5773" i="4"/>
  <c r="N5734" i="4"/>
  <c r="N5624" i="4"/>
  <c r="N5585" i="4"/>
  <c r="N5475" i="4"/>
  <c r="N5436" i="4"/>
  <c r="N5326" i="4"/>
  <c r="N5287" i="4"/>
  <c r="N5177" i="4"/>
  <c r="N5138" i="4"/>
  <c r="N5028" i="4"/>
  <c r="N4989" i="4"/>
  <c r="N4879" i="4"/>
  <c r="N4840" i="4"/>
  <c r="N4730" i="4"/>
  <c r="N4691" i="4"/>
  <c r="N4579" i="4"/>
  <c r="N4539" i="4"/>
  <c r="N4427" i="4"/>
  <c r="N4388" i="4"/>
  <c r="N4276" i="4"/>
  <c r="N4237" i="4"/>
  <c r="N4125" i="4"/>
  <c r="N4086" i="4"/>
  <c r="N3975" i="4"/>
  <c r="N3936" i="4"/>
  <c r="N3826" i="4"/>
  <c r="N3787" i="4"/>
  <c r="N3675" i="4"/>
  <c r="N3636" i="4"/>
  <c r="N3524" i="4"/>
  <c r="N3485" i="4"/>
  <c r="N3373" i="4"/>
  <c r="N3334" i="4"/>
  <c r="N3224" i="4"/>
  <c r="N3185" i="4"/>
  <c r="N3074" i="4"/>
  <c r="N3035" i="4"/>
  <c r="N2925" i="4"/>
  <c r="N2886" i="4"/>
  <c r="N2776" i="4"/>
  <c r="N2737" i="4"/>
  <c r="N2626" i="4"/>
  <c r="N2586" i="4"/>
  <c r="N2476" i="4"/>
  <c r="N2437" i="4"/>
  <c r="N2326" i="4"/>
  <c r="N2287" i="4"/>
  <c r="N2176" i="4"/>
  <c r="N2136" i="4"/>
  <c r="N2026" i="4"/>
  <c r="N1987" i="4"/>
  <c r="N1877" i="4"/>
  <c r="N1838" i="4"/>
  <c r="N1727" i="4"/>
  <c r="N1687" i="4"/>
  <c r="N1577" i="4"/>
  <c r="N1538" i="4"/>
  <c r="N1428" i="4"/>
  <c r="N1389" i="4"/>
  <c r="N1278" i="4"/>
  <c r="N1238" i="4"/>
  <c r="N1126" i="4"/>
  <c r="N1086" i="4"/>
  <c r="N976" i="4"/>
  <c r="N937" i="4"/>
  <c r="N827" i="4"/>
  <c r="N788" i="4"/>
  <c r="N678" i="4"/>
  <c r="N639" i="4"/>
  <c r="N526" i="4"/>
  <c r="N485" i="4"/>
  <c r="N371" i="4"/>
  <c r="N330" i="4"/>
  <c r="N217" i="4"/>
  <c r="N178" i="4"/>
  <c r="S6358" i="4"/>
  <c r="S6209" i="4"/>
  <c r="S5910" i="4"/>
  <c r="S4718" i="4"/>
  <c r="S4566" i="4"/>
  <c r="S4264" i="4"/>
  <c r="S4113" i="4"/>
  <c r="S3963" i="4"/>
  <c r="S3814" i="4"/>
  <c r="S3512" i="4"/>
  <c r="S3212" i="4"/>
  <c r="S3062" i="4"/>
  <c r="S2913" i="4"/>
  <c r="S2613" i="4"/>
  <c r="S2163" i="4"/>
  <c r="S1865" i="4"/>
  <c r="S1714" i="4"/>
  <c r="S1565" i="4"/>
  <c r="S1416" i="4"/>
  <c r="S1265" i="4"/>
  <c r="S1113" i="4"/>
  <c r="S964" i="4"/>
  <c r="S815" i="4"/>
  <c r="S666" i="4"/>
  <c r="S512" i="4"/>
  <c r="S357" i="4"/>
  <c r="S205" i="4"/>
  <c r="S6270" i="4"/>
  <c r="S6230" i="4"/>
  <c r="S6229" i="4"/>
  <c r="S6223" i="4"/>
  <c r="S6120" i="4"/>
  <c r="S5931" i="4"/>
  <c r="S5930" i="4"/>
  <c r="S5924" i="4"/>
  <c r="S5781" i="4"/>
  <c r="S5775" i="4"/>
  <c r="S5673" i="4"/>
  <c r="S5633" i="4"/>
  <c r="S5632" i="4"/>
  <c r="S5587" i="4"/>
  <c r="S5524" i="4"/>
  <c r="S5375" i="4"/>
  <c r="S5335" i="4"/>
  <c r="S5334" i="4"/>
  <c r="S5328" i="4"/>
  <c r="S5226" i="4"/>
  <c r="S5186" i="4"/>
  <c r="S5185" i="4"/>
  <c r="S5179" i="4"/>
  <c r="S5077" i="4"/>
  <c r="S5037" i="4"/>
  <c r="S5036" i="4"/>
  <c r="S5030" i="4"/>
  <c r="S4991" i="4"/>
  <c r="S4928" i="4"/>
  <c r="S4888" i="4"/>
  <c r="S4887" i="4"/>
  <c r="S4881" i="4"/>
  <c r="S4842" i="4"/>
  <c r="S4789" i="4"/>
  <c r="S4788" i="4"/>
  <c r="S4787" i="4"/>
  <c r="S4772" i="4"/>
  <c r="S4715" i="4"/>
  <c r="S4641" i="4"/>
  <c r="S4632" i="4"/>
  <c r="S4618" i="4"/>
  <c r="S4604" i="4"/>
  <c r="S4602" i="4"/>
  <c r="S4601" i="4"/>
  <c r="S4600" i="4"/>
  <c r="S4599" i="4"/>
  <c r="S4598" i="4"/>
  <c r="S4597" i="4"/>
  <c r="S4596" i="4"/>
  <c r="S4595" i="4"/>
  <c r="S4594" i="4"/>
  <c r="S4581" i="4"/>
  <c r="S4558" i="4"/>
  <c r="S4541" i="4"/>
  <c r="S4493" i="4"/>
  <c r="S4403" i="4"/>
  <c r="S4402" i="4"/>
  <c r="S4397" i="4"/>
  <c r="S4323" i="4"/>
  <c r="S4310" i="4"/>
  <c r="S4309" i="4"/>
  <c r="S4251" i="4"/>
  <c r="S4250" i="4"/>
  <c r="S4247" i="4"/>
  <c r="S4246" i="4"/>
  <c r="S4172" i="4"/>
  <c r="S4128" i="4"/>
  <c r="S4106" i="4"/>
  <c r="S4100" i="4"/>
  <c r="S4095" i="4"/>
  <c r="S4036" i="4"/>
  <c r="S4033" i="4"/>
  <c r="S4024" i="4"/>
  <c r="S3999" i="4"/>
  <c r="S3994" i="4"/>
  <c r="S3992" i="4"/>
  <c r="S3990" i="4"/>
  <c r="S3984" i="4"/>
  <c r="S3983" i="4"/>
  <c r="S3977" i="4"/>
  <c r="S3938" i="4"/>
  <c r="S3789" i="4"/>
  <c r="S3650" i="4"/>
  <c r="S3645" i="4"/>
  <c r="S3527" i="4"/>
  <c r="S3499" i="4"/>
  <c r="S3498" i="4"/>
  <c r="S3376" i="4"/>
  <c r="S3233" i="4"/>
  <c r="S3232" i="4"/>
  <c r="S3226" i="4"/>
  <c r="S3209" i="4"/>
  <c r="S3187" i="4"/>
  <c r="S3135" i="4"/>
  <c r="S3132" i="4"/>
  <c r="S3118" i="4"/>
  <c r="S3106" i="4"/>
  <c r="S3105" i="4"/>
  <c r="S3083" i="4"/>
  <c r="S3082" i="4"/>
  <c r="S3076" i="4"/>
  <c r="S3043" i="4"/>
  <c r="S3037" i="4"/>
  <c r="S2983" i="4"/>
  <c r="S2944" i="4"/>
  <c r="S2942" i="4"/>
  <c r="S2927" i="4"/>
  <c r="S2894" i="4"/>
  <c r="S2888" i="4"/>
  <c r="S2785" i="4"/>
  <c r="S2784" i="4"/>
  <c r="S2778" i="4"/>
  <c r="S2739" i="4"/>
  <c r="S2635" i="4"/>
  <c r="S2634" i="4"/>
  <c r="S2628" i="4"/>
  <c r="S2588" i="4"/>
  <c r="S2525" i="4"/>
  <c r="S2485" i="4"/>
  <c r="S2484" i="4"/>
  <c r="S2478" i="4"/>
  <c r="S2439" i="4"/>
  <c r="S2387" i="4"/>
  <c r="S2345" i="4"/>
  <c r="S2343" i="4"/>
  <c r="S2341" i="4"/>
  <c r="S2335" i="4"/>
  <c r="S2334" i="4"/>
  <c r="S2328" i="4"/>
  <c r="S2289" i="4"/>
  <c r="S2237" i="4"/>
  <c r="S2235" i="4"/>
  <c r="S2234" i="4"/>
  <c r="S2228" i="4"/>
  <c r="S2220" i="4"/>
  <c r="S2200" i="4"/>
  <c r="S2195" i="4"/>
  <c r="S2193" i="4"/>
  <c r="S2191" i="4"/>
  <c r="S2185" i="4"/>
  <c r="S2184" i="4"/>
  <c r="S2178" i="4"/>
  <c r="S2144" i="4"/>
  <c r="S2138" i="4"/>
  <c r="S2075" i="4"/>
  <c r="S2035" i="4"/>
  <c r="S2034" i="4"/>
  <c r="S2028" i="4"/>
  <c r="S1989" i="4"/>
  <c r="S1926" i="4"/>
  <c r="S1886" i="4"/>
  <c r="S1885" i="4"/>
  <c r="S1879" i="4"/>
  <c r="S1840" i="4"/>
  <c r="S1788" i="4"/>
  <c r="S1785" i="4"/>
  <c r="S1779" i="4"/>
  <c r="S1771" i="4"/>
  <c r="S1759" i="4"/>
  <c r="S1758" i="4"/>
  <c r="S1744" i="4"/>
  <c r="S1736" i="4"/>
  <c r="S1735" i="4"/>
  <c r="S1729" i="4"/>
  <c r="S1695" i="4"/>
  <c r="S1689" i="4"/>
  <c r="S1635" i="4"/>
  <c r="S1629" i="4"/>
  <c r="S1621" i="4"/>
  <c r="S1609" i="4"/>
  <c r="S1608" i="4"/>
  <c r="S1604" i="4"/>
  <c r="S1603" i="4"/>
  <c r="S1596" i="4"/>
  <c r="S1594" i="4"/>
  <c r="S1592" i="4"/>
  <c r="S1586" i="4"/>
  <c r="S1585" i="4"/>
  <c r="S1583" i="4"/>
  <c r="S1579" i="4"/>
  <c r="S1547" i="4"/>
  <c r="S1546" i="4"/>
  <c r="S1540" i="4"/>
  <c r="S1477" i="4"/>
  <c r="S1437" i="4"/>
  <c r="S1436" i="4"/>
  <c r="S1430" i="4"/>
  <c r="S1391" i="4"/>
  <c r="S1339" i="4"/>
  <c r="S1336" i="4"/>
  <c r="S1330" i="4"/>
  <c r="S1322" i="4"/>
  <c r="S1297" i="4"/>
  <c r="S1295" i="4"/>
  <c r="S1293" i="4"/>
  <c r="S1287" i="4"/>
  <c r="S1286" i="4"/>
  <c r="S1280" i="4"/>
  <c r="S1246" i="4"/>
  <c r="S1240" i="4"/>
  <c r="S1187" i="4"/>
  <c r="S1184" i="4"/>
  <c r="S1175" i="4"/>
  <c r="S1170" i="4"/>
  <c r="S1158" i="4"/>
  <c r="S1157" i="4"/>
  <c r="S1153" i="4"/>
  <c r="S1152" i="4"/>
  <c r="S1150" i="4"/>
  <c r="S1145" i="4"/>
  <c r="S1143" i="4"/>
  <c r="S1141" i="4"/>
  <c r="S1135" i="4"/>
  <c r="S1134" i="4"/>
  <c r="S1132" i="4"/>
  <c r="S1128" i="4"/>
  <c r="S1094" i="4"/>
  <c r="S1088" i="4"/>
  <c r="S985" i="4"/>
  <c r="S984" i="4"/>
  <c r="S978" i="4"/>
  <c r="S939" i="4"/>
  <c r="S836" i="4"/>
  <c r="S829" i="4"/>
  <c r="S790" i="4"/>
  <c r="S687" i="4"/>
  <c r="S686" i="4"/>
  <c r="S680" i="4"/>
  <c r="S663" i="4"/>
  <c r="S641" i="4"/>
  <c r="S587" i="4"/>
  <c r="S584" i="4"/>
  <c r="S580" i="4"/>
  <c r="S578" i="4"/>
  <c r="S572" i="4"/>
  <c r="S571" i="4"/>
  <c r="S570" i="4"/>
  <c r="S569" i="4"/>
  <c r="S566" i="4"/>
  <c r="S565" i="4"/>
  <c r="S563" i="4"/>
  <c r="S558" i="4"/>
  <c r="S557" i="4"/>
  <c r="S556" i="4"/>
  <c r="S555" i="4"/>
  <c r="S554" i="4"/>
  <c r="S552" i="4"/>
  <c r="S551" i="4"/>
  <c r="S549" i="4"/>
  <c r="S545" i="4"/>
  <c r="S543" i="4"/>
  <c r="S541" i="4"/>
  <c r="S535" i="4"/>
  <c r="S534" i="4"/>
  <c r="S532" i="4"/>
  <c r="S528" i="4"/>
  <c r="S504" i="4"/>
  <c r="S502" i="4"/>
  <c r="S501" i="4"/>
  <c r="S497" i="4"/>
  <c r="S496" i="4"/>
  <c r="S493" i="4"/>
  <c r="S487" i="4"/>
  <c r="S432" i="4"/>
  <c r="S429" i="4"/>
  <c r="S424" i="4"/>
  <c r="S423" i="4"/>
  <c r="S422" i="4"/>
  <c r="S419" i="4"/>
  <c r="S416" i="4"/>
  <c r="S415" i="4"/>
  <c r="S412" i="4"/>
  <c r="S407" i="4"/>
  <c r="S406" i="4"/>
  <c r="S399" i="4"/>
  <c r="S397" i="4"/>
  <c r="S385" i="4"/>
  <c r="S384" i="4"/>
  <c r="S380" i="4"/>
  <c r="S379" i="4"/>
  <c r="S377" i="4"/>
  <c r="S373" i="4"/>
  <c r="S347" i="4"/>
  <c r="S346" i="4"/>
  <c r="S341" i="4"/>
  <c r="S338" i="4"/>
  <c r="S332" i="4"/>
  <c r="S278" i="4"/>
  <c r="S276" i="4"/>
  <c r="S273" i="4"/>
  <c r="S229" i="4"/>
  <c r="S222" i="4"/>
  <c r="S221" i="4"/>
  <c r="S219" i="4"/>
  <c r="S202" i="4"/>
  <c r="S196" i="4"/>
  <c r="S184" i="4"/>
  <c r="S183" i="4"/>
  <c r="S180" i="4"/>
  <c r="I2010" i="4"/>
  <c r="H351" i="4"/>
  <c r="G351" i="4"/>
  <c r="E351" i="4"/>
  <c r="K51" i="4"/>
  <c r="H51" i="4"/>
  <c r="G51" i="4"/>
  <c r="F51" i="4"/>
  <c r="E51" i="4"/>
  <c r="I370" i="4"/>
  <c r="I369" i="4"/>
  <c r="G2607" i="4"/>
  <c r="H2607" i="4"/>
  <c r="E2607" i="4"/>
  <c r="I2625" i="4"/>
  <c r="K289" i="4" l="1"/>
  <c r="L289" i="4" s="1"/>
  <c r="K47" i="4"/>
  <c r="I2394" i="4"/>
  <c r="J2394" i="4" s="1"/>
  <c r="I2547" i="4"/>
  <c r="J2547" i="4" s="1"/>
  <c r="I2863" i="4"/>
  <c r="I3018" i="4"/>
  <c r="J3018" i="4" s="1"/>
  <c r="I5555" i="4"/>
  <c r="J5555" i="4" s="1"/>
  <c r="I480" i="4"/>
  <c r="J480" i="4" s="1"/>
  <c r="I599" i="4"/>
  <c r="J599" i="4" s="1"/>
  <c r="I1674" i="4"/>
  <c r="I1384" i="4"/>
  <c r="J1384" i="4" s="1"/>
  <c r="I636" i="4"/>
  <c r="J636" i="4" s="1"/>
  <c r="I1198" i="4"/>
  <c r="J1198" i="4" s="1"/>
  <c r="K4493" i="4"/>
  <c r="L4493" i="4" s="1"/>
  <c r="I1192" i="4"/>
  <c r="I4520" i="4"/>
  <c r="J4520" i="4" s="1"/>
  <c r="I4654" i="4"/>
  <c r="J4654" i="4" s="1"/>
  <c r="I1981" i="4"/>
  <c r="J1981" i="4" s="1"/>
  <c r="K623" i="4"/>
  <c r="L623" i="4" s="1"/>
  <c r="I931" i="4"/>
  <c r="J931" i="4" s="1"/>
  <c r="K1799" i="4"/>
  <c r="L1799" i="4" s="1"/>
  <c r="I2264" i="4"/>
  <c r="I3930" i="4"/>
  <c r="K4656" i="4"/>
  <c r="L4656" i="4" s="1"/>
  <c r="I610" i="4"/>
  <c r="J610" i="4" s="1"/>
  <c r="I1386" i="4"/>
  <c r="J1386" i="4" s="1"/>
  <c r="I3179" i="4"/>
  <c r="J3179" i="4" s="1"/>
  <c r="I3328" i="4"/>
  <c r="J3328" i="4" s="1"/>
  <c r="I5104" i="4"/>
  <c r="J5104" i="4" s="1"/>
  <c r="I325" i="4"/>
  <c r="J325" i="4" s="1"/>
  <c r="I443" i="4"/>
  <c r="J443" i="4" s="1"/>
  <c r="I1196" i="4"/>
  <c r="J1196" i="4" s="1"/>
  <c r="I1231" i="4"/>
  <c r="J1231" i="4" s="1"/>
  <c r="I1681" i="4"/>
  <c r="J1681" i="4" s="1"/>
  <c r="I2996" i="4"/>
  <c r="J2996" i="4" s="1"/>
  <c r="I299" i="4"/>
  <c r="K469" i="4"/>
  <c r="L469" i="4" s="1"/>
  <c r="I2282" i="4"/>
  <c r="I2580" i="4"/>
  <c r="I2843" i="4"/>
  <c r="J2843" i="4" s="1"/>
  <c r="K3481" i="4"/>
  <c r="L3481" i="4" s="1"/>
  <c r="I625" i="4"/>
  <c r="J625" i="4" s="1"/>
  <c r="I598" i="4"/>
  <c r="J598" i="4" s="1"/>
  <c r="I633" i="4"/>
  <c r="J633" i="4" s="1"/>
  <c r="K1224" i="4"/>
  <c r="L1224" i="4" s="1"/>
  <c r="I1808" i="4"/>
  <c r="J1808" i="4" s="1"/>
  <c r="I3005" i="4"/>
  <c r="J3005" i="4" s="1"/>
  <c r="I3155" i="4"/>
  <c r="J3155" i="4" s="1"/>
  <c r="I4218" i="4"/>
  <c r="I4661" i="4"/>
  <c r="J4661" i="4" s="1"/>
  <c r="I5099" i="4"/>
  <c r="J5099" i="4" s="1"/>
  <c r="I306" i="4"/>
  <c r="J306" i="4" s="1"/>
  <c r="I446" i="4"/>
  <c r="I468" i="4"/>
  <c r="J468" i="4" s="1"/>
  <c r="K758" i="4"/>
  <c r="L758" i="4" s="1"/>
  <c r="K1983" i="4"/>
  <c r="L1983" i="4" s="1"/>
  <c r="K2847" i="4"/>
  <c r="L2847" i="4" s="1"/>
  <c r="I5728" i="4"/>
  <c r="K629" i="4"/>
  <c r="L629" i="4" s="1"/>
  <c r="I614" i="4"/>
  <c r="J614" i="4" s="1"/>
  <c r="I1344" i="4"/>
  <c r="K285" i="4"/>
  <c r="L285" i="4" s="1"/>
  <c r="I317" i="4"/>
  <c r="J317" i="4" s="1"/>
  <c r="I441" i="4"/>
  <c r="J441" i="4" s="1"/>
  <c r="K471" i="4"/>
  <c r="L471" i="4" s="1"/>
  <c r="I476" i="4"/>
  <c r="K592" i="4"/>
  <c r="L592" i="4" s="1"/>
  <c r="I596" i="4"/>
  <c r="J596" i="4" s="1"/>
  <c r="I632" i="4"/>
  <c r="J632" i="4" s="1"/>
  <c r="I327" i="4"/>
  <c r="J327" i="4" s="1"/>
  <c r="I482" i="4"/>
  <c r="J482" i="4" s="1"/>
  <c r="I602" i="4"/>
  <c r="J602" i="4" s="1"/>
  <c r="I1208" i="4"/>
  <c r="J1208" i="4" s="1"/>
  <c r="I1499" i="4"/>
  <c r="J1499" i="4" s="1"/>
  <c r="K1830" i="4"/>
  <c r="L1830" i="4" s="1"/>
  <c r="I2543" i="4"/>
  <c r="J2543" i="4" s="1"/>
  <c r="K2988" i="4"/>
  <c r="L2988" i="4" s="1"/>
  <c r="K626" i="4"/>
  <c r="L626" i="4" s="1"/>
  <c r="K2698" i="4"/>
  <c r="L2698" i="4" s="1"/>
  <c r="I594" i="4"/>
  <c r="J594" i="4" s="1"/>
  <c r="K615" i="4"/>
  <c r="L615" i="4" s="1"/>
  <c r="K628" i="4"/>
  <c r="L628" i="4" s="1"/>
  <c r="K1047" i="4"/>
  <c r="L1047" i="4" s="1"/>
  <c r="I1350" i="4"/>
  <c r="J1350" i="4" s="1"/>
  <c r="I1684" i="4"/>
  <c r="J1684" i="4" s="1"/>
  <c r="I2248" i="4"/>
  <c r="J2248" i="4" s="1"/>
  <c r="K2733" i="4"/>
  <c r="L2733" i="4" s="1"/>
  <c r="I3029" i="4"/>
  <c r="J3029" i="4" s="1"/>
  <c r="K3142" i="4"/>
  <c r="L3142" i="4" s="1"/>
  <c r="I307" i="4"/>
  <c r="J307" i="4" s="1"/>
  <c r="I1658" i="4"/>
  <c r="J1658" i="4" s="1"/>
  <c r="I2257" i="4"/>
  <c r="J2257" i="4" s="1"/>
  <c r="I782" i="4"/>
  <c r="I1201" i="4"/>
  <c r="J1201" i="4" s="1"/>
  <c r="I1532" i="4"/>
  <c r="J1532" i="4" s="1"/>
  <c r="K1679" i="4"/>
  <c r="L1679" i="4" s="1"/>
  <c r="I1948" i="4"/>
  <c r="J1948" i="4" s="1"/>
  <c r="I2992" i="4"/>
  <c r="J2992" i="4" s="1"/>
  <c r="K3633" i="4"/>
  <c r="L3633" i="4" s="1"/>
  <c r="I4343" i="4"/>
  <c r="J4343" i="4" s="1"/>
  <c r="K4536" i="4"/>
  <c r="L4536" i="4" s="1"/>
  <c r="I4801" i="4"/>
  <c r="K5397" i="4"/>
  <c r="L5397" i="4" s="1"/>
  <c r="I1056" i="4"/>
  <c r="J1056" i="4" s="1"/>
  <c r="I3304" i="4"/>
  <c r="J3304" i="4" s="1"/>
  <c r="I3913" i="4"/>
  <c r="I4652" i="4"/>
  <c r="J4652" i="4" s="1"/>
  <c r="I4950" i="4"/>
  <c r="J4950" i="4" s="1"/>
  <c r="I5695" i="4"/>
  <c r="J5695" i="4" s="1"/>
  <c r="I749" i="4"/>
  <c r="J749" i="4" s="1"/>
  <c r="I1043" i="4"/>
  <c r="J1043" i="4" s="1"/>
  <c r="I1495" i="4"/>
  <c r="J1495" i="4" s="1"/>
  <c r="I1678" i="4"/>
  <c r="J1678" i="4" s="1"/>
  <c r="I1809" i="4"/>
  <c r="J1809" i="4" s="1"/>
  <c r="I2246" i="4"/>
  <c r="J2246" i="4" s="1"/>
  <c r="I2398" i="4"/>
  <c r="J2398" i="4" s="1"/>
  <c r="I2694" i="4"/>
  <c r="J2694" i="4" s="1"/>
  <c r="I2882" i="4"/>
  <c r="J2882" i="4" s="1"/>
  <c r="I3291" i="4"/>
  <c r="J3291" i="4" s="1"/>
  <c r="I4797" i="4"/>
  <c r="J4797" i="4" s="1"/>
  <c r="I6450" i="4"/>
  <c r="I1197" i="4"/>
  <c r="J1197" i="4" s="1"/>
  <c r="K1785" i="4"/>
  <c r="L1785" i="4" s="1"/>
  <c r="K1477" i="4"/>
  <c r="L1477" i="4" s="1"/>
  <c r="K558" i="4"/>
  <c r="L558" i="4" s="1"/>
  <c r="K5037" i="4"/>
  <c r="L5037" i="4" s="1"/>
  <c r="I1336" i="4"/>
  <c r="J1336" i="4" s="1"/>
  <c r="K2942" i="4"/>
  <c r="L2942" i="4" s="1"/>
  <c r="K554" i="4"/>
  <c r="L554" i="4" s="1"/>
  <c r="K3999" i="4"/>
  <c r="L3999" i="4" s="1"/>
  <c r="J2634" i="4"/>
  <c r="K4789" i="4"/>
  <c r="L4789" i="4" s="1"/>
  <c r="K415" i="4"/>
  <c r="L415" i="4" s="1"/>
  <c r="K686" i="4"/>
  <c r="L686" i="4" s="1"/>
  <c r="K1771" i="4"/>
  <c r="L1771" i="4" s="1"/>
  <c r="K1885" i="4"/>
  <c r="L1885" i="4" s="1"/>
  <c r="I2184" i="4"/>
  <c r="J2184" i="4" s="1"/>
  <c r="K2195" i="4"/>
  <c r="L2195" i="4" s="1"/>
  <c r="I3232" i="4"/>
  <c r="J3232" i="4" s="1"/>
  <c r="K1586" i="4"/>
  <c r="L1586" i="4" s="1"/>
  <c r="K2784" i="4"/>
  <c r="L2784" i="4" s="1"/>
  <c r="K1175" i="4"/>
  <c r="L1175" i="4" s="1"/>
  <c r="I406" i="4"/>
  <c r="J406" i="4" s="1"/>
  <c r="I551" i="4"/>
  <c r="J551" i="4" s="1"/>
  <c r="I556" i="4"/>
  <c r="J556" i="4" s="1"/>
  <c r="K1436" i="4"/>
  <c r="L1436" i="4" s="1"/>
  <c r="I3992" i="4"/>
  <c r="J3992" i="4" s="1"/>
  <c r="I380" i="4"/>
  <c r="J380" i="4" s="1"/>
  <c r="K1926" i="4"/>
  <c r="L1926" i="4" s="1"/>
  <c r="I5226" i="4"/>
  <c r="J5226" i="4" s="1"/>
  <c r="K6229" i="4"/>
  <c r="L6229" i="4" s="1"/>
  <c r="I1594" i="4"/>
  <c r="J1594" i="4" s="1"/>
  <c r="I1758" i="4"/>
  <c r="J1758" i="4" s="1"/>
  <c r="I2335" i="4"/>
  <c r="J2335" i="4" s="1"/>
  <c r="I4772" i="4"/>
  <c r="J4772" i="4" s="1"/>
  <c r="I416" i="4"/>
  <c r="J416" i="4" s="1"/>
  <c r="I541" i="4"/>
  <c r="J541" i="4" s="1"/>
  <c r="I1150" i="4"/>
  <c r="J1150" i="4" s="1"/>
  <c r="K1322" i="4"/>
  <c r="L1322" i="4" s="1"/>
  <c r="I2387" i="4"/>
  <c r="J2387" i="4" s="1"/>
  <c r="K3118" i="4"/>
  <c r="L3118" i="4" s="1"/>
  <c r="I4024" i="4"/>
  <c r="J4024" i="4" s="1"/>
  <c r="I4309" i="4"/>
  <c r="J4309" i="4" s="1"/>
  <c r="I5524" i="4"/>
  <c r="J5524" i="4" s="1"/>
  <c r="K6120" i="4"/>
  <c r="L6120" i="4" s="1"/>
  <c r="I4604" i="4"/>
  <c r="J4604" i="4" s="1"/>
  <c r="K397" i="4"/>
  <c r="L397" i="4" s="1"/>
  <c r="K985" i="4"/>
  <c r="L985" i="4" s="1"/>
  <c r="I1295" i="4"/>
  <c r="J1295" i="4" s="1"/>
  <c r="K2237" i="4"/>
  <c r="L2237" i="4" s="1"/>
  <c r="K3994" i="4"/>
  <c r="L3994" i="4" s="1"/>
  <c r="I5632" i="4"/>
  <c r="J5632" i="4" s="1"/>
  <c r="K399" i="4"/>
  <c r="L399" i="4" s="1"/>
  <c r="K1153" i="4"/>
  <c r="L1153" i="4" s="1"/>
  <c r="I4618" i="4"/>
  <c r="J4618" i="4" s="1"/>
  <c r="K5186" i="4"/>
  <c r="L5186" i="4" s="1"/>
  <c r="I385" i="4"/>
  <c r="J385" i="4" s="1"/>
  <c r="I419" i="4"/>
  <c r="J419" i="4" s="1"/>
  <c r="K419" i="4"/>
  <c r="L419" i="4" s="1"/>
  <c r="I379" i="4"/>
  <c r="J379" i="4" s="1"/>
  <c r="I432" i="4"/>
  <c r="J432" i="4" s="1"/>
  <c r="I543" i="4"/>
  <c r="J543" i="4" s="1"/>
  <c r="I552" i="4"/>
  <c r="J552" i="4" s="1"/>
  <c r="I984" i="4"/>
  <c r="J984" i="4" s="1"/>
  <c r="I1152" i="4"/>
  <c r="J1152" i="4" s="1"/>
  <c r="I1286" i="4"/>
  <c r="J1286" i="4" s="1"/>
  <c r="I1297" i="4"/>
  <c r="J1297" i="4" s="1"/>
  <c r="I1339" i="4"/>
  <c r="J1339" i="4" s="1"/>
  <c r="I2034" i="4"/>
  <c r="J2034" i="4" s="1"/>
  <c r="I2185" i="4"/>
  <c r="J2185" i="4" s="1"/>
  <c r="I2200" i="4"/>
  <c r="J2200" i="4" s="1"/>
  <c r="I2484" i="4"/>
  <c r="J2484" i="4" s="1"/>
  <c r="I2635" i="4"/>
  <c r="J2635" i="4" s="1"/>
  <c r="I2983" i="4"/>
  <c r="J2983" i="4" s="1"/>
  <c r="I3106" i="4"/>
  <c r="J3106" i="4" s="1"/>
  <c r="I4600" i="4"/>
  <c r="J4600" i="4" s="1"/>
  <c r="I5334" i="4"/>
  <c r="J5334" i="4" s="1"/>
  <c r="K535" i="4"/>
  <c r="L535" i="4" s="1"/>
  <c r="K549" i="4"/>
  <c r="L549" i="4" s="1"/>
  <c r="K555" i="4"/>
  <c r="L555" i="4" s="1"/>
  <c r="K563" i="4"/>
  <c r="L563" i="4" s="1"/>
  <c r="K570" i="4"/>
  <c r="L570" i="4" s="1"/>
  <c r="K1134" i="4"/>
  <c r="L1134" i="4" s="1"/>
  <c r="K1145" i="4"/>
  <c r="L1145" i="4" s="1"/>
  <c r="K1157" i="4"/>
  <c r="L1157" i="4" s="1"/>
  <c r="K1330" i="4"/>
  <c r="L1330" i="4" s="1"/>
  <c r="K1744" i="4"/>
  <c r="L1744" i="4" s="1"/>
  <c r="K2193" i="4"/>
  <c r="L2193" i="4" s="1"/>
  <c r="K2334" i="4"/>
  <c r="L2334" i="4" s="1"/>
  <c r="K2345" i="4"/>
  <c r="L2345" i="4" s="1"/>
  <c r="K2525" i="4"/>
  <c r="L2525" i="4" s="1"/>
  <c r="K2785" i="4"/>
  <c r="L2785" i="4" s="1"/>
  <c r="K4788" i="4"/>
  <c r="L4788" i="4" s="1"/>
  <c r="I407" i="4"/>
  <c r="J407" i="4" s="1"/>
  <c r="I429" i="4"/>
  <c r="J429" i="4" s="1"/>
  <c r="I4310" i="4"/>
  <c r="J4310" i="4" s="1"/>
  <c r="I4597" i="4"/>
  <c r="J4597" i="4" s="1"/>
  <c r="I6230" i="4"/>
  <c r="J6230" i="4" s="1"/>
  <c r="I5930" i="4"/>
  <c r="J5930" i="4" s="1"/>
  <c r="K3517" i="4"/>
  <c r="L3517" i="4" s="1"/>
  <c r="I367" i="4"/>
  <c r="J367" i="4" s="1"/>
  <c r="I589" i="4"/>
  <c r="J589" i="4" s="1"/>
  <c r="I2923" i="4"/>
  <c r="J2923" i="4" s="1"/>
  <c r="I4643" i="4"/>
  <c r="J4643" i="4" s="1"/>
  <c r="I522" i="4"/>
  <c r="J522" i="4" s="1"/>
  <c r="I2318" i="4"/>
  <c r="I3057" i="4"/>
  <c r="J3057" i="4" s="1"/>
  <c r="I3209" i="4"/>
  <c r="J3209" i="4" s="1"/>
  <c r="K4269" i="4"/>
  <c r="L4269" i="4" s="1"/>
  <c r="K3065" i="4"/>
  <c r="L3065" i="4" s="1"/>
  <c r="I5316" i="4"/>
  <c r="J5316" i="4" s="1"/>
  <c r="K361" i="4"/>
  <c r="L361" i="4" s="1"/>
  <c r="I511" i="4"/>
  <c r="J511" i="4" s="1"/>
  <c r="K1117" i="4"/>
  <c r="L1117" i="4" s="1"/>
  <c r="K1269" i="4"/>
  <c r="L1269" i="4" s="1"/>
  <c r="I352" i="4"/>
  <c r="J352" i="4" s="1"/>
  <c r="I1123" i="4"/>
  <c r="J1123" i="4" s="1"/>
  <c r="I1569" i="4"/>
  <c r="J1569" i="4" s="1"/>
  <c r="K3207" i="4"/>
  <c r="L3207" i="4" s="1"/>
  <c r="I3510" i="4"/>
  <c r="J3510" i="4" s="1"/>
  <c r="K3958" i="4"/>
  <c r="L3958" i="4" s="1"/>
  <c r="K4425" i="4"/>
  <c r="L4425" i="4" s="1"/>
  <c r="I4869" i="4"/>
  <c r="J4869" i="4" s="1"/>
  <c r="I2759" i="4"/>
  <c r="J2759" i="4" s="1"/>
  <c r="K4715" i="4"/>
  <c r="L4715" i="4" s="1"/>
  <c r="I353" i="4"/>
  <c r="J353" i="4" s="1"/>
  <c r="K507" i="4"/>
  <c r="L507" i="4" s="1"/>
  <c r="K959" i="4"/>
  <c r="L959" i="4" s="1"/>
  <c r="K1109" i="4"/>
  <c r="L1109" i="4" s="1"/>
  <c r="I1260" i="4"/>
  <c r="J1260" i="4" s="1"/>
  <c r="I1575" i="4"/>
  <c r="J1575" i="4" s="1"/>
  <c r="K2317" i="4"/>
  <c r="L2317" i="4" s="1"/>
  <c r="I3208" i="4"/>
  <c r="J3208" i="4" s="1"/>
  <c r="I3673" i="4"/>
  <c r="J3673" i="4" s="1"/>
  <c r="I4561" i="4"/>
  <c r="J4561" i="4" s="1"/>
  <c r="I4870" i="4"/>
  <c r="J4870" i="4" s="1"/>
  <c r="I3824" i="4"/>
  <c r="J3824" i="4" s="1"/>
  <c r="K2467" i="4"/>
  <c r="L2467" i="4" s="1"/>
  <c r="I516" i="4"/>
  <c r="J516" i="4" s="1"/>
  <c r="I810" i="4"/>
  <c r="J810" i="4" s="1"/>
  <c r="I1560" i="4"/>
  <c r="J1560" i="4" s="1"/>
  <c r="I1710" i="4"/>
  <c r="J1710" i="4" s="1"/>
  <c r="I1875" i="4"/>
  <c r="J1875" i="4" s="1"/>
  <c r="I2167" i="4"/>
  <c r="J2167" i="4" s="1"/>
  <c r="I2774" i="4"/>
  <c r="J2774" i="4" s="1"/>
  <c r="I3214" i="4"/>
  <c r="J3214" i="4" s="1"/>
  <c r="I4570" i="4"/>
  <c r="J4570" i="4" s="1"/>
  <c r="I5018" i="4"/>
  <c r="J5018" i="4" s="1"/>
  <c r="I661" i="4"/>
  <c r="J661" i="4" s="1"/>
  <c r="I825" i="4"/>
  <c r="J825" i="4" s="1"/>
  <c r="I1411" i="4"/>
  <c r="J1411" i="4" s="1"/>
  <c r="I1719" i="4"/>
  <c r="J1719" i="4" s="1"/>
  <c r="I2024" i="4"/>
  <c r="J2024" i="4" s="1"/>
  <c r="I2310" i="4"/>
  <c r="J2310" i="4" s="1"/>
  <c r="I3222" i="4"/>
  <c r="J3222" i="4" s="1"/>
  <c r="I4413" i="4"/>
  <c r="J4413" i="4" s="1"/>
  <c r="K3072" i="4"/>
  <c r="L3072" i="4" s="1"/>
  <c r="I364" i="4"/>
  <c r="J364" i="4" s="1"/>
  <c r="I523" i="4"/>
  <c r="I1276" i="4"/>
  <c r="J1276" i="4" s="1"/>
  <c r="I1564" i="4"/>
  <c r="J1564" i="4" s="1"/>
  <c r="I2309" i="4"/>
  <c r="J2309" i="4" s="1"/>
  <c r="I2609" i="4"/>
  <c r="J2609" i="4" s="1"/>
  <c r="I2909" i="4"/>
  <c r="J2909" i="4" s="1"/>
  <c r="I3066" i="4"/>
  <c r="J3066" i="4" s="1"/>
  <c r="I3216" i="4"/>
  <c r="J3216" i="4" s="1"/>
  <c r="I3522" i="4"/>
  <c r="J3522" i="4" s="1"/>
  <c r="I4274" i="4"/>
  <c r="J4274" i="4" s="1"/>
  <c r="I356" i="4"/>
  <c r="J356" i="4" s="1"/>
  <c r="I974" i="4"/>
  <c r="J974" i="4" s="1"/>
  <c r="I1261" i="4"/>
  <c r="J1261" i="4" s="1"/>
  <c r="I1426" i="4"/>
  <c r="J1426" i="4" s="1"/>
  <c r="I1709" i="4"/>
  <c r="J1709" i="4" s="1"/>
  <c r="I1869" i="4"/>
  <c r="J1869" i="4" s="1"/>
  <c r="I2166" i="4"/>
  <c r="I3058" i="4"/>
  <c r="J3058" i="4" s="1"/>
  <c r="K4247" i="4"/>
  <c r="L4247" i="4" s="1"/>
  <c r="I3498" i="4"/>
  <c r="J3498" i="4" s="1"/>
  <c r="K2894" i="4"/>
  <c r="L2894" i="4" s="1"/>
  <c r="K346" i="4"/>
  <c r="L346" i="4" s="1"/>
  <c r="I493" i="4"/>
  <c r="J493" i="4" s="1"/>
  <c r="K2144" i="4"/>
  <c r="L2144" i="4" s="1"/>
  <c r="I3499" i="4"/>
  <c r="J3499" i="4" s="1"/>
  <c r="I3650" i="4"/>
  <c r="J3650" i="4" s="1"/>
  <c r="I4095" i="4"/>
  <c r="J4095" i="4" s="1"/>
  <c r="I4402" i="4"/>
  <c r="J4402" i="4" s="1"/>
  <c r="I347" i="4"/>
  <c r="J347" i="4" s="1"/>
  <c r="I502" i="4"/>
  <c r="J502" i="4" s="1"/>
  <c r="I1547" i="4"/>
  <c r="J1547" i="4" s="1"/>
  <c r="H128" i="4"/>
  <c r="K2607" i="4" l="1"/>
  <c r="F5712" i="4" l="1"/>
  <c r="F4680" i="4"/>
  <c r="F4648" i="4"/>
  <c r="F3784" i="4"/>
  <c r="F3783" i="4"/>
  <c r="F3032" i="4"/>
  <c r="F2556" i="4"/>
  <c r="F2284" i="4"/>
  <c r="F2258" i="4"/>
  <c r="F1815" i="4"/>
  <c r="F1661" i="4"/>
  <c r="F1530" i="4"/>
  <c r="F1235" i="4"/>
  <c r="F1214" i="4"/>
  <c r="F1211" i="4"/>
  <c r="F1207" i="4"/>
  <c r="F929" i="4"/>
  <c r="F473" i="4"/>
  <c r="F467" i="4"/>
  <c r="F466" i="4"/>
  <c r="F465" i="4"/>
  <c r="F462" i="4"/>
  <c r="F461" i="4"/>
  <c r="F459" i="4"/>
  <c r="F457" i="4"/>
  <c r="F455" i="4"/>
  <c r="F454" i="4"/>
  <c r="F451" i="4"/>
  <c r="F450" i="4"/>
  <c r="F448" i="4"/>
  <c r="F435" i="4"/>
  <c r="F324" i="4"/>
  <c r="F319" i="4"/>
  <c r="F316" i="4"/>
  <c r="F315" i="4"/>
  <c r="F314" i="4"/>
  <c r="F313" i="4"/>
  <c r="F311" i="4"/>
  <c r="F309" i="4"/>
  <c r="F305" i="4"/>
  <c r="F303" i="4"/>
  <c r="F302" i="4"/>
  <c r="F301" i="4"/>
  <c r="F300" i="4"/>
  <c r="F298" i="4"/>
  <c r="F297" i="4"/>
  <c r="F296" i="4"/>
  <c r="F294" i="4"/>
  <c r="F291" i="4"/>
  <c r="F290" i="4"/>
  <c r="F3135" i="4"/>
  <c r="F2944" i="4"/>
  <c r="R38" i="4" l="1"/>
  <c r="F2607" i="4" l="1"/>
  <c r="S6184" i="4" l="1"/>
  <c r="S4415" i="4"/>
  <c r="S3964" i="4"/>
  <c r="S3815" i="4"/>
  <c r="S3664" i="4"/>
  <c r="S3663" i="4"/>
  <c r="S3213" i="4"/>
  <c r="S2914" i="4"/>
  <c r="S2614" i="4"/>
  <c r="S2465" i="4"/>
  <c r="S2464" i="4"/>
  <c r="S2315" i="4"/>
  <c r="S2164" i="4"/>
  <c r="S1566" i="4"/>
  <c r="S1417" i="4"/>
  <c r="S1266" i="4"/>
  <c r="S1114" i="4"/>
  <c r="S667" i="4"/>
  <c r="S513" i="4"/>
  <c r="S358" i="4"/>
  <c r="S352" i="4"/>
  <c r="S206" i="4"/>
  <c r="G128" i="4"/>
  <c r="W9" i="4"/>
  <c r="I1125" i="4"/>
  <c r="U1107" i="4"/>
  <c r="T1107" i="4"/>
  <c r="R1107" i="4"/>
  <c r="P1107" i="4"/>
  <c r="O1107" i="4"/>
  <c r="G1107" i="4"/>
  <c r="H1107" i="4"/>
  <c r="E1107" i="4"/>
  <c r="I524" i="4" l="1"/>
  <c r="I525" i="4"/>
  <c r="I51" i="4" s="1"/>
  <c r="G506" i="4"/>
  <c r="H506" i="4"/>
  <c r="E506" i="4"/>
  <c r="I510" i="4"/>
  <c r="V3978" i="4" l="1"/>
  <c r="V6224" i="4" l="1"/>
  <c r="E171" i="4" l="1"/>
  <c r="K6329" i="4" l="1"/>
  <c r="L6329" i="4" s="1"/>
  <c r="I6329" i="4"/>
  <c r="J6329" i="4" s="1"/>
  <c r="K6180" i="4"/>
  <c r="L6180" i="4" s="1"/>
  <c r="I6180" i="4"/>
  <c r="J6180" i="4" s="1"/>
  <c r="K6030" i="4"/>
  <c r="L6030" i="4" s="1"/>
  <c r="I6030" i="4"/>
  <c r="J6030" i="4" s="1"/>
  <c r="K5881" i="4"/>
  <c r="L5881" i="4" s="1"/>
  <c r="I5881" i="4"/>
  <c r="J5881" i="4" s="1"/>
  <c r="K5732" i="4"/>
  <c r="L5732" i="4" s="1"/>
  <c r="I5732" i="4"/>
  <c r="J5732" i="4" s="1"/>
  <c r="K5583" i="4"/>
  <c r="L5583" i="4" s="1"/>
  <c r="I5583" i="4"/>
  <c r="J5583" i="4" s="1"/>
  <c r="K5434" i="4"/>
  <c r="L5434" i="4" s="1"/>
  <c r="I5434" i="4"/>
  <c r="J5434" i="4" s="1"/>
  <c r="K5285" i="4"/>
  <c r="L5285" i="4" s="1"/>
  <c r="I5285" i="4"/>
  <c r="J5285" i="4" s="1"/>
  <c r="K5136" i="4"/>
  <c r="L5136" i="4" s="1"/>
  <c r="I5136" i="4"/>
  <c r="J5136" i="4" s="1"/>
  <c r="K4987" i="4"/>
  <c r="L4987" i="4" s="1"/>
  <c r="I4987" i="4"/>
  <c r="J4987" i="4" s="1"/>
  <c r="K4838" i="4"/>
  <c r="L4838" i="4" s="1"/>
  <c r="I4838" i="4"/>
  <c r="J4838" i="4" s="1"/>
  <c r="K4689" i="4"/>
  <c r="L4689" i="4" s="1"/>
  <c r="I4689" i="4"/>
  <c r="J4689" i="4" s="1"/>
  <c r="K4537" i="4"/>
  <c r="L4537" i="4" s="1"/>
  <c r="I4537" i="4"/>
  <c r="J4537" i="4" s="1"/>
  <c r="K4386" i="4"/>
  <c r="L4386" i="4" s="1"/>
  <c r="I4386" i="4"/>
  <c r="J4386" i="4" s="1"/>
  <c r="K4235" i="4"/>
  <c r="L4235" i="4" s="1"/>
  <c r="I4235" i="4"/>
  <c r="J4235" i="4" s="1"/>
  <c r="K4084" i="4"/>
  <c r="L4084" i="4" s="1"/>
  <c r="I4084" i="4"/>
  <c r="J4084" i="4" s="1"/>
  <c r="K3934" i="4"/>
  <c r="L3934" i="4" s="1"/>
  <c r="I3934" i="4"/>
  <c r="J3934" i="4" s="1"/>
  <c r="K3785" i="4"/>
  <c r="L3785" i="4" s="1"/>
  <c r="I3785" i="4"/>
  <c r="J3785" i="4" s="1"/>
  <c r="K3634" i="4"/>
  <c r="L3634" i="4" s="1"/>
  <c r="I3634" i="4"/>
  <c r="J3634" i="4" s="1"/>
  <c r="K3483" i="4"/>
  <c r="L3483" i="4" s="1"/>
  <c r="I3483" i="4"/>
  <c r="J3483" i="4" s="1"/>
  <c r="K3332" i="4"/>
  <c r="L3332" i="4" s="1"/>
  <c r="I3332" i="4"/>
  <c r="J3332" i="4" s="1"/>
  <c r="K3183" i="4"/>
  <c r="L3183" i="4" s="1"/>
  <c r="I3183" i="4"/>
  <c r="J3183" i="4" s="1"/>
  <c r="K3033" i="4"/>
  <c r="L3033" i="4" s="1"/>
  <c r="I3033" i="4"/>
  <c r="J3033" i="4" s="1"/>
  <c r="K2884" i="4"/>
  <c r="L2884" i="4" s="1"/>
  <c r="I2884" i="4"/>
  <c r="J2884" i="4" s="1"/>
  <c r="K2735" i="4"/>
  <c r="L2735" i="4" s="1"/>
  <c r="I2735" i="4"/>
  <c r="J2735" i="4" s="1"/>
  <c r="K2584" i="4"/>
  <c r="L2584" i="4" s="1"/>
  <c r="I2584" i="4"/>
  <c r="J2584" i="4" s="1"/>
  <c r="K2435" i="4"/>
  <c r="L2435" i="4" s="1"/>
  <c r="I2435" i="4"/>
  <c r="J2435" i="4" s="1"/>
  <c r="K2285" i="4"/>
  <c r="L2285" i="4" s="1"/>
  <c r="I2285" i="4"/>
  <c r="J2285" i="4" s="1"/>
  <c r="K2134" i="4"/>
  <c r="L2134" i="4" s="1"/>
  <c r="I2134" i="4"/>
  <c r="J2134" i="4" s="1"/>
  <c r="K1985" i="4"/>
  <c r="L1985" i="4" s="1"/>
  <c r="I1985" i="4"/>
  <c r="J1985" i="4" s="1"/>
  <c r="K1836" i="4"/>
  <c r="L1836" i="4" s="1"/>
  <c r="I1836" i="4"/>
  <c r="J1836" i="4" s="1"/>
  <c r="K1685" i="4"/>
  <c r="L1685" i="4" s="1"/>
  <c r="I1685" i="4"/>
  <c r="J1685" i="4" s="1"/>
  <c r="K1536" i="4"/>
  <c r="L1536" i="4" s="1"/>
  <c r="I1536" i="4"/>
  <c r="J1536" i="4" s="1"/>
  <c r="K1387" i="4"/>
  <c r="L1387" i="4" s="1"/>
  <c r="I1387" i="4"/>
  <c r="J1387" i="4" s="1"/>
  <c r="K1236" i="4"/>
  <c r="L1236" i="4" s="1"/>
  <c r="I1236" i="4"/>
  <c r="J1236" i="4" s="1"/>
  <c r="K1084" i="4"/>
  <c r="L1084" i="4" s="1"/>
  <c r="I1084" i="4"/>
  <c r="J1084" i="4" s="1"/>
  <c r="K935" i="4"/>
  <c r="L935" i="4" s="1"/>
  <c r="I935" i="4"/>
  <c r="J935" i="4" s="1"/>
  <c r="K786" i="4"/>
  <c r="L786" i="4" s="1"/>
  <c r="I786" i="4"/>
  <c r="J786" i="4" s="1"/>
  <c r="K637" i="4"/>
  <c r="L637" i="4" s="1"/>
  <c r="I637" i="4"/>
  <c r="J637" i="4" s="1"/>
  <c r="K483" i="4"/>
  <c r="L483" i="4" s="1"/>
  <c r="I483" i="4"/>
  <c r="J483" i="4" s="1"/>
  <c r="K328" i="4"/>
  <c r="L328" i="4" s="1"/>
  <c r="I328" i="4"/>
  <c r="J328" i="4" s="1"/>
  <c r="I1572" i="4"/>
  <c r="I1268" i="4"/>
  <c r="F351" i="4" l="1"/>
  <c r="K2556" i="4"/>
  <c r="L2556" i="4" s="1"/>
  <c r="I288" i="4"/>
  <c r="J288" i="4" s="1"/>
  <c r="K4648" i="4"/>
  <c r="L4648" i="4" s="1"/>
  <c r="K302" i="4"/>
  <c r="L302" i="4" s="1"/>
  <c r="K2258" i="4"/>
  <c r="L2258" i="4" s="1"/>
  <c r="K435" i="4"/>
  <c r="L435" i="4" s="1"/>
  <c r="K298" i="4"/>
  <c r="L298" i="4" s="1"/>
  <c r="K4680" i="4"/>
  <c r="L4680" i="4" s="1"/>
  <c r="K5712" i="4"/>
  <c r="L5712" i="4" s="1"/>
  <c r="K2944" i="4"/>
  <c r="L2944" i="4" s="1"/>
  <c r="K3135" i="4"/>
  <c r="L3135" i="4" s="1"/>
  <c r="I200" i="4"/>
  <c r="J200" i="4" s="1"/>
  <c r="I2607" i="4" l="1"/>
  <c r="I128" i="4"/>
  <c r="V5633" i="4"/>
  <c r="V5632" i="4"/>
  <c r="I351" i="4" l="1"/>
  <c r="K351" i="4"/>
  <c r="Q321" i="4"/>
  <c r="K1207" i="4" l="1"/>
  <c r="L1207" i="4" s="1"/>
  <c r="K2284" i="4"/>
  <c r="L2284" i="4" s="1"/>
  <c r="K459" i="4"/>
  <c r="L459" i="4" s="1"/>
  <c r="K473" i="4"/>
  <c r="L473" i="4" s="1"/>
  <c r="G331" i="4"/>
  <c r="G337" i="4"/>
  <c r="I180" i="4"/>
  <c r="J180" i="4" s="1"/>
  <c r="S4114" i="4"/>
  <c r="U95" i="4"/>
  <c r="T95" i="4"/>
  <c r="G330" i="4" l="1"/>
  <c r="H126" i="4" l="1"/>
  <c r="G126" i="4"/>
  <c r="E126" i="4"/>
  <c r="I126" i="4" l="1"/>
  <c r="K126" i="4"/>
  <c r="K3784" i="4" l="1"/>
  <c r="L3784" i="4" s="1"/>
  <c r="K3032" i="4"/>
  <c r="L3032" i="4" s="1"/>
  <c r="K1214" i="4"/>
  <c r="L1214" i="4" s="1"/>
  <c r="K1211" i="4"/>
  <c r="L1211" i="4" s="1"/>
  <c r="K929" i="4"/>
  <c r="L929" i="4" s="1"/>
  <c r="S6080" i="4"/>
  <c r="S6079" i="4"/>
  <c r="P2333" i="4"/>
  <c r="Q2334" i="4"/>
  <c r="Q2335" i="4"/>
  <c r="Q2336" i="4"/>
  <c r="Q2341" i="4"/>
  <c r="Q2342" i="4"/>
  <c r="Q2343" i="4"/>
  <c r="Q2344" i="4"/>
  <c r="Q2345" i="4"/>
  <c r="Q2346" i="4"/>
  <c r="Q2347" i="4"/>
  <c r="V1339" i="4"/>
  <c r="H41" i="4"/>
  <c r="G41" i="4"/>
  <c r="K128" i="4" l="1"/>
  <c r="F506" i="4"/>
  <c r="F1107" i="4"/>
  <c r="K282" i="4"/>
  <c r="L282" i="4" s="1"/>
  <c r="K280" i="4"/>
  <c r="L280" i="4" s="1"/>
  <c r="I229" i="4"/>
  <c r="J229" i="4" s="1"/>
  <c r="K196" i="4"/>
  <c r="L196" i="4" s="1"/>
  <c r="K3783" i="4"/>
  <c r="L3783" i="4" s="1"/>
  <c r="K1815" i="4"/>
  <c r="L1815" i="4" s="1"/>
  <c r="K1661" i="4"/>
  <c r="L1661" i="4" s="1"/>
  <c r="K1530" i="4"/>
  <c r="L1530" i="4" s="1"/>
  <c r="K1235" i="4"/>
  <c r="L1235" i="4" s="1"/>
  <c r="E4643" i="4"/>
  <c r="L1107" i="4" l="1"/>
  <c r="K1107" i="4"/>
  <c r="K506" i="4"/>
  <c r="V535" i="4"/>
  <c r="Q3814" i="4"/>
  <c r="U433" i="4"/>
  <c r="T433" i="4"/>
  <c r="R433" i="4"/>
  <c r="P433" i="4"/>
  <c r="O433" i="4"/>
  <c r="E433" i="4"/>
  <c r="H2688" i="4" l="1"/>
  <c r="H433" i="4" l="1"/>
  <c r="G433" i="4"/>
  <c r="Q587" i="4"/>
  <c r="Q470" i="4" l="1"/>
  <c r="K170" i="4"/>
  <c r="I170" i="4"/>
  <c r="H170" i="4"/>
  <c r="G170" i="4"/>
  <c r="F170" i="4"/>
  <c r="E170" i="4"/>
  <c r="Q432" i="4"/>
  <c r="Q1187" i="4" l="1"/>
  <c r="Q2237" i="4"/>
  <c r="U1285" i="4" l="1"/>
  <c r="T1285" i="4"/>
  <c r="R1285" i="4"/>
  <c r="P1285" i="4"/>
  <c r="O1285" i="4"/>
  <c r="H1285" i="4"/>
  <c r="G1285" i="4"/>
  <c r="E1285" i="4"/>
  <c r="Q1339" i="4"/>
  <c r="Q2387" i="4" l="1"/>
  <c r="Q4641" i="4" l="1"/>
  <c r="K4362" i="4" l="1"/>
  <c r="L4362" i="4" s="1"/>
  <c r="I4362" i="4"/>
  <c r="J4362" i="4" s="1"/>
  <c r="K3610" i="4"/>
  <c r="L3610" i="4" s="1"/>
  <c r="I3610" i="4"/>
  <c r="J3610" i="4" s="1"/>
  <c r="K3310" i="4"/>
  <c r="L3310" i="4" s="1"/>
  <c r="I3310" i="4"/>
  <c r="J3310" i="4" s="1"/>
  <c r="K3306" i="4"/>
  <c r="L3306" i="4" s="1"/>
  <c r="I3306" i="4"/>
  <c r="J3306" i="4" s="1"/>
  <c r="K3297" i="4"/>
  <c r="L3297" i="4" s="1"/>
  <c r="I3297" i="4"/>
  <c r="J3297" i="4" s="1"/>
  <c r="K3020" i="4"/>
  <c r="L3020" i="4" s="1"/>
  <c r="I3020" i="4"/>
  <c r="J3020" i="4" s="1"/>
  <c r="K3011" i="4"/>
  <c r="L3011" i="4" s="1"/>
  <c r="I3011" i="4"/>
  <c r="J3011" i="4" s="1"/>
  <c r="K2112" i="4"/>
  <c r="L2112" i="4" s="1"/>
  <c r="I2112" i="4"/>
  <c r="J2112" i="4" s="1"/>
  <c r="K1963" i="4"/>
  <c r="L1963" i="4" s="1"/>
  <c r="I1963" i="4"/>
  <c r="J1963" i="4" s="1"/>
  <c r="K1823" i="4"/>
  <c r="L1823" i="4" s="1"/>
  <c r="I1823" i="4"/>
  <c r="J1823" i="4" s="1"/>
  <c r="K1814" i="4"/>
  <c r="L1814" i="4" s="1"/>
  <c r="I1814" i="4"/>
  <c r="J1814" i="4" s="1"/>
  <c r="K1810" i="4"/>
  <c r="L1810" i="4" s="1"/>
  <c r="I1810" i="4"/>
  <c r="J1810" i="4" s="1"/>
  <c r="K1797" i="4"/>
  <c r="I1797" i="4"/>
  <c r="K1672" i="4"/>
  <c r="L1672" i="4" s="1"/>
  <c r="I1672" i="4"/>
  <c r="J1672" i="4" s="1"/>
  <c r="K1663" i="4"/>
  <c r="L1663" i="4" s="1"/>
  <c r="I1663" i="4"/>
  <c r="J1663" i="4" s="1"/>
  <c r="K1651" i="4"/>
  <c r="I1651" i="4"/>
  <c r="K1374" i="4"/>
  <c r="L1374" i="4" s="1"/>
  <c r="I1374" i="4"/>
  <c r="J1374" i="4" s="1"/>
  <c r="K1365" i="4"/>
  <c r="L1365" i="4" s="1"/>
  <c r="I1365" i="4"/>
  <c r="J1365" i="4" s="1"/>
  <c r="K1361" i="4"/>
  <c r="L1361" i="4" s="1"/>
  <c r="I1361" i="4"/>
  <c r="J1361" i="4" s="1"/>
  <c r="K1222" i="4"/>
  <c r="L1222" i="4" s="1"/>
  <c r="I1222" i="4"/>
  <c r="J1222" i="4" s="1"/>
  <c r="K1213" i="4"/>
  <c r="L1213" i="4" s="1"/>
  <c r="I1213" i="4"/>
  <c r="J1213" i="4" s="1"/>
  <c r="K1209" i="4"/>
  <c r="L1209" i="4" s="1"/>
  <c r="I1209" i="4"/>
  <c r="J1209" i="4" s="1"/>
  <c r="K1071" i="4"/>
  <c r="L1071" i="4" s="1"/>
  <c r="I1071" i="4"/>
  <c r="J1071" i="4" s="1"/>
  <c r="K1062" i="4"/>
  <c r="L1062" i="4" s="1"/>
  <c r="I1062" i="4"/>
  <c r="J1062" i="4" s="1"/>
  <c r="K1058" i="4"/>
  <c r="L1058" i="4" s="1"/>
  <c r="I1058" i="4"/>
  <c r="J1058" i="4" s="1"/>
  <c r="F2236" i="4"/>
  <c r="F1626" i="4"/>
  <c r="K1626" i="4" s="1"/>
  <c r="L1626" i="4" s="1"/>
  <c r="F277" i="4"/>
  <c r="K3064" i="4"/>
  <c r="L3064" i="4" s="1"/>
  <c r="I3064" i="4"/>
  <c r="J3064" i="4" s="1"/>
  <c r="K2917" i="4"/>
  <c r="L2917" i="4" s="1"/>
  <c r="I2917" i="4"/>
  <c r="J2917" i="4" s="1"/>
  <c r="K2915" i="4"/>
  <c r="L2915" i="4" s="1"/>
  <c r="I2915" i="4"/>
  <c r="J2915" i="4" s="1"/>
  <c r="K1716" i="4"/>
  <c r="L1716" i="4" s="1"/>
  <c r="I1716" i="4"/>
  <c r="J1716" i="4" s="1"/>
  <c r="K1567" i="4"/>
  <c r="L1567" i="4" s="1"/>
  <c r="I1567" i="4"/>
  <c r="J1567" i="4" s="1"/>
  <c r="K1420" i="4"/>
  <c r="L1420" i="4" s="1"/>
  <c r="I1420" i="4"/>
  <c r="J1420" i="4" s="1"/>
  <c r="K1418" i="4"/>
  <c r="L1418" i="4" s="1"/>
  <c r="I1418" i="4"/>
  <c r="J1418" i="4" s="1"/>
  <c r="K1270" i="4"/>
  <c r="L1270" i="4" s="1"/>
  <c r="I1270" i="4"/>
  <c r="J1270" i="4" s="1"/>
  <c r="K1267" i="4"/>
  <c r="L1267" i="4" s="1"/>
  <c r="I1267" i="4"/>
  <c r="J1267" i="4" s="1"/>
  <c r="K966" i="4"/>
  <c r="L966" i="4" s="1"/>
  <c r="I966" i="4"/>
  <c r="J966" i="4" s="1"/>
  <c r="K819" i="4"/>
  <c r="L819" i="4" s="1"/>
  <c r="I819" i="4"/>
  <c r="J819" i="4" s="1"/>
  <c r="K817" i="4"/>
  <c r="L817" i="4" s="1"/>
  <c r="I817" i="4"/>
  <c r="J817" i="4" s="1"/>
  <c r="F3649" i="4"/>
  <c r="F1095" i="4"/>
  <c r="S6059" i="4"/>
  <c r="S5761" i="4"/>
  <c r="S5612" i="4"/>
  <c r="S5314" i="4"/>
  <c r="S5289" i="4"/>
  <c r="S5016" i="4"/>
  <c r="S4634" i="4"/>
  <c r="S3649" i="4"/>
  <c r="S2764" i="4"/>
  <c r="S2314" i="4"/>
  <c r="S2236" i="4"/>
  <c r="S2232" i="4"/>
  <c r="S1626" i="4"/>
  <c r="S1095" i="4"/>
  <c r="S548" i="4"/>
  <c r="S547" i="4"/>
  <c r="S277" i="4"/>
  <c r="I1095" i="4" l="1"/>
  <c r="J1095" i="4" s="1"/>
  <c r="K1095" i="4"/>
  <c r="L1095" i="4" s="1"/>
  <c r="I3649" i="4"/>
  <c r="J3649" i="4" s="1"/>
  <c r="K3649" i="4"/>
  <c r="L3649" i="4" s="1"/>
  <c r="J1797" i="4"/>
  <c r="I122" i="4"/>
  <c r="L1797" i="4"/>
  <c r="K122" i="4"/>
  <c r="K41" i="4"/>
  <c r="I433" i="4"/>
  <c r="I1626" i="4"/>
  <c r="J1626" i="4" s="1"/>
  <c r="V2237" i="4"/>
  <c r="U71" i="4"/>
  <c r="K1285" i="4" l="1"/>
  <c r="E27" i="4" l="1"/>
  <c r="O1578" i="4"/>
  <c r="M10" i="4" l="1"/>
  <c r="O1127" i="4"/>
  <c r="E41" i="4"/>
  <c r="K141" i="4" l="1"/>
  <c r="K135" i="4"/>
  <c r="K124" i="4"/>
  <c r="G119" i="4"/>
  <c r="H119" i="4"/>
  <c r="G120" i="4"/>
  <c r="H120" i="4"/>
  <c r="G121" i="4"/>
  <c r="H121" i="4"/>
  <c r="G122" i="4"/>
  <c r="H122" i="4"/>
  <c r="G123" i="4"/>
  <c r="H123" i="4"/>
  <c r="G124" i="4"/>
  <c r="H124" i="4"/>
  <c r="I124" i="4"/>
  <c r="G125" i="4"/>
  <c r="H125" i="4"/>
  <c r="G129" i="4"/>
  <c r="H129" i="4"/>
  <c r="G130" i="4"/>
  <c r="H130" i="4"/>
  <c r="G131" i="4"/>
  <c r="H131" i="4"/>
  <c r="G132" i="4"/>
  <c r="H132" i="4"/>
  <c r="G133" i="4"/>
  <c r="H133" i="4"/>
  <c r="G134" i="4"/>
  <c r="H134" i="4"/>
  <c r="G135" i="4"/>
  <c r="H135" i="4"/>
  <c r="I135" i="4"/>
  <c r="G136" i="4"/>
  <c r="H136" i="4"/>
  <c r="G137" i="4"/>
  <c r="H137" i="4"/>
  <c r="G138" i="4"/>
  <c r="H138" i="4"/>
  <c r="G139" i="4"/>
  <c r="H139" i="4"/>
  <c r="G140" i="4"/>
  <c r="H140" i="4"/>
  <c r="G141" i="4"/>
  <c r="H141" i="4"/>
  <c r="G142" i="4"/>
  <c r="H142" i="4"/>
  <c r="G143" i="4"/>
  <c r="H143" i="4"/>
  <c r="G144" i="4"/>
  <c r="H144" i="4"/>
  <c r="G145" i="4"/>
  <c r="H145" i="4"/>
  <c r="G146" i="4"/>
  <c r="H146" i="4"/>
  <c r="G147" i="4"/>
  <c r="H147" i="4"/>
  <c r="G148" i="4"/>
  <c r="H148" i="4"/>
  <c r="G149" i="4"/>
  <c r="H149" i="4"/>
  <c r="G150" i="4"/>
  <c r="H150" i="4"/>
  <c r="E120" i="4"/>
  <c r="E121" i="4"/>
  <c r="E122" i="4"/>
  <c r="E123" i="4"/>
  <c r="E124" i="4"/>
  <c r="E125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19" i="4"/>
  <c r="U113" i="4"/>
  <c r="T113" i="4"/>
  <c r="R113" i="4"/>
  <c r="G113" i="4"/>
  <c r="H113" i="4"/>
  <c r="E113" i="4"/>
  <c r="U111" i="4"/>
  <c r="T111" i="4"/>
  <c r="R111" i="4"/>
  <c r="G111" i="4"/>
  <c r="H111" i="4"/>
  <c r="E111" i="4"/>
  <c r="U107" i="4"/>
  <c r="T107" i="4"/>
  <c r="R107" i="4"/>
  <c r="G107" i="4"/>
  <c r="H107" i="4"/>
  <c r="E107" i="4"/>
  <c r="U103" i="4"/>
  <c r="U102" i="4"/>
  <c r="U101" i="4"/>
  <c r="U100" i="4"/>
  <c r="U99" i="4"/>
  <c r="U98" i="4"/>
  <c r="U97" i="4"/>
  <c r="U96" i="4"/>
  <c r="T103" i="4"/>
  <c r="T102" i="4"/>
  <c r="T101" i="4"/>
  <c r="T100" i="4"/>
  <c r="T99" i="4"/>
  <c r="T98" i="4"/>
  <c r="T97" i="4"/>
  <c r="T96" i="4"/>
  <c r="R103" i="4"/>
  <c r="R102" i="4"/>
  <c r="R101" i="4"/>
  <c r="R100" i="4"/>
  <c r="R99" i="4"/>
  <c r="R98" i="4"/>
  <c r="R97" i="4"/>
  <c r="R96" i="4"/>
  <c r="G96" i="4"/>
  <c r="H96" i="4"/>
  <c r="G97" i="4"/>
  <c r="H97" i="4"/>
  <c r="G98" i="4"/>
  <c r="H98" i="4"/>
  <c r="G99" i="4"/>
  <c r="H99" i="4"/>
  <c r="G100" i="4"/>
  <c r="H100" i="4"/>
  <c r="G101" i="4"/>
  <c r="H101" i="4"/>
  <c r="G102" i="4"/>
  <c r="H102" i="4"/>
  <c r="G103" i="4"/>
  <c r="H103" i="4"/>
  <c r="E97" i="4"/>
  <c r="E98" i="4"/>
  <c r="E99" i="4"/>
  <c r="E100" i="4"/>
  <c r="E101" i="4"/>
  <c r="E102" i="4"/>
  <c r="E103" i="4"/>
  <c r="E96" i="4"/>
  <c r="U94" i="4"/>
  <c r="U93" i="4"/>
  <c r="U92" i="4"/>
  <c r="U91" i="4"/>
  <c r="U90" i="4"/>
  <c r="U89" i="4"/>
  <c r="U88" i="4"/>
  <c r="U87" i="4"/>
  <c r="U86" i="4"/>
  <c r="U85" i="4"/>
  <c r="U84" i="4"/>
  <c r="U83" i="4"/>
  <c r="U82" i="4"/>
  <c r="U81" i="4"/>
  <c r="U80" i="4"/>
  <c r="U79" i="4"/>
  <c r="U78" i="4"/>
  <c r="U77" i="4"/>
  <c r="U76" i="4"/>
  <c r="U75" i="4"/>
  <c r="U74" i="4"/>
  <c r="U73" i="4"/>
  <c r="U72" i="4"/>
  <c r="U70" i="4"/>
  <c r="U69" i="4"/>
  <c r="U68" i="4"/>
  <c r="U67" i="4"/>
  <c r="U66" i="4"/>
  <c r="U65" i="4"/>
  <c r="U64" i="4"/>
  <c r="T94" i="4"/>
  <c r="T93" i="4"/>
  <c r="T92" i="4"/>
  <c r="T91" i="4"/>
  <c r="T90" i="4"/>
  <c r="T89" i="4"/>
  <c r="T88" i="4"/>
  <c r="T87" i="4"/>
  <c r="T86" i="4"/>
  <c r="T85" i="4"/>
  <c r="T84" i="4"/>
  <c r="T83" i="4"/>
  <c r="T82" i="4"/>
  <c r="T81" i="4"/>
  <c r="T80" i="4"/>
  <c r="T79" i="4"/>
  <c r="T78" i="4"/>
  <c r="T77" i="4"/>
  <c r="T76" i="4"/>
  <c r="T75" i="4"/>
  <c r="T74" i="4"/>
  <c r="T73" i="4"/>
  <c r="T72" i="4"/>
  <c r="T71" i="4"/>
  <c r="T70" i="4"/>
  <c r="T69" i="4"/>
  <c r="T68" i="4"/>
  <c r="T67" i="4"/>
  <c r="T66" i="4"/>
  <c r="T65" i="4"/>
  <c r="T64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  <c r="R70" i="4"/>
  <c r="R69" i="4"/>
  <c r="R68" i="4"/>
  <c r="R67" i="4"/>
  <c r="R66" i="4"/>
  <c r="R65" i="4"/>
  <c r="R64" i="4"/>
  <c r="K94" i="4"/>
  <c r="K93" i="4"/>
  <c r="K67" i="4"/>
  <c r="K66" i="4"/>
  <c r="G64" i="4"/>
  <c r="H64" i="4"/>
  <c r="G65" i="4"/>
  <c r="H65" i="4"/>
  <c r="F66" i="4"/>
  <c r="G66" i="4"/>
  <c r="H66" i="4"/>
  <c r="I66" i="4"/>
  <c r="F67" i="4"/>
  <c r="G67" i="4"/>
  <c r="H67" i="4"/>
  <c r="I67" i="4"/>
  <c r="G68" i="4"/>
  <c r="H68" i="4"/>
  <c r="G69" i="4"/>
  <c r="H69" i="4"/>
  <c r="G70" i="4"/>
  <c r="H70" i="4"/>
  <c r="G71" i="4"/>
  <c r="H71" i="4"/>
  <c r="G72" i="4"/>
  <c r="H72" i="4"/>
  <c r="G73" i="4"/>
  <c r="H73" i="4"/>
  <c r="G74" i="4"/>
  <c r="H74" i="4"/>
  <c r="G75" i="4"/>
  <c r="H75" i="4"/>
  <c r="G76" i="4"/>
  <c r="H76" i="4"/>
  <c r="G77" i="4"/>
  <c r="H77" i="4"/>
  <c r="G78" i="4"/>
  <c r="H78" i="4"/>
  <c r="G79" i="4"/>
  <c r="H79" i="4"/>
  <c r="G80" i="4"/>
  <c r="H80" i="4"/>
  <c r="G81" i="4"/>
  <c r="H81" i="4"/>
  <c r="G82" i="4"/>
  <c r="H82" i="4"/>
  <c r="G83" i="4"/>
  <c r="H83" i="4"/>
  <c r="G84" i="4"/>
  <c r="H84" i="4"/>
  <c r="G85" i="4"/>
  <c r="H85" i="4"/>
  <c r="G86" i="4"/>
  <c r="H86" i="4"/>
  <c r="G87" i="4"/>
  <c r="H87" i="4"/>
  <c r="G88" i="4"/>
  <c r="H88" i="4"/>
  <c r="G89" i="4"/>
  <c r="H89" i="4"/>
  <c r="G90" i="4"/>
  <c r="H90" i="4"/>
  <c r="G91" i="4"/>
  <c r="H91" i="4"/>
  <c r="G92" i="4"/>
  <c r="H92" i="4"/>
  <c r="F93" i="4"/>
  <c r="G93" i="4"/>
  <c r="H93" i="4"/>
  <c r="I93" i="4"/>
  <c r="F94" i="4"/>
  <c r="G94" i="4"/>
  <c r="H94" i="4"/>
  <c r="I9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64" i="4"/>
  <c r="U57" i="4"/>
  <c r="T57" i="4"/>
  <c r="R57" i="4"/>
  <c r="G57" i="4"/>
  <c r="H57" i="4"/>
  <c r="E57" i="4"/>
  <c r="E35" i="4"/>
  <c r="E34" i="4"/>
  <c r="E33" i="4"/>
  <c r="U35" i="4"/>
  <c r="U34" i="4"/>
  <c r="U33" i="4"/>
  <c r="T35" i="4"/>
  <c r="T34" i="4"/>
  <c r="T33" i="4"/>
  <c r="R35" i="4"/>
  <c r="R34" i="4"/>
  <c r="R33" i="4"/>
  <c r="G33" i="4"/>
  <c r="H33" i="4"/>
  <c r="G34" i="4"/>
  <c r="H34" i="4"/>
  <c r="G35" i="4"/>
  <c r="H35" i="4"/>
  <c r="F6371" i="4"/>
  <c r="U27" i="4"/>
  <c r="U25" i="4"/>
  <c r="U22" i="4"/>
  <c r="T27" i="4"/>
  <c r="T25" i="4"/>
  <c r="T22" i="4"/>
  <c r="R27" i="4"/>
  <c r="R25" i="4"/>
  <c r="R22" i="4"/>
  <c r="G22" i="4"/>
  <c r="H22" i="4"/>
  <c r="G25" i="4"/>
  <c r="H25" i="4"/>
  <c r="G27" i="4"/>
  <c r="H27" i="4"/>
  <c r="E22" i="4"/>
  <c r="E25" i="4"/>
  <c r="V6477" i="4"/>
  <c r="S6477" i="4"/>
  <c r="Q6477" i="4"/>
  <c r="F6477" i="4"/>
  <c r="F6476" i="4"/>
  <c r="V6475" i="4"/>
  <c r="S6475" i="4"/>
  <c r="Q6475" i="4"/>
  <c r="F6475" i="4"/>
  <c r="V6473" i="4"/>
  <c r="S6473" i="4"/>
  <c r="Q6473" i="4"/>
  <c r="V6472" i="4"/>
  <c r="S6472" i="4"/>
  <c r="Q6472" i="4"/>
  <c r="F6472" i="4"/>
  <c r="V6471" i="4"/>
  <c r="S6471" i="4"/>
  <c r="Q6471" i="4"/>
  <c r="F6471" i="4"/>
  <c r="V6470" i="4"/>
  <c r="S6470" i="4"/>
  <c r="Q6470" i="4"/>
  <c r="F6470" i="4"/>
  <c r="V6469" i="4"/>
  <c r="S6469" i="4"/>
  <c r="Q6469" i="4"/>
  <c r="F6469" i="4"/>
  <c r="V6468" i="4"/>
  <c r="S6468" i="4"/>
  <c r="Q6468" i="4"/>
  <c r="F6468" i="4"/>
  <c r="V6467" i="4"/>
  <c r="S6467" i="4"/>
  <c r="Q6467" i="4"/>
  <c r="F6467" i="4"/>
  <c r="V6466" i="4"/>
  <c r="S6466" i="4"/>
  <c r="Q6466" i="4"/>
  <c r="F6466" i="4"/>
  <c r="V6465" i="4"/>
  <c r="S6465" i="4"/>
  <c r="Q6465" i="4"/>
  <c r="F6465" i="4"/>
  <c r="V6464" i="4"/>
  <c r="S6464" i="4"/>
  <c r="Q6464" i="4"/>
  <c r="F6464" i="4"/>
  <c r="V6463" i="4"/>
  <c r="S6463" i="4"/>
  <c r="Q6463" i="4"/>
  <c r="F6463" i="4"/>
  <c r="V6462" i="4"/>
  <c r="S6462" i="4"/>
  <c r="Q6462" i="4"/>
  <c r="F6462" i="4"/>
  <c r="V6461" i="4"/>
  <c r="S6461" i="4"/>
  <c r="Q6461" i="4"/>
  <c r="F6461" i="4"/>
  <c r="V6460" i="4"/>
  <c r="S6460" i="4"/>
  <c r="Q6460" i="4"/>
  <c r="F6460" i="4"/>
  <c r="V6459" i="4"/>
  <c r="S6459" i="4"/>
  <c r="Q6459" i="4"/>
  <c r="F6459" i="4"/>
  <c r="V6458" i="4"/>
  <c r="S6458" i="4"/>
  <c r="Q6458" i="4"/>
  <c r="F6458" i="4"/>
  <c r="V6457" i="4"/>
  <c r="S6457" i="4"/>
  <c r="Q6457" i="4"/>
  <c r="F6457" i="4"/>
  <c r="V6456" i="4"/>
  <c r="S6456" i="4"/>
  <c r="Q6456" i="4"/>
  <c r="F6456" i="4"/>
  <c r="V6455" i="4"/>
  <c r="S6455" i="4"/>
  <c r="Q6455" i="4"/>
  <c r="F6455" i="4"/>
  <c r="V6454" i="4"/>
  <c r="S6454" i="4"/>
  <c r="Q6454" i="4"/>
  <c r="F6454" i="4"/>
  <c r="V6453" i="4"/>
  <c r="S6453" i="4"/>
  <c r="Q6453" i="4"/>
  <c r="F6453" i="4"/>
  <c r="V6452" i="4"/>
  <c r="S6452" i="4"/>
  <c r="Q6452" i="4"/>
  <c r="F6452" i="4"/>
  <c r="V6451" i="4"/>
  <c r="S6451" i="4"/>
  <c r="Q6451" i="4"/>
  <c r="F6451" i="4"/>
  <c r="V6450" i="4"/>
  <c r="S6450" i="4"/>
  <c r="Q6450" i="4"/>
  <c r="V6449" i="4"/>
  <c r="S6449" i="4"/>
  <c r="Q6449" i="4"/>
  <c r="F6449" i="4"/>
  <c r="V6448" i="4"/>
  <c r="S6448" i="4"/>
  <c r="Q6448" i="4"/>
  <c r="F6448" i="4"/>
  <c r="V6447" i="4"/>
  <c r="S6447" i="4"/>
  <c r="Q6447" i="4"/>
  <c r="V6446" i="4"/>
  <c r="S6446" i="4"/>
  <c r="Q6446" i="4"/>
  <c r="F6446" i="4"/>
  <c r="V6445" i="4"/>
  <c r="S6445" i="4"/>
  <c r="Q6445" i="4"/>
  <c r="F6445" i="4"/>
  <c r="V6444" i="4"/>
  <c r="S6444" i="4"/>
  <c r="Q6444" i="4"/>
  <c r="F6444" i="4"/>
  <c r="V6443" i="4"/>
  <c r="S6443" i="4"/>
  <c r="Q6443" i="4"/>
  <c r="F6443" i="4"/>
  <c r="V6442" i="4"/>
  <c r="S6442" i="4"/>
  <c r="Q6442" i="4"/>
  <c r="F6442" i="4"/>
  <c r="V6441" i="4"/>
  <c r="S6441" i="4"/>
  <c r="Q6441" i="4"/>
  <c r="F6441" i="4"/>
  <c r="V6440" i="4"/>
  <c r="S6440" i="4"/>
  <c r="Q6440" i="4"/>
  <c r="V6439" i="4"/>
  <c r="S6439" i="4"/>
  <c r="Q6439" i="4"/>
  <c r="F6439" i="4"/>
  <c r="V6438" i="4"/>
  <c r="S6438" i="4"/>
  <c r="Q6438" i="4"/>
  <c r="V6437" i="4"/>
  <c r="S6437" i="4"/>
  <c r="Q6437" i="4"/>
  <c r="F6437" i="4"/>
  <c r="V6436" i="4"/>
  <c r="S6436" i="4"/>
  <c r="Q6436" i="4"/>
  <c r="V6432" i="4"/>
  <c r="S6432" i="4"/>
  <c r="Q6432" i="4"/>
  <c r="U6431" i="4"/>
  <c r="T6431" i="4"/>
  <c r="R6431" i="4"/>
  <c r="P6431" i="4"/>
  <c r="O6431" i="4"/>
  <c r="H6431" i="4"/>
  <c r="G6431" i="4"/>
  <c r="E6431" i="4"/>
  <c r="V6430" i="4"/>
  <c r="S6430" i="4"/>
  <c r="Q6430" i="4"/>
  <c r="V6429" i="4"/>
  <c r="S6429" i="4"/>
  <c r="Q6429" i="4"/>
  <c r="V6428" i="4"/>
  <c r="S6428" i="4"/>
  <c r="Q6428" i="4"/>
  <c r="V6427" i="4"/>
  <c r="S6427" i="4"/>
  <c r="Q6427" i="4"/>
  <c r="V6426" i="4"/>
  <c r="S6426" i="4"/>
  <c r="Q6426" i="4"/>
  <c r="V6425" i="4"/>
  <c r="S6425" i="4"/>
  <c r="Q6425" i="4"/>
  <c r="V6424" i="4"/>
  <c r="S6424" i="4"/>
  <c r="Q6424" i="4"/>
  <c r="V6423" i="4"/>
  <c r="S6423" i="4"/>
  <c r="Q6423" i="4"/>
  <c r="V6422" i="4"/>
  <c r="S6422" i="4"/>
  <c r="Q6422" i="4"/>
  <c r="V6421" i="4"/>
  <c r="S6421" i="4"/>
  <c r="Q6421" i="4"/>
  <c r="V6420" i="4"/>
  <c r="S6420" i="4"/>
  <c r="Q6420" i="4"/>
  <c r="V6419" i="4"/>
  <c r="S6419" i="4"/>
  <c r="Q6419" i="4"/>
  <c r="V6418" i="4"/>
  <c r="S6418" i="4"/>
  <c r="Q6418" i="4"/>
  <c r="V6417" i="4"/>
  <c r="S6417" i="4"/>
  <c r="Q6417" i="4"/>
  <c r="V6416" i="4"/>
  <c r="S6416" i="4"/>
  <c r="Q6416" i="4"/>
  <c r="V6415" i="4"/>
  <c r="S6415" i="4"/>
  <c r="Q6415" i="4"/>
  <c r="V6414" i="4"/>
  <c r="S6414" i="4"/>
  <c r="Q6414" i="4"/>
  <c r="V6413" i="4"/>
  <c r="S6413" i="4"/>
  <c r="Q6413" i="4"/>
  <c r="V6412" i="4"/>
  <c r="S6412" i="4"/>
  <c r="Q6412" i="4"/>
  <c r="V6411" i="4"/>
  <c r="S6411" i="4"/>
  <c r="Q6411" i="4"/>
  <c r="V6410" i="4"/>
  <c r="S6410" i="4"/>
  <c r="Q6410" i="4"/>
  <c r="V6409" i="4"/>
  <c r="S6409" i="4"/>
  <c r="Q6409" i="4"/>
  <c r="V6408" i="4"/>
  <c r="S6408" i="4"/>
  <c r="Q6408" i="4"/>
  <c r="V6407" i="4"/>
  <c r="S6407" i="4"/>
  <c r="Q6407" i="4"/>
  <c r="V6406" i="4"/>
  <c r="S6406" i="4"/>
  <c r="Q6406" i="4"/>
  <c r="V6405" i="4"/>
  <c r="S6405" i="4"/>
  <c r="Q6405" i="4"/>
  <c r="V6404" i="4"/>
  <c r="S6404" i="4"/>
  <c r="Q6404" i="4"/>
  <c r="V6403" i="4"/>
  <c r="S6403" i="4"/>
  <c r="Q6403" i="4"/>
  <c r="V6402" i="4"/>
  <c r="S6402" i="4"/>
  <c r="Q6402" i="4"/>
  <c r="V6401" i="4"/>
  <c r="S6401" i="4"/>
  <c r="Q6401" i="4"/>
  <c r="V6400" i="4"/>
  <c r="S6400" i="4"/>
  <c r="Q6400" i="4"/>
  <c r="V6399" i="4"/>
  <c r="S6399" i="4"/>
  <c r="Q6399" i="4"/>
  <c r="V6398" i="4"/>
  <c r="S6398" i="4"/>
  <c r="Q6398" i="4"/>
  <c r="V6397" i="4"/>
  <c r="S6397" i="4"/>
  <c r="Q6397" i="4"/>
  <c r="V6396" i="4"/>
  <c r="S6396" i="4"/>
  <c r="Q6396" i="4"/>
  <c r="V6395" i="4"/>
  <c r="S6395" i="4"/>
  <c r="Q6395" i="4"/>
  <c r="V6394" i="4"/>
  <c r="S6394" i="4"/>
  <c r="Q6394" i="4"/>
  <c r="V6393" i="4"/>
  <c r="S6393" i="4"/>
  <c r="Q6393" i="4"/>
  <c r="V6392" i="4"/>
  <c r="S6392" i="4"/>
  <c r="Q6392" i="4"/>
  <c r="V6391" i="4"/>
  <c r="S6391" i="4"/>
  <c r="Q6391" i="4"/>
  <c r="V6390" i="4"/>
  <c r="S6390" i="4"/>
  <c r="Q6390" i="4"/>
  <c r="V6389" i="4"/>
  <c r="S6389" i="4"/>
  <c r="Q6389" i="4"/>
  <c r="V6388" i="4"/>
  <c r="S6388" i="4"/>
  <c r="Q6388" i="4"/>
  <c r="V6387" i="4"/>
  <c r="S6387" i="4"/>
  <c r="Q6387" i="4"/>
  <c r="V6386" i="4"/>
  <c r="S6386" i="4"/>
  <c r="Q6386" i="4"/>
  <c r="V6385" i="4"/>
  <c r="S6385" i="4"/>
  <c r="Q6385" i="4"/>
  <c r="V6384" i="4"/>
  <c r="S6384" i="4"/>
  <c r="Q6384" i="4"/>
  <c r="V6383" i="4"/>
  <c r="S6383" i="4"/>
  <c r="Q6383" i="4"/>
  <c r="V6382" i="4"/>
  <c r="S6382" i="4"/>
  <c r="Q6382" i="4"/>
  <c r="V6381" i="4"/>
  <c r="S6381" i="4"/>
  <c r="Q6381" i="4"/>
  <c r="V6380" i="4"/>
  <c r="S6380" i="4"/>
  <c r="Q6380" i="4"/>
  <c r="V6379" i="4"/>
  <c r="S6379" i="4"/>
  <c r="Q6379" i="4"/>
  <c r="V6378" i="4"/>
  <c r="S6378" i="4"/>
  <c r="Q6378" i="4"/>
  <c r="U6377" i="4"/>
  <c r="T6377" i="4"/>
  <c r="R6377" i="4"/>
  <c r="P6377" i="4"/>
  <c r="O6377" i="4"/>
  <c r="H6377" i="4"/>
  <c r="G6377" i="4"/>
  <c r="E6377" i="4"/>
  <c r="V6376" i="4"/>
  <c r="S6376" i="4"/>
  <c r="Q6376" i="4"/>
  <c r="V6375" i="4"/>
  <c r="S6375" i="4"/>
  <c r="Q6375" i="4"/>
  <c r="V6374" i="4"/>
  <c r="S6374" i="4"/>
  <c r="Q6374" i="4"/>
  <c r="V6373" i="4"/>
  <c r="S6373" i="4"/>
  <c r="Q6373" i="4"/>
  <c r="V6372" i="4"/>
  <c r="S6372" i="4"/>
  <c r="Q6372" i="4"/>
  <c r="I6371" i="4"/>
  <c r="U6371" i="4"/>
  <c r="T6371" i="4"/>
  <c r="R6371" i="4"/>
  <c r="P6371" i="4"/>
  <c r="O6371" i="4"/>
  <c r="H6371" i="4"/>
  <c r="G6371" i="4"/>
  <c r="E6371" i="4"/>
  <c r="V6367" i="4"/>
  <c r="S6367" i="4"/>
  <c r="Q6367" i="4"/>
  <c r="V6366" i="4"/>
  <c r="S6366" i="4"/>
  <c r="Q6366" i="4"/>
  <c r="V6365" i="4"/>
  <c r="S6365" i="4"/>
  <c r="Q6365" i="4"/>
  <c r="V6364" i="4"/>
  <c r="S6364" i="4"/>
  <c r="Q6364" i="4"/>
  <c r="V6363" i="4"/>
  <c r="S6363" i="4"/>
  <c r="Q6363" i="4"/>
  <c r="V6362" i="4"/>
  <c r="S6362" i="4"/>
  <c r="Q6362" i="4"/>
  <c r="V6361" i="4"/>
  <c r="S6361" i="4"/>
  <c r="Q6361" i="4"/>
  <c r="V6360" i="4"/>
  <c r="S6360" i="4"/>
  <c r="Q6360" i="4"/>
  <c r="V6359" i="4"/>
  <c r="S6359" i="4"/>
  <c r="Q6359" i="4"/>
  <c r="V6358" i="4"/>
  <c r="Q6358" i="4"/>
  <c r="V6357" i="4"/>
  <c r="S6357" i="4"/>
  <c r="Q6357" i="4"/>
  <c r="V6356" i="4"/>
  <c r="S6356" i="4"/>
  <c r="Q6356" i="4"/>
  <c r="V6355" i="4"/>
  <c r="S6355" i="4"/>
  <c r="Q6355" i="4"/>
  <c r="V6354" i="4"/>
  <c r="S6354" i="4"/>
  <c r="Q6354" i="4"/>
  <c r="V6353" i="4"/>
  <c r="S6353" i="4"/>
  <c r="Q6353" i="4"/>
  <c r="U6352" i="4"/>
  <c r="T6352" i="4"/>
  <c r="R6352" i="4"/>
  <c r="P6352" i="4"/>
  <c r="O6352" i="4"/>
  <c r="H6352" i="4"/>
  <c r="G6352" i="4"/>
  <c r="E6352" i="4"/>
  <c r="V6351" i="4"/>
  <c r="S6351" i="4"/>
  <c r="Q6351" i="4"/>
  <c r="V6350" i="4"/>
  <c r="S6350" i="4"/>
  <c r="Q6350" i="4"/>
  <c r="V6349" i="4"/>
  <c r="S6349" i="4"/>
  <c r="Q6349" i="4"/>
  <c r="V6348" i="4"/>
  <c r="S6348" i="4"/>
  <c r="Q6348" i="4"/>
  <c r="V6347" i="4"/>
  <c r="S6347" i="4"/>
  <c r="Q6347" i="4"/>
  <c r="V6346" i="4"/>
  <c r="S6346" i="4"/>
  <c r="Q6346" i="4"/>
  <c r="V6345" i="4"/>
  <c r="S6345" i="4"/>
  <c r="Q6345" i="4"/>
  <c r="V6344" i="4"/>
  <c r="S6344" i="4"/>
  <c r="Q6344" i="4"/>
  <c r="V6343" i="4"/>
  <c r="S6343" i="4"/>
  <c r="Q6343" i="4"/>
  <c r="V6342" i="4"/>
  <c r="S6342" i="4"/>
  <c r="Q6342" i="4"/>
  <c r="V6341" i="4"/>
  <c r="S6341" i="4"/>
  <c r="Q6341" i="4"/>
  <c r="V6340" i="4"/>
  <c r="S6340" i="4"/>
  <c r="Q6340" i="4"/>
  <c r="V6339" i="4"/>
  <c r="S6339" i="4"/>
  <c r="Q6339" i="4"/>
  <c r="U6338" i="4"/>
  <c r="T6338" i="4"/>
  <c r="R6338" i="4"/>
  <c r="P6338" i="4"/>
  <c r="O6338" i="4"/>
  <c r="L6338" i="4"/>
  <c r="K6338" i="4"/>
  <c r="J6338" i="4"/>
  <c r="I6338" i="4"/>
  <c r="H6338" i="4"/>
  <c r="G6338" i="4"/>
  <c r="F6338" i="4"/>
  <c r="E6338" i="4"/>
  <c r="V6337" i="4"/>
  <c r="S6337" i="4"/>
  <c r="Q6337" i="4"/>
  <c r="V6336" i="4"/>
  <c r="S6336" i="4"/>
  <c r="Q6336" i="4"/>
  <c r="V6335" i="4"/>
  <c r="S6335" i="4"/>
  <c r="Q6335" i="4"/>
  <c r="V6334" i="4"/>
  <c r="S6334" i="4"/>
  <c r="Q6334" i="4"/>
  <c r="V6333" i="4"/>
  <c r="S6333" i="4"/>
  <c r="Q6333" i="4"/>
  <c r="U6332" i="4"/>
  <c r="T6332" i="4"/>
  <c r="R6332" i="4"/>
  <c r="P6332" i="4"/>
  <c r="O6332" i="4"/>
  <c r="L6332" i="4"/>
  <c r="K6332" i="4"/>
  <c r="J6332" i="4"/>
  <c r="I6332" i="4"/>
  <c r="H6332" i="4"/>
  <c r="G6332" i="4"/>
  <c r="E6332" i="4"/>
  <c r="M6330" i="4"/>
  <c r="N6330" i="4" l="1"/>
  <c r="P6331" i="4"/>
  <c r="F6332" i="4"/>
  <c r="Q6332" i="4"/>
  <c r="S6332" i="4"/>
  <c r="G6370" i="4"/>
  <c r="P6370" i="4"/>
  <c r="E6331" i="4"/>
  <c r="O6331" i="4"/>
  <c r="T6370" i="4"/>
  <c r="V6352" i="4"/>
  <c r="U6370" i="4"/>
  <c r="S6431" i="4"/>
  <c r="U6331" i="4"/>
  <c r="V6431" i="4"/>
  <c r="E6370" i="4"/>
  <c r="S6338" i="4"/>
  <c r="R6331" i="4"/>
  <c r="G6331" i="4"/>
  <c r="T6331" i="4"/>
  <c r="Q6371" i="4"/>
  <c r="R6370" i="4"/>
  <c r="F6431" i="4"/>
  <c r="V6377" i="4"/>
  <c r="K6377" i="4"/>
  <c r="K6352" i="4"/>
  <c r="K6331" i="4" s="1"/>
  <c r="H6331" i="4"/>
  <c r="Q6352" i="4"/>
  <c r="V6332" i="4"/>
  <c r="V6338" i="4"/>
  <c r="Q6338" i="4"/>
  <c r="S6352" i="4"/>
  <c r="S6371" i="4"/>
  <c r="H6370" i="4"/>
  <c r="Q6377" i="4"/>
  <c r="Q6431" i="4"/>
  <c r="O6370" i="4"/>
  <c r="V6371" i="4"/>
  <c r="S6377" i="4"/>
  <c r="K6431" i="4"/>
  <c r="L6431" i="4"/>
  <c r="I6352" i="4"/>
  <c r="I6377" i="4"/>
  <c r="F6352" i="4"/>
  <c r="F6377" i="4"/>
  <c r="F6331" i="4" l="1"/>
  <c r="P6330" i="4"/>
  <c r="E6330" i="4"/>
  <c r="G6330" i="4"/>
  <c r="O6330" i="4"/>
  <c r="Q6331" i="4"/>
  <c r="T6330" i="4"/>
  <c r="F6370" i="4"/>
  <c r="S6370" i="4"/>
  <c r="S6331" i="4"/>
  <c r="V6370" i="4"/>
  <c r="U6330" i="4"/>
  <c r="Q6370" i="4"/>
  <c r="H6330" i="4"/>
  <c r="L6371" i="4"/>
  <c r="K6371" i="4"/>
  <c r="K6370" i="4" s="1"/>
  <c r="K6330" i="4" s="1"/>
  <c r="R6330" i="4"/>
  <c r="L6352" i="4"/>
  <c r="L6331" i="4" s="1"/>
  <c r="V6331" i="4"/>
  <c r="J6352" i="4"/>
  <c r="I6431" i="4"/>
  <c r="I6331" i="4"/>
  <c r="F6330" i="4" l="1"/>
  <c r="V6330" i="4"/>
  <c r="Q6330" i="4"/>
  <c r="S6330" i="4"/>
  <c r="I6370" i="4"/>
  <c r="I6330" i="4" l="1"/>
  <c r="Q630" i="4" l="1"/>
  <c r="Q631" i="4"/>
  <c r="Q632" i="4"/>
  <c r="Q633" i="4"/>
  <c r="R2308" i="4" l="1"/>
  <c r="R19" i="4" s="1"/>
  <c r="R95" i="4" l="1"/>
  <c r="H95" i="4"/>
  <c r="G95" i="4"/>
  <c r="E95" i="4"/>
  <c r="V4618" i="4"/>
  <c r="V95" i="4" s="1"/>
  <c r="Q4618" i="4"/>
  <c r="Q95" i="4" s="1"/>
  <c r="S95" i="4"/>
  <c r="S4617" i="4"/>
  <c r="F95" i="4" l="1"/>
  <c r="K95" i="4" l="1"/>
  <c r="L95" i="4" s="1"/>
  <c r="I95" i="4"/>
  <c r="J95" i="4" l="1"/>
  <c r="G372" i="4"/>
  <c r="G378" i="4"/>
  <c r="F5687" i="4"/>
  <c r="K5687" i="4" s="1"/>
  <c r="K119" i="4" s="1"/>
  <c r="F3287" i="4"/>
  <c r="F3161" i="4"/>
  <c r="F3138" i="4"/>
  <c r="F2390" i="4"/>
  <c r="F2240" i="4"/>
  <c r="F1791" i="4"/>
  <c r="F1523" i="4"/>
  <c r="F1514" i="4"/>
  <c r="F1190" i="4"/>
  <c r="I5782" i="4"/>
  <c r="F3130" i="4"/>
  <c r="K2232" i="4"/>
  <c r="F1182" i="4"/>
  <c r="K1182" i="4" s="1"/>
  <c r="F96" i="4"/>
  <c r="F550" i="4"/>
  <c r="F107" i="4"/>
  <c r="S6210" i="4"/>
  <c r="S5782" i="4"/>
  <c r="S4567" i="4"/>
  <c r="S4047" i="4"/>
  <c r="S3063" i="4"/>
  <c r="S2765" i="4"/>
  <c r="S1715" i="4"/>
  <c r="S965" i="4"/>
  <c r="S816" i="4"/>
  <c r="V4641" i="4"/>
  <c r="V4036" i="4"/>
  <c r="V2387" i="4"/>
  <c r="V1788" i="4"/>
  <c r="V1187" i="4"/>
  <c r="V432" i="4"/>
  <c r="V278" i="4"/>
  <c r="N10" i="4" l="1"/>
  <c r="K139" i="4"/>
  <c r="K134" i="4"/>
  <c r="K147" i="4"/>
  <c r="I107" i="4"/>
  <c r="F103" i="4"/>
  <c r="F99" i="4"/>
  <c r="F98" i="4"/>
  <c r="F101" i="4"/>
  <c r="F102" i="4"/>
  <c r="F97" i="4"/>
  <c r="F100" i="4"/>
  <c r="I96" i="4"/>
  <c r="F91" i="4"/>
  <c r="F77" i="4"/>
  <c r="F86" i="4"/>
  <c r="F89" i="4"/>
  <c r="F76" i="4"/>
  <c r="F74" i="4"/>
  <c r="F92" i="4"/>
  <c r="F78" i="4"/>
  <c r="F87" i="4"/>
  <c r="F83" i="4"/>
  <c r="F90" i="4"/>
  <c r="F84" i="4"/>
  <c r="F85" i="4"/>
  <c r="F79" i="4"/>
  <c r="F88" i="4"/>
  <c r="F75" i="4"/>
  <c r="F65" i="4"/>
  <c r="F80" i="4"/>
  <c r="F73" i="4"/>
  <c r="F69" i="4"/>
  <c r="F81" i="4"/>
  <c r="F72" i="4"/>
  <c r="F82" i="4"/>
  <c r="F68" i="4"/>
  <c r="F70" i="4"/>
  <c r="F71" i="4"/>
  <c r="F57" i="4"/>
  <c r="F33" i="4"/>
  <c r="F34" i="4"/>
  <c r="F22" i="4"/>
  <c r="F25" i="4"/>
  <c r="I5687" i="4"/>
  <c r="I119" i="4" s="1"/>
  <c r="K107" i="4"/>
  <c r="K5782" i="4"/>
  <c r="I1182" i="4"/>
  <c r="I2232" i="4"/>
  <c r="K96" i="4"/>
  <c r="I3130" i="4"/>
  <c r="I142" i="4" l="1"/>
  <c r="I147" i="4"/>
  <c r="I150" i="4"/>
  <c r="I131" i="4"/>
  <c r="K127" i="4"/>
  <c r="K133" i="4"/>
  <c r="K146" i="4"/>
  <c r="K131" i="4"/>
  <c r="K145" i="4"/>
  <c r="K142" i="4"/>
  <c r="I134" i="4"/>
  <c r="I130" i="4"/>
  <c r="I127" i="4"/>
  <c r="K123" i="4"/>
  <c r="K150" i="4"/>
  <c r="K125" i="4"/>
  <c r="I139" i="4"/>
  <c r="K121" i="4"/>
  <c r="K138" i="4"/>
  <c r="I121" i="4"/>
  <c r="K140" i="4"/>
  <c r="I140" i="4"/>
  <c r="I138" i="4"/>
  <c r="I145" i="4"/>
  <c r="I125" i="4"/>
  <c r="K130" i="4"/>
  <c r="I111" i="4"/>
  <c r="K113" i="4"/>
  <c r="K111" i="4"/>
  <c r="I101" i="4"/>
  <c r="K100" i="4"/>
  <c r="K101" i="4"/>
  <c r="I103" i="4"/>
  <c r="K98" i="4"/>
  <c r="I97" i="4"/>
  <c r="I99" i="4"/>
  <c r="I98" i="4"/>
  <c r="I102" i="4"/>
  <c r="K99" i="4"/>
  <c r="K97" i="4"/>
  <c r="I100" i="4"/>
  <c r="K102" i="4"/>
  <c r="K103" i="4"/>
  <c r="K88" i="4"/>
  <c r="I84" i="4"/>
  <c r="I73" i="4"/>
  <c r="K86" i="4"/>
  <c r="I76" i="4"/>
  <c r="I81" i="4"/>
  <c r="I70" i="4"/>
  <c r="K91" i="4"/>
  <c r="K65" i="4"/>
  <c r="K70" i="4"/>
  <c r="K81" i="4"/>
  <c r="I65" i="4"/>
  <c r="K64" i="4"/>
  <c r="I83" i="4"/>
  <c r="I72" i="4"/>
  <c r="K89" i="4"/>
  <c r="K77" i="4"/>
  <c r="K79" i="4"/>
  <c r="I89" i="4"/>
  <c r="I75" i="4"/>
  <c r="I79" i="4"/>
  <c r="K83" i="4"/>
  <c r="I78" i="4"/>
  <c r="I69" i="4"/>
  <c r="K82" i="4"/>
  <c r="K74" i="4"/>
  <c r="I77" i="4"/>
  <c r="I82" i="4"/>
  <c r="K78" i="4"/>
  <c r="K90" i="4"/>
  <c r="K73" i="4"/>
  <c r="K71" i="4"/>
  <c r="I86" i="4"/>
  <c r="K68" i="4"/>
  <c r="K69" i="4"/>
  <c r="K75" i="4"/>
  <c r="K85" i="4"/>
  <c r="K87" i="4"/>
  <c r="K80" i="4"/>
  <c r="I92" i="4"/>
  <c r="I88" i="4"/>
  <c r="K84" i="4"/>
  <c r="I85" i="4"/>
  <c r="I71" i="4"/>
  <c r="K72" i="4"/>
  <c r="I80" i="4"/>
  <c r="K92" i="4"/>
  <c r="I87" i="4"/>
  <c r="I90" i="4"/>
  <c r="I74" i="4"/>
  <c r="K76" i="4"/>
  <c r="I91" i="4"/>
  <c r="K57" i="4"/>
  <c r="K25" i="4"/>
  <c r="K22" i="4"/>
  <c r="K27" i="4"/>
  <c r="U4586" i="4" l="1"/>
  <c r="T4586" i="4"/>
  <c r="R4586" i="4"/>
  <c r="P4586" i="4"/>
  <c r="O4586" i="4"/>
  <c r="H4586" i="4"/>
  <c r="G4586" i="4"/>
  <c r="E4586" i="4"/>
  <c r="U2333" i="4"/>
  <c r="T2333" i="4"/>
  <c r="R2333" i="4"/>
  <c r="O2333" i="4"/>
  <c r="H2333" i="4"/>
  <c r="G2333" i="4"/>
  <c r="E2333" i="4"/>
  <c r="U2183" i="4"/>
  <c r="T2183" i="4"/>
  <c r="R2183" i="4"/>
  <c r="P2183" i="4"/>
  <c r="O2183" i="4"/>
  <c r="H2183" i="4"/>
  <c r="G2183" i="4"/>
  <c r="E2183" i="4"/>
  <c r="U533" i="4"/>
  <c r="T533" i="4"/>
  <c r="R533" i="4"/>
  <c r="P533" i="4"/>
  <c r="O533" i="4"/>
  <c r="H533" i="4"/>
  <c r="G533" i="4"/>
  <c r="E533" i="4"/>
  <c r="U378" i="4"/>
  <c r="T378" i="4"/>
  <c r="R378" i="4"/>
  <c r="P378" i="4"/>
  <c r="O378" i="4"/>
  <c r="H378" i="4"/>
  <c r="E378" i="4"/>
  <c r="K176" i="4" l="1"/>
  <c r="F3134" i="4"/>
  <c r="F3133" i="4"/>
  <c r="I3133" i="4" s="1"/>
  <c r="F1337" i="4"/>
  <c r="F1186" i="4"/>
  <c r="F1185" i="4"/>
  <c r="F835" i="4"/>
  <c r="F41" i="4"/>
  <c r="I1337" i="4" l="1"/>
  <c r="F1285" i="4"/>
  <c r="I835" i="4"/>
  <c r="I64" i="4" s="1"/>
  <c r="F64" i="4"/>
  <c r="I506" i="4"/>
  <c r="I1107" i="4"/>
  <c r="J1107" i="4" s="1"/>
  <c r="I41" i="4"/>
  <c r="F2333" i="4"/>
  <c r="F4586" i="4"/>
  <c r="F2183" i="4"/>
  <c r="F533" i="4"/>
  <c r="F378" i="4"/>
  <c r="I3134" i="4"/>
  <c r="I1185" i="4"/>
  <c r="I1186" i="4"/>
  <c r="S4868" i="4"/>
  <c r="F5561" i="4"/>
  <c r="F5263" i="4"/>
  <c r="F4816" i="4"/>
  <c r="F3912" i="4"/>
  <c r="F3761" i="4"/>
  <c r="F3459" i="4"/>
  <c r="F913" i="4"/>
  <c r="I1285" i="4" l="1"/>
  <c r="I113" i="4"/>
  <c r="I120" i="4"/>
  <c r="K120" i="4"/>
  <c r="K35" i="4"/>
  <c r="I34" i="4"/>
  <c r="K33" i="4"/>
  <c r="K34" i="4"/>
  <c r="K4586" i="4"/>
  <c r="I4586" i="4"/>
  <c r="I2333" i="4"/>
  <c r="K2333" i="4"/>
  <c r="I2183" i="4"/>
  <c r="K2183" i="4"/>
  <c r="I533" i="4"/>
  <c r="K533" i="4"/>
  <c r="K378" i="4"/>
  <c r="I378" i="4"/>
  <c r="K168" i="4"/>
  <c r="I168" i="4"/>
  <c r="F634" i="4"/>
  <c r="V632" i="4"/>
  <c r="S632" i="4"/>
  <c r="V630" i="4"/>
  <c r="S630" i="4"/>
  <c r="V629" i="4"/>
  <c r="S629" i="4"/>
  <c r="Q629" i="4"/>
  <c r="V628" i="4"/>
  <c r="S628" i="4"/>
  <c r="Q628" i="4"/>
  <c r="V627" i="4"/>
  <c r="S627" i="4"/>
  <c r="Q627" i="4"/>
  <c r="F627" i="4"/>
  <c r="V626" i="4"/>
  <c r="S626" i="4"/>
  <c r="Q626" i="4"/>
  <c r="V625" i="4"/>
  <c r="S625" i="4"/>
  <c r="Q625" i="4"/>
  <c r="V624" i="4"/>
  <c r="S624" i="4"/>
  <c r="Q624" i="4"/>
  <c r="V623" i="4"/>
  <c r="S623" i="4"/>
  <c r="Q623" i="4"/>
  <c r="V622" i="4"/>
  <c r="S622" i="4"/>
  <c r="Q622" i="4"/>
  <c r="F622" i="4"/>
  <c r="V621" i="4"/>
  <c r="S621" i="4"/>
  <c r="Q621" i="4"/>
  <c r="F621" i="4"/>
  <c r="V620" i="4"/>
  <c r="S620" i="4"/>
  <c r="Q620" i="4"/>
  <c r="F620" i="4"/>
  <c r="V619" i="4"/>
  <c r="S619" i="4"/>
  <c r="Q619" i="4"/>
  <c r="V618" i="4"/>
  <c r="S618" i="4"/>
  <c r="Q618" i="4"/>
  <c r="V617" i="4"/>
  <c r="S617" i="4"/>
  <c r="Q617" i="4"/>
  <c r="V616" i="4"/>
  <c r="S616" i="4"/>
  <c r="Q616" i="4"/>
  <c r="V615" i="4"/>
  <c r="S615" i="4"/>
  <c r="Q615" i="4"/>
  <c r="V614" i="4"/>
  <c r="S614" i="4"/>
  <c r="Q614" i="4"/>
  <c r="V613" i="4"/>
  <c r="S613" i="4"/>
  <c r="Q613" i="4"/>
  <c r="V612" i="4"/>
  <c r="S612" i="4"/>
  <c r="Q612" i="4"/>
  <c r="F612" i="4"/>
  <c r="V611" i="4"/>
  <c r="S611" i="4"/>
  <c r="Q611" i="4"/>
  <c r="V610" i="4"/>
  <c r="S610" i="4"/>
  <c r="Q610" i="4"/>
  <c r="V609" i="4"/>
  <c r="S609" i="4"/>
  <c r="Q609" i="4"/>
  <c r="F609" i="4"/>
  <c r="V608" i="4"/>
  <c r="S608" i="4"/>
  <c r="Q608" i="4"/>
  <c r="V607" i="4"/>
  <c r="S607" i="4"/>
  <c r="Q607" i="4"/>
  <c r="V606" i="4"/>
  <c r="S606" i="4"/>
  <c r="Q606" i="4"/>
  <c r="F606" i="4"/>
  <c r="V605" i="4"/>
  <c r="S605" i="4"/>
  <c r="Q605" i="4"/>
  <c r="V604" i="4"/>
  <c r="S604" i="4"/>
  <c r="Q604" i="4"/>
  <c r="V603" i="4"/>
  <c r="S603" i="4"/>
  <c r="Q603" i="4"/>
  <c r="V602" i="4"/>
  <c r="S602" i="4"/>
  <c r="Q602" i="4"/>
  <c r="V601" i="4"/>
  <c r="S601" i="4"/>
  <c r="Q601" i="4"/>
  <c r="V600" i="4"/>
  <c r="S600" i="4"/>
  <c r="Q600" i="4"/>
  <c r="V599" i="4"/>
  <c r="S599" i="4"/>
  <c r="Q599" i="4"/>
  <c r="V598" i="4"/>
  <c r="S598" i="4"/>
  <c r="Q598" i="4"/>
  <c r="V597" i="4"/>
  <c r="S597" i="4"/>
  <c r="Q597" i="4"/>
  <c r="V596" i="4"/>
  <c r="S596" i="4"/>
  <c r="Q596" i="4"/>
  <c r="V595" i="4"/>
  <c r="S595" i="4"/>
  <c r="Q595" i="4"/>
  <c r="V594" i="4"/>
  <c r="S594" i="4"/>
  <c r="Q594" i="4"/>
  <c r="V593" i="4"/>
  <c r="S593" i="4"/>
  <c r="Q593" i="4"/>
  <c r="V589" i="4"/>
  <c r="S589" i="4"/>
  <c r="Q589" i="4"/>
  <c r="V522" i="4"/>
  <c r="S522" i="4"/>
  <c r="Q522" i="4"/>
  <c r="V521" i="4"/>
  <c r="S521" i="4"/>
  <c r="Q521" i="4"/>
  <c r="V520" i="4"/>
  <c r="S520" i="4"/>
  <c r="Q520" i="4"/>
  <c r="V519" i="4"/>
  <c r="S519" i="4"/>
  <c r="Q519" i="4"/>
  <c r="V518" i="4"/>
  <c r="S518" i="4"/>
  <c r="Q518" i="4"/>
  <c r="V517" i="4"/>
  <c r="S517" i="4"/>
  <c r="Q517" i="4"/>
  <c r="V516" i="4"/>
  <c r="S516" i="4"/>
  <c r="Q516" i="4"/>
  <c r="V514" i="4"/>
  <c r="S514" i="4"/>
  <c r="Q514" i="4"/>
  <c r="V513" i="4"/>
  <c r="Q513" i="4"/>
  <c r="V512" i="4"/>
  <c r="Q512" i="4"/>
  <c r="V511" i="4"/>
  <c r="S511" i="4"/>
  <c r="Q511" i="4"/>
  <c r="V510" i="4"/>
  <c r="S510" i="4"/>
  <c r="Q510" i="4"/>
  <c r="V509" i="4"/>
  <c r="S509" i="4"/>
  <c r="Q509" i="4"/>
  <c r="V508" i="4"/>
  <c r="S508" i="4"/>
  <c r="Q508" i="4"/>
  <c r="V507" i="4"/>
  <c r="S507" i="4"/>
  <c r="Q507" i="4"/>
  <c r="V479" i="4" l="1"/>
  <c r="S479" i="4"/>
  <c r="Q479" i="4"/>
  <c r="F479" i="4"/>
  <c r="V478" i="4"/>
  <c r="S478" i="4"/>
  <c r="Q478" i="4"/>
  <c r="V475" i="4"/>
  <c r="S475" i="4"/>
  <c r="Q475" i="4"/>
  <c r="V474" i="4"/>
  <c r="S474" i="4"/>
  <c r="Q474" i="4"/>
  <c r="V473" i="4"/>
  <c r="S473" i="4"/>
  <c r="Q473" i="4"/>
  <c r="V472" i="4"/>
  <c r="S472" i="4"/>
  <c r="Q472" i="4"/>
  <c r="V471" i="4"/>
  <c r="S471" i="4"/>
  <c r="Q471" i="4"/>
  <c r="V470" i="4"/>
  <c r="S470" i="4"/>
  <c r="V469" i="4"/>
  <c r="S469" i="4"/>
  <c r="Q469" i="4"/>
  <c r="V468" i="4"/>
  <c r="S468" i="4"/>
  <c r="Q468" i="4"/>
  <c r="V467" i="4"/>
  <c r="S467" i="4"/>
  <c r="Q467" i="4"/>
  <c r="V466" i="4"/>
  <c r="S466" i="4"/>
  <c r="Q466" i="4"/>
  <c r="V465" i="4"/>
  <c r="S465" i="4"/>
  <c r="Q465" i="4"/>
  <c r="V464" i="4"/>
  <c r="S464" i="4"/>
  <c r="Q464" i="4"/>
  <c r="V463" i="4"/>
  <c r="S463" i="4"/>
  <c r="Q463" i="4"/>
  <c r="V462" i="4"/>
  <c r="S462" i="4"/>
  <c r="Q462" i="4"/>
  <c r="V461" i="4"/>
  <c r="S461" i="4"/>
  <c r="Q461" i="4"/>
  <c r="V460" i="4"/>
  <c r="S460" i="4"/>
  <c r="Q460" i="4"/>
  <c r="V459" i="4"/>
  <c r="S459" i="4"/>
  <c r="Q459" i="4"/>
  <c r="V458" i="4"/>
  <c r="S458" i="4"/>
  <c r="Q458" i="4"/>
  <c r="V457" i="4"/>
  <c r="S457" i="4"/>
  <c r="Q457" i="4"/>
  <c r="V456" i="4"/>
  <c r="S456" i="4"/>
  <c r="Q456" i="4"/>
  <c r="V455" i="4"/>
  <c r="S455" i="4"/>
  <c r="Q455" i="4"/>
  <c r="V454" i="4"/>
  <c r="S454" i="4"/>
  <c r="Q454" i="4"/>
  <c r="V453" i="4"/>
  <c r="S453" i="4"/>
  <c r="Q453" i="4"/>
  <c r="V452" i="4"/>
  <c r="S452" i="4"/>
  <c r="Q452" i="4"/>
  <c r="V451" i="4"/>
  <c r="S451" i="4"/>
  <c r="Q451" i="4"/>
  <c r="V450" i="4"/>
  <c r="S450" i="4"/>
  <c r="Q450" i="4"/>
  <c r="V449" i="4"/>
  <c r="S449" i="4"/>
  <c r="Q449" i="4"/>
  <c r="V448" i="4"/>
  <c r="S448" i="4"/>
  <c r="Q448" i="4"/>
  <c r="V447" i="4"/>
  <c r="S447" i="4"/>
  <c r="Q447" i="4"/>
  <c r="V446" i="4"/>
  <c r="S446" i="4"/>
  <c r="Q446" i="4"/>
  <c r="V445" i="4"/>
  <c r="S445" i="4"/>
  <c r="Q445" i="4"/>
  <c r="V444" i="4"/>
  <c r="S444" i="4"/>
  <c r="Q444" i="4"/>
  <c r="V443" i="4"/>
  <c r="S443" i="4"/>
  <c r="Q443" i="4"/>
  <c r="V442" i="4"/>
  <c r="S442" i="4"/>
  <c r="Q442" i="4"/>
  <c r="V441" i="4"/>
  <c r="S441" i="4"/>
  <c r="Q441" i="4"/>
  <c r="V440" i="4"/>
  <c r="S440" i="4"/>
  <c r="Q440" i="4"/>
  <c r="V439" i="4"/>
  <c r="S439" i="4"/>
  <c r="Q439" i="4"/>
  <c r="V438" i="4"/>
  <c r="S438" i="4"/>
  <c r="Q438" i="4"/>
  <c r="V434" i="4"/>
  <c r="S434" i="4"/>
  <c r="Q434" i="4"/>
  <c r="V367" i="4"/>
  <c r="S367" i="4"/>
  <c r="Q367" i="4"/>
  <c r="V366" i="4"/>
  <c r="S366" i="4"/>
  <c r="Q366" i="4"/>
  <c r="V365" i="4"/>
  <c r="S365" i="4"/>
  <c r="Q365" i="4"/>
  <c r="V364" i="4"/>
  <c r="S364" i="4"/>
  <c r="Q364" i="4"/>
  <c r="V363" i="4"/>
  <c r="S363" i="4"/>
  <c r="Q363" i="4"/>
  <c r="V362" i="4"/>
  <c r="S362" i="4"/>
  <c r="Q362" i="4"/>
  <c r="V361" i="4"/>
  <c r="S361" i="4"/>
  <c r="Q361" i="4"/>
  <c r="V359" i="4"/>
  <c r="S359" i="4"/>
  <c r="Q359" i="4"/>
  <c r="V358" i="4"/>
  <c r="Q358" i="4"/>
  <c r="V357" i="4"/>
  <c r="Q357" i="4"/>
  <c r="V356" i="4"/>
  <c r="S356" i="4"/>
  <c r="Q356" i="4"/>
  <c r="V355" i="4"/>
  <c r="S355" i="4"/>
  <c r="Q355" i="4"/>
  <c r="V354" i="4"/>
  <c r="S354" i="4"/>
  <c r="Q354" i="4"/>
  <c r="V353" i="4"/>
  <c r="S353" i="4"/>
  <c r="Q353" i="4"/>
  <c r="V352" i="4"/>
  <c r="Q352" i="4"/>
  <c r="I129" i="4" l="1"/>
  <c r="K129" i="4"/>
  <c r="I148" i="4"/>
  <c r="K433" i="4"/>
  <c r="K148" i="4"/>
  <c r="S433" i="4"/>
  <c r="F433" i="4"/>
  <c r="Q433" i="4"/>
  <c r="F165" i="4" l="1"/>
  <c r="I33" i="4"/>
  <c r="U224" i="4"/>
  <c r="T224" i="4"/>
  <c r="R224" i="4"/>
  <c r="P224" i="4"/>
  <c r="O224" i="4"/>
  <c r="G224" i="4"/>
  <c r="H224" i="4"/>
  <c r="E224" i="4"/>
  <c r="U3081" i="4"/>
  <c r="T3081" i="4"/>
  <c r="R3081" i="4"/>
  <c r="P3081" i="4"/>
  <c r="O3081" i="4"/>
  <c r="H3081" i="4"/>
  <c r="G3081" i="4"/>
  <c r="E3081" i="4"/>
  <c r="U1133" i="4"/>
  <c r="T1133" i="4"/>
  <c r="R1133" i="4"/>
  <c r="P1133" i="4"/>
  <c r="O1133" i="4"/>
  <c r="H1133" i="4"/>
  <c r="G1133" i="4"/>
  <c r="E1133" i="4"/>
  <c r="U1734" i="4"/>
  <c r="T1734" i="4"/>
  <c r="R1734" i="4"/>
  <c r="P1734" i="4"/>
  <c r="O1734" i="4"/>
  <c r="H1734" i="4"/>
  <c r="G1734" i="4"/>
  <c r="E1734" i="4"/>
  <c r="Q2687" i="4"/>
  <c r="U3982" i="4"/>
  <c r="T3982" i="4"/>
  <c r="R3982" i="4"/>
  <c r="P3982" i="4"/>
  <c r="O3982" i="4"/>
  <c r="H3982" i="4"/>
  <c r="G3982" i="4"/>
  <c r="E3982" i="4"/>
  <c r="U2633" i="4"/>
  <c r="T2633" i="4"/>
  <c r="R2633" i="4"/>
  <c r="P2633" i="4"/>
  <c r="O2633" i="4"/>
  <c r="H2633" i="4"/>
  <c r="G2633" i="4"/>
  <c r="E2633" i="4"/>
  <c r="S2687" i="4"/>
  <c r="Q4036" i="4"/>
  <c r="R59" i="4" l="1"/>
  <c r="T59" i="4"/>
  <c r="U59" i="4"/>
  <c r="E59" i="4"/>
  <c r="G59" i="4"/>
  <c r="H59" i="4"/>
  <c r="P101" i="4"/>
  <c r="O101" i="4"/>
  <c r="S3130" i="4" l="1"/>
  <c r="S1182" i="4"/>
  <c r="S550" i="4"/>
  <c r="Q1157" i="4" l="1"/>
  <c r="F168" i="4" l="1"/>
  <c r="G168" i="4" l="1"/>
  <c r="H168" i="4"/>
  <c r="E168" i="4"/>
  <c r="F224" i="4" l="1"/>
  <c r="F1734" i="4"/>
  <c r="F59" i="4" s="1"/>
  <c r="F3982" i="4"/>
  <c r="F2633" i="4"/>
  <c r="K165" i="4"/>
  <c r="I165" i="4"/>
  <c r="L168" i="4"/>
  <c r="I57" i="4" l="1"/>
  <c r="K224" i="4"/>
  <c r="I1734" i="4"/>
  <c r="K1734" i="4"/>
  <c r="K59" i="4" s="1"/>
  <c r="I3982" i="4"/>
  <c r="K3982" i="4"/>
  <c r="I2633" i="4"/>
  <c r="K2633" i="4"/>
  <c r="L2633" i="4" s="1"/>
  <c r="J168" i="4"/>
  <c r="V5673" i="4"/>
  <c r="V5524" i="4"/>
  <c r="I59" i="4" l="1"/>
  <c r="F1133" i="4"/>
  <c r="F3081" i="4"/>
  <c r="I68" i="4"/>
  <c r="I224" i="4" l="1"/>
  <c r="I3081" i="4"/>
  <c r="K3081" i="4"/>
  <c r="I1133" i="4"/>
  <c r="K1133" i="4"/>
  <c r="K180" i="4"/>
  <c r="L180" i="4" l="1"/>
  <c r="F372" i="4"/>
  <c r="F337" i="4"/>
  <c r="F331" i="4"/>
  <c r="F330" i="4" l="1"/>
  <c r="U2308" i="4" l="1"/>
  <c r="U19" i="4" s="1"/>
  <c r="T2308" i="4"/>
  <c r="T19" i="4" s="1"/>
  <c r="K6282" i="4" l="1"/>
  <c r="I6282" i="4"/>
  <c r="H6282" i="4"/>
  <c r="G6282" i="4"/>
  <c r="E6282" i="4"/>
  <c r="K6132" i="4"/>
  <c r="H6132" i="4"/>
  <c r="G6132" i="4"/>
  <c r="E6132" i="4"/>
  <c r="K5983" i="4"/>
  <c r="H5983" i="4"/>
  <c r="G5983" i="4"/>
  <c r="E5983" i="4"/>
  <c r="K5834" i="4"/>
  <c r="H5834" i="4"/>
  <c r="G5834" i="4"/>
  <c r="E5834" i="4"/>
  <c r="K5685" i="4"/>
  <c r="H5685" i="4"/>
  <c r="G5685" i="4"/>
  <c r="E5685" i="4"/>
  <c r="K5536" i="4"/>
  <c r="K109" i="4" s="1"/>
  <c r="H5536" i="4"/>
  <c r="H109" i="4" s="1"/>
  <c r="G5536" i="4"/>
  <c r="G109" i="4" s="1"/>
  <c r="E5536" i="4"/>
  <c r="E109" i="4" s="1"/>
  <c r="K5387" i="4"/>
  <c r="I5387" i="4"/>
  <c r="H5387" i="4"/>
  <c r="G5387" i="4"/>
  <c r="E5387" i="4"/>
  <c r="K5238" i="4"/>
  <c r="H5238" i="4"/>
  <c r="G5238" i="4"/>
  <c r="E5238" i="4"/>
  <c r="H5089" i="4"/>
  <c r="G5089" i="4"/>
  <c r="E5089" i="4"/>
  <c r="K4940" i="4"/>
  <c r="H4940" i="4"/>
  <c r="G4940" i="4"/>
  <c r="E4940" i="4"/>
  <c r="K4791" i="4"/>
  <c r="H4791" i="4"/>
  <c r="G4791" i="4"/>
  <c r="E4791" i="4"/>
  <c r="E106" i="4" s="1"/>
  <c r="H4642" i="4"/>
  <c r="G4642" i="4"/>
  <c r="E4642" i="4"/>
  <c r="K4488" i="4"/>
  <c r="I4488" i="4"/>
  <c r="H4488" i="4"/>
  <c r="G4488" i="4"/>
  <c r="E4488" i="4"/>
  <c r="K4337" i="4"/>
  <c r="I4337" i="4"/>
  <c r="H4337" i="4"/>
  <c r="G4337" i="4"/>
  <c r="E4337" i="4"/>
  <c r="K4186" i="4"/>
  <c r="K104" i="4" s="1"/>
  <c r="I4186" i="4"/>
  <c r="I104" i="4" s="1"/>
  <c r="H4186" i="4"/>
  <c r="H104" i="4" s="1"/>
  <c r="G4186" i="4"/>
  <c r="G104" i="4" s="1"/>
  <c r="E4186" i="4"/>
  <c r="E104" i="4" s="1"/>
  <c r="K4037" i="4"/>
  <c r="I4037" i="4"/>
  <c r="H4037" i="4"/>
  <c r="G4037" i="4"/>
  <c r="E4037" i="4"/>
  <c r="H3887" i="4"/>
  <c r="G3887" i="4"/>
  <c r="E3887" i="4"/>
  <c r="K3736" i="4"/>
  <c r="H3736" i="4"/>
  <c r="G3736" i="4"/>
  <c r="E3736" i="4"/>
  <c r="K3585" i="4"/>
  <c r="I3585" i="4"/>
  <c r="H3585" i="4"/>
  <c r="G3585" i="4"/>
  <c r="E3585" i="4"/>
  <c r="K3434" i="4"/>
  <c r="H3434" i="4"/>
  <c r="G3434" i="4"/>
  <c r="E3434" i="4"/>
  <c r="H3285" i="4"/>
  <c r="G3285" i="4"/>
  <c r="E3285" i="4"/>
  <c r="K3136" i="4"/>
  <c r="I3136" i="4"/>
  <c r="H3136" i="4"/>
  <c r="G3136" i="4"/>
  <c r="E3136" i="4"/>
  <c r="H2986" i="4"/>
  <c r="G2986" i="4"/>
  <c r="E2986" i="4"/>
  <c r="H2837" i="4"/>
  <c r="G2837" i="4"/>
  <c r="E2837" i="4"/>
  <c r="K2688" i="4"/>
  <c r="I2688" i="4"/>
  <c r="G2688" i="4"/>
  <c r="E2688" i="4"/>
  <c r="H2537" i="4"/>
  <c r="G2537" i="4"/>
  <c r="E2537" i="4"/>
  <c r="H2388" i="4"/>
  <c r="G2388" i="4"/>
  <c r="E2388" i="4"/>
  <c r="K2238" i="4"/>
  <c r="I2238" i="4"/>
  <c r="H2238" i="4"/>
  <c r="G2238" i="4"/>
  <c r="E2238" i="4"/>
  <c r="K2087" i="4"/>
  <c r="K116" i="4" s="1"/>
  <c r="I2087" i="4"/>
  <c r="I116" i="4" s="1"/>
  <c r="H2087" i="4"/>
  <c r="H116" i="4" s="1"/>
  <c r="G2087" i="4"/>
  <c r="G116" i="4" s="1"/>
  <c r="E2087" i="4"/>
  <c r="E116" i="4" s="1"/>
  <c r="K1938" i="4"/>
  <c r="K110" i="4" s="1"/>
  <c r="I1938" i="4"/>
  <c r="I110" i="4" s="1"/>
  <c r="H1938" i="4"/>
  <c r="H110" i="4" s="1"/>
  <c r="G1938" i="4"/>
  <c r="G110" i="4" s="1"/>
  <c r="E1938" i="4"/>
  <c r="E110" i="4" s="1"/>
  <c r="H1789" i="4"/>
  <c r="G1789" i="4"/>
  <c r="G114" i="4" s="1"/>
  <c r="E1789" i="4"/>
  <c r="E114" i="4" s="1"/>
  <c r="H1638" i="4"/>
  <c r="G1638" i="4"/>
  <c r="E1638" i="4"/>
  <c r="K1489" i="4"/>
  <c r="K112" i="4" s="1"/>
  <c r="I1489" i="4"/>
  <c r="H1489" i="4"/>
  <c r="H112" i="4" s="1"/>
  <c r="G1489" i="4"/>
  <c r="G112" i="4" s="1"/>
  <c r="E1489" i="4"/>
  <c r="H1340" i="4"/>
  <c r="G1340" i="4"/>
  <c r="E1340" i="4"/>
  <c r="G1188" i="4"/>
  <c r="G108" i="4" s="1"/>
  <c r="H1188" i="4"/>
  <c r="H108" i="4" s="1"/>
  <c r="E1188" i="4"/>
  <c r="E108" i="4" s="1"/>
  <c r="I112" i="4" l="1"/>
  <c r="E112" i="4"/>
  <c r="H114" i="4"/>
  <c r="H1037" i="4"/>
  <c r="G1037" i="4"/>
  <c r="E1037" i="4"/>
  <c r="E115" i="4" s="1"/>
  <c r="H888" i="4"/>
  <c r="H105" i="4" s="1"/>
  <c r="G888" i="4"/>
  <c r="G105" i="4" s="1"/>
  <c r="E888" i="4"/>
  <c r="E105" i="4" s="1"/>
  <c r="K739" i="4"/>
  <c r="I739" i="4"/>
  <c r="H739" i="4"/>
  <c r="G739" i="4"/>
  <c r="E739" i="4"/>
  <c r="H588" i="4"/>
  <c r="G588" i="4"/>
  <c r="E588" i="4"/>
  <c r="H279" i="4"/>
  <c r="G279" i="4"/>
  <c r="E279" i="4"/>
  <c r="E62" i="4" l="1"/>
  <c r="S227" i="4"/>
  <c r="K118" i="4" l="1"/>
  <c r="S376" i="4"/>
  <c r="K4642" i="4" l="1"/>
  <c r="K588" i="4"/>
  <c r="I588" i="4"/>
  <c r="S6289" i="4" l="1"/>
  <c r="S6139" i="4"/>
  <c r="S5990" i="4"/>
  <c r="S5841" i="4"/>
  <c r="S5692" i="4"/>
  <c r="S5543" i="4"/>
  <c r="S5394" i="4"/>
  <c r="S5245" i="4"/>
  <c r="S5096" i="4"/>
  <c r="S4947" i="4"/>
  <c r="S4798" i="4"/>
  <c r="S4649" i="4"/>
  <c r="S4495" i="4"/>
  <c r="S4344" i="4"/>
  <c r="S4193" i="4"/>
  <c r="S4044" i="4"/>
  <c r="S3894" i="4"/>
  <c r="S3743" i="4"/>
  <c r="S3592" i="4"/>
  <c r="S3441" i="4"/>
  <c r="S3292" i="4"/>
  <c r="S3143" i="4"/>
  <c r="S2993" i="4"/>
  <c r="S2844" i="4"/>
  <c r="S2695" i="4"/>
  <c r="S2544" i="4"/>
  <c r="S2395" i="4"/>
  <c r="S2245" i="4"/>
  <c r="S2094" i="4"/>
  <c r="S1945" i="4"/>
  <c r="S1796" i="4"/>
  <c r="S1645" i="4"/>
  <c r="S1496" i="4"/>
  <c r="S1347" i="4"/>
  <c r="S1195" i="4"/>
  <c r="S1044" i="4"/>
  <c r="S895" i="4"/>
  <c r="S746" i="4"/>
  <c r="S286" i="4"/>
  <c r="V3964" i="4"/>
  <c r="O179" i="4" l="1"/>
  <c r="O331" i="4"/>
  <c r="O486" i="4"/>
  <c r="O640" i="4"/>
  <c r="O789" i="4"/>
  <c r="O938" i="4"/>
  <c r="O1087" i="4"/>
  <c r="O1239" i="4"/>
  <c r="O1390" i="4"/>
  <c r="O1539" i="4"/>
  <c r="O1688" i="4"/>
  <c r="O1839" i="4"/>
  <c r="O1988" i="4"/>
  <c r="O2137" i="4"/>
  <c r="O2288" i="4"/>
  <c r="O2438" i="4"/>
  <c r="O2587" i="4"/>
  <c r="O2738" i="4"/>
  <c r="O2887" i="4"/>
  <c r="O3036" i="4"/>
  <c r="O3186" i="4"/>
  <c r="O3335" i="4"/>
  <c r="O3486" i="4"/>
  <c r="O3637" i="4"/>
  <c r="O3788" i="4"/>
  <c r="O3937" i="4"/>
  <c r="O4087" i="4"/>
  <c r="O4238" i="4"/>
  <c r="O4389" i="4"/>
  <c r="O4540" i="4"/>
  <c r="O4692" i="4"/>
  <c r="O4841" i="4"/>
  <c r="O4990" i="4"/>
  <c r="O5139" i="4"/>
  <c r="O5288" i="4"/>
  <c r="O5437" i="4"/>
  <c r="O5586" i="4"/>
  <c r="O5735" i="4"/>
  <c r="O5884" i="4"/>
  <c r="O6033" i="4"/>
  <c r="O6183" i="4"/>
  <c r="Q557" i="4" l="1"/>
  <c r="U279" i="4" l="1"/>
  <c r="T279" i="4"/>
  <c r="R279" i="4"/>
  <c r="P279" i="4"/>
  <c r="O279" i="4"/>
  <c r="U1188" i="4"/>
  <c r="T1188" i="4"/>
  <c r="R1188" i="4"/>
  <c r="P1188" i="4"/>
  <c r="O1188" i="4"/>
  <c r="O1126" i="4" s="1"/>
  <c r="U122" i="4" l="1"/>
  <c r="T122" i="4"/>
  <c r="H115" i="4"/>
  <c r="G115" i="4"/>
  <c r="M55" i="4"/>
  <c r="G118" i="4"/>
  <c r="H118" i="4"/>
  <c r="E118" i="4"/>
  <c r="G62" i="4" l="1"/>
  <c r="H62" i="4"/>
  <c r="R117" i="4"/>
  <c r="T117" i="4"/>
  <c r="M9" i="4"/>
  <c r="U117" i="4"/>
  <c r="R41" i="4"/>
  <c r="T41" i="4"/>
  <c r="U41" i="4"/>
  <c r="E640" i="4" l="1"/>
  <c r="V6328" i="4"/>
  <c r="S6328" i="4"/>
  <c r="Q6328" i="4"/>
  <c r="V6326" i="4"/>
  <c r="S6326" i="4"/>
  <c r="Q6326" i="4"/>
  <c r="V6324" i="4"/>
  <c r="S6324" i="4"/>
  <c r="Q6324" i="4"/>
  <c r="V6323" i="4"/>
  <c r="S6323" i="4"/>
  <c r="Q6323" i="4"/>
  <c r="V6322" i="4"/>
  <c r="S6322" i="4"/>
  <c r="Q6322" i="4"/>
  <c r="V6321" i="4"/>
  <c r="S6321" i="4"/>
  <c r="Q6321" i="4"/>
  <c r="V6320" i="4"/>
  <c r="S6320" i="4"/>
  <c r="Q6320" i="4"/>
  <c r="V6319" i="4"/>
  <c r="S6319" i="4"/>
  <c r="Q6319" i="4"/>
  <c r="V6318" i="4"/>
  <c r="S6318" i="4"/>
  <c r="Q6318" i="4"/>
  <c r="V6317" i="4"/>
  <c r="S6317" i="4"/>
  <c r="Q6317" i="4"/>
  <c r="V6316" i="4"/>
  <c r="S6316" i="4"/>
  <c r="Q6316" i="4"/>
  <c r="V6315" i="4"/>
  <c r="S6315" i="4"/>
  <c r="Q6315" i="4"/>
  <c r="V6314" i="4"/>
  <c r="S6314" i="4"/>
  <c r="Q6314" i="4"/>
  <c r="V6313" i="4"/>
  <c r="S6313" i="4"/>
  <c r="Q6313" i="4"/>
  <c r="V6312" i="4"/>
  <c r="S6312" i="4"/>
  <c r="Q6312" i="4"/>
  <c r="V6311" i="4"/>
  <c r="S6311" i="4"/>
  <c r="Q6311" i="4"/>
  <c r="V6310" i="4"/>
  <c r="S6310" i="4"/>
  <c r="Q6310" i="4"/>
  <c r="V6309" i="4"/>
  <c r="S6309" i="4"/>
  <c r="Q6309" i="4"/>
  <c r="V6308" i="4"/>
  <c r="S6308" i="4"/>
  <c r="Q6308" i="4"/>
  <c r="V6307" i="4"/>
  <c r="S6307" i="4"/>
  <c r="Q6307" i="4"/>
  <c r="V6306" i="4"/>
  <c r="S6306" i="4"/>
  <c r="Q6306" i="4"/>
  <c r="V6305" i="4"/>
  <c r="S6305" i="4"/>
  <c r="Q6305" i="4"/>
  <c r="V6304" i="4"/>
  <c r="S6304" i="4"/>
  <c r="Q6304" i="4"/>
  <c r="V6303" i="4"/>
  <c r="S6303" i="4"/>
  <c r="Q6303" i="4"/>
  <c r="V6302" i="4"/>
  <c r="S6302" i="4"/>
  <c r="Q6302" i="4"/>
  <c r="V6301" i="4"/>
  <c r="S6301" i="4"/>
  <c r="Q6301" i="4"/>
  <c r="V6300" i="4"/>
  <c r="S6300" i="4"/>
  <c r="Q6300" i="4"/>
  <c r="V6299" i="4"/>
  <c r="S6299" i="4"/>
  <c r="Q6299" i="4"/>
  <c r="V6298" i="4"/>
  <c r="S6298" i="4"/>
  <c r="Q6298" i="4"/>
  <c r="V6297" i="4"/>
  <c r="S6297" i="4"/>
  <c r="Q6297" i="4"/>
  <c r="V6296" i="4"/>
  <c r="S6296" i="4"/>
  <c r="Q6296" i="4"/>
  <c r="V6295" i="4"/>
  <c r="S6295" i="4"/>
  <c r="Q6295" i="4"/>
  <c r="V6294" i="4"/>
  <c r="S6294" i="4"/>
  <c r="Q6294" i="4"/>
  <c r="V6293" i="4"/>
  <c r="S6293" i="4"/>
  <c r="Q6293" i="4"/>
  <c r="V6292" i="4"/>
  <c r="S6292" i="4"/>
  <c r="Q6292" i="4"/>
  <c r="V6291" i="4"/>
  <c r="S6291" i="4"/>
  <c r="Q6291" i="4"/>
  <c r="V6290" i="4"/>
  <c r="S6290" i="4"/>
  <c r="Q6290" i="4"/>
  <c r="V6289" i="4"/>
  <c r="Q6289" i="4"/>
  <c r="V6288" i="4"/>
  <c r="S6288" i="4"/>
  <c r="Q6288" i="4"/>
  <c r="V6287" i="4"/>
  <c r="S6287" i="4"/>
  <c r="Q6287" i="4"/>
  <c r="V6283" i="4"/>
  <c r="S6283" i="4"/>
  <c r="Q6283" i="4"/>
  <c r="U6282" i="4"/>
  <c r="T6282" i="4"/>
  <c r="R6282" i="4"/>
  <c r="P6282" i="4"/>
  <c r="O6282" i="4"/>
  <c r="L6282" i="4"/>
  <c r="V6281" i="4"/>
  <c r="S6281" i="4"/>
  <c r="Q6281" i="4"/>
  <c r="V6280" i="4"/>
  <c r="S6280" i="4"/>
  <c r="Q6280" i="4"/>
  <c r="V6279" i="4"/>
  <c r="S6279" i="4"/>
  <c r="Q6279" i="4"/>
  <c r="V6278" i="4"/>
  <c r="S6278" i="4"/>
  <c r="Q6278" i="4"/>
  <c r="V6277" i="4"/>
  <c r="S6277" i="4"/>
  <c r="Q6277" i="4"/>
  <c r="V6276" i="4"/>
  <c r="S6276" i="4"/>
  <c r="Q6276" i="4"/>
  <c r="V6275" i="4"/>
  <c r="S6275" i="4"/>
  <c r="Q6275" i="4"/>
  <c r="V6274" i="4"/>
  <c r="S6274" i="4"/>
  <c r="Q6274" i="4"/>
  <c r="V6273" i="4"/>
  <c r="S6273" i="4"/>
  <c r="Q6273" i="4"/>
  <c r="V6272" i="4"/>
  <c r="S6272" i="4"/>
  <c r="Q6272" i="4"/>
  <c r="V6271" i="4"/>
  <c r="S6271" i="4"/>
  <c r="Q6271" i="4"/>
  <c r="V6270" i="4"/>
  <c r="Q6270" i="4"/>
  <c r="V6269" i="4"/>
  <c r="S6269" i="4"/>
  <c r="Q6269" i="4"/>
  <c r="V6268" i="4"/>
  <c r="S6268" i="4"/>
  <c r="Q6268" i="4"/>
  <c r="V6267" i="4"/>
  <c r="S6267" i="4"/>
  <c r="Q6267" i="4"/>
  <c r="V6266" i="4"/>
  <c r="S6266" i="4"/>
  <c r="Q6266" i="4"/>
  <c r="V6265" i="4"/>
  <c r="S6265" i="4"/>
  <c r="Q6265" i="4"/>
  <c r="V6264" i="4"/>
  <c r="S6264" i="4"/>
  <c r="Q6264" i="4"/>
  <c r="V6263" i="4"/>
  <c r="S6263" i="4"/>
  <c r="Q6263" i="4"/>
  <c r="V6262" i="4"/>
  <c r="S6262" i="4"/>
  <c r="Q6262" i="4"/>
  <c r="V6261" i="4"/>
  <c r="S6261" i="4"/>
  <c r="Q6261" i="4"/>
  <c r="V6260" i="4"/>
  <c r="S6260" i="4"/>
  <c r="Q6260" i="4"/>
  <c r="V6259" i="4"/>
  <c r="S6259" i="4"/>
  <c r="Q6259" i="4"/>
  <c r="V6258" i="4"/>
  <c r="S6258" i="4"/>
  <c r="Q6258" i="4"/>
  <c r="V6257" i="4"/>
  <c r="S6257" i="4"/>
  <c r="Q6257" i="4"/>
  <c r="V6256" i="4"/>
  <c r="S6256" i="4"/>
  <c r="Q6256" i="4"/>
  <c r="V6255" i="4"/>
  <c r="S6255" i="4"/>
  <c r="Q6255" i="4"/>
  <c r="V6254" i="4"/>
  <c r="S6254" i="4"/>
  <c r="Q6254" i="4"/>
  <c r="V6253" i="4"/>
  <c r="S6253" i="4"/>
  <c r="Q6253" i="4"/>
  <c r="V6252" i="4"/>
  <c r="S6252" i="4"/>
  <c r="Q6252" i="4"/>
  <c r="V6251" i="4"/>
  <c r="S6251" i="4"/>
  <c r="Q6251" i="4"/>
  <c r="V6250" i="4"/>
  <c r="S6250" i="4"/>
  <c r="Q6250" i="4"/>
  <c r="V6249" i="4"/>
  <c r="S6249" i="4"/>
  <c r="Q6249" i="4"/>
  <c r="V6248" i="4"/>
  <c r="S6248" i="4"/>
  <c r="Q6248" i="4"/>
  <c r="V6247" i="4"/>
  <c r="S6247" i="4"/>
  <c r="Q6247" i="4"/>
  <c r="V6246" i="4"/>
  <c r="S6246" i="4"/>
  <c r="Q6246" i="4"/>
  <c r="V6245" i="4"/>
  <c r="S6245" i="4"/>
  <c r="Q6245" i="4"/>
  <c r="V6244" i="4"/>
  <c r="S6244" i="4"/>
  <c r="Q6244" i="4"/>
  <c r="V6243" i="4"/>
  <c r="S6243" i="4"/>
  <c r="Q6243" i="4"/>
  <c r="V6242" i="4"/>
  <c r="S6242" i="4"/>
  <c r="Q6242" i="4"/>
  <c r="V6241" i="4"/>
  <c r="S6241" i="4"/>
  <c r="Q6241" i="4"/>
  <c r="V6240" i="4"/>
  <c r="S6240" i="4"/>
  <c r="Q6240" i="4"/>
  <c r="V6239" i="4"/>
  <c r="S6239" i="4"/>
  <c r="Q6239" i="4"/>
  <c r="V6238" i="4"/>
  <c r="S6238" i="4"/>
  <c r="Q6238" i="4"/>
  <c r="V6237" i="4"/>
  <c r="S6237" i="4"/>
  <c r="Q6237" i="4"/>
  <c r="V6236" i="4"/>
  <c r="S6236" i="4"/>
  <c r="Q6236" i="4"/>
  <c r="V6235" i="4"/>
  <c r="S6235" i="4"/>
  <c r="Q6235" i="4"/>
  <c r="V6234" i="4"/>
  <c r="S6234" i="4"/>
  <c r="Q6234" i="4"/>
  <c r="V6233" i="4"/>
  <c r="S6233" i="4"/>
  <c r="Q6233" i="4"/>
  <c r="V6232" i="4"/>
  <c r="S6232" i="4"/>
  <c r="Q6232" i="4"/>
  <c r="V6231" i="4"/>
  <c r="S6231" i="4"/>
  <c r="Q6231" i="4"/>
  <c r="V6230" i="4"/>
  <c r="Q6230" i="4"/>
  <c r="V6229" i="4"/>
  <c r="Q6229" i="4"/>
  <c r="U6228" i="4"/>
  <c r="T6228" i="4"/>
  <c r="R6228" i="4"/>
  <c r="P6228" i="4"/>
  <c r="O6228" i="4"/>
  <c r="H6228" i="4"/>
  <c r="G6228" i="4"/>
  <c r="E6228" i="4"/>
  <c r="V6227" i="4"/>
  <c r="S6227" i="4"/>
  <c r="Q6227" i="4"/>
  <c r="V6226" i="4"/>
  <c r="S6226" i="4"/>
  <c r="Q6226" i="4"/>
  <c r="V6225" i="4"/>
  <c r="S6225" i="4"/>
  <c r="Q6225" i="4"/>
  <c r="S6224" i="4"/>
  <c r="Q6224" i="4"/>
  <c r="V6223" i="4"/>
  <c r="Q6223" i="4"/>
  <c r="F6222" i="4"/>
  <c r="U6222" i="4"/>
  <c r="T6222" i="4"/>
  <c r="R6222" i="4"/>
  <c r="P6222" i="4"/>
  <c r="O6222" i="4"/>
  <c r="L6222" i="4"/>
  <c r="K6222" i="4"/>
  <c r="I6222" i="4"/>
  <c r="H6222" i="4"/>
  <c r="G6222" i="4"/>
  <c r="E6222" i="4"/>
  <c r="V6218" i="4"/>
  <c r="S6218" i="4"/>
  <c r="Q6218" i="4"/>
  <c r="V6217" i="4"/>
  <c r="S6217" i="4"/>
  <c r="Q6217" i="4"/>
  <c r="V6216" i="4"/>
  <c r="S6216" i="4"/>
  <c r="Q6216" i="4"/>
  <c r="V6215" i="4"/>
  <c r="S6215" i="4"/>
  <c r="Q6215" i="4"/>
  <c r="V6214" i="4"/>
  <c r="S6214" i="4"/>
  <c r="Q6214" i="4"/>
  <c r="V6213" i="4"/>
  <c r="S6213" i="4"/>
  <c r="Q6213" i="4"/>
  <c r="V6212" i="4"/>
  <c r="S6212" i="4"/>
  <c r="Q6212" i="4"/>
  <c r="V6211" i="4"/>
  <c r="S6211" i="4"/>
  <c r="Q6211" i="4"/>
  <c r="V6210" i="4"/>
  <c r="Q6210" i="4"/>
  <c r="V6209" i="4"/>
  <c r="Q6209" i="4"/>
  <c r="F6203" i="4"/>
  <c r="V6208" i="4"/>
  <c r="S6208" i="4"/>
  <c r="Q6208" i="4"/>
  <c r="V6207" i="4"/>
  <c r="S6207" i="4"/>
  <c r="Q6207" i="4"/>
  <c r="V6206" i="4"/>
  <c r="S6206" i="4"/>
  <c r="Q6206" i="4"/>
  <c r="V6205" i="4"/>
  <c r="S6205" i="4"/>
  <c r="Q6205" i="4"/>
  <c r="V6204" i="4"/>
  <c r="S6204" i="4"/>
  <c r="Q6204" i="4"/>
  <c r="U6203" i="4"/>
  <c r="T6203" i="4"/>
  <c r="R6203" i="4"/>
  <c r="P6203" i="4"/>
  <c r="O6203" i="4"/>
  <c r="L6203" i="4"/>
  <c r="K6203" i="4"/>
  <c r="I6203" i="4"/>
  <c r="H6203" i="4"/>
  <c r="G6203" i="4"/>
  <c r="E6203" i="4"/>
  <c r="V6202" i="4"/>
  <c r="S6202" i="4"/>
  <c r="Q6202" i="4"/>
  <c r="V6201" i="4"/>
  <c r="S6201" i="4"/>
  <c r="Q6201" i="4"/>
  <c r="V6200" i="4"/>
  <c r="S6200" i="4"/>
  <c r="Q6200" i="4"/>
  <c r="V6199" i="4"/>
  <c r="S6199" i="4"/>
  <c r="Q6199" i="4"/>
  <c r="V6198" i="4"/>
  <c r="S6198" i="4"/>
  <c r="Q6198" i="4"/>
  <c r="V6197" i="4"/>
  <c r="S6197" i="4"/>
  <c r="Q6197" i="4"/>
  <c r="V6196" i="4"/>
  <c r="S6196" i="4"/>
  <c r="Q6196" i="4"/>
  <c r="V6195" i="4"/>
  <c r="S6195" i="4"/>
  <c r="Q6195" i="4"/>
  <c r="V6194" i="4"/>
  <c r="S6194" i="4"/>
  <c r="Q6194" i="4"/>
  <c r="V6193" i="4"/>
  <c r="S6193" i="4"/>
  <c r="Q6193" i="4"/>
  <c r="V6192" i="4"/>
  <c r="S6192" i="4"/>
  <c r="Q6192" i="4"/>
  <c r="V6191" i="4"/>
  <c r="S6191" i="4"/>
  <c r="Q6191" i="4"/>
  <c r="V6190" i="4"/>
  <c r="S6190" i="4"/>
  <c r="Q6190" i="4"/>
  <c r="U6189" i="4"/>
  <c r="T6189" i="4"/>
  <c r="R6189" i="4"/>
  <c r="P6189" i="4"/>
  <c r="O6189" i="4"/>
  <c r="L6189" i="4"/>
  <c r="K6189" i="4"/>
  <c r="J6189" i="4"/>
  <c r="I6189" i="4"/>
  <c r="H6189" i="4"/>
  <c r="G6189" i="4"/>
  <c r="F6189" i="4"/>
  <c r="E6189" i="4"/>
  <c r="V6188" i="4"/>
  <c r="S6188" i="4"/>
  <c r="Q6188" i="4"/>
  <c r="V6187" i="4"/>
  <c r="S6187" i="4"/>
  <c r="Q6187" i="4"/>
  <c r="V6186" i="4"/>
  <c r="S6186" i="4"/>
  <c r="Q6186" i="4"/>
  <c r="V6185" i="4"/>
  <c r="S6185" i="4"/>
  <c r="Q6185" i="4"/>
  <c r="V6184" i="4"/>
  <c r="Q6184" i="4"/>
  <c r="U6183" i="4"/>
  <c r="T6183" i="4"/>
  <c r="R6183" i="4"/>
  <c r="P6183" i="4"/>
  <c r="L6183" i="4"/>
  <c r="K6183" i="4"/>
  <c r="J6183" i="4"/>
  <c r="I6183" i="4"/>
  <c r="H6183" i="4"/>
  <c r="G6183" i="4"/>
  <c r="E6183" i="4"/>
  <c r="M6181" i="4"/>
  <c r="F6178" i="4"/>
  <c r="F6177" i="4"/>
  <c r="V6176" i="4"/>
  <c r="S6176" i="4"/>
  <c r="Q6176" i="4"/>
  <c r="F6176" i="4"/>
  <c r="V6174" i="4"/>
  <c r="S6174" i="4"/>
  <c r="Q6174" i="4"/>
  <c r="V6173" i="4"/>
  <c r="S6173" i="4"/>
  <c r="Q6173" i="4"/>
  <c r="F6173" i="4"/>
  <c r="V6172" i="4"/>
  <c r="S6172" i="4"/>
  <c r="Q6172" i="4"/>
  <c r="F6172" i="4"/>
  <c r="V6171" i="4"/>
  <c r="S6171" i="4"/>
  <c r="Q6171" i="4"/>
  <c r="F6171" i="4"/>
  <c r="V6170" i="4"/>
  <c r="S6170" i="4"/>
  <c r="Q6170" i="4"/>
  <c r="F6170" i="4"/>
  <c r="V6169" i="4"/>
  <c r="S6169" i="4"/>
  <c r="Q6169" i="4"/>
  <c r="F6169" i="4"/>
  <c r="V6168" i="4"/>
  <c r="S6168" i="4"/>
  <c r="Q6168" i="4"/>
  <c r="F6168" i="4"/>
  <c r="V6167" i="4"/>
  <c r="S6167" i="4"/>
  <c r="Q6167" i="4"/>
  <c r="F6167" i="4"/>
  <c r="V6166" i="4"/>
  <c r="S6166" i="4"/>
  <c r="Q6166" i="4"/>
  <c r="F6166" i="4"/>
  <c r="V6165" i="4"/>
  <c r="S6165" i="4"/>
  <c r="Q6165" i="4"/>
  <c r="F6165" i="4"/>
  <c r="V6164" i="4"/>
  <c r="S6164" i="4"/>
  <c r="Q6164" i="4"/>
  <c r="F6164" i="4"/>
  <c r="V6163" i="4"/>
  <c r="S6163" i="4"/>
  <c r="Q6163" i="4"/>
  <c r="F6163" i="4"/>
  <c r="V6162" i="4"/>
  <c r="S6162" i="4"/>
  <c r="Q6162" i="4"/>
  <c r="F6162" i="4"/>
  <c r="V6161" i="4"/>
  <c r="S6161" i="4"/>
  <c r="Q6161" i="4"/>
  <c r="F6161" i="4"/>
  <c r="V6160" i="4"/>
  <c r="S6160" i="4"/>
  <c r="Q6160" i="4"/>
  <c r="F6160" i="4"/>
  <c r="V6159" i="4"/>
  <c r="S6159" i="4"/>
  <c r="Q6159" i="4"/>
  <c r="F6159" i="4"/>
  <c r="V6158" i="4"/>
  <c r="S6158" i="4"/>
  <c r="Q6158" i="4"/>
  <c r="F6158" i="4"/>
  <c r="V6157" i="4"/>
  <c r="S6157" i="4"/>
  <c r="Q6157" i="4"/>
  <c r="F6157" i="4"/>
  <c r="V6156" i="4"/>
  <c r="S6156" i="4"/>
  <c r="Q6156" i="4"/>
  <c r="F6156" i="4"/>
  <c r="V6155" i="4"/>
  <c r="S6155" i="4"/>
  <c r="Q6155" i="4"/>
  <c r="F6155" i="4"/>
  <c r="V6154" i="4"/>
  <c r="S6154" i="4"/>
  <c r="Q6154" i="4"/>
  <c r="F6154" i="4"/>
  <c r="V6153" i="4"/>
  <c r="S6153" i="4"/>
  <c r="Q6153" i="4"/>
  <c r="F6153" i="4"/>
  <c r="V6152" i="4"/>
  <c r="S6152" i="4"/>
  <c r="Q6152" i="4"/>
  <c r="F6152" i="4"/>
  <c r="V6151" i="4"/>
  <c r="S6151" i="4"/>
  <c r="Q6151" i="4"/>
  <c r="F6151" i="4"/>
  <c r="V6150" i="4"/>
  <c r="S6150" i="4"/>
  <c r="Q6150" i="4"/>
  <c r="F6150" i="4"/>
  <c r="V6149" i="4"/>
  <c r="S6149" i="4"/>
  <c r="Q6149" i="4"/>
  <c r="F6149" i="4"/>
  <c r="V6148" i="4"/>
  <c r="S6148" i="4"/>
  <c r="Q6148" i="4"/>
  <c r="I6132" i="4"/>
  <c r="V6147" i="4"/>
  <c r="S6147" i="4"/>
  <c r="Q6147" i="4"/>
  <c r="F6147" i="4"/>
  <c r="V6146" i="4"/>
  <c r="S6146" i="4"/>
  <c r="Q6146" i="4"/>
  <c r="F6146" i="4"/>
  <c r="V6145" i="4"/>
  <c r="S6145" i="4"/>
  <c r="Q6145" i="4"/>
  <c r="F6145" i="4"/>
  <c r="V6144" i="4"/>
  <c r="S6144" i="4"/>
  <c r="Q6144" i="4"/>
  <c r="F6144" i="4"/>
  <c r="V6143" i="4"/>
  <c r="S6143" i="4"/>
  <c r="Q6143" i="4"/>
  <c r="F6143" i="4"/>
  <c r="V6142" i="4"/>
  <c r="S6142" i="4"/>
  <c r="Q6142" i="4"/>
  <c r="V6141" i="4"/>
  <c r="S6141" i="4"/>
  <c r="Q6141" i="4"/>
  <c r="V6140" i="4"/>
  <c r="S6140" i="4"/>
  <c r="Q6140" i="4"/>
  <c r="F6140" i="4"/>
  <c r="V6139" i="4"/>
  <c r="Q6139" i="4"/>
  <c r="V6138" i="4"/>
  <c r="S6138" i="4"/>
  <c r="Q6138" i="4"/>
  <c r="F6138" i="4"/>
  <c r="V6137" i="4"/>
  <c r="S6137" i="4"/>
  <c r="Q6137" i="4"/>
  <c r="V6133" i="4"/>
  <c r="S6133" i="4"/>
  <c r="Q6133" i="4"/>
  <c r="U6132" i="4"/>
  <c r="T6132" i="4"/>
  <c r="R6132" i="4"/>
  <c r="P6132" i="4"/>
  <c r="O6132" i="4"/>
  <c r="L6132" i="4"/>
  <c r="V6131" i="4"/>
  <c r="S6131" i="4"/>
  <c r="Q6131" i="4"/>
  <c r="V6130" i="4"/>
  <c r="S6130" i="4"/>
  <c r="Q6130" i="4"/>
  <c r="V6129" i="4"/>
  <c r="S6129" i="4"/>
  <c r="Q6129" i="4"/>
  <c r="V6128" i="4"/>
  <c r="S6128" i="4"/>
  <c r="Q6128" i="4"/>
  <c r="V6127" i="4"/>
  <c r="S6127" i="4"/>
  <c r="Q6127" i="4"/>
  <c r="V6126" i="4"/>
  <c r="S6126" i="4"/>
  <c r="Q6126" i="4"/>
  <c r="V6125" i="4"/>
  <c r="S6125" i="4"/>
  <c r="Q6125" i="4"/>
  <c r="V6124" i="4"/>
  <c r="S6124" i="4"/>
  <c r="Q6124" i="4"/>
  <c r="V6123" i="4"/>
  <c r="S6123" i="4"/>
  <c r="Q6123" i="4"/>
  <c r="V6122" i="4"/>
  <c r="S6122" i="4"/>
  <c r="Q6122" i="4"/>
  <c r="V6121" i="4"/>
  <c r="S6121" i="4"/>
  <c r="Q6121" i="4"/>
  <c r="V6120" i="4"/>
  <c r="Q6120" i="4"/>
  <c r="V6119" i="4"/>
  <c r="S6119" i="4"/>
  <c r="Q6119" i="4"/>
  <c r="V6118" i="4"/>
  <c r="S6118" i="4"/>
  <c r="Q6118" i="4"/>
  <c r="V6117" i="4"/>
  <c r="S6117" i="4"/>
  <c r="Q6117" i="4"/>
  <c r="V6116" i="4"/>
  <c r="S6116" i="4"/>
  <c r="Q6116" i="4"/>
  <c r="V6115" i="4"/>
  <c r="S6115" i="4"/>
  <c r="Q6115" i="4"/>
  <c r="V6114" i="4"/>
  <c r="S6114" i="4"/>
  <c r="Q6114" i="4"/>
  <c r="V6113" i="4"/>
  <c r="S6113" i="4"/>
  <c r="Q6113" i="4"/>
  <c r="V6112" i="4"/>
  <c r="S6112" i="4"/>
  <c r="Q6112" i="4"/>
  <c r="V6111" i="4"/>
  <c r="S6111" i="4"/>
  <c r="Q6111" i="4"/>
  <c r="V6110" i="4"/>
  <c r="S6110" i="4"/>
  <c r="Q6110" i="4"/>
  <c r="V6109" i="4"/>
  <c r="S6109" i="4"/>
  <c r="Q6109" i="4"/>
  <c r="V6108" i="4"/>
  <c r="S6108" i="4"/>
  <c r="Q6108" i="4"/>
  <c r="V6107" i="4"/>
  <c r="S6107" i="4"/>
  <c r="Q6107" i="4"/>
  <c r="V6106" i="4"/>
  <c r="S6106" i="4"/>
  <c r="Q6106" i="4"/>
  <c r="V6105" i="4"/>
  <c r="S6105" i="4"/>
  <c r="Q6105" i="4"/>
  <c r="V6104" i="4"/>
  <c r="S6104" i="4"/>
  <c r="Q6104" i="4"/>
  <c r="V6103" i="4"/>
  <c r="S6103" i="4"/>
  <c r="Q6103" i="4"/>
  <c r="V6102" i="4"/>
  <c r="S6102" i="4"/>
  <c r="Q6102" i="4"/>
  <c r="V6101" i="4"/>
  <c r="S6101" i="4"/>
  <c r="Q6101" i="4"/>
  <c r="V6100" i="4"/>
  <c r="S6100" i="4"/>
  <c r="Q6100" i="4"/>
  <c r="V6099" i="4"/>
  <c r="S6099" i="4"/>
  <c r="Q6099" i="4"/>
  <c r="V6098" i="4"/>
  <c r="S6098" i="4"/>
  <c r="Q6098" i="4"/>
  <c r="V6097" i="4"/>
  <c r="S6097" i="4"/>
  <c r="Q6097" i="4"/>
  <c r="V6096" i="4"/>
  <c r="S6096" i="4"/>
  <c r="Q6096" i="4"/>
  <c r="V6095" i="4"/>
  <c r="S6095" i="4"/>
  <c r="Q6095" i="4"/>
  <c r="V6094" i="4"/>
  <c r="S6094" i="4"/>
  <c r="Q6094" i="4"/>
  <c r="V6093" i="4"/>
  <c r="S6093" i="4"/>
  <c r="Q6093" i="4"/>
  <c r="V6092" i="4"/>
  <c r="S6092" i="4"/>
  <c r="Q6092" i="4"/>
  <c r="V6091" i="4"/>
  <c r="S6091" i="4"/>
  <c r="Q6091" i="4"/>
  <c r="V6090" i="4"/>
  <c r="S6090" i="4"/>
  <c r="Q6090" i="4"/>
  <c r="V6089" i="4"/>
  <c r="S6089" i="4"/>
  <c r="Q6089" i="4"/>
  <c r="V6088" i="4"/>
  <c r="S6088" i="4"/>
  <c r="Q6088" i="4"/>
  <c r="V6087" i="4"/>
  <c r="S6087" i="4"/>
  <c r="Q6087" i="4"/>
  <c r="V6086" i="4"/>
  <c r="S6086" i="4"/>
  <c r="Q6086" i="4"/>
  <c r="V6085" i="4"/>
  <c r="S6085" i="4"/>
  <c r="Q6085" i="4"/>
  <c r="V6084" i="4"/>
  <c r="S6084" i="4"/>
  <c r="Q6084" i="4"/>
  <c r="V6083" i="4"/>
  <c r="S6083" i="4"/>
  <c r="Q6083" i="4"/>
  <c r="V6082" i="4"/>
  <c r="S6082" i="4"/>
  <c r="Q6082" i="4"/>
  <c r="V6081" i="4"/>
  <c r="S6081" i="4"/>
  <c r="Q6081" i="4"/>
  <c r="V6080" i="4"/>
  <c r="Q6080" i="4"/>
  <c r="V6079" i="4"/>
  <c r="Q6079" i="4"/>
  <c r="U6078" i="4"/>
  <c r="T6078" i="4"/>
  <c r="R6078" i="4"/>
  <c r="P6078" i="4"/>
  <c r="O6078" i="4"/>
  <c r="H6078" i="4"/>
  <c r="G6078" i="4"/>
  <c r="E6078" i="4"/>
  <c r="V6077" i="4"/>
  <c r="S6077" i="4"/>
  <c r="Q6077" i="4"/>
  <c r="V6076" i="4"/>
  <c r="S6076" i="4"/>
  <c r="Q6076" i="4"/>
  <c r="V6075" i="4"/>
  <c r="S6075" i="4"/>
  <c r="Q6075" i="4"/>
  <c r="V6074" i="4"/>
  <c r="S6074" i="4"/>
  <c r="Q6074" i="4"/>
  <c r="V6073" i="4"/>
  <c r="S6073" i="4"/>
  <c r="Q6073" i="4"/>
  <c r="U6072" i="4"/>
  <c r="T6072" i="4"/>
  <c r="R6072" i="4"/>
  <c r="P6072" i="4"/>
  <c r="O6072" i="4"/>
  <c r="L6072" i="4"/>
  <c r="K6072" i="4"/>
  <c r="I6072" i="4"/>
  <c r="H6072" i="4"/>
  <c r="G6072" i="4"/>
  <c r="F6072" i="4"/>
  <c r="E6072" i="4"/>
  <c r="V6068" i="4"/>
  <c r="S6068" i="4"/>
  <c r="Q6068" i="4"/>
  <c r="V6067" i="4"/>
  <c r="S6067" i="4"/>
  <c r="Q6067" i="4"/>
  <c r="V6066" i="4"/>
  <c r="S6066" i="4"/>
  <c r="Q6066" i="4"/>
  <c r="V6065" i="4"/>
  <c r="S6065" i="4"/>
  <c r="Q6065" i="4"/>
  <c r="V6064" i="4"/>
  <c r="S6064" i="4"/>
  <c r="Q6064" i="4"/>
  <c r="V6063" i="4"/>
  <c r="S6063" i="4"/>
  <c r="Q6063" i="4"/>
  <c r="V6062" i="4"/>
  <c r="S6062" i="4"/>
  <c r="Q6062" i="4"/>
  <c r="V6061" i="4"/>
  <c r="S6061" i="4"/>
  <c r="Q6061" i="4"/>
  <c r="V6060" i="4"/>
  <c r="S6060" i="4"/>
  <c r="Q6060" i="4"/>
  <c r="V6059" i="4"/>
  <c r="Q6059" i="4"/>
  <c r="V6058" i="4"/>
  <c r="S6058" i="4"/>
  <c r="Q6058" i="4"/>
  <c r="V6057" i="4"/>
  <c r="S6057" i="4"/>
  <c r="Q6057" i="4"/>
  <c r="V6056" i="4"/>
  <c r="S6056" i="4"/>
  <c r="Q6056" i="4"/>
  <c r="V6055" i="4"/>
  <c r="S6055" i="4"/>
  <c r="Q6055" i="4"/>
  <c r="V6054" i="4"/>
  <c r="S6054" i="4"/>
  <c r="Q6054" i="4"/>
  <c r="U6053" i="4"/>
  <c r="T6053" i="4"/>
  <c r="R6053" i="4"/>
  <c r="P6053" i="4"/>
  <c r="O6053" i="4"/>
  <c r="H6053" i="4"/>
  <c r="G6053" i="4"/>
  <c r="E6053" i="4"/>
  <c r="V6052" i="4"/>
  <c r="S6052" i="4"/>
  <c r="Q6052" i="4"/>
  <c r="V6051" i="4"/>
  <c r="S6051" i="4"/>
  <c r="Q6051" i="4"/>
  <c r="V6050" i="4"/>
  <c r="S6050" i="4"/>
  <c r="Q6050" i="4"/>
  <c r="V6049" i="4"/>
  <c r="S6049" i="4"/>
  <c r="Q6049" i="4"/>
  <c r="V6048" i="4"/>
  <c r="S6048" i="4"/>
  <c r="Q6048" i="4"/>
  <c r="V6047" i="4"/>
  <c r="S6047" i="4"/>
  <c r="Q6047" i="4"/>
  <c r="V6046" i="4"/>
  <c r="S6046" i="4"/>
  <c r="Q6046" i="4"/>
  <c r="V6045" i="4"/>
  <c r="S6045" i="4"/>
  <c r="Q6045" i="4"/>
  <c r="V6044" i="4"/>
  <c r="S6044" i="4"/>
  <c r="Q6044" i="4"/>
  <c r="V6043" i="4"/>
  <c r="S6043" i="4"/>
  <c r="Q6043" i="4"/>
  <c r="V6042" i="4"/>
  <c r="S6042" i="4"/>
  <c r="Q6042" i="4"/>
  <c r="V6041" i="4"/>
  <c r="S6041" i="4"/>
  <c r="Q6041" i="4"/>
  <c r="V6040" i="4"/>
  <c r="S6040" i="4"/>
  <c r="Q6040" i="4"/>
  <c r="U6039" i="4"/>
  <c r="T6039" i="4"/>
  <c r="R6039" i="4"/>
  <c r="P6039" i="4"/>
  <c r="O6039" i="4"/>
  <c r="L6039" i="4"/>
  <c r="K6039" i="4"/>
  <c r="J6039" i="4"/>
  <c r="I6039" i="4"/>
  <c r="H6039" i="4"/>
  <c r="G6039" i="4"/>
  <c r="F6039" i="4"/>
  <c r="E6039" i="4"/>
  <c r="V6038" i="4"/>
  <c r="S6038" i="4"/>
  <c r="Q6038" i="4"/>
  <c r="V6037" i="4"/>
  <c r="S6037" i="4"/>
  <c r="Q6037" i="4"/>
  <c r="V6036" i="4"/>
  <c r="S6036" i="4"/>
  <c r="Q6036" i="4"/>
  <c r="V6035" i="4"/>
  <c r="S6035" i="4"/>
  <c r="Q6035" i="4"/>
  <c r="V6034" i="4"/>
  <c r="S6034" i="4"/>
  <c r="Q6034" i="4"/>
  <c r="U6033" i="4"/>
  <c r="T6033" i="4"/>
  <c r="R6033" i="4"/>
  <c r="P6033" i="4"/>
  <c r="L6033" i="4"/>
  <c r="K6033" i="4"/>
  <c r="J6033" i="4"/>
  <c r="I6033" i="4"/>
  <c r="H6033" i="4"/>
  <c r="G6033" i="4"/>
  <c r="E6033" i="4"/>
  <c r="M6031" i="4"/>
  <c r="F6029" i="4"/>
  <c r="F6028" i="4"/>
  <c r="V6027" i="4"/>
  <c r="S6027" i="4"/>
  <c r="Q6027" i="4"/>
  <c r="F6027" i="4"/>
  <c r="V6025" i="4"/>
  <c r="S6025" i="4"/>
  <c r="Q6025" i="4"/>
  <c r="V6024" i="4"/>
  <c r="S6024" i="4"/>
  <c r="Q6024" i="4"/>
  <c r="F6024" i="4"/>
  <c r="V6023" i="4"/>
  <c r="S6023" i="4"/>
  <c r="Q6023" i="4"/>
  <c r="F6023" i="4"/>
  <c r="V6022" i="4"/>
  <c r="S6022" i="4"/>
  <c r="Q6022" i="4"/>
  <c r="F6022" i="4"/>
  <c r="V6021" i="4"/>
  <c r="S6021" i="4"/>
  <c r="Q6021" i="4"/>
  <c r="F6021" i="4"/>
  <c r="V6020" i="4"/>
  <c r="S6020" i="4"/>
  <c r="Q6020" i="4"/>
  <c r="F6020" i="4"/>
  <c r="V6019" i="4"/>
  <c r="S6019" i="4"/>
  <c r="Q6019" i="4"/>
  <c r="F6019" i="4"/>
  <c r="V6018" i="4"/>
  <c r="S6018" i="4"/>
  <c r="Q6018" i="4"/>
  <c r="F6018" i="4"/>
  <c r="V6017" i="4"/>
  <c r="S6017" i="4"/>
  <c r="Q6017" i="4"/>
  <c r="F6017" i="4"/>
  <c r="V6016" i="4"/>
  <c r="S6016" i="4"/>
  <c r="Q6016" i="4"/>
  <c r="F6016" i="4"/>
  <c r="V6015" i="4"/>
  <c r="S6015" i="4"/>
  <c r="Q6015" i="4"/>
  <c r="F6015" i="4"/>
  <c r="V6014" i="4"/>
  <c r="S6014" i="4"/>
  <c r="Q6014" i="4"/>
  <c r="F6014" i="4"/>
  <c r="V6013" i="4"/>
  <c r="S6013" i="4"/>
  <c r="Q6013" i="4"/>
  <c r="F6013" i="4"/>
  <c r="V6012" i="4"/>
  <c r="S6012" i="4"/>
  <c r="Q6012" i="4"/>
  <c r="F6012" i="4"/>
  <c r="V6011" i="4"/>
  <c r="S6011" i="4"/>
  <c r="Q6011" i="4"/>
  <c r="F6011" i="4"/>
  <c r="V6010" i="4"/>
  <c r="S6010" i="4"/>
  <c r="Q6010" i="4"/>
  <c r="F6010" i="4"/>
  <c r="V6009" i="4"/>
  <c r="S6009" i="4"/>
  <c r="Q6009" i="4"/>
  <c r="F6009" i="4"/>
  <c r="V6008" i="4"/>
  <c r="S6008" i="4"/>
  <c r="Q6008" i="4"/>
  <c r="V6007" i="4"/>
  <c r="S6007" i="4"/>
  <c r="Q6007" i="4"/>
  <c r="F6007" i="4"/>
  <c r="V6006" i="4"/>
  <c r="S6006" i="4"/>
  <c r="Q6006" i="4"/>
  <c r="F6006" i="4"/>
  <c r="V6005" i="4"/>
  <c r="S6005" i="4"/>
  <c r="Q6005" i="4"/>
  <c r="F6005" i="4"/>
  <c r="V6004" i="4"/>
  <c r="S6004" i="4"/>
  <c r="Q6004" i="4"/>
  <c r="F6004" i="4"/>
  <c r="V6003" i="4"/>
  <c r="S6003" i="4"/>
  <c r="Q6003" i="4"/>
  <c r="F6003" i="4"/>
  <c r="V6002" i="4"/>
  <c r="S6002" i="4"/>
  <c r="Q6002" i="4"/>
  <c r="F6002" i="4"/>
  <c r="I6002" i="4" s="1"/>
  <c r="I5983" i="4" s="1"/>
  <c r="V6001" i="4"/>
  <c r="S6001" i="4"/>
  <c r="Q6001" i="4"/>
  <c r="F6001" i="4"/>
  <c r="V6000" i="4"/>
  <c r="S6000" i="4"/>
  <c r="Q6000" i="4"/>
  <c r="F6000" i="4"/>
  <c r="V5999" i="4"/>
  <c r="S5999" i="4"/>
  <c r="Q5999" i="4"/>
  <c r="V5998" i="4"/>
  <c r="S5998" i="4"/>
  <c r="Q5998" i="4"/>
  <c r="F5998" i="4"/>
  <c r="V5997" i="4"/>
  <c r="S5997" i="4"/>
  <c r="Q5997" i="4"/>
  <c r="F5997" i="4"/>
  <c r="V5996" i="4"/>
  <c r="S5996" i="4"/>
  <c r="Q5996" i="4"/>
  <c r="F5996" i="4"/>
  <c r="V5995" i="4"/>
  <c r="S5995" i="4"/>
  <c r="Q5995" i="4"/>
  <c r="F5995" i="4"/>
  <c r="V5994" i="4"/>
  <c r="S5994" i="4"/>
  <c r="Q5994" i="4"/>
  <c r="F5994" i="4"/>
  <c r="V5993" i="4"/>
  <c r="S5993" i="4"/>
  <c r="Q5993" i="4"/>
  <c r="V5992" i="4"/>
  <c r="S5992" i="4"/>
  <c r="Q5992" i="4"/>
  <c r="V5991" i="4"/>
  <c r="S5991" i="4"/>
  <c r="Q5991" i="4"/>
  <c r="F5991" i="4"/>
  <c r="V5990" i="4"/>
  <c r="Q5990" i="4"/>
  <c r="V5989" i="4"/>
  <c r="S5989" i="4"/>
  <c r="Q5989" i="4"/>
  <c r="F5989" i="4"/>
  <c r="V5988" i="4"/>
  <c r="S5988" i="4"/>
  <c r="Q5988" i="4"/>
  <c r="V5984" i="4"/>
  <c r="S5984" i="4"/>
  <c r="Q5984" i="4"/>
  <c r="U5983" i="4"/>
  <c r="T5983" i="4"/>
  <c r="R5983" i="4"/>
  <c r="P5983" i="4"/>
  <c r="O5983" i="4"/>
  <c r="L5983" i="4"/>
  <c r="V5982" i="4"/>
  <c r="S5982" i="4"/>
  <c r="Q5982" i="4"/>
  <c r="V5981" i="4"/>
  <c r="S5981" i="4"/>
  <c r="Q5981" i="4"/>
  <c r="V5980" i="4"/>
  <c r="S5980" i="4"/>
  <c r="Q5980" i="4"/>
  <c r="V5979" i="4"/>
  <c r="S5979" i="4"/>
  <c r="Q5979" i="4"/>
  <c r="V5978" i="4"/>
  <c r="S5978" i="4"/>
  <c r="Q5978" i="4"/>
  <c r="V5977" i="4"/>
  <c r="S5977" i="4"/>
  <c r="Q5977" i="4"/>
  <c r="V5976" i="4"/>
  <c r="S5976" i="4"/>
  <c r="Q5976" i="4"/>
  <c r="V5975" i="4"/>
  <c r="S5975" i="4"/>
  <c r="Q5975" i="4"/>
  <c r="V5974" i="4"/>
  <c r="S5974" i="4"/>
  <c r="Q5974" i="4"/>
  <c r="V5973" i="4"/>
  <c r="S5973" i="4"/>
  <c r="Q5973" i="4"/>
  <c r="V5972" i="4"/>
  <c r="S5972" i="4"/>
  <c r="Q5972" i="4"/>
  <c r="V5971" i="4"/>
  <c r="S5971" i="4"/>
  <c r="Q5971" i="4"/>
  <c r="V5970" i="4"/>
  <c r="S5970" i="4"/>
  <c r="Q5970" i="4"/>
  <c r="V5969" i="4"/>
  <c r="S5969" i="4"/>
  <c r="Q5969" i="4"/>
  <c r="V5968" i="4"/>
  <c r="S5968" i="4"/>
  <c r="Q5968" i="4"/>
  <c r="V5967" i="4"/>
  <c r="S5967" i="4"/>
  <c r="Q5967" i="4"/>
  <c r="V5966" i="4"/>
  <c r="S5966" i="4"/>
  <c r="Q5966" i="4"/>
  <c r="V5965" i="4"/>
  <c r="S5965" i="4"/>
  <c r="Q5965" i="4"/>
  <c r="V5964" i="4"/>
  <c r="S5964" i="4"/>
  <c r="Q5964" i="4"/>
  <c r="V5963" i="4"/>
  <c r="S5963" i="4"/>
  <c r="Q5963" i="4"/>
  <c r="V5962" i="4"/>
  <c r="S5962" i="4"/>
  <c r="Q5962" i="4"/>
  <c r="V5961" i="4"/>
  <c r="S5961" i="4"/>
  <c r="Q5961" i="4"/>
  <c r="V5960" i="4"/>
  <c r="S5960" i="4"/>
  <c r="Q5960" i="4"/>
  <c r="V5959" i="4"/>
  <c r="S5959" i="4"/>
  <c r="Q5959" i="4"/>
  <c r="V5958" i="4"/>
  <c r="S5958" i="4"/>
  <c r="Q5958" i="4"/>
  <c r="V5957" i="4"/>
  <c r="S5957" i="4"/>
  <c r="Q5957" i="4"/>
  <c r="V5956" i="4"/>
  <c r="S5956" i="4"/>
  <c r="Q5956" i="4"/>
  <c r="V5955" i="4"/>
  <c r="S5955" i="4"/>
  <c r="Q5955" i="4"/>
  <c r="V5954" i="4"/>
  <c r="S5954" i="4"/>
  <c r="Q5954" i="4"/>
  <c r="V5953" i="4"/>
  <c r="S5953" i="4"/>
  <c r="Q5953" i="4"/>
  <c r="V5952" i="4"/>
  <c r="S5952" i="4"/>
  <c r="Q5952" i="4"/>
  <c r="V5951" i="4"/>
  <c r="S5951" i="4"/>
  <c r="Q5951" i="4"/>
  <c r="V5950" i="4"/>
  <c r="S5950" i="4"/>
  <c r="Q5950" i="4"/>
  <c r="V5949" i="4"/>
  <c r="S5949" i="4"/>
  <c r="Q5949" i="4"/>
  <c r="V5948" i="4"/>
  <c r="S5948" i="4"/>
  <c r="Q5948" i="4"/>
  <c r="V5947" i="4"/>
  <c r="S5947" i="4"/>
  <c r="Q5947" i="4"/>
  <c r="V5946" i="4"/>
  <c r="S5946" i="4"/>
  <c r="Q5946" i="4"/>
  <c r="V5945" i="4"/>
  <c r="S5945" i="4"/>
  <c r="Q5945" i="4"/>
  <c r="V5944" i="4"/>
  <c r="S5944" i="4"/>
  <c r="Q5944" i="4"/>
  <c r="V5943" i="4"/>
  <c r="S5943" i="4"/>
  <c r="Q5943" i="4"/>
  <c r="V5942" i="4"/>
  <c r="S5942" i="4"/>
  <c r="Q5942" i="4"/>
  <c r="V5941" i="4"/>
  <c r="S5941" i="4"/>
  <c r="Q5941" i="4"/>
  <c r="V5940" i="4"/>
  <c r="S5940" i="4"/>
  <c r="Q5940" i="4"/>
  <c r="V5939" i="4"/>
  <c r="S5939" i="4"/>
  <c r="Q5939" i="4"/>
  <c r="V5938" i="4"/>
  <c r="S5938" i="4"/>
  <c r="Q5938" i="4"/>
  <c r="V5937" i="4"/>
  <c r="S5937" i="4"/>
  <c r="Q5937" i="4"/>
  <c r="V5936" i="4"/>
  <c r="S5936" i="4"/>
  <c r="Q5936" i="4"/>
  <c r="V5935" i="4"/>
  <c r="S5935" i="4"/>
  <c r="Q5935" i="4"/>
  <c r="V5934" i="4"/>
  <c r="S5934" i="4"/>
  <c r="Q5934" i="4"/>
  <c r="V5933" i="4"/>
  <c r="S5933" i="4"/>
  <c r="Q5933" i="4"/>
  <c r="V5932" i="4"/>
  <c r="S5932" i="4"/>
  <c r="Q5932" i="4"/>
  <c r="V5931" i="4"/>
  <c r="Q5931" i="4"/>
  <c r="V5930" i="4"/>
  <c r="Q5930" i="4"/>
  <c r="U5929" i="4"/>
  <c r="T5929" i="4"/>
  <c r="R5929" i="4"/>
  <c r="P5929" i="4"/>
  <c r="O5929" i="4"/>
  <c r="H5929" i="4"/>
  <c r="G5929" i="4"/>
  <c r="E5929" i="4"/>
  <c r="V5928" i="4"/>
  <c r="S5928" i="4"/>
  <c r="Q5928" i="4"/>
  <c r="V5927" i="4"/>
  <c r="S5927" i="4"/>
  <c r="Q5927" i="4"/>
  <c r="V5926" i="4"/>
  <c r="S5926" i="4"/>
  <c r="Q5926" i="4"/>
  <c r="V5925" i="4"/>
  <c r="S5925" i="4"/>
  <c r="Q5925" i="4"/>
  <c r="V5924" i="4"/>
  <c r="Q5924" i="4"/>
  <c r="F5923" i="4"/>
  <c r="U5923" i="4"/>
  <c r="T5923" i="4"/>
  <c r="R5923" i="4"/>
  <c r="P5923" i="4"/>
  <c r="O5923" i="4"/>
  <c r="L5923" i="4"/>
  <c r="K5923" i="4"/>
  <c r="I5923" i="4"/>
  <c r="H5923" i="4"/>
  <c r="G5923" i="4"/>
  <c r="E5923" i="4"/>
  <c r="V5919" i="4"/>
  <c r="S5919" i="4"/>
  <c r="Q5919" i="4"/>
  <c r="V5918" i="4"/>
  <c r="S5918" i="4"/>
  <c r="Q5918" i="4"/>
  <c r="V5917" i="4"/>
  <c r="S5917" i="4"/>
  <c r="Q5917" i="4"/>
  <c r="V5916" i="4"/>
  <c r="S5916" i="4"/>
  <c r="Q5916" i="4"/>
  <c r="V5915" i="4"/>
  <c r="S5915" i="4"/>
  <c r="Q5915" i="4"/>
  <c r="V5914" i="4"/>
  <c r="S5914" i="4"/>
  <c r="Q5914" i="4"/>
  <c r="V5913" i="4"/>
  <c r="S5913" i="4"/>
  <c r="Q5913" i="4"/>
  <c r="V5912" i="4"/>
  <c r="S5912" i="4"/>
  <c r="Q5912" i="4"/>
  <c r="V5911" i="4"/>
  <c r="S5911" i="4"/>
  <c r="Q5911" i="4"/>
  <c r="V5910" i="4"/>
  <c r="Q5910" i="4"/>
  <c r="V5909" i="4"/>
  <c r="S5909" i="4"/>
  <c r="Q5909" i="4"/>
  <c r="V5908" i="4"/>
  <c r="S5908" i="4"/>
  <c r="Q5908" i="4"/>
  <c r="V5907" i="4"/>
  <c r="S5907" i="4"/>
  <c r="Q5907" i="4"/>
  <c r="V5906" i="4"/>
  <c r="S5906" i="4"/>
  <c r="Q5906" i="4"/>
  <c r="V5905" i="4"/>
  <c r="S5905" i="4"/>
  <c r="Q5905" i="4"/>
  <c r="U5904" i="4"/>
  <c r="T5904" i="4"/>
  <c r="R5904" i="4"/>
  <c r="P5904" i="4"/>
  <c r="O5904" i="4"/>
  <c r="H5904" i="4"/>
  <c r="G5904" i="4"/>
  <c r="E5904" i="4"/>
  <c r="V5903" i="4"/>
  <c r="S5903" i="4"/>
  <c r="Q5903" i="4"/>
  <c r="V5902" i="4"/>
  <c r="S5902" i="4"/>
  <c r="Q5902" i="4"/>
  <c r="V5901" i="4"/>
  <c r="S5901" i="4"/>
  <c r="Q5901" i="4"/>
  <c r="V5900" i="4"/>
  <c r="S5900" i="4"/>
  <c r="Q5900" i="4"/>
  <c r="V5899" i="4"/>
  <c r="S5899" i="4"/>
  <c r="Q5899" i="4"/>
  <c r="V5898" i="4"/>
  <c r="S5898" i="4"/>
  <c r="Q5898" i="4"/>
  <c r="V5897" i="4"/>
  <c r="S5897" i="4"/>
  <c r="Q5897" i="4"/>
  <c r="V5896" i="4"/>
  <c r="S5896" i="4"/>
  <c r="Q5896" i="4"/>
  <c r="V5895" i="4"/>
  <c r="S5895" i="4"/>
  <c r="Q5895" i="4"/>
  <c r="V5894" i="4"/>
  <c r="S5894" i="4"/>
  <c r="Q5894" i="4"/>
  <c r="V5893" i="4"/>
  <c r="S5893" i="4"/>
  <c r="Q5893" i="4"/>
  <c r="V5892" i="4"/>
  <c r="S5892" i="4"/>
  <c r="Q5892" i="4"/>
  <c r="V5891" i="4"/>
  <c r="S5891" i="4"/>
  <c r="Q5891" i="4"/>
  <c r="U5890" i="4"/>
  <c r="T5890" i="4"/>
  <c r="R5890" i="4"/>
  <c r="P5890" i="4"/>
  <c r="O5890" i="4"/>
  <c r="L5890" i="4"/>
  <c r="K5890" i="4"/>
  <c r="J5890" i="4"/>
  <c r="I5890" i="4"/>
  <c r="H5890" i="4"/>
  <c r="G5890" i="4"/>
  <c r="F5890" i="4"/>
  <c r="E5890" i="4"/>
  <c r="V5889" i="4"/>
  <c r="S5889" i="4"/>
  <c r="Q5889" i="4"/>
  <c r="V5888" i="4"/>
  <c r="S5888" i="4"/>
  <c r="Q5888" i="4"/>
  <c r="V5887" i="4"/>
  <c r="S5887" i="4"/>
  <c r="Q5887" i="4"/>
  <c r="V5886" i="4"/>
  <c r="S5886" i="4"/>
  <c r="Q5886" i="4"/>
  <c r="V5885" i="4"/>
  <c r="S5885" i="4"/>
  <c r="Q5885" i="4"/>
  <c r="U5884" i="4"/>
  <c r="T5884" i="4"/>
  <c r="R5884" i="4"/>
  <c r="P5884" i="4"/>
  <c r="L5884" i="4"/>
  <c r="K5884" i="4"/>
  <c r="J5884" i="4"/>
  <c r="I5884" i="4"/>
  <c r="H5884" i="4"/>
  <c r="G5884" i="4"/>
  <c r="E5884" i="4"/>
  <c r="M5882" i="4"/>
  <c r="F5880" i="4"/>
  <c r="F5879" i="4"/>
  <c r="V5878" i="4"/>
  <c r="S5878" i="4"/>
  <c r="Q5878" i="4"/>
  <c r="F5878" i="4"/>
  <c r="V5876" i="4"/>
  <c r="S5876" i="4"/>
  <c r="Q5876" i="4"/>
  <c r="V5875" i="4"/>
  <c r="S5875" i="4"/>
  <c r="Q5875" i="4"/>
  <c r="F5875" i="4"/>
  <c r="V5874" i="4"/>
  <c r="S5874" i="4"/>
  <c r="Q5874" i="4"/>
  <c r="F5874" i="4"/>
  <c r="V5873" i="4"/>
  <c r="S5873" i="4"/>
  <c r="Q5873" i="4"/>
  <c r="F5873" i="4"/>
  <c r="V5872" i="4"/>
  <c r="S5872" i="4"/>
  <c r="Q5872" i="4"/>
  <c r="F5872" i="4"/>
  <c r="V5871" i="4"/>
  <c r="S5871" i="4"/>
  <c r="Q5871" i="4"/>
  <c r="F5871" i="4"/>
  <c r="V5870" i="4"/>
  <c r="S5870" i="4"/>
  <c r="Q5870" i="4"/>
  <c r="F5870" i="4"/>
  <c r="V5869" i="4"/>
  <c r="S5869" i="4"/>
  <c r="Q5869" i="4"/>
  <c r="F5869" i="4"/>
  <c r="V5868" i="4"/>
  <c r="S5868" i="4"/>
  <c r="Q5868" i="4"/>
  <c r="F5868" i="4"/>
  <c r="V5867" i="4"/>
  <c r="S5867" i="4"/>
  <c r="Q5867" i="4"/>
  <c r="F5867" i="4"/>
  <c r="V5866" i="4"/>
  <c r="S5866" i="4"/>
  <c r="Q5866" i="4"/>
  <c r="F5866" i="4"/>
  <c r="V5865" i="4"/>
  <c r="S5865" i="4"/>
  <c r="Q5865" i="4"/>
  <c r="F5865" i="4"/>
  <c r="V5864" i="4"/>
  <c r="S5864" i="4"/>
  <c r="Q5864" i="4"/>
  <c r="F5864" i="4"/>
  <c r="V5863" i="4"/>
  <c r="S5863" i="4"/>
  <c r="Q5863" i="4"/>
  <c r="F5863" i="4"/>
  <c r="V5862" i="4"/>
  <c r="S5862" i="4"/>
  <c r="Q5862" i="4"/>
  <c r="F5862" i="4"/>
  <c r="V5861" i="4"/>
  <c r="S5861" i="4"/>
  <c r="Q5861" i="4"/>
  <c r="F5861" i="4"/>
  <c r="V5860" i="4"/>
  <c r="S5860" i="4"/>
  <c r="Q5860" i="4"/>
  <c r="F5860" i="4"/>
  <c r="V5859" i="4"/>
  <c r="S5859" i="4"/>
  <c r="Q5859" i="4"/>
  <c r="V5858" i="4"/>
  <c r="S5858" i="4"/>
  <c r="Q5858" i="4"/>
  <c r="F5858" i="4"/>
  <c r="V5857" i="4"/>
  <c r="S5857" i="4"/>
  <c r="Q5857" i="4"/>
  <c r="F5857" i="4"/>
  <c r="V5856" i="4"/>
  <c r="S5856" i="4"/>
  <c r="Q5856" i="4"/>
  <c r="F5856" i="4"/>
  <c r="V5855" i="4"/>
  <c r="S5855" i="4"/>
  <c r="Q5855" i="4"/>
  <c r="V5854" i="4"/>
  <c r="S5854" i="4"/>
  <c r="Q5854" i="4"/>
  <c r="F5854" i="4"/>
  <c r="V5853" i="4"/>
  <c r="S5853" i="4"/>
  <c r="Q5853" i="4"/>
  <c r="F5853" i="4"/>
  <c r="V5852" i="4"/>
  <c r="S5852" i="4"/>
  <c r="Q5852" i="4"/>
  <c r="F5852" i="4"/>
  <c r="V5851" i="4"/>
  <c r="S5851" i="4"/>
  <c r="Q5851" i="4"/>
  <c r="F5851" i="4"/>
  <c r="V5850" i="4"/>
  <c r="S5850" i="4"/>
  <c r="Q5850" i="4"/>
  <c r="V5849" i="4"/>
  <c r="S5849" i="4"/>
  <c r="Q5849" i="4"/>
  <c r="F5849" i="4"/>
  <c r="V5848" i="4"/>
  <c r="S5848" i="4"/>
  <c r="Q5848" i="4"/>
  <c r="F5848" i="4"/>
  <c r="V5847" i="4"/>
  <c r="S5847" i="4"/>
  <c r="Q5847" i="4"/>
  <c r="F5847" i="4"/>
  <c r="V5846" i="4"/>
  <c r="S5846" i="4"/>
  <c r="Q5846" i="4"/>
  <c r="F5846" i="4"/>
  <c r="V5845" i="4"/>
  <c r="S5845" i="4"/>
  <c r="Q5845" i="4"/>
  <c r="F5845" i="4"/>
  <c r="V5844" i="4"/>
  <c r="S5844" i="4"/>
  <c r="Q5844" i="4"/>
  <c r="F5844" i="4"/>
  <c r="V5843" i="4"/>
  <c r="S5843" i="4"/>
  <c r="Q5843" i="4"/>
  <c r="V5842" i="4"/>
  <c r="S5842" i="4"/>
  <c r="Q5842" i="4"/>
  <c r="F5842" i="4"/>
  <c r="V5841" i="4"/>
  <c r="Q5841" i="4"/>
  <c r="V5840" i="4"/>
  <c r="S5840" i="4"/>
  <c r="Q5840" i="4"/>
  <c r="F5840" i="4"/>
  <c r="V5839" i="4"/>
  <c r="S5839" i="4"/>
  <c r="Q5839" i="4"/>
  <c r="V5835" i="4"/>
  <c r="S5835" i="4"/>
  <c r="Q5835" i="4"/>
  <c r="U5834" i="4"/>
  <c r="T5834" i="4"/>
  <c r="R5834" i="4"/>
  <c r="P5834" i="4"/>
  <c r="O5834" i="4"/>
  <c r="L5834" i="4"/>
  <c r="V5833" i="4"/>
  <c r="S5833" i="4"/>
  <c r="Q5833" i="4"/>
  <c r="V5832" i="4"/>
  <c r="S5832" i="4"/>
  <c r="Q5832" i="4"/>
  <c r="V5831" i="4"/>
  <c r="S5831" i="4"/>
  <c r="Q5831" i="4"/>
  <c r="V5830" i="4"/>
  <c r="S5830" i="4"/>
  <c r="Q5830" i="4"/>
  <c r="V5829" i="4"/>
  <c r="S5829" i="4"/>
  <c r="Q5829" i="4"/>
  <c r="V5828" i="4"/>
  <c r="S5828" i="4"/>
  <c r="Q5828" i="4"/>
  <c r="V5827" i="4"/>
  <c r="S5827" i="4"/>
  <c r="Q5827" i="4"/>
  <c r="V5826" i="4"/>
  <c r="S5826" i="4"/>
  <c r="Q5826" i="4"/>
  <c r="V5825" i="4"/>
  <c r="S5825" i="4"/>
  <c r="Q5825" i="4"/>
  <c r="V5824" i="4"/>
  <c r="S5824" i="4"/>
  <c r="Q5824" i="4"/>
  <c r="V5823" i="4"/>
  <c r="S5823" i="4"/>
  <c r="Q5823" i="4"/>
  <c r="V5822" i="4"/>
  <c r="S5822" i="4"/>
  <c r="Q5822" i="4"/>
  <c r="V5821" i="4"/>
  <c r="S5821" i="4"/>
  <c r="Q5821" i="4"/>
  <c r="V5820" i="4"/>
  <c r="S5820" i="4"/>
  <c r="Q5820" i="4"/>
  <c r="V5819" i="4"/>
  <c r="S5819" i="4"/>
  <c r="Q5819" i="4"/>
  <c r="V5818" i="4"/>
  <c r="S5818" i="4"/>
  <c r="Q5818" i="4"/>
  <c r="V5817" i="4"/>
  <c r="S5817" i="4"/>
  <c r="Q5817" i="4"/>
  <c r="V5816" i="4"/>
  <c r="S5816" i="4"/>
  <c r="Q5816" i="4"/>
  <c r="V5815" i="4"/>
  <c r="S5815" i="4"/>
  <c r="Q5815" i="4"/>
  <c r="V5814" i="4"/>
  <c r="S5814" i="4"/>
  <c r="Q5814" i="4"/>
  <c r="V5813" i="4"/>
  <c r="S5813" i="4"/>
  <c r="Q5813" i="4"/>
  <c r="V5812" i="4"/>
  <c r="S5812" i="4"/>
  <c r="Q5812" i="4"/>
  <c r="V5811" i="4"/>
  <c r="S5811" i="4"/>
  <c r="Q5811" i="4"/>
  <c r="V5810" i="4"/>
  <c r="S5810" i="4"/>
  <c r="Q5810" i="4"/>
  <c r="V5809" i="4"/>
  <c r="S5809" i="4"/>
  <c r="Q5809" i="4"/>
  <c r="V5808" i="4"/>
  <c r="S5808" i="4"/>
  <c r="Q5808" i="4"/>
  <c r="V5807" i="4"/>
  <c r="S5807" i="4"/>
  <c r="Q5807" i="4"/>
  <c r="V5806" i="4"/>
  <c r="S5806" i="4"/>
  <c r="Q5806" i="4"/>
  <c r="V5805" i="4"/>
  <c r="S5805" i="4"/>
  <c r="Q5805" i="4"/>
  <c r="V5804" i="4"/>
  <c r="S5804" i="4"/>
  <c r="Q5804" i="4"/>
  <c r="V5803" i="4"/>
  <c r="S5803" i="4"/>
  <c r="Q5803" i="4"/>
  <c r="V5802" i="4"/>
  <c r="S5802" i="4"/>
  <c r="Q5802" i="4"/>
  <c r="V5801" i="4"/>
  <c r="S5801" i="4"/>
  <c r="Q5801" i="4"/>
  <c r="V5800" i="4"/>
  <c r="S5800" i="4"/>
  <c r="Q5800" i="4"/>
  <c r="V5799" i="4"/>
  <c r="S5799" i="4"/>
  <c r="Q5799" i="4"/>
  <c r="V5798" i="4"/>
  <c r="S5798" i="4"/>
  <c r="Q5798" i="4"/>
  <c r="V5797" i="4"/>
  <c r="S5797" i="4"/>
  <c r="Q5797" i="4"/>
  <c r="V5796" i="4"/>
  <c r="S5796" i="4"/>
  <c r="Q5796" i="4"/>
  <c r="V5795" i="4"/>
  <c r="S5795" i="4"/>
  <c r="Q5795" i="4"/>
  <c r="V5794" i="4"/>
  <c r="S5794" i="4"/>
  <c r="Q5794" i="4"/>
  <c r="V5793" i="4"/>
  <c r="S5793" i="4"/>
  <c r="Q5793" i="4"/>
  <c r="V5792" i="4"/>
  <c r="S5792" i="4"/>
  <c r="Q5792" i="4"/>
  <c r="V5791" i="4"/>
  <c r="S5791" i="4"/>
  <c r="Q5791" i="4"/>
  <c r="V5790" i="4"/>
  <c r="S5790" i="4"/>
  <c r="Q5790" i="4"/>
  <c r="V5789" i="4"/>
  <c r="S5789" i="4"/>
  <c r="Q5789" i="4"/>
  <c r="V5788" i="4"/>
  <c r="S5788" i="4"/>
  <c r="Q5788" i="4"/>
  <c r="V5787" i="4"/>
  <c r="S5787" i="4"/>
  <c r="Q5787" i="4"/>
  <c r="V5786" i="4"/>
  <c r="S5786" i="4"/>
  <c r="Q5786" i="4"/>
  <c r="V5785" i="4"/>
  <c r="S5785" i="4"/>
  <c r="Q5785" i="4"/>
  <c r="V5784" i="4"/>
  <c r="S5784" i="4"/>
  <c r="Q5784" i="4"/>
  <c r="V5783" i="4"/>
  <c r="S5783" i="4"/>
  <c r="Q5783" i="4"/>
  <c r="V5782" i="4"/>
  <c r="Q5782" i="4"/>
  <c r="V5781" i="4"/>
  <c r="Q5781" i="4"/>
  <c r="U5780" i="4"/>
  <c r="T5780" i="4"/>
  <c r="R5780" i="4"/>
  <c r="P5780" i="4"/>
  <c r="O5780" i="4"/>
  <c r="H5780" i="4"/>
  <c r="G5780" i="4"/>
  <c r="E5780" i="4"/>
  <c r="V5779" i="4"/>
  <c r="S5779" i="4"/>
  <c r="Q5779" i="4"/>
  <c r="V5778" i="4"/>
  <c r="S5778" i="4"/>
  <c r="Q5778" i="4"/>
  <c r="V5777" i="4"/>
  <c r="S5777" i="4"/>
  <c r="Q5777" i="4"/>
  <c r="V5776" i="4"/>
  <c r="S5776" i="4"/>
  <c r="Q5776" i="4"/>
  <c r="V5775" i="4"/>
  <c r="Q5775" i="4"/>
  <c r="F5774" i="4"/>
  <c r="U5774" i="4"/>
  <c r="T5774" i="4"/>
  <c r="R5774" i="4"/>
  <c r="P5774" i="4"/>
  <c r="O5774" i="4"/>
  <c r="K5774" i="4"/>
  <c r="J5774" i="4"/>
  <c r="I5774" i="4"/>
  <c r="H5774" i="4"/>
  <c r="G5774" i="4"/>
  <c r="E5774" i="4"/>
  <c r="V5770" i="4"/>
  <c r="S5770" i="4"/>
  <c r="Q5770" i="4"/>
  <c r="V5769" i="4"/>
  <c r="S5769" i="4"/>
  <c r="Q5769" i="4"/>
  <c r="V5768" i="4"/>
  <c r="S5768" i="4"/>
  <c r="Q5768" i="4"/>
  <c r="V5767" i="4"/>
  <c r="S5767" i="4"/>
  <c r="Q5767" i="4"/>
  <c r="V5766" i="4"/>
  <c r="S5766" i="4"/>
  <c r="Q5766" i="4"/>
  <c r="V5765" i="4"/>
  <c r="S5765" i="4"/>
  <c r="Q5765" i="4"/>
  <c r="V5764" i="4"/>
  <c r="S5764" i="4"/>
  <c r="Q5764" i="4"/>
  <c r="V5763" i="4"/>
  <c r="S5763" i="4"/>
  <c r="Q5763" i="4"/>
  <c r="V5762" i="4"/>
  <c r="S5762" i="4"/>
  <c r="Q5762" i="4"/>
  <c r="V5761" i="4"/>
  <c r="Q5761" i="4"/>
  <c r="F5755" i="4"/>
  <c r="V5760" i="4"/>
  <c r="S5760" i="4"/>
  <c r="Q5760" i="4"/>
  <c r="V5759" i="4"/>
  <c r="S5759" i="4"/>
  <c r="Q5759" i="4"/>
  <c r="V5758" i="4"/>
  <c r="S5758" i="4"/>
  <c r="Q5758" i="4"/>
  <c r="V5757" i="4"/>
  <c r="S5757" i="4"/>
  <c r="Q5757" i="4"/>
  <c r="V5756" i="4"/>
  <c r="S5756" i="4"/>
  <c r="Q5756" i="4"/>
  <c r="U5755" i="4"/>
  <c r="T5755" i="4"/>
  <c r="R5755" i="4"/>
  <c r="P5755" i="4"/>
  <c r="O5755" i="4"/>
  <c r="L5755" i="4"/>
  <c r="K5755" i="4"/>
  <c r="J5755" i="4"/>
  <c r="I5755" i="4"/>
  <c r="H5755" i="4"/>
  <c r="G5755" i="4"/>
  <c r="E5755" i="4"/>
  <c r="V5754" i="4"/>
  <c r="S5754" i="4"/>
  <c r="Q5754" i="4"/>
  <c r="V5753" i="4"/>
  <c r="S5753" i="4"/>
  <c r="Q5753" i="4"/>
  <c r="V5752" i="4"/>
  <c r="S5752" i="4"/>
  <c r="Q5752" i="4"/>
  <c r="V5751" i="4"/>
  <c r="S5751" i="4"/>
  <c r="Q5751" i="4"/>
  <c r="V5750" i="4"/>
  <c r="S5750" i="4"/>
  <c r="Q5750" i="4"/>
  <c r="V5749" i="4"/>
  <c r="S5749" i="4"/>
  <c r="Q5749" i="4"/>
  <c r="V5748" i="4"/>
  <c r="S5748" i="4"/>
  <c r="Q5748" i="4"/>
  <c r="V5747" i="4"/>
  <c r="S5747" i="4"/>
  <c r="Q5747" i="4"/>
  <c r="V5746" i="4"/>
  <c r="S5746" i="4"/>
  <c r="Q5746" i="4"/>
  <c r="V5745" i="4"/>
  <c r="S5745" i="4"/>
  <c r="Q5745" i="4"/>
  <c r="V5744" i="4"/>
  <c r="S5744" i="4"/>
  <c r="Q5744" i="4"/>
  <c r="V5743" i="4"/>
  <c r="S5743" i="4"/>
  <c r="Q5743" i="4"/>
  <c r="V5742" i="4"/>
  <c r="S5742" i="4"/>
  <c r="Q5742" i="4"/>
  <c r="U5741" i="4"/>
  <c r="T5741" i="4"/>
  <c r="R5741" i="4"/>
  <c r="P5741" i="4"/>
  <c r="O5741" i="4"/>
  <c r="L5741" i="4"/>
  <c r="K5741" i="4"/>
  <c r="J5741" i="4"/>
  <c r="I5741" i="4"/>
  <c r="H5741" i="4"/>
  <c r="G5741" i="4"/>
  <c r="F5741" i="4"/>
  <c r="E5741" i="4"/>
  <c r="V5740" i="4"/>
  <c r="S5740" i="4"/>
  <c r="Q5740" i="4"/>
  <c r="V5739" i="4"/>
  <c r="S5739" i="4"/>
  <c r="Q5739" i="4"/>
  <c r="V5738" i="4"/>
  <c r="S5738" i="4"/>
  <c r="Q5738" i="4"/>
  <c r="V5737" i="4"/>
  <c r="S5737" i="4"/>
  <c r="Q5737" i="4"/>
  <c r="V5736" i="4"/>
  <c r="S5736" i="4"/>
  <c r="Q5736" i="4"/>
  <c r="U5735" i="4"/>
  <c r="T5735" i="4"/>
  <c r="R5735" i="4"/>
  <c r="P5735" i="4"/>
  <c r="L5735" i="4"/>
  <c r="K5735" i="4"/>
  <c r="J5735" i="4"/>
  <c r="I5735" i="4"/>
  <c r="H5735" i="4"/>
  <c r="G5735" i="4"/>
  <c r="E5735" i="4"/>
  <c r="M5733" i="4"/>
  <c r="F5731" i="4"/>
  <c r="F5730" i="4"/>
  <c r="V5729" i="4"/>
  <c r="S5729" i="4"/>
  <c r="Q5729" i="4"/>
  <c r="F5729" i="4"/>
  <c r="V5727" i="4"/>
  <c r="S5727" i="4"/>
  <c r="Q5727" i="4"/>
  <c r="V5726" i="4"/>
  <c r="S5726" i="4"/>
  <c r="Q5726" i="4"/>
  <c r="F5726" i="4"/>
  <c r="V5725" i="4"/>
  <c r="S5725" i="4"/>
  <c r="Q5725" i="4"/>
  <c r="F5725" i="4"/>
  <c r="V5724" i="4"/>
  <c r="S5724" i="4"/>
  <c r="Q5724" i="4"/>
  <c r="F5724" i="4"/>
  <c r="V5723" i="4"/>
  <c r="S5723" i="4"/>
  <c r="Q5723" i="4"/>
  <c r="F5723" i="4"/>
  <c r="V5722" i="4"/>
  <c r="S5722" i="4"/>
  <c r="Q5722" i="4"/>
  <c r="F5722" i="4"/>
  <c r="V5721" i="4"/>
  <c r="S5721" i="4"/>
  <c r="Q5721" i="4"/>
  <c r="F5721" i="4"/>
  <c r="V5720" i="4"/>
  <c r="S5720" i="4"/>
  <c r="Q5720" i="4"/>
  <c r="F5720" i="4"/>
  <c r="V5719" i="4"/>
  <c r="S5719" i="4"/>
  <c r="Q5719" i="4"/>
  <c r="F5719" i="4"/>
  <c r="V5718" i="4"/>
  <c r="S5718" i="4"/>
  <c r="Q5718" i="4"/>
  <c r="F5718" i="4"/>
  <c r="V5717" i="4"/>
  <c r="S5717" i="4"/>
  <c r="Q5717" i="4"/>
  <c r="F5717" i="4"/>
  <c r="V5716" i="4"/>
  <c r="S5716" i="4"/>
  <c r="Q5716" i="4"/>
  <c r="F5716" i="4"/>
  <c r="V5715" i="4"/>
  <c r="S5715" i="4"/>
  <c r="Q5715" i="4"/>
  <c r="F5715" i="4"/>
  <c r="V5714" i="4"/>
  <c r="S5714" i="4"/>
  <c r="Q5714" i="4"/>
  <c r="F5714" i="4"/>
  <c r="V5713" i="4"/>
  <c r="S5713" i="4"/>
  <c r="Q5713" i="4"/>
  <c r="F5713" i="4"/>
  <c r="V5712" i="4"/>
  <c r="S5712" i="4"/>
  <c r="Q5712" i="4"/>
  <c r="V5711" i="4"/>
  <c r="S5711" i="4"/>
  <c r="Q5711" i="4"/>
  <c r="F5711" i="4"/>
  <c r="V5710" i="4"/>
  <c r="S5710" i="4"/>
  <c r="Q5710" i="4"/>
  <c r="V5709" i="4"/>
  <c r="S5709" i="4"/>
  <c r="Q5709" i="4"/>
  <c r="F5709" i="4"/>
  <c r="V5708" i="4"/>
  <c r="S5708" i="4"/>
  <c r="Q5708" i="4"/>
  <c r="F5708" i="4"/>
  <c r="V5707" i="4"/>
  <c r="S5707" i="4"/>
  <c r="Q5707" i="4"/>
  <c r="F5707" i="4"/>
  <c r="V5706" i="4"/>
  <c r="S5706" i="4"/>
  <c r="Q5706" i="4"/>
  <c r="F5706" i="4"/>
  <c r="V5705" i="4"/>
  <c r="S5705" i="4"/>
  <c r="Q5705" i="4"/>
  <c r="F5705" i="4"/>
  <c r="V5704" i="4"/>
  <c r="S5704" i="4"/>
  <c r="Q5704" i="4"/>
  <c r="F5704" i="4"/>
  <c r="V5703" i="4"/>
  <c r="S5703" i="4"/>
  <c r="Q5703" i="4"/>
  <c r="F5703" i="4"/>
  <c r="V5702" i="4"/>
  <c r="S5702" i="4"/>
  <c r="Q5702" i="4"/>
  <c r="F5702" i="4"/>
  <c r="V5701" i="4"/>
  <c r="S5701" i="4"/>
  <c r="Q5701" i="4"/>
  <c r="I5685" i="4"/>
  <c r="V5700" i="4"/>
  <c r="S5700" i="4"/>
  <c r="Q5700" i="4"/>
  <c r="F5700" i="4"/>
  <c r="V5699" i="4"/>
  <c r="S5699" i="4"/>
  <c r="Q5699" i="4"/>
  <c r="F5699" i="4"/>
  <c r="V5698" i="4"/>
  <c r="S5698" i="4"/>
  <c r="Q5698" i="4"/>
  <c r="F5698" i="4"/>
  <c r="V5697" i="4"/>
  <c r="S5697" i="4"/>
  <c r="Q5697" i="4"/>
  <c r="F5697" i="4"/>
  <c r="V5696" i="4"/>
  <c r="S5696" i="4"/>
  <c r="Q5696" i="4"/>
  <c r="F5696" i="4"/>
  <c r="V5695" i="4"/>
  <c r="S5695" i="4"/>
  <c r="Q5695" i="4"/>
  <c r="V5694" i="4"/>
  <c r="S5694" i="4"/>
  <c r="Q5694" i="4"/>
  <c r="V5693" i="4"/>
  <c r="S5693" i="4"/>
  <c r="Q5693" i="4"/>
  <c r="F5693" i="4"/>
  <c r="V5692" i="4"/>
  <c r="Q5692" i="4"/>
  <c r="V5691" i="4"/>
  <c r="S5691" i="4"/>
  <c r="Q5691" i="4"/>
  <c r="F5691" i="4"/>
  <c r="V5690" i="4"/>
  <c r="S5690" i="4"/>
  <c r="Q5690" i="4"/>
  <c r="V5686" i="4"/>
  <c r="S5686" i="4"/>
  <c r="Q5686" i="4"/>
  <c r="U5685" i="4"/>
  <c r="T5685" i="4"/>
  <c r="R5685" i="4"/>
  <c r="P5685" i="4"/>
  <c r="O5685" i="4"/>
  <c r="V5684" i="4"/>
  <c r="S5684" i="4"/>
  <c r="Q5684" i="4"/>
  <c r="V5683" i="4"/>
  <c r="S5683" i="4"/>
  <c r="Q5683" i="4"/>
  <c r="V5682" i="4"/>
  <c r="S5682" i="4"/>
  <c r="Q5682" i="4"/>
  <c r="V5681" i="4"/>
  <c r="S5681" i="4"/>
  <c r="Q5681" i="4"/>
  <c r="V5680" i="4"/>
  <c r="S5680" i="4"/>
  <c r="Q5680" i="4"/>
  <c r="V5679" i="4"/>
  <c r="S5679" i="4"/>
  <c r="Q5679" i="4"/>
  <c r="V5678" i="4"/>
  <c r="S5678" i="4"/>
  <c r="Q5678" i="4"/>
  <c r="V5677" i="4"/>
  <c r="S5677" i="4"/>
  <c r="Q5677" i="4"/>
  <c r="V5676" i="4"/>
  <c r="S5676" i="4"/>
  <c r="Q5676" i="4"/>
  <c r="V5675" i="4"/>
  <c r="S5675" i="4"/>
  <c r="Q5675" i="4"/>
  <c r="V5674" i="4"/>
  <c r="S5674" i="4"/>
  <c r="Q5674" i="4"/>
  <c r="Q5673" i="4"/>
  <c r="V5672" i="4"/>
  <c r="S5672" i="4"/>
  <c r="Q5672" i="4"/>
  <c r="V5671" i="4"/>
  <c r="S5671" i="4"/>
  <c r="Q5671" i="4"/>
  <c r="V5670" i="4"/>
  <c r="S5670" i="4"/>
  <c r="Q5670" i="4"/>
  <c r="V5669" i="4"/>
  <c r="S5669" i="4"/>
  <c r="Q5669" i="4"/>
  <c r="V5668" i="4"/>
  <c r="S5668" i="4"/>
  <c r="Q5668" i="4"/>
  <c r="V5667" i="4"/>
  <c r="S5667" i="4"/>
  <c r="Q5667" i="4"/>
  <c r="V5666" i="4"/>
  <c r="S5666" i="4"/>
  <c r="Q5666" i="4"/>
  <c r="V5665" i="4"/>
  <c r="S5665" i="4"/>
  <c r="Q5665" i="4"/>
  <c r="V5664" i="4"/>
  <c r="S5664" i="4"/>
  <c r="Q5664" i="4"/>
  <c r="V5663" i="4"/>
  <c r="S5663" i="4"/>
  <c r="Q5663" i="4"/>
  <c r="V5662" i="4"/>
  <c r="S5662" i="4"/>
  <c r="Q5662" i="4"/>
  <c r="V5661" i="4"/>
  <c r="S5661" i="4"/>
  <c r="Q5661" i="4"/>
  <c r="V5660" i="4"/>
  <c r="S5660" i="4"/>
  <c r="Q5660" i="4"/>
  <c r="V5659" i="4"/>
  <c r="S5659" i="4"/>
  <c r="Q5659" i="4"/>
  <c r="V5658" i="4"/>
  <c r="S5658" i="4"/>
  <c r="Q5658" i="4"/>
  <c r="V5657" i="4"/>
  <c r="S5657" i="4"/>
  <c r="Q5657" i="4"/>
  <c r="V5656" i="4"/>
  <c r="S5656" i="4"/>
  <c r="Q5656" i="4"/>
  <c r="V5655" i="4"/>
  <c r="S5655" i="4"/>
  <c r="Q5655" i="4"/>
  <c r="V5654" i="4"/>
  <c r="S5654" i="4"/>
  <c r="Q5654" i="4"/>
  <c r="V5653" i="4"/>
  <c r="S5653" i="4"/>
  <c r="Q5653" i="4"/>
  <c r="V5652" i="4"/>
  <c r="S5652" i="4"/>
  <c r="Q5652" i="4"/>
  <c r="V5651" i="4"/>
  <c r="S5651" i="4"/>
  <c r="Q5651" i="4"/>
  <c r="V5650" i="4"/>
  <c r="S5650" i="4"/>
  <c r="Q5650" i="4"/>
  <c r="V5649" i="4"/>
  <c r="S5649" i="4"/>
  <c r="Q5649" i="4"/>
  <c r="V5648" i="4"/>
  <c r="S5648" i="4"/>
  <c r="Q5648" i="4"/>
  <c r="V5647" i="4"/>
  <c r="S5647" i="4"/>
  <c r="Q5647" i="4"/>
  <c r="V5646" i="4"/>
  <c r="S5646" i="4"/>
  <c r="Q5646" i="4"/>
  <c r="V5645" i="4"/>
  <c r="S5645" i="4"/>
  <c r="Q5645" i="4"/>
  <c r="V5644" i="4"/>
  <c r="S5644" i="4"/>
  <c r="Q5644" i="4"/>
  <c r="V5643" i="4"/>
  <c r="S5643" i="4"/>
  <c r="Q5643" i="4"/>
  <c r="V5642" i="4"/>
  <c r="S5642" i="4"/>
  <c r="Q5642" i="4"/>
  <c r="V5641" i="4"/>
  <c r="S5641" i="4"/>
  <c r="Q5641" i="4"/>
  <c r="V5640" i="4"/>
  <c r="S5640" i="4"/>
  <c r="Q5640" i="4"/>
  <c r="V5639" i="4"/>
  <c r="S5639" i="4"/>
  <c r="Q5639" i="4"/>
  <c r="V5638" i="4"/>
  <c r="S5638" i="4"/>
  <c r="Q5638" i="4"/>
  <c r="V5637" i="4"/>
  <c r="S5637" i="4"/>
  <c r="Q5637" i="4"/>
  <c r="V5636" i="4"/>
  <c r="S5636" i="4"/>
  <c r="Q5636" i="4"/>
  <c r="V5635" i="4"/>
  <c r="S5635" i="4"/>
  <c r="Q5635" i="4"/>
  <c r="V5634" i="4"/>
  <c r="S5634" i="4"/>
  <c r="Q5634" i="4"/>
  <c r="Q5633" i="4"/>
  <c r="Q5632" i="4"/>
  <c r="U5631" i="4"/>
  <c r="T5631" i="4"/>
  <c r="R5631" i="4"/>
  <c r="P5631" i="4"/>
  <c r="O5631" i="4"/>
  <c r="H5631" i="4"/>
  <c r="G5631" i="4"/>
  <c r="E5631" i="4"/>
  <c r="V5630" i="4"/>
  <c r="S5630" i="4"/>
  <c r="Q5630" i="4"/>
  <c r="V5629" i="4"/>
  <c r="S5629" i="4"/>
  <c r="Q5629" i="4"/>
  <c r="V5628" i="4"/>
  <c r="S5628" i="4"/>
  <c r="Q5628" i="4"/>
  <c r="V5627" i="4"/>
  <c r="S5627" i="4"/>
  <c r="Q5627" i="4"/>
  <c r="V5626" i="4"/>
  <c r="S5626" i="4"/>
  <c r="Q5626" i="4"/>
  <c r="U5625" i="4"/>
  <c r="T5625" i="4"/>
  <c r="R5625" i="4"/>
  <c r="P5625" i="4"/>
  <c r="O5625" i="4"/>
  <c r="L5625" i="4"/>
  <c r="K5625" i="4"/>
  <c r="J5625" i="4"/>
  <c r="I5625" i="4"/>
  <c r="H5625" i="4"/>
  <c r="G5625" i="4"/>
  <c r="F5625" i="4"/>
  <c r="E5625" i="4"/>
  <c r="V5621" i="4"/>
  <c r="S5621" i="4"/>
  <c r="Q5621" i="4"/>
  <c r="V5620" i="4"/>
  <c r="S5620" i="4"/>
  <c r="Q5620" i="4"/>
  <c r="V5619" i="4"/>
  <c r="S5619" i="4"/>
  <c r="Q5619" i="4"/>
  <c r="V5618" i="4"/>
  <c r="S5618" i="4"/>
  <c r="Q5618" i="4"/>
  <c r="V5617" i="4"/>
  <c r="S5617" i="4"/>
  <c r="Q5617" i="4"/>
  <c r="V5616" i="4"/>
  <c r="S5616" i="4"/>
  <c r="Q5616" i="4"/>
  <c r="V5615" i="4"/>
  <c r="S5615" i="4"/>
  <c r="Q5615" i="4"/>
  <c r="V5614" i="4"/>
  <c r="S5614" i="4"/>
  <c r="Q5614" i="4"/>
  <c r="V5613" i="4"/>
  <c r="S5613" i="4"/>
  <c r="Q5613" i="4"/>
  <c r="V5612" i="4"/>
  <c r="Q5612" i="4"/>
  <c r="V5611" i="4"/>
  <c r="S5611" i="4"/>
  <c r="Q5611" i="4"/>
  <c r="V5610" i="4"/>
  <c r="S5610" i="4"/>
  <c r="Q5610" i="4"/>
  <c r="V5609" i="4"/>
  <c r="S5609" i="4"/>
  <c r="Q5609" i="4"/>
  <c r="V5608" i="4"/>
  <c r="S5608" i="4"/>
  <c r="Q5608" i="4"/>
  <c r="V5607" i="4"/>
  <c r="S5607" i="4"/>
  <c r="Q5607" i="4"/>
  <c r="U5606" i="4"/>
  <c r="T5606" i="4"/>
  <c r="R5606" i="4"/>
  <c r="P5606" i="4"/>
  <c r="O5606" i="4"/>
  <c r="L5606" i="4"/>
  <c r="K5606" i="4"/>
  <c r="I5606" i="4"/>
  <c r="H5606" i="4"/>
  <c r="G5606" i="4"/>
  <c r="E5606" i="4"/>
  <c r="V5605" i="4"/>
  <c r="S5605" i="4"/>
  <c r="Q5605" i="4"/>
  <c r="V5604" i="4"/>
  <c r="S5604" i="4"/>
  <c r="Q5604" i="4"/>
  <c r="V5603" i="4"/>
  <c r="S5603" i="4"/>
  <c r="Q5603" i="4"/>
  <c r="V5602" i="4"/>
  <c r="S5602" i="4"/>
  <c r="Q5602" i="4"/>
  <c r="V5601" i="4"/>
  <c r="S5601" i="4"/>
  <c r="Q5601" i="4"/>
  <c r="V5600" i="4"/>
  <c r="S5600" i="4"/>
  <c r="Q5600" i="4"/>
  <c r="V5599" i="4"/>
  <c r="S5599" i="4"/>
  <c r="Q5599" i="4"/>
  <c r="V5598" i="4"/>
  <c r="S5598" i="4"/>
  <c r="Q5598" i="4"/>
  <c r="V5597" i="4"/>
  <c r="S5597" i="4"/>
  <c r="Q5597" i="4"/>
  <c r="V5596" i="4"/>
  <c r="S5596" i="4"/>
  <c r="Q5596" i="4"/>
  <c r="V5595" i="4"/>
  <c r="S5595" i="4"/>
  <c r="Q5595" i="4"/>
  <c r="V5594" i="4"/>
  <c r="S5594" i="4"/>
  <c r="Q5594" i="4"/>
  <c r="V5593" i="4"/>
  <c r="S5593" i="4"/>
  <c r="Q5593" i="4"/>
  <c r="U5592" i="4"/>
  <c r="T5592" i="4"/>
  <c r="R5592" i="4"/>
  <c r="P5592" i="4"/>
  <c r="O5592" i="4"/>
  <c r="L5592" i="4"/>
  <c r="K5592" i="4"/>
  <c r="J5592" i="4"/>
  <c r="I5592" i="4"/>
  <c r="H5592" i="4"/>
  <c r="G5592" i="4"/>
  <c r="F5592" i="4"/>
  <c r="E5592" i="4"/>
  <c r="V5591" i="4"/>
  <c r="S5591" i="4"/>
  <c r="Q5591" i="4"/>
  <c r="V5590" i="4"/>
  <c r="S5590" i="4"/>
  <c r="Q5590" i="4"/>
  <c r="V5589" i="4"/>
  <c r="S5589" i="4"/>
  <c r="Q5589" i="4"/>
  <c r="V5588" i="4"/>
  <c r="S5588" i="4"/>
  <c r="Q5588" i="4"/>
  <c r="Q5587" i="4"/>
  <c r="U5586" i="4"/>
  <c r="T5586" i="4"/>
  <c r="R5586" i="4"/>
  <c r="P5586" i="4"/>
  <c r="L5586" i="4"/>
  <c r="K5586" i="4"/>
  <c r="J5586" i="4"/>
  <c r="I5586" i="4"/>
  <c r="H5586" i="4"/>
  <c r="G5586" i="4"/>
  <c r="E5586" i="4"/>
  <c r="M5584" i="4"/>
  <c r="F5582" i="4"/>
  <c r="F5581" i="4"/>
  <c r="V5580" i="4"/>
  <c r="S5580" i="4"/>
  <c r="Q5580" i="4"/>
  <c r="F5580" i="4"/>
  <c r="V5578" i="4"/>
  <c r="S5578" i="4"/>
  <c r="Q5578" i="4"/>
  <c r="V5577" i="4"/>
  <c r="S5577" i="4"/>
  <c r="Q5577" i="4"/>
  <c r="F5577" i="4"/>
  <c r="V5576" i="4"/>
  <c r="S5576" i="4"/>
  <c r="Q5576" i="4"/>
  <c r="F5576" i="4"/>
  <c r="V5575" i="4"/>
  <c r="S5575" i="4"/>
  <c r="Q5575" i="4"/>
  <c r="F5575" i="4"/>
  <c r="V5574" i="4"/>
  <c r="S5574" i="4"/>
  <c r="Q5574" i="4"/>
  <c r="F5574" i="4"/>
  <c r="V5573" i="4"/>
  <c r="S5573" i="4"/>
  <c r="Q5573" i="4"/>
  <c r="F5573" i="4"/>
  <c r="V5572" i="4"/>
  <c r="S5572" i="4"/>
  <c r="Q5572" i="4"/>
  <c r="F5572" i="4"/>
  <c r="V5571" i="4"/>
  <c r="S5571" i="4"/>
  <c r="Q5571" i="4"/>
  <c r="F5571" i="4"/>
  <c r="V5570" i="4"/>
  <c r="S5570" i="4"/>
  <c r="Q5570" i="4"/>
  <c r="F5570" i="4"/>
  <c r="V5569" i="4"/>
  <c r="S5569" i="4"/>
  <c r="Q5569" i="4"/>
  <c r="F5569" i="4"/>
  <c r="V5568" i="4"/>
  <c r="S5568" i="4"/>
  <c r="Q5568" i="4"/>
  <c r="F5568" i="4"/>
  <c r="V5567" i="4"/>
  <c r="S5567" i="4"/>
  <c r="Q5567" i="4"/>
  <c r="F5567" i="4"/>
  <c r="V5566" i="4"/>
  <c r="S5566" i="4"/>
  <c r="Q5566" i="4"/>
  <c r="F5566" i="4"/>
  <c r="V5565" i="4"/>
  <c r="S5565" i="4"/>
  <c r="Q5565" i="4"/>
  <c r="F5565" i="4"/>
  <c r="V5564" i="4"/>
  <c r="S5564" i="4"/>
  <c r="Q5564" i="4"/>
  <c r="F5564" i="4"/>
  <c r="V5563" i="4"/>
  <c r="S5563" i="4"/>
  <c r="Q5563" i="4"/>
  <c r="F5563" i="4"/>
  <c r="V5562" i="4"/>
  <c r="S5562" i="4"/>
  <c r="Q5562" i="4"/>
  <c r="F5562" i="4"/>
  <c r="V5561" i="4"/>
  <c r="S5561" i="4"/>
  <c r="Q5561" i="4"/>
  <c r="V5560" i="4"/>
  <c r="S5560" i="4"/>
  <c r="Q5560" i="4"/>
  <c r="F5560" i="4"/>
  <c r="V5559" i="4"/>
  <c r="S5559" i="4"/>
  <c r="Q5559" i="4"/>
  <c r="F5559" i="4"/>
  <c r="V5558" i="4"/>
  <c r="S5558" i="4"/>
  <c r="Q5558" i="4"/>
  <c r="F5558" i="4"/>
  <c r="V5557" i="4"/>
  <c r="S5557" i="4"/>
  <c r="Q5557" i="4"/>
  <c r="F5557" i="4"/>
  <c r="V5556" i="4"/>
  <c r="S5556" i="4"/>
  <c r="Q5556" i="4"/>
  <c r="F5556" i="4"/>
  <c r="V5555" i="4"/>
  <c r="S5555" i="4"/>
  <c r="Q5555" i="4"/>
  <c r="V5554" i="4"/>
  <c r="S5554" i="4"/>
  <c r="Q5554" i="4"/>
  <c r="F5554" i="4"/>
  <c r="V5553" i="4"/>
  <c r="S5553" i="4"/>
  <c r="Q5553" i="4"/>
  <c r="F5553" i="4"/>
  <c r="V5552" i="4"/>
  <c r="S5552" i="4"/>
  <c r="Q5552" i="4"/>
  <c r="I5536" i="4"/>
  <c r="I109" i="4" s="1"/>
  <c r="V5551" i="4"/>
  <c r="S5551" i="4"/>
  <c r="Q5551" i="4"/>
  <c r="F5551" i="4"/>
  <c r="V5550" i="4"/>
  <c r="S5550" i="4"/>
  <c r="Q5550" i="4"/>
  <c r="F5550" i="4"/>
  <c r="V5549" i="4"/>
  <c r="S5549" i="4"/>
  <c r="Q5549" i="4"/>
  <c r="F5549" i="4"/>
  <c r="V5548" i="4"/>
  <c r="S5548" i="4"/>
  <c r="Q5548" i="4"/>
  <c r="F5548" i="4"/>
  <c r="V5547" i="4"/>
  <c r="S5547" i="4"/>
  <c r="Q5547" i="4"/>
  <c r="F5547" i="4"/>
  <c r="V5546" i="4"/>
  <c r="S5546" i="4"/>
  <c r="Q5546" i="4"/>
  <c r="F5546" i="4"/>
  <c r="V5545" i="4"/>
  <c r="S5545" i="4"/>
  <c r="Q5545" i="4"/>
  <c r="V5544" i="4"/>
  <c r="S5544" i="4"/>
  <c r="Q5544" i="4"/>
  <c r="F5544" i="4"/>
  <c r="V5543" i="4"/>
  <c r="Q5543" i="4"/>
  <c r="V5542" i="4"/>
  <c r="S5542" i="4"/>
  <c r="Q5542" i="4"/>
  <c r="F5542" i="4"/>
  <c r="V5541" i="4"/>
  <c r="S5541" i="4"/>
  <c r="Q5541" i="4"/>
  <c r="V5537" i="4"/>
  <c r="S5537" i="4"/>
  <c r="Q5537" i="4"/>
  <c r="U5536" i="4"/>
  <c r="U109" i="4" s="1"/>
  <c r="T5536" i="4"/>
  <c r="T109" i="4" s="1"/>
  <c r="R5536" i="4"/>
  <c r="R109" i="4" s="1"/>
  <c r="P5536" i="4"/>
  <c r="O5536" i="4"/>
  <c r="L5536" i="4"/>
  <c r="V5535" i="4"/>
  <c r="S5535" i="4"/>
  <c r="Q5535" i="4"/>
  <c r="V5534" i="4"/>
  <c r="S5534" i="4"/>
  <c r="Q5534" i="4"/>
  <c r="V5533" i="4"/>
  <c r="S5533" i="4"/>
  <c r="Q5533" i="4"/>
  <c r="V5532" i="4"/>
  <c r="S5532" i="4"/>
  <c r="Q5532" i="4"/>
  <c r="V5531" i="4"/>
  <c r="S5531" i="4"/>
  <c r="Q5531" i="4"/>
  <c r="V5530" i="4"/>
  <c r="S5530" i="4"/>
  <c r="Q5530" i="4"/>
  <c r="V5529" i="4"/>
  <c r="S5529" i="4"/>
  <c r="Q5529" i="4"/>
  <c r="V5528" i="4"/>
  <c r="S5528" i="4"/>
  <c r="Q5528" i="4"/>
  <c r="V5527" i="4"/>
  <c r="S5527" i="4"/>
  <c r="Q5527" i="4"/>
  <c r="V5526" i="4"/>
  <c r="S5526" i="4"/>
  <c r="Q5526" i="4"/>
  <c r="V5525" i="4"/>
  <c r="S5525" i="4"/>
  <c r="Q5525" i="4"/>
  <c r="Q5524" i="4"/>
  <c r="F5482" i="4"/>
  <c r="V5523" i="4"/>
  <c r="S5523" i="4"/>
  <c r="Q5523" i="4"/>
  <c r="V5522" i="4"/>
  <c r="S5522" i="4"/>
  <c r="Q5522" i="4"/>
  <c r="V5521" i="4"/>
  <c r="S5521" i="4"/>
  <c r="Q5521" i="4"/>
  <c r="V5520" i="4"/>
  <c r="S5520" i="4"/>
  <c r="Q5520" i="4"/>
  <c r="V5519" i="4"/>
  <c r="S5519" i="4"/>
  <c r="Q5519" i="4"/>
  <c r="V5518" i="4"/>
  <c r="S5518" i="4"/>
  <c r="Q5518" i="4"/>
  <c r="V5517" i="4"/>
  <c r="S5517" i="4"/>
  <c r="Q5517" i="4"/>
  <c r="V5516" i="4"/>
  <c r="S5516" i="4"/>
  <c r="Q5516" i="4"/>
  <c r="V5515" i="4"/>
  <c r="S5515" i="4"/>
  <c r="Q5515" i="4"/>
  <c r="V5514" i="4"/>
  <c r="S5514" i="4"/>
  <c r="Q5514" i="4"/>
  <c r="V5513" i="4"/>
  <c r="S5513" i="4"/>
  <c r="Q5513" i="4"/>
  <c r="V5512" i="4"/>
  <c r="S5512" i="4"/>
  <c r="Q5512" i="4"/>
  <c r="V5511" i="4"/>
  <c r="S5511" i="4"/>
  <c r="Q5511" i="4"/>
  <c r="V5510" i="4"/>
  <c r="S5510" i="4"/>
  <c r="Q5510" i="4"/>
  <c r="V5509" i="4"/>
  <c r="S5509" i="4"/>
  <c r="Q5509" i="4"/>
  <c r="V5508" i="4"/>
  <c r="S5508" i="4"/>
  <c r="Q5508" i="4"/>
  <c r="V5507" i="4"/>
  <c r="S5507" i="4"/>
  <c r="Q5507" i="4"/>
  <c r="V5506" i="4"/>
  <c r="S5506" i="4"/>
  <c r="Q5506" i="4"/>
  <c r="V5505" i="4"/>
  <c r="S5505" i="4"/>
  <c r="Q5505" i="4"/>
  <c r="V5504" i="4"/>
  <c r="S5504" i="4"/>
  <c r="Q5504" i="4"/>
  <c r="V5503" i="4"/>
  <c r="S5503" i="4"/>
  <c r="Q5503" i="4"/>
  <c r="V5502" i="4"/>
  <c r="S5502" i="4"/>
  <c r="Q5502" i="4"/>
  <c r="V5501" i="4"/>
  <c r="S5501" i="4"/>
  <c r="Q5501" i="4"/>
  <c r="V5500" i="4"/>
  <c r="S5500" i="4"/>
  <c r="Q5500" i="4"/>
  <c r="V5499" i="4"/>
  <c r="S5499" i="4"/>
  <c r="Q5499" i="4"/>
  <c r="V5498" i="4"/>
  <c r="S5498" i="4"/>
  <c r="Q5498" i="4"/>
  <c r="V5497" i="4"/>
  <c r="S5497" i="4"/>
  <c r="Q5497" i="4"/>
  <c r="V5496" i="4"/>
  <c r="S5496" i="4"/>
  <c r="Q5496" i="4"/>
  <c r="V5495" i="4"/>
  <c r="S5495" i="4"/>
  <c r="Q5495" i="4"/>
  <c r="V5494" i="4"/>
  <c r="S5494" i="4"/>
  <c r="Q5494" i="4"/>
  <c r="V5493" i="4"/>
  <c r="S5493" i="4"/>
  <c r="Q5493" i="4"/>
  <c r="V5492" i="4"/>
  <c r="S5492" i="4"/>
  <c r="Q5492" i="4"/>
  <c r="V5491" i="4"/>
  <c r="S5491" i="4"/>
  <c r="Q5491" i="4"/>
  <c r="V5490" i="4"/>
  <c r="S5490" i="4"/>
  <c r="Q5490" i="4"/>
  <c r="V5489" i="4"/>
  <c r="S5489" i="4"/>
  <c r="Q5489" i="4"/>
  <c r="V5488" i="4"/>
  <c r="S5488" i="4"/>
  <c r="Q5488" i="4"/>
  <c r="V5487" i="4"/>
  <c r="S5487" i="4"/>
  <c r="Q5487" i="4"/>
  <c r="V5486" i="4"/>
  <c r="S5486" i="4"/>
  <c r="Q5486" i="4"/>
  <c r="V5485" i="4"/>
  <c r="S5485" i="4"/>
  <c r="Q5485" i="4"/>
  <c r="V5484" i="4"/>
  <c r="S5484" i="4"/>
  <c r="Q5484" i="4"/>
  <c r="V5483" i="4"/>
  <c r="S5483" i="4"/>
  <c r="Q5483" i="4"/>
  <c r="U5482" i="4"/>
  <c r="T5482" i="4"/>
  <c r="R5482" i="4"/>
  <c r="P5482" i="4"/>
  <c r="O5482" i="4"/>
  <c r="H5482" i="4"/>
  <c r="G5482" i="4"/>
  <c r="E5482" i="4"/>
  <c r="V5481" i="4"/>
  <c r="S5481" i="4"/>
  <c r="Q5481" i="4"/>
  <c r="V5480" i="4"/>
  <c r="S5480" i="4"/>
  <c r="Q5480" i="4"/>
  <c r="V5479" i="4"/>
  <c r="S5479" i="4"/>
  <c r="Q5479" i="4"/>
  <c r="V5478" i="4"/>
  <c r="S5478" i="4"/>
  <c r="Q5478" i="4"/>
  <c r="V5477" i="4"/>
  <c r="S5477" i="4"/>
  <c r="Q5477" i="4"/>
  <c r="U5476" i="4"/>
  <c r="T5476" i="4"/>
  <c r="R5476" i="4"/>
  <c r="P5476" i="4"/>
  <c r="O5476" i="4"/>
  <c r="L5476" i="4"/>
  <c r="K5476" i="4"/>
  <c r="J5476" i="4"/>
  <c r="I5476" i="4"/>
  <c r="H5476" i="4"/>
  <c r="G5476" i="4"/>
  <c r="F5476" i="4"/>
  <c r="E5476" i="4"/>
  <c r="V5472" i="4"/>
  <c r="S5472" i="4"/>
  <c r="Q5472" i="4"/>
  <c r="V5471" i="4"/>
  <c r="S5471" i="4"/>
  <c r="Q5471" i="4"/>
  <c r="V5470" i="4"/>
  <c r="S5470" i="4"/>
  <c r="Q5470" i="4"/>
  <c r="V5469" i="4"/>
  <c r="S5469" i="4"/>
  <c r="Q5469" i="4"/>
  <c r="V5468" i="4"/>
  <c r="S5468" i="4"/>
  <c r="Q5468" i="4"/>
  <c r="V5467" i="4"/>
  <c r="S5467" i="4"/>
  <c r="Q5467" i="4"/>
  <c r="V5466" i="4"/>
  <c r="S5466" i="4"/>
  <c r="Q5466" i="4"/>
  <c r="V5465" i="4"/>
  <c r="S5465" i="4"/>
  <c r="Q5465" i="4"/>
  <c r="V5464" i="4"/>
  <c r="S5464" i="4"/>
  <c r="Q5464" i="4"/>
  <c r="V5463" i="4"/>
  <c r="S5463" i="4"/>
  <c r="Q5463" i="4"/>
  <c r="V5462" i="4"/>
  <c r="S5462" i="4"/>
  <c r="Q5462" i="4"/>
  <c r="V5461" i="4"/>
  <c r="S5461" i="4"/>
  <c r="Q5461" i="4"/>
  <c r="V5460" i="4"/>
  <c r="S5460" i="4"/>
  <c r="Q5460" i="4"/>
  <c r="V5459" i="4"/>
  <c r="S5459" i="4"/>
  <c r="Q5459" i="4"/>
  <c r="V5458" i="4"/>
  <c r="S5458" i="4"/>
  <c r="Q5458" i="4"/>
  <c r="U5457" i="4"/>
  <c r="T5457" i="4"/>
  <c r="R5457" i="4"/>
  <c r="P5457" i="4"/>
  <c r="O5457" i="4"/>
  <c r="H5457" i="4"/>
  <c r="G5457" i="4"/>
  <c r="E5457" i="4"/>
  <c r="V5456" i="4"/>
  <c r="S5456" i="4"/>
  <c r="Q5456" i="4"/>
  <c r="V5455" i="4"/>
  <c r="S5455" i="4"/>
  <c r="Q5455" i="4"/>
  <c r="V5454" i="4"/>
  <c r="S5454" i="4"/>
  <c r="Q5454" i="4"/>
  <c r="V5453" i="4"/>
  <c r="S5453" i="4"/>
  <c r="Q5453" i="4"/>
  <c r="V5452" i="4"/>
  <c r="S5452" i="4"/>
  <c r="Q5452" i="4"/>
  <c r="V5451" i="4"/>
  <c r="S5451" i="4"/>
  <c r="Q5451" i="4"/>
  <c r="V5450" i="4"/>
  <c r="S5450" i="4"/>
  <c r="Q5450" i="4"/>
  <c r="V5449" i="4"/>
  <c r="S5449" i="4"/>
  <c r="Q5449" i="4"/>
  <c r="V5448" i="4"/>
  <c r="S5448" i="4"/>
  <c r="Q5448" i="4"/>
  <c r="V5447" i="4"/>
  <c r="S5447" i="4"/>
  <c r="Q5447" i="4"/>
  <c r="V5446" i="4"/>
  <c r="S5446" i="4"/>
  <c r="Q5446" i="4"/>
  <c r="V5445" i="4"/>
  <c r="S5445" i="4"/>
  <c r="Q5445" i="4"/>
  <c r="V5444" i="4"/>
  <c r="S5444" i="4"/>
  <c r="Q5444" i="4"/>
  <c r="U5443" i="4"/>
  <c r="T5443" i="4"/>
  <c r="R5443" i="4"/>
  <c r="P5443" i="4"/>
  <c r="O5443" i="4"/>
  <c r="L5443" i="4"/>
  <c r="K5443" i="4"/>
  <c r="J5443" i="4"/>
  <c r="I5443" i="4"/>
  <c r="H5443" i="4"/>
  <c r="G5443" i="4"/>
  <c r="F5443" i="4"/>
  <c r="E5443" i="4"/>
  <c r="V5442" i="4"/>
  <c r="S5442" i="4"/>
  <c r="Q5442" i="4"/>
  <c r="V5441" i="4"/>
  <c r="S5441" i="4"/>
  <c r="Q5441" i="4"/>
  <c r="V5440" i="4"/>
  <c r="S5440" i="4"/>
  <c r="Q5440" i="4"/>
  <c r="V5439" i="4"/>
  <c r="S5439" i="4"/>
  <c r="Q5439" i="4"/>
  <c r="V5438" i="4"/>
  <c r="S5438" i="4"/>
  <c r="Q5438" i="4"/>
  <c r="U5437" i="4"/>
  <c r="T5437" i="4"/>
  <c r="R5437" i="4"/>
  <c r="P5437" i="4"/>
  <c r="L5437" i="4"/>
  <c r="K5437" i="4"/>
  <c r="J5437" i="4"/>
  <c r="I5437" i="4"/>
  <c r="H5437" i="4"/>
  <c r="G5437" i="4"/>
  <c r="E5437" i="4"/>
  <c r="M5435" i="4"/>
  <c r="F5433" i="4"/>
  <c r="V5431" i="4"/>
  <c r="S5431" i="4"/>
  <c r="Q5431" i="4"/>
  <c r="F5431" i="4"/>
  <c r="V5429" i="4"/>
  <c r="S5429" i="4"/>
  <c r="Q5429" i="4"/>
  <c r="V5428" i="4"/>
  <c r="S5428" i="4"/>
  <c r="Q5428" i="4"/>
  <c r="F5428" i="4"/>
  <c r="V5427" i="4"/>
  <c r="S5427" i="4"/>
  <c r="Q5427" i="4"/>
  <c r="F5427" i="4"/>
  <c r="V5426" i="4"/>
  <c r="S5426" i="4"/>
  <c r="Q5426" i="4"/>
  <c r="F5426" i="4"/>
  <c r="V5425" i="4"/>
  <c r="S5425" i="4"/>
  <c r="Q5425" i="4"/>
  <c r="F5425" i="4"/>
  <c r="V5424" i="4"/>
  <c r="S5424" i="4"/>
  <c r="Q5424" i="4"/>
  <c r="F5424" i="4"/>
  <c r="V5423" i="4"/>
  <c r="S5423" i="4"/>
  <c r="Q5423" i="4"/>
  <c r="F5423" i="4"/>
  <c r="V5422" i="4"/>
  <c r="S5422" i="4"/>
  <c r="Q5422" i="4"/>
  <c r="F5422" i="4"/>
  <c r="V5421" i="4"/>
  <c r="S5421" i="4"/>
  <c r="Q5421" i="4"/>
  <c r="F5421" i="4"/>
  <c r="V5420" i="4"/>
  <c r="S5420" i="4"/>
  <c r="Q5420" i="4"/>
  <c r="F5420" i="4"/>
  <c r="V5419" i="4"/>
  <c r="S5419" i="4"/>
  <c r="Q5419" i="4"/>
  <c r="F5419" i="4"/>
  <c r="V5418" i="4"/>
  <c r="S5418" i="4"/>
  <c r="Q5418" i="4"/>
  <c r="F5418" i="4"/>
  <c r="V5417" i="4"/>
  <c r="S5417" i="4"/>
  <c r="Q5417" i="4"/>
  <c r="F5417" i="4"/>
  <c r="V5416" i="4"/>
  <c r="S5416" i="4"/>
  <c r="Q5416" i="4"/>
  <c r="F5416" i="4"/>
  <c r="V5415" i="4"/>
  <c r="S5415" i="4"/>
  <c r="Q5415" i="4"/>
  <c r="F5415" i="4"/>
  <c r="V5414" i="4"/>
  <c r="S5414" i="4"/>
  <c r="Q5414" i="4"/>
  <c r="F5414" i="4"/>
  <c r="V5413" i="4"/>
  <c r="S5413" i="4"/>
  <c r="Q5413" i="4"/>
  <c r="V5412" i="4"/>
  <c r="S5412" i="4"/>
  <c r="Q5412" i="4"/>
  <c r="V5411" i="4"/>
  <c r="S5411" i="4"/>
  <c r="Q5411" i="4"/>
  <c r="F5411" i="4"/>
  <c r="V5410" i="4"/>
  <c r="S5410" i="4"/>
  <c r="Q5410" i="4"/>
  <c r="F5410" i="4"/>
  <c r="V5409" i="4"/>
  <c r="S5409" i="4"/>
  <c r="Q5409" i="4"/>
  <c r="F5409" i="4"/>
  <c r="V5408" i="4"/>
  <c r="S5408" i="4"/>
  <c r="Q5408" i="4"/>
  <c r="F5408" i="4"/>
  <c r="V5407" i="4"/>
  <c r="S5407" i="4"/>
  <c r="Q5407" i="4"/>
  <c r="F5407" i="4"/>
  <c r="V5406" i="4"/>
  <c r="S5406" i="4"/>
  <c r="Q5406" i="4"/>
  <c r="F5406" i="4"/>
  <c r="V5405" i="4"/>
  <c r="S5405" i="4"/>
  <c r="Q5405" i="4"/>
  <c r="F5405" i="4"/>
  <c r="V5404" i="4"/>
  <c r="S5404" i="4"/>
  <c r="Q5404" i="4"/>
  <c r="F5404" i="4"/>
  <c r="V5403" i="4"/>
  <c r="S5403" i="4"/>
  <c r="Q5403" i="4"/>
  <c r="V5402" i="4"/>
  <c r="S5402" i="4"/>
  <c r="Q5402" i="4"/>
  <c r="F5402" i="4"/>
  <c r="V5401" i="4"/>
  <c r="S5401" i="4"/>
  <c r="Q5401" i="4"/>
  <c r="F5401" i="4"/>
  <c r="V5400" i="4"/>
  <c r="S5400" i="4"/>
  <c r="Q5400" i="4"/>
  <c r="F5400" i="4"/>
  <c r="V5399" i="4"/>
  <c r="S5399" i="4"/>
  <c r="Q5399" i="4"/>
  <c r="F5399" i="4"/>
  <c r="V5398" i="4"/>
  <c r="S5398" i="4"/>
  <c r="Q5398" i="4"/>
  <c r="F5398" i="4"/>
  <c r="V5397" i="4"/>
  <c r="S5397" i="4"/>
  <c r="Q5397" i="4"/>
  <c r="V5396" i="4"/>
  <c r="S5396" i="4"/>
  <c r="Q5396" i="4"/>
  <c r="V5395" i="4"/>
  <c r="S5395" i="4"/>
  <c r="Q5395" i="4"/>
  <c r="F5395" i="4"/>
  <c r="V5394" i="4"/>
  <c r="Q5394" i="4"/>
  <c r="V5393" i="4"/>
  <c r="S5393" i="4"/>
  <c r="Q5393" i="4"/>
  <c r="F5393" i="4"/>
  <c r="V5392" i="4"/>
  <c r="S5392" i="4"/>
  <c r="Q5392" i="4"/>
  <c r="V5388" i="4"/>
  <c r="S5388" i="4"/>
  <c r="Q5388" i="4"/>
  <c r="U5387" i="4"/>
  <c r="T5387" i="4"/>
  <c r="R5387" i="4"/>
  <c r="P5387" i="4"/>
  <c r="O5387" i="4"/>
  <c r="V5386" i="4"/>
  <c r="S5386" i="4"/>
  <c r="Q5386" i="4"/>
  <c r="V5385" i="4"/>
  <c r="S5385" i="4"/>
  <c r="Q5385" i="4"/>
  <c r="V5384" i="4"/>
  <c r="S5384" i="4"/>
  <c r="Q5384" i="4"/>
  <c r="V5383" i="4"/>
  <c r="S5383" i="4"/>
  <c r="Q5383" i="4"/>
  <c r="V5382" i="4"/>
  <c r="S5382" i="4"/>
  <c r="Q5382" i="4"/>
  <c r="V5381" i="4"/>
  <c r="S5381" i="4"/>
  <c r="Q5381" i="4"/>
  <c r="V5380" i="4"/>
  <c r="S5380" i="4"/>
  <c r="Q5380" i="4"/>
  <c r="V5379" i="4"/>
  <c r="S5379" i="4"/>
  <c r="Q5379" i="4"/>
  <c r="V5378" i="4"/>
  <c r="S5378" i="4"/>
  <c r="Q5378" i="4"/>
  <c r="V5377" i="4"/>
  <c r="S5377" i="4"/>
  <c r="Q5377" i="4"/>
  <c r="V5376" i="4"/>
  <c r="S5376" i="4"/>
  <c r="Q5376" i="4"/>
  <c r="V5375" i="4"/>
  <c r="Q5375" i="4"/>
  <c r="V5374" i="4"/>
  <c r="S5374" i="4"/>
  <c r="Q5374" i="4"/>
  <c r="V5373" i="4"/>
  <c r="S5373" i="4"/>
  <c r="Q5373" i="4"/>
  <c r="V5372" i="4"/>
  <c r="S5372" i="4"/>
  <c r="Q5372" i="4"/>
  <c r="V5371" i="4"/>
  <c r="S5371" i="4"/>
  <c r="Q5371" i="4"/>
  <c r="V5370" i="4"/>
  <c r="S5370" i="4"/>
  <c r="Q5370" i="4"/>
  <c r="V5369" i="4"/>
  <c r="S5369" i="4"/>
  <c r="Q5369" i="4"/>
  <c r="V5368" i="4"/>
  <c r="S5368" i="4"/>
  <c r="Q5368" i="4"/>
  <c r="V5367" i="4"/>
  <c r="S5367" i="4"/>
  <c r="Q5367" i="4"/>
  <c r="V5366" i="4"/>
  <c r="S5366" i="4"/>
  <c r="Q5366" i="4"/>
  <c r="V5365" i="4"/>
  <c r="S5365" i="4"/>
  <c r="Q5365" i="4"/>
  <c r="V5364" i="4"/>
  <c r="S5364" i="4"/>
  <c r="Q5364" i="4"/>
  <c r="V5363" i="4"/>
  <c r="S5363" i="4"/>
  <c r="Q5363" i="4"/>
  <c r="V5362" i="4"/>
  <c r="S5362" i="4"/>
  <c r="Q5362" i="4"/>
  <c r="V5361" i="4"/>
  <c r="S5361" i="4"/>
  <c r="Q5361" i="4"/>
  <c r="V5360" i="4"/>
  <c r="S5360" i="4"/>
  <c r="Q5360" i="4"/>
  <c r="V5359" i="4"/>
  <c r="S5359" i="4"/>
  <c r="Q5359" i="4"/>
  <c r="V5358" i="4"/>
  <c r="S5358" i="4"/>
  <c r="Q5358" i="4"/>
  <c r="V5357" i="4"/>
  <c r="S5357" i="4"/>
  <c r="Q5357" i="4"/>
  <c r="V5356" i="4"/>
  <c r="S5356" i="4"/>
  <c r="Q5356" i="4"/>
  <c r="V5355" i="4"/>
  <c r="S5355" i="4"/>
  <c r="Q5355" i="4"/>
  <c r="V5354" i="4"/>
  <c r="S5354" i="4"/>
  <c r="Q5354" i="4"/>
  <c r="V5353" i="4"/>
  <c r="S5353" i="4"/>
  <c r="Q5353" i="4"/>
  <c r="V5352" i="4"/>
  <c r="S5352" i="4"/>
  <c r="Q5352" i="4"/>
  <c r="V5351" i="4"/>
  <c r="S5351" i="4"/>
  <c r="Q5351" i="4"/>
  <c r="V5350" i="4"/>
  <c r="S5350" i="4"/>
  <c r="Q5350" i="4"/>
  <c r="V5349" i="4"/>
  <c r="S5349" i="4"/>
  <c r="Q5349" i="4"/>
  <c r="V5348" i="4"/>
  <c r="S5348" i="4"/>
  <c r="Q5348" i="4"/>
  <c r="V5347" i="4"/>
  <c r="S5347" i="4"/>
  <c r="Q5347" i="4"/>
  <c r="V5346" i="4"/>
  <c r="S5346" i="4"/>
  <c r="Q5346" i="4"/>
  <c r="V5345" i="4"/>
  <c r="S5345" i="4"/>
  <c r="Q5345" i="4"/>
  <c r="V5344" i="4"/>
  <c r="S5344" i="4"/>
  <c r="Q5344" i="4"/>
  <c r="V5343" i="4"/>
  <c r="S5343" i="4"/>
  <c r="Q5343" i="4"/>
  <c r="V5342" i="4"/>
  <c r="S5342" i="4"/>
  <c r="Q5342" i="4"/>
  <c r="V5341" i="4"/>
  <c r="S5341" i="4"/>
  <c r="Q5341" i="4"/>
  <c r="V5340" i="4"/>
  <c r="S5340" i="4"/>
  <c r="Q5340" i="4"/>
  <c r="V5339" i="4"/>
  <c r="S5339" i="4"/>
  <c r="Q5339" i="4"/>
  <c r="V5338" i="4"/>
  <c r="S5338" i="4"/>
  <c r="Q5338" i="4"/>
  <c r="V5337" i="4"/>
  <c r="S5337" i="4"/>
  <c r="Q5337" i="4"/>
  <c r="V5336" i="4"/>
  <c r="S5336" i="4"/>
  <c r="Q5336" i="4"/>
  <c r="V5335" i="4"/>
  <c r="Q5335" i="4"/>
  <c r="V5334" i="4"/>
  <c r="Q5334" i="4"/>
  <c r="U5333" i="4"/>
  <c r="T5333" i="4"/>
  <c r="R5333" i="4"/>
  <c r="P5333" i="4"/>
  <c r="O5333" i="4"/>
  <c r="H5333" i="4"/>
  <c r="G5333" i="4"/>
  <c r="E5333" i="4"/>
  <c r="V5332" i="4"/>
  <c r="S5332" i="4"/>
  <c r="Q5332" i="4"/>
  <c r="V5331" i="4"/>
  <c r="S5331" i="4"/>
  <c r="Q5331" i="4"/>
  <c r="V5330" i="4"/>
  <c r="S5330" i="4"/>
  <c r="Q5330" i="4"/>
  <c r="V5329" i="4"/>
  <c r="S5329" i="4"/>
  <c r="Q5329" i="4"/>
  <c r="V5328" i="4"/>
  <c r="Q5328" i="4"/>
  <c r="F5327" i="4"/>
  <c r="U5327" i="4"/>
  <c r="T5327" i="4"/>
  <c r="R5327" i="4"/>
  <c r="P5327" i="4"/>
  <c r="O5327" i="4"/>
  <c r="L5327" i="4"/>
  <c r="K5327" i="4"/>
  <c r="I5327" i="4"/>
  <c r="H5327" i="4"/>
  <c r="G5327" i="4"/>
  <c r="E5327" i="4"/>
  <c r="V5323" i="4"/>
  <c r="S5323" i="4"/>
  <c r="Q5323" i="4"/>
  <c r="V5322" i="4"/>
  <c r="S5322" i="4"/>
  <c r="Q5322" i="4"/>
  <c r="V5321" i="4"/>
  <c r="S5321" i="4"/>
  <c r="Q5321" i="4"/>
  <c r="V5320" i="4"/>
  <c r="S5320" i="4"/>
  <c r="Q5320" i="4"/>
  <c r="V5319" i="4"/>
  <c r="S5319" i="4"/>
  <c r="Q5319" i="4"/>
  <c r="V5318" i="4"/>
  <c r="S5318" i="4"/>
  <c r="Q5318" i="4"/>
  <c r="V5317" i="4"/>
  <c r="S5317" i="4"/>
  <c r="Q5317" i="4"/>
  <c r="V5316" i="4"/>
  <c r="S5316" i="4"/>
  <c r="Q5316" i="4"/>
  <c r="V5315" i="4"/>
  <c r="S5315" i="4"/>
  <c r="Q5315" i="4"/>
  <c r="V5314" i="4"/>
  <c r="Q5314" i="4"/>
  <c r="V5313" i="4"/>
  <c r="S5313" i="4"/>
  <c r="Q5313" i="4"/>
  <c r="V5312" i="4"/>
  <c r="S5312" i="4"/>
  <c r="Q5312" i="4"/>
  <c r="V5311" i="4"/>
  <c r="S5311" i="4"/>
  <c r="Q5311" i="4"/>
  <c r="V5310" i="4"/>
  <c r="S5310" i="4"/>
  <c r="Q5310" i="4"/>
  <c r="V5309" i="4"/>
  <c r="S5309" i="4"/>
  <c r="Q5309" i="4"/>
  <c r="U5308" i="4"/>
  <c r="T5308" i="4"/>
  <c r="R5308" i="4"/>
  <c r="P5308" i="4"/>
  <c r="O5308" i="4"/>
  <c r="L5308" i="4"/>
  <c r="K5308" i="4"/>
  <c r="J5308" i="4"/>
  <c r="I5308" i="4"/>
  <c r="H5308" i="4"/>
  <c r="G5308" i="4"/>
  <c r="E5308" i="4"/>
  <c r="V5307" i="4"/>
  <c r="S5307" i="4"/>
  <c r="Q5307" i="4"/>
  <c r="V5306" i="4"/>
  <c r="S5306" i="4"/>
  <c r="Q5306" i="4"/>
  <c r="V5305" i="4"/>
  <c r="S5305" i="4"/>
  <c r="Q5305" i="4"/>
  <c r="V5304" i="4"/>
  <c r="S5304" i="4"/>
  <c r="Q5304" i="4"/>
  <c r="V5303" i="4"/>
  <c r="S5303" i="4"/>
  <c r="Q5303" i="4"/>
  <c r="V5302" i="4"/>
  <c r="S5302" i="4"/>
  <c r="Q5302" i="4"/>
  <c r="V5301" i="4"/>
  <c r="S5301" i="4"/>
  <c r="Q5301" i="4"/>
  <c r="V5300" i="4"/>
  <c r="S5300" i="4"/>
  <c r="Q5300" i="4"/>
  <c r="V5299" i="4"/>
  <c r="S5299" i="4"/>
  <c r="Q5299" i="4"/>
  <c r="V5298" i="4"/>
  <c r="S5298" i="4"/>
  <c r="Q5298" i="4"/>
  <c r="V5297" i="4"/>
  <c r="S5297" i="4"/>
  <c r="Q5297" i="4"/>
  <c r="V5296" i="4"/>
  <c r="S5296" i="4"/>
  <c r="Q5296" i="4"/>
  <c r="V5295" i="4"/>
  <c r="S5295" i="4"/>
  <c r="Q5295" i="4"/>
  <c r="U5294" i="4"/>
  <c r="T5294" i="4"/>
  <c r="R5294" i="4"/>
  <c r="P5294" i="4"/>
  <c r="O5294" i="4"/>
  <c r="L5294" i="4"/>
  <c r="K5294" i="4"/>
  <c r="J5294" i="4"/>
  <c r="I5294" i="4"/>
  <c r="H5294" i="4"/>
  <c r="G5294" i="4"/>
  <c r="F5294" i="4"/>
  <c r="E5294" i="4"/>
  <c r="V5293" i="4"/>
  <c r="S5293" i="4"/>
  <c r="Q5293" i="4"/>
  <c r="V5292" i="4"/>
  <c r="S5292" i="4"/>
  <c r="Q5292" i="4"/>
  <c r="V5291" i="4"/>
  <c r="S5291" i="4"/>
  <c r="Q5291" i="4"/>
  <c r="V5290" i="4"/>
  <c r="S5290" i="4"/>
  <c r="Q5290" i="4"/>
  <c r="V5289" i="4"/>
  <c r="Q5289" i="4"/>
  <c r="U5288" i="4"/>
  <c r="T5288" i="4"/>
  <c r="R5288" i="4"/>
  <c r="P5288" i="4"/>
  <c r="L5288" i="4"/>
  <c r="K5288" i="4"/>
  <c r="J5288" i="4"/>
  <c r="I5288" i="4"/>
  <c r="H5288" i="4"/>
  <c r="G5288" i="4"/>
  <c r="E5288" i="4"/>
  <c r="M5286" i="4"/>
  <c r="F5284" i="4"/>
  <c r="F5283" i="4"/>
  <c r="V5282" i="4"/>
  <c r="S5282" i="4"/>
  <c r="Q5282" i="4"/>
  <c r="F5282" i="4"/>
  <c r="V5280" i="4"/>
  <c r="S5280" i="4"/>
  <c r="Q5280" i="4"/>
  <c r="V5279" i="4"/>
  <c r="S5279" i="4"/>
  <c r="Q5279" i="4"/>
  <c r="F5279" i="4"/>
  <c r="V5278" i="4"/>
  <c r="S5278" i="4"/>
  <c r="Q5278" i="4"/>
  <c r="F5278" i="4"/>
  <c r="V5277" i="4"/>
  <c r="S5277" i="4"/>
  <c r="Q5277" i="4"/>
  <c r="F5277" i="4"/>
  <c r="V5276" i="4"/>
  <c r="S5276" i="4"/>
  <c r="Q5276" i="4"/>
  <c r="F5276" i="4"/>
  <c r="V5275" i="4"/>
  <c r="S5275" i="4"/>
  <c r="Q5275" i="4"/>
  <c r="F5275" i="4"/>
  <c r="V5274" i="4"/>
  <c r="S5274" i="4"/>
  <c r="Q5274" i="4"/>
  <c r="F5274" i="4"/>
  <c r="V5273" i="4"/>
  <c r="S5273" i="4"/>
  <c r="Q5273" i="4"/>
  <c r="F5273" i="4"/>
  <c r="V5272" i="4"/>
  <c r="S5272" i="4"/>
  <c r="Q5272" i="4"/>
  <c r="F5272" i="4"/>
  <c r="V5271" i="4"/>
  <c r="S5271" i="4"/>
  <c r="Q5271" i="4"/>
  <c r="F5271" i="4"/>
  <c r="V5270" i="4"/>
  <c r="S5270" i="4"/>
  <c r="Q5270" i="4"/>
  <c r="F5270" i="4"/>
  <c r="V5269" i="4"/>
  <c r="S5269" i="4"/>
  <c r="Q5269" i="4"/>
  <c r="F5269" i="4"/>
  <c r="V5268" i="4"/>
  <c r="S5268" i="4"/>
  <c r="Q5268" i="4"/>
  <c r="F5268" i="4"/>
  <c r="V5267" i="4"/>
  <c r="S5267" i="4"/>
  <c r="Q5267" i="4"/>
  <c r="F5267" i="4"/>
  <c r="V5266" i="4"/>
  <c r="S5266" i="4"/>
  <c r="Q5266" i="4"/>
  <c r="F5266" i="4"/>
  <c r="V5265" i="4"/>
  <c r="S5265" i="4"/>
  <c r="Q5265" i="4"/>
  <c r="F5265" i="4"/>
  <c r="V5264" i="4"/>
  <c r="S5264" i="4"/>
  <c r="Q5264" i="4"/>
  <c r="F5264" i="4"/>
  <c r="V5263" i="4"/>
  <c r="S5263" i="4"/>
  <c r="Q5263" i="4"/>
  <c r="V5262" i="4"/>
  <c r="S5262" i="4"/>
  <c r="Q5262" i="4"/>
  <c r="F5262" i="4"/>
  <c r="V5261" i="4"/>
  <c r="S5261" i="4"/>
  <c r="Q5261" i="4"/>
  <c r="F5261" i="4"/>
  <c r="V5260" i="4"/>
  <c r="S5260" i="4"/>
  <c r="Q5260" i="4"/>
  <c r="F5260" i="4"/>
  <c r="V5259" i="4"/>
  <c r="S5259" i="4"/>
  <c r="Q5259" i="4"/>
  <c r="V5258" i="4"/>
  <c r="S5258" i="4"/>
  <c r="Q5258" i="4"/>
  <c r="F5258" i="4"/>
  <c r="V5257" i="4"/>
  <c r="S5257" i="4"/>
  <c r="Q5257" i="4"/>
  <c r="F5257" i="4"/>
  <c r="V5256" i="4"/>
  <c r="S5256" i="4"/>
  <c r="Q5256" i="4"/>
  <c r="F5256" i="4"/>
  <c r="V5255" i="4"/>
  <c r="S5255" i="4"/>
  <c r="Q5255" i="4"/>
  <c r="F5255" i="4"/>
  <c r="V5254" i="4"/>
  <c r="S5254" i="4"/>
  <c r="Q5254" i="4"/>
  <c r="I5238" i="4"/>
  <c r="V5253" i="4"/>
  <c r="S5253" i="4"/>
  <c r="Q5253" i="4"/>
  <c r="F5253" i="4"/>
  <c r="V5252" i="4"/>
  <c r="S5252" i="4"/>
  <c r="Q5252" i="4"/>
  <c r="F5252" i="4"/>
  <c r="V5251" i="4"/>
  <c r="S5251" i="4"/>
  <c r="Q5251" i="4"/>
  <c r="F5251" i="4"/>
  <c r="V5250" i="4"/>
  <c r="S5250" i="4"/>
  <c r="Q5250" i="4"/>
  <c r="F5250" i="4"/>
  <c r="V5249" i="4"/>
  <c r="S5249" i="4"/>
  <c r="Q5249" i="4"/>
  <c r="F5249" i="4"/>
  <c r="V5248" i="4"/>
  <c r="S5248" i="4"/>
  <c r="Q5248" i="4"/>
  <c r="F5248" i="4"/>
  <c r="V5247" i="4"/>
  <c r="S5247" i="4"/>
  <c r="Q5247" i="4"/>
  <c r="V5246" i="4"/>
  <c r="S5246" i="4"/>
  <c r="Q5246" i="4"/>
  <c r="F5246" i="4"/>
  <c r="V5245" i="4"/>
  <c r="Q5245" i="4"/>
  <c r="V5244" i="4"/>
  <c r="S5244" i="4"/>
  <c r="Q5244" i="4"/>
  <c r="V5243" i="4"/>
  <c r="S5243" i="4"/>
  <c r="Q5243" i="4"/>
  <c r="V5239" i="4"/>
  <c r="S5239" i="4"/>
  <c r="Q5239" i="4"/>
  <c r="U5238" i="4"/>
  <c r="T5238" i="4"/>
  <c r="R5238" i="4"/>
  <c r="P5238" i="4"/>
  <c r="O5238" i="4"/>
  <c r="L5238" i="4"/>
  <c r="V5237" i="4"/>
  <c r="S5237" i="4"/>
  <c r="Q5237" i="4"/>
  <c r="V5236" i="4"/>
  <c r="S5236" i="4"/>
  <c r="Q5236" i="4"/>
  <c r="V5235" i="4"/>
  <c r="S5235" i="4"/>
  <c r="Q5235" i="4"/>
  <c r="V5234" i="4"/>
  <c r="S5234" i="4"/>
  <c r="Q5234" i="4"/>
  <c r="V5233" i="4"/>
  <c r="S5233" i="4"/>
  <c r="Q5233" i="4"/>
  <c r="V5232" i="4"/>
  <c r="S5232" i="4"/>
  <c r="Q5232" i="4"/>
  <c r="V5231" i="4"/>
  <c r="S5231" i="4"/>
  <c r="Q5231" i="4"/>
  <c r="V5230" i="4"/>
  <c r="S5230" i="4"/>
  <c r="Q5230" i="4"/>
  <c r="V5229" i="4"/>
  <c r="S5229" i="4"/>
  <c r="Q5229" i="4"/>
  <c r="V5228" i="4"/>
  <c r="S5228" i="4"/>
  <c r="Q5228" i="4"/>
  <c r="V5227" i="4"/>
  <c r="S5227" i="4"/>
  <c r="Q5227" i="4"/>
  <c r="V5226" i="4"/>
  <c r="Q5226" i="4"/>
  <c r="V5225" i="4"/>
  <c r="S5225" i="4"/>
  <c r="Q5225" i="4"/>
  <c r="V5224" i="4"/>
  <c r="S5224" i="4"/>
  <c r="Q5224" i="4"/>
  <c r="V5223" i="4"/>
  <c r="S5223" i="4"/>
  <c r="Q5223" i="4"/>
  <c r="V5222" i="4"/>
  <c r="S5222" i="4"/>
  <c r="Q5222" i="4"/>
  <c r="V5221" i="4"/>
  <c r="S5221" i="4"/>
  <c r="Q5221" i="4"/>
  <c r="V5220" i="4"/>
  <c r="S5220" i="4"/>
  <c r="Q5220" i="4"/>
  <c r="V5219" i="4"/>
  <c r="S5219" i="4"/>
  <c r="Q5219" i="4"/>
  <c r="V5218" i="4"/>
  <c r="S5218" i="4"/>
  <c r="Q5218" i="4"/>
  <c r="V5217" i="4"/>
  <c r="S5217" i="4"/>
  <c r="Q5217" i="4"/>
  <c r="V5216" i="4"/>
  <c r="S5216" i="4"/>
  <c r="Q5216" i="4"/>
  <c r="V5215" i="4"/>
  <c r="S5215" i="4"/>
  <c r="Q5215" i="4"/>
  <c r="V5214" i="4"/>
  <c r="S5214" i="4"/>
  <c r="Q5214" i="4"/>
  <c r="V5213" i="4"/>
  <c r="S5213" i="4"/>
  <c r="Q5213" i="4"/>
  <c r="V5212" i="4"/>
  <c r="S5212" i="4"/>
  <c r="Q5212" i="4"/>
  <c r="V5211" i="4"/>
  <c r="S5211" i="4"/>
  <c r="Q5211" i="4"/>
  <c r="V5210" i="4"/>
  <c r="S5210" i="4"/>
  <c r="Q5210" i="4"/>
  <c r="V5209" i="4"/>
  <c r="S5209" i="4"/>
  <c r="Q5209" i="4"/>
  <c r="V5208" i="4"/>
  <c r="S5208" i="4"/>
  <c r="Q5208" i="4"/>
  <c r="V5207" i="4"/>
  <c r="S5207" i="4"/>
  <c r="Q5207" i="4"/>
  <c r="V5206" i="4"/>
  <c r="S5206" i="4"/>
  <c r="Q5206" i="4"/>
  <c r="V5205" i="4"/>
  <c r="S5205" i="4"/>
  <c r="Q5205" i="4"/>
  <c r="V5204" i="4"/>
  <c r="S5204" i="4"/>
  <c r="Q5204" i="4"/>
  <c r="V5203" i="4"/>
  <c r="S5203" i="4"/>
  <c r="Q5203" i="4"/>
  <c r="V5202" i="4"/>
  <c r="S5202" i="4"/>
  <c r="Q5202" i="4"/>
  <c r="V5201" i="4"/>
  <c r="S5201" i="4"/>
  <c r="Q5201" i="4"/>
  <c r="V5200" i="4"/>
  <c r="S5200" i="4"/>
  <c r="Q5200" i="4"/>
  <c r="V5199" i="4"/>
  <c r="S5199" i="4"/>
  <c r="Q5199" i="4"/>
  <c r="V5198" i="4"/>
  <c r="S5198" i="4"/>
  <c r="Q5198" i="4"/>
  <c r="V5197" i="4"/>
  <c r="S5197" i="4"/>
  <c r="Q5197" i="4"/>
  <c r="V5196" i="4"/>
  <c r="S5196" i="4"/>
  <c r="Q5196" i="4"/>
  <c r="V5195" i="4"/>
  <c r="S5195" i="4"/>
  <c r="Q5195" i="4"/>
  <c r="V5194" i="4"/>
  <c r="S5194" i="4"/>
  <c r="Q5194" i="4"/>
  <c r="V5193" i="4"/>
  <c r="S5193" i="4"/>
  <c r="Q5193" i="4"/>
  <c r="V5192" i="4"/>
  <c r="S5192" i="4"/>
  <c r="Q5192" i="4"/>
  <c r="V5191" i="4"/>
  <c r="S5191" i="4"/>
  <c r="Q5191" i="4"/>
  <c r="V5190" i="4"/>
  <c r="S5190" i="4"/>
  <c r="Q5190" i="4"/>
  <c r="V5189" i="4"/>
  <c r="S5189" i="4"/>
  <c r="Q5189" i="4"/>
  <c r="V5188" i="4"/>
  <c r="S5188" i="4"/>
  <c r="Q5188" i="4"/>
  <c r="V5187" i="4"/>
  <c r="S5187" i="4"/>
  <c r="Q5187" i="4"/>
  <c r="V5186" i="4"/>
  <c r="Q5186" i="4"/>
  <c r="V5185" i="4"/>
  <c r="Q5185" i="4"/>
  <c r="U5184" i="4"/>
  <c r="T5184" i="4"/>
  <c r="R5184" i="4"/>
  <c r="P5184" i="4"/>
  <c r="O5184" i="4"/>
  <c r="H5184" i="4"/>
  <c r="G5184" i="4"/>
  <c r="E5184" i="4"/>
  <c r="V5183" i="4"/>
  <c r="S5183" i="4"/>
  <c r="Q5183" i="4"/>
  <c r="V5182" i="4"/>
  <c r="S5182" i="4"/>
  <c r="Q5182" i="4"/>
  <c r="V5181" i="4"/>
  <c r="S5181" i="4"/>
  <c r="Q5181" i="4"/>
  <c r="V5180" i="4"/>
  <c r="S5180" i="4"/>
  <c r="Q5180" i="4"/>
  <c r="V5179" i="4"/>
  <c r="Q5179" i="4"/>
  <c r="F5178" i="4"/>
  <c r="U5178" i="4"/>
  <c r="T5178" i="4"/>
  <c r="R5178" i="4"/>
  <c r="P5178" i="4"/>
  <c r="O5178" i="4"/>
  <c r="K5178" i="4"/>
  <c r="J5178" i="4"/>
  <c r="I5178" i="4"/>
  <c r="H5178" i="4"/>
  <c r="G5178" i="4"/>
  <c r="E5178" i="4"/>
  <c r="V5174" i="4"/>
  <c r="S5174" i="4"/>
  <c r="Q5174" i="4"/>
  <c r="I5174" i="4"/>
  <c r="V5173" i="4"/>
  <c r="S5173" i="4"/>
  <c r="Q5173" i="4"/>
  <c r="I5173" i="4"/>
  <c r="I47" i="4" s="1"/>
  <c r="V5172" i="4"/>
  <c r="S5172" i="4"/>
  <c r="Q5172" i="4"/>
  <c r="V5171" i="4"/>
  <c r="S5171" i="4"/>
  <c r="Q5171" i="4"/>
  <c r="V5170" i="4"/>
  <c r="S5170" i="4"/>
  <c r="Q5170" i="4"/>
  <c r="V5169" i="4"/>
  <c r="S5169" i="4"/>
  <c r="Q5169" i="4"/>
  <c r="V5168" i="4"/>
  <c r="S5168" i="4"/>
  <c r="Q5168" i="4"/>
  <c r="V5167" i="4"/>
  <c r="S5167" i="4"/>
  <c r="Q5167" i="4"/>
  <c r="V5166" i="4"/>
  <c r="S5166" i="4"/>
  <c r="Q5166" i="4"/>
  <c r="I5166" i="4"/>
  <c r="V5165" i="4"/>
  <c r="S5165" i="4"/>
  <c r="Q5165" i="4"/>
  <c r="V5164" i="4"/>
  <c r="S5164" i="4"/>
  <c r="Q5164" i="4"/>
  <c r="V5163" i="4"/>
  <c r="S5163" i="4"/>
  <c r="Q5163" i="4"/>
  <c r="V5162" i="4"/>
  <c r="S5162" i="4"/>
  <c r="Q5162" i="4"/>
  <c r="V5161" i="4"/>
  <c r="S5161" i="4"/>
  <c r="Q5161" i="4"/>
  <c r="V5160" i="4"/>
  <c r="S5160" i="4"/>
  <c r="Q5160" i="4"/>
  <c r="U5159" i="4"/>
  <c r="T5159" i="4"/>
  <c r="R5159" i="4"/>
  <c r="P5159" i="4"/>
  <c r="O5159" i="4"/>
  <c r="H5159" i="4"/>
  <c r="G5159" i="4"/>
  <c r="E5159" i="4"/>
  <c r="V5158" i="4"/>
  <c r="S5158" i="4"/>
  <c r="Q5158" i="4"/>
  <c r="I5158" i="4"/>
  <c r="V5157" i="4"/>
  <c r="S5157" i="4"/>
  <c r="Q5157" i="4"/>
  <c r="I5157" i="4"/>
  <c r="V5156" i="4"/>
  <c r="S5156" i="4"/>
  <c r="Q5156" i="4"/>
  <c r="I5156" i="4"/>
  <c r="V5155" i="4"/>
  <c r="S5155" i="4"/>
  <c r="Q5155" i="4"/>
  <c r="I5155" i="4"/>
  <c r="V5154" i="4"/>
  <c r="S5154" i="4"/>
  <c r="Q5154" i="4"/>
  <c r="I27" i="4"/>
  <c r="V5153" i="4"/>
  <c r="S5153" i="4"/>
  <c r="Q5153" i="4"/>
  <c r="I5153" i="4"/>
  <c r="V5152" i="4"/>
  <c r="S5152" i="4"/>
  <c r="Q5152" i="4"/>
  <c r="I5152" i="4"/>
  <c r="V5151" i="4"/>
  <c r="S5151" i="4"/>
  <c r="Q5151" i="4"/>
  <c r="I5151" i="4"/>
  <c r="V5150" i="4"/>
  <c r="S5150" i="4"/>
  <c r="Q5150" i="4"/>
  <c r="I5150" i="4"/>
  <c r="V5149" i="4"/>
  <c r="S5149" i="4"/>
  <c r="Q5149" i="4"/>
  <c r="I5149" i="4"/>
  <c r="I22" i="4" s="1"/>
  <c r="V5148" i="4"/>
  <c r="S5148" i="4"/>
  <c r="Q5148" i="4"/>
  <c r="I5148" i="4"/>
  <c r="V5147" i="4"/>
  <c r="S5147" i="4"/>
  <c r="Q5147" i="4"/>
  <c r="I5147" i="4"/>
  <c r="V5146" i="4"/>
  <c r="S5146" i="4"/>
  <c r="Q5146" i="4"/>
  <c r="I5146" i="4"/>
  <c r="U5145" i="4"/>
  <c r="T5145" i="4"/>
  <c r="R5145" i="4"/>
  <c r="P5145" i="4"/>
  <c r="O5145" i="4"/>
  <c r="L5145" i="4"/>
  <c r="K5145" i="4"/>
  <c r="J5145" i="4"/>
  <c r="H5145" i="4"/>
  <c r="G5145" i="4"/>
  <c r="F5145" i="4"/>
  <c r="E5145" i="4"/>
  <c r="V5144" i="4"/>
  <c r="S5144" i="4"/>
  <c r="Q5144" i="4"/>
  <c r="V5143" i="4"/>
  <c r="S5143" i="4"/>
  <c r="Q5143" i="4"/>
  <c r="V5142" i="4"/>
  <c r="S5142" i="4"/>
  <c r="Q5142" i="4"/>
  <c r="V5141" i="4"/>
  <c r="S5141" i="4"/>
  <c r="Q5141" i="4"/>
  <c r="V5140" i="4"/>
  <c r="S5140" i="4"/>
  <c r="Q5140" i="4"/>
  <c r="U5139" i="4"/>
  <c r="T5139" i="4"/>
  <c r="R5139" i="4"/>
  <c r="P5139" i="4"/>
  <c r="L5139" i="4"/>
  <c r="K5139" i="4"/>
  <c r="J5139" i="4"/>
  <c r="I5139" i="4"/>
  <c r="H5139" i="4"/>
  <c r="G5139" i="4"/>
  <c r="E5139" i="4"/>
  <c r="M5137" i="4"/>
  <c r="F5135" i="4"/>
  <c r="F5134" i="4"/>
  <c r="V5133" i="4"/>
  <c r="S5133" i="4"/>
  <c r="Q5133" i="4"/>
  <c r="F5133" i="4"/>
  <c r="V5131" i="4"/>
  <c r="S5131" i="4"/>
  <c r="Q5131" i="4"/>
  <c r="V5130" i="4"/>
  <c r="S5130" i="4"/>
  <c r="Q5130" i="4"/>
  <c r="F5130" i="4"/>
  <c r="V5129" i="4"/>
  <c r="S5129" i="4"/>
  <c r="Q5129" i="4"/>
  <c r="F5129" i="4"/>
  <c r="V5128" i="4"/>
  <c r="S5128" i="4"/>
  <c r="Q5128" i="4"/>
  <c r="F5128" i="4"/>
  <c r="V5127" i="4"/>
  <c r="S5127" i="4"/>
  <c r="Q5127" i="4"/>
  <c r="F5127" i="4"/>
  <c r="V5126" i="4"/>
  <c r="S5126" i="4"/>
  <c r="Q5126" i="4"/>
  <c r="F5126" i="4"/>
  <c r="V5125" i="4"/>
  <c r="S5125" i="4"/>
  <c r="Q5125" i="4"/>
  <c r="F5125" i="4"/>
  <c r="V5124" i="4"/>
  <c r="S5124" i="4"/>
  <c r="Q5124" i="4"/>
  <c r="F5124" i="4"/>
  <c r="V5123" i="4"/>
  <c r="S5123" i="4"/>
  <c r="Q5123" i="4"/>
  <c r="F5123" i="4"/>
  <c r="V5122" i="4"/>
  <c r="S5122" i="4"/>
  <c r="Q5122" i="4"/>
  <c r="F5122" i="4"/>
  <c r="V5121" i="4"/>
  <c r="S5121" i="4"/>
  <c r="Q5121" i="4"/>
  <c r="F5121" i="4"/>
  <c r="V5120" i="4"/>
  <c r="S5120" i="4"/>
  <c r="Q5120" i="4"/>
  <c r="F5120" i="4"/>
  <c r="V5119" i="4"/>
  <c r="S5119" i="4"/>
  <c r="Q5119" i="4"/>
  <c r="F5119" i="4"/>
  <c r="V5118" i="4"/>
  <c r="S5118" i="4"/>
  <c r="Q5118" i="4"/>
  <c r="F5118" i="4"/>
  <c r="V5117" i="4"/>
  <c r="S5117" i="4"/>
  <c r="Q5117" i="4"/>
  <c r="F5117" i="4"/>
  <c r="V5116" i="4"/>
  <c r="S5116" i="4"/>
  <c r="Q5116" i="4"/>
  <c r="F5116" i="4"/>
  <c r="V5115" i="4"/>
  <c r="S5115" i="4"/>
  <c r="Q5115" i="4"/>
  <c r="F5115" i="4"/>
  <c r="V5114" i="4"/>
  <c r="S5114" i="4"/>
  <c r="Q5114" i="4"/>
  <c r="V5113" i="4"/>
  <c r="S5113" i="4"/>
  <c r="Q5113" i="4"/>
  <c r="F5113" i="4"/>
  <c r="V5112" i="4"/>
  <c r="S5112" i="4"/>
  <c r="Q5112" i="4"/>
  <c r="F5112" i="4"/>
  <c r="V5111" i="4"/>
  <c r="S5111" i="4"/>
  <c r="Q5111" i="4"/>
  <c r="F5111" i="4"/>
  <c r="V5110" i="4"/>
  <c r="S5110" i="4"/>
  <c r="Q5110" i="4"/>
  <c r="V5109" i="4"/>
  <c r="S5109" i="4"/>
  <c r="Q5109" i="4"/>
  <c r="F5109" i="4"/>
  <c r="V5108" i="4"/>
  <c r="S5108" i="4"/>
  <c r="Q5108" i="4"/>
  <c r="F5108" i="4"/>
  <c r="V5107" i="4"/>
  <c r="S5107" i="4"/>
  <c r="Q5107" i="4"/>
  <c r="F5107" i="4"/>
  <c r="V5106" i="4"/>
  <c r="S5106" i="4"/>
  <c r="Q5106" i="4"/>
  <c r="F5106" i="4"/>
  <c r="V5105" i="4"/>
  <c r="S5105" i="4"/>
  <c r="Q5105" i="4"/>
  <c r="V5104" i="4"/>
  <c r="S5104" i="4"/>
  <c r="Q5104" i="4"/>
  <c r="V5103" i="4"/>
  <c r="S5103" i="4"/>
  <c r="Q5103" i="4"/>
  <c r="F5103" i="4"/>
  <c r="V5102" i="4"/>
  <c r="S5102" i="4"/>
  <c r="Q5102" i="4"/>
  <c r="F5102" i="4"/>
  <c r="V5101" i="4"/>
  <c r="S5101" i="4"/>
  <c r="Q5101" i="4"/>
  <c r="F5101" i="4"/>
  <c r="V5100" i="4"/>
  <c r="S5100" i="4"/>
  <c r="Q5100" i="4"/>
  <c r="F5100" i="4"/>
  <c r="V5099" i="4"/>
  <c r="S5099" i="4"/>
  <c r="Q5099" i="4"/>
  <c r="V5098" i="4"/>
  <c r="S5098" i="4"/>
  <c r="Q5098" i="4"/>
  <c r="V5097" i="4"/>
  <c r="S5097" i="4"/>
  <c r="Q5097" i="4"/>
  <c r="F5097" i="4"/>
  <c r="V5096" i="4"/>
  <c r="Q5096" i="4"/>
  <c r="V5095" i="4"/>
  <c r="S5095" i="4"/>
  <c r="Q5095" i="4"/>
  <c r="F5095" i="4"/>
  <c r="V5094" i="4"/>
  <c r="S5094" i="4"/>
  <c r="Q5094" i="4"/>
  <c r="V5090" i="4"/>
  <c r="S5090" i="4"/>
  <c r="Q5090" i="4"/>
  <c r="U5089" i="4"/>
  <c r="T5089" i="4"/>
  <c r="R5089" i="4"/>
  <c r="P5089" i="4"/>
  <c r="O5089" i="4"/>
  <c r="V5088" i="4"/>
  <c r="S5088" i="4"/>
  <c r="Q5088" i="4"/>
  <c r="V5087" i="4"/>
  <c r="S5087" i="4"/>
  <c r="Q5087" i="4"/>
  <c r="V5086" i="4"/>
  <c r="S5086" i="4"/>
  <c r="Q5086" i="4"/>
  <c r="V5085" i="4"/>
  <c r="S5085" i="4"/>
  <c r="Q5085" i="4"/>
  <c r="V5084" i="4"/>
  <c r="S5084" i="4"/>
  <c r="Q5084" i="4"/>
  <c r="V5083" i="4"/>
  <c r="S5083" i="4"/>
  <c r="Q5083" i="4"/>
  <c r="V5082" i="4"/>
  <c r="S5082" i="4"/>
  <c r="Q5082" i="4"/>
  <c r="V5081" i="4"/>
  <c r="S5081" i="4"/>
  <c r="Q5081" i="4"/>
  <c r="V5080" i="4"/>
  <c r="S5080" i="4"/>
  <c r="Q5080" i="4"/>
  <c r="V5079" i="4"/>
  <c r="S5079" i="4"/>
  <c r="Q5079" i="4"/>
  <c r="V5078" i="4"/>
  <c r="S5078" i="4"/>
  <c r="Q5078" i="4"/>
  <c r="V5077" i="4"/>
  <c r="Q5077" i="4"/>
  <c r="V5076" i="4"/>
  <c r="S5076" i="4"/>
  <c r="Q5076" i="4"/>
  <c r="V5075" i="4"/>
  <c r="S5075" i="4"/>
  <c r="Q5075" i="4"/>
  <c r="V5074" i="4"/>
  <c r="S5074" i="4"/>
  <c r="Q5074" i="4"/>
  <c r="V5073" i="4"/>
  <c r="S5073" i="4"/>
  <c r="Q5073" i="4"/>
  <c r="V5072" i="4"/>
  <c r="S5072" i="4"/>
  <c r="Q5072" i="4"/>
  <c r="V5071" i="4"/>
  <c r="S5071" i="4"/>
  <c r="Q5071" i="4"/>
  <c r="V5070" i="4"/>
  <c r="S5070" i="4"/>
  <c r="Q5070" i="4"/>
  <c r="V5069" i="4"/>
  <c r="S5069" i="4"/>
  <c r="Q5069" i="4"/>
  <c r="V5068" i="4"/>
  <c r="S5068" i="4"/>
  <c r="Q5068" i="4"/>
  <c r="V5067" i="4"/>
  <c r="S5067" i="4"/>
  <c r="Q5067" i="4"/>
  <c r="V5066" i="4"/>
  <c r="S5066" i="4"/>
  <c r="Q5066" i="4"/>
  <c r="V5065" i="4"/>
  <c r="S5065" i="4"/>
  <c r="Q5065" i="4"/>
  <c r="V5064" i="4"/>
  <c r="S5064" i="4"/>
  <c r="Q5064" i="4"/>
  <c r="V5063" i="4"/>
  <c r="S5063" i="4"/>
  <c r="Q5063" i="4"/>
  <c r="V5062" i="4"/>
  <c r="S5062" i="4"/>
  <c r="Q5062" i="4"/>
  <c r="V5061" i="4"/>
  <c r="S5061" i="4"/>
  <c r="Q5061" i="4"/>
  <c r="V5060" i="4"/>
  <c r="S5060" i="4"/>
  <c r="Q5060" i="4"/>
  <c r="V5059" i="4"/>
  <c r="S5059" i="4"/>
  <c r="Q5059" i="4"/>
  <c r="V5058" i="4"/>
  <c r="S5058" i="4"/>
  <c r="Q5058" i="4"/>
  <c r="V5057" i="4"/>
  <c r="S5057" i="4"/>
  <c r="Q5057" i="4"/>
  <c r="V5056" i="4"/>
  <c r="S5056" i="4"/>
  <c r="Q5056" i="4"/>
  <c r="V5055" i="4"/>
  <c r="S5055" i="4"/>
  <c r="Q5055" i="4"/>
  <c r="V5054" i="4"/>
  <c r="S5054" i="4"/>
  <c r="Q5054" i="4"/>
  <c r="V5053" i="4"/>
  <c r="S5053" i="4"/>
  <c r="Q5053" i="4"/>
  <c r="V5052" i="4"/>
  <c r="S5052" i="4"/>
  <c r="Q5052" i="4"/>
  <c r="V5051" i="4"/>
  <c r="S5051" i="4"/>
  <c r="Q5051" i="4"/>
  <c r="V5050" i="4"/>
  <c r="S5050" i="4"/>
  <c r="Q5050" i="4"/>
  <c r="V5049" i="4"/>
  <c r="S5049" i="4"/>
  <c r="Q5049" i="4"/>
  <c r="V5048" i="4"/>
  <c r="S5048" i="4"/>
  <c r="Q5048" i="4"/>
  <c r="V5047" i="4"/>
  <c r="S5047" i="4"/>
  <c r="Q5047" i="4"/>
  <c r="V5046" i="4"/>
  <c r="S5046" i="4"/>
  <c r="Q5046" i="4"/>
  <c r="V5045" i="4"/>
  <c r="S5045" i="4"/>
  <c r="Q5045" i="4"/>
  <c r="V5044" i="4"/>
  <c r="S5044" i="4"/>
  <c r="Q5044" i="4"/>
  <c r="V5043" i="4"/>
  <c r="S5043" i="4"/>
  <c r="Q5043" i="4"/>
  <c r="V5042" i="4"/>
  <c r="S5042" i="4"/>
  <c r="Q5042" i="4"/>
  <c r="V5041" i="4"/>
  <c r="S5041" i="4"/>
  <c r="Q5041" i="4"/>
  <c r="V5040" i="4"/>
  <c r="S5040" i="4"/>
  <c r="Q5040" i="4"/>
  <c r="V5039" i="4"/>
  <c r="S5039" i="4"/>
  <c r="Q5039" i="4"/>
  <c r="V5038" i="4"/>
  <c r="S5038" i="4"/>
  <c r="Q5038" i="4"/>
  <c r="V5037" i="4"/>
  <c r="Q5037" i="4"/>
  <c r="V5036" i="4"/>
  <c r="Q5036" i="4"/>
  <c r="U5035" i="4"/>
  <c r="T5035" i="4"/>
  <c r="R5035" i="4"/>
  <c r="P5035" i="4"/>
  <c r="O5035" i="4"/>
  <c r="H5035" i="4"/>
  <c r="G5035" i="4"/>
  <c r="E5035" i="4"/>
  <c r="V5034" i="4"/>
  <c r="S5034" i="4"/>
  <c r="Q5034" i="4"/>
  <c r="V5033" i="4"/>
  <c r="S5033" i="4"/>
  <c r="Q5033" i="4"/>
  <c r="V5032" i="4"/>
  <c r="S5032" i="4"/>
  <c r="Q5032" i="4"/>
  <c r="V5031" i="4"/>
  <c r="S5031" i="4"/>
  <c r="Q5031" i="4"/>
  <c r="V5030" i="4"/>
  <c r="Q5030" i="4"/>
  <c r="F5029" i="4"/>
  <c r="U5029" i="4"/>
  <c r="T5029" i="4"/>
  <c r="R5029" i="4"/>
  <c r="P5029" i="4"/>
  <c r="O5029" i="4"/>
  <c r="K5029" i="4"/>
  <c r="J5029" i="4"/>
  <c r="I5029" i="4"/>
  <c r="H5029" i="4"/>
  <c r="G5029" i="4"/>
  <c r="E5029" i="4"/>
  <c r="V5025" i="4"/>
  <c r="S5025" i="4"/>
  <c r="Q5025" i="4"/>
  <c r="V5024" i="4"/>
  <c r="S5024" i="4"/>
  <c r="Q5024" i="4"/>
  <c r="V5023" i="4"/>
  <c r="S5023" i="4"/>
  <c r="Q5023" i="4"/>
  <c r="V5022" i="4"/>
  <c r="S5022" i="4"/>
  <c r="Q5022" i="4"/>
  <c r="V5021" i="4"/>
  <c r="S5021" i="4"/>
  <c r="Q5021" i="4"/>
  <c r="V5020" i="4"/>
  <c r="S5020" i="4"/>
  <c r="Q5020" i="4"/>
  <c r="V5019" i="4"/>
  <c r="S5019" i="4"/>
  <c r="Q5019" i="4"/>
  <c r="V5018" i="4"/>
  <c r="S5018" i="4"/>
  <c r="Q5018" i="4"/>
  <c r="V5017" i="4"/>
  <c r="S5017" i="4"/>
  <c r="Q5017" i="4"/>
  <c r="V5016" i="4"/>
  <c r="Q5016" i="4"/>
  <c r="V5015" i="4"/>
  <c r="S5015" i="4"/>
  <c r="Q5015" i="4"/>
  <c r="V5014" i="4"/>
  <c r="S5014" i="4"/>
  <c r="Q5014" i="4"/>
  <c r="V5013" i="4"/>
  <c r="S5013" i="4"/>
  <c r="Q5013" i="4"/>
  <c r="V5012" i="4"/>
  <c r="S5012" i="4"/>
  <c r="Q5012" i="4"/>
  <c r="V5011" i="4"/>
  <c r="S5011" i="4"/>
  <c r="Q5011" i="4"/>
  <c r="U5010" i="4"/>
  <c r="T5010" i="4"/>
  <c r="R5010" i="4"/>
  <c r="P5010" i="4"/>
  <c r="O5010" i="4"/>
  <c r="H5010" i="4"/>
  <c r="G5010" i="4"/>
  <c r="E5010" i="4"/>
  <c r="V5009" i="4"/>
  <c r="S5009" i="4"/>
  <c r="Q5009" i="4"/>
  <c r="V5008" i="4"/>
  <c r="S5008" i="4"/>
  <c r="Q5008" i="4"/>
  <c r="V5007" i="4"/>
  <c r="S5007" i="4"/>
  <c r="Q5007" i="4"/>
  <c r="V5006" i="4"/>
  <c r="S5006" i="4"/>
  <c r="Q5006" i="4"/>
  <c r="V5005" i="4"/>
  <c r="S5005" i="4"/>
  <c r="Q5005" i="4"/>
  <c r="V5004" i="4"/>
  <c r="S5004" i="4"/>
  <c r="Q5004" i="4"/>
  <c r="V5003" i="4"/>
  <c r="S5003" i="4"/>
  <c r="Q5003" i="4"/>
  <c r="V5002" i="4"/>
  <c r="S5002" i="4"/>
  <c r="Q5002" i="4"/>
  <c r="V5001" i="4"/>
  <c r="S5001" i="4"/>
  <c r="Q5001" i="4"/>
  <c r="V5000" i="4"/>
  <c r="S5000" i="4"/>
  <c r="Q5000" i="4"/>
  <c r="V4999" i="4"/>
  <c r="S4999" i="4"/>
  <c r="Q4999" i="4"/>
  <c r="V4998" i="4"/>
  <c r="S4998" i="4"/>
  <c r="Q4998" i="4"/>
  <c r="V4997" i="4"/>
  <c r="S4997" i="4"/>
  <c r="Q4997" i="4"/>
  <c r="U4996" i="4"/>
  <c r="T4996" i="4"/>
  <c r="R4996" i="4"/>
  <c r="P4996" i="4"/>
  <c r="O4996" i="4"/>
  <c r="L4996" i="4"/>
  <c r="K4996" i="4"/>
  <c r="J4996" i="4"/>
  <c r="I4996" i="4"/>
  <c r="H4996" i="4"/>
  <c r="G4996" i="4"/>
  <c r="F4996" i="4"/>
  <c r="E4996" i="4"/>
  <c r="V4995" i="4"/>
  <c r="S4995" i="4"/>
  <c r="Q4995" i="4"/>
  <c r="V4994" i="4"/>
  <c r="S4994" i="4"/>
  <c r="Q4994" i="4"/>
  <c r="V4993" i="4"/>
  <c r="S4993" i="4"/>
  <c r="Q4993" i="4"/>
  <c r="V4992" i="4"/>
  <c r="S4992" i="4"/>
  <c r="Q4992" i="4"/>
  <c r="V4991" i="4"/>
  <c r="Q4991" i="4"/>
  <c r="U4990" i="4"/>
  <c r="T4990" i="4"/>
  <c r="R4990" i="4"/>
  <c r="P4990" i="4"/>
  <c r="L4990" i="4"/>
  <c r="K4990" i="4"/>
  <c r="J4990" i="4"/>
  <c r="I4990" i="4"/>
  <c r="H4990" i="4"/>
  <c r="G4990" i="4"/>
  <c r="E4990" i="4"/>
  <c r="M4988" i="4"/>
  <c r="F4986" i="4"/>
  <c r="F4985" i="4"/>
  <c r="V4984" i="4"/>
  <c r="S4984" i="4"/>
  <c r="Q4984" i="4"/>
  <c r="F4984" i="4"/>
  <c r="V4982" i="4"/>
  <c r="S4982" i="4"/>
  <c r="Q4982" i="4"/>
  <c r="V4981" i="4"/>
  <c r="S4981" i="4"/>
  <c r="Q4981" i="4"/>
  <c r="F4981" i="4"/>
  <c r="V4980" i="4"/>
  <c r="S4980" i="4"/>
  <c r="Q4980" i="4"/>
  <c r="F4980" i="4"/>
  <c r="V4979" i="4"/>
  <c r="S4979" i="4"/>
  <c r="Q4979" i="4"/>
  <c r="F4979" i="4"/>
  <c r="V4978" i="4"/>
  <c r="S4978" i="4"/>
  <c r="Q4978" i="4"/>
  <c r="F4978" i="4"/>
  <c r="V4977" i="4"/>
  <c r="S4977" i="4"/>
  <c r="Q4977" i="4"/>
  <c r="F4977" i="4"/>
  <c r="V4976" i="4"/>
  <c r="S4976" i="4"/>
  <c r="Q4976" i="4"/>
  <c r="F4976" i="4"/>
  <c r="V4975" i="4"/>
  <c r="S4975" i="4"/>
  <c r="Q4975" i="4"/>
  <c r="F4975" i="4"/>
  <c r="V4974" i="4"/>
  <c r="S4974" i="4"/>
  <c r="Q4974" i="4"/>
  <c r="F4974" i="4"/>
  <c r="V4973" i="4"/>
  <c r="S4973" i="4"/>
  <c r="Q4973" i="4"/>
  <c r="F4973" i="4"/>
  <c r="V4972" i="4"/>
  <c r="S4972" i="4"/>
  <c r="Q4972" i="4"/>
  <c r="F4972" i="4"/>
  <c r="V4971" i="4"/>
  <c r="S4971" i="4"/>
  <c r="Q4971" i="4"/>
  <c r="F4971" i="4"/>
  <c r="V4970" i="4"/>
  <c r="S4970" i="4"/>
  <c r="Q4970" i="4"/>
  <c r="F4970" i="4"/>
  <c r="V4969" i="4"/>
  <c r="S4969" i="4"/>
  <c r="Q4969" i="4"/>
  <c r="F4969" i="4"/>
  <c r="V4968" i="4"/>
  <c r="S4968" i="4"/>
  <c r="Q4968" i="4"/>
  <c r="F4968" i="4"/>
  <c r="V4967" i="4"/>
  <c r="S4967" i="4"/>
  <c r="Q4967" i="4"/>
  <c r="F4967" i="4"/>
  <c r="V4966" i="4"/>
  <c r="S4966" i="4"/>
  <c r="Q4966" i="4"/>
  <c r="V4965" i="4"/>
  <c r="S4965" i="4"/>
  <c r="Q4965" i="4"/>
  <c r="V4964" i="4"/>
  <c r="S4964" i="4"/>
  <c r="Q4964" i="4"/>
  <c r="F4964" i="4"/>
  <c r="V4963" i="4"/>
  <c r="S4963" i="4"/>
  <c r="Q4963" i="4"/>
  <c r="F4963" i="4"/>
  <c r="V4962" i="4"/>
  <c r="S4962" i="4"/>
  <c r="Q4962" i="4"/>
  <c r="F4962" i="4"/>
  <c r="V4961" i="4"/>
  <c r="S4961" i="4"/>
  <c r="Q4961" i="4"/>
  <c r="V4960" i="4"/>
  <c r="S4960" i="4"/>
  <c r="Q4960" i="4"/>
  <c r="F4960" i="4"/>
  <c r="V4959" i="4"/>
  <c r="S4959" i="4"/>
  <c r="Q4959" i="4"/>
  <c r="F4959" i="4"/>
  <c r="V4958" i="4"/>
  <c r="S4958" i="4"/>
  <c r="Q4958" i="4"/>
  <c r="F4958" i="4"/>
  <c r="V4957" i="4"/>
  <c r="S4957" i="4"/>
  <c r="Q4957" i="4"/>
  <c r="F4957" i="4"/>
  <c r="V4956" i="4"/>
  <c r="S4956" i="4"/>
  <c r="Q4956" i="4"/>
  <c r="V4955" i="4"/>
  <c r="S4955" i="4"/>
  <c r="Q4955" i="4"/>
  <c r="F4955" i="4"/>
  <c r="V4954" i="4"/>
  <c r="S4954" i="4"/>
  <c r="Q4954" i="4"/>
  <c r="F4954" i="4"/>
  <c r="V4953" i="4"/>
  <c r="S4953" i="4"/>
  <c r="Q4953" i="4"/>
  <c r="F4953" i="4"/>
  <c r="V4952" i="4"/>
  <c r="S4952" i="4"/>
  <c r="Q4952" i="4"/>
  <c r="F4952" i="4"/>
  <c r="V4951" i="4"/>
  <c r="S4951" i="4"/>
  <c r="Q4951" i="4"/>
  <c r="F4951" i="4"/>
  <c r="V4950" i="4"/>
  <c r="S4950" i="4"/>
  <c r="Q4950" i="4"/>
  <c r="V4949" i="4"/>
  <c r="S4949" i="4"/>
  <c r="Q4949" i="4"/>
  <c r="V4948" i="4"/>
  <c r="S4948" i="4"/>
  <c r="Q4948" i="4"/>
  <c r="F4948" i="4"/>
  <c r="V4947" i="4"/>
  <c r="Q4947" i="4"/>
  <c r="V4946" i="4"/>
  <c r="S4946" i="4"/>
  <c r="Q4946" i="4"/>
  <c r="F4946" i="4"/>
  <c r="V4945" i="4"/>
  <c r="S4945" i="4"/>
  <c r="Q4945" i="4"/>
  <c r="V4941" i="4"/>
  <c r="S4941" i="4"/>
  <c r="Q4941" i="4"/>
  <c r="U4940" i="4"/>
  <c r="T4940" i="4"/>
  <c r="R4940" i="4"/>
  <c r="P4940" i="4"/>
  <c r="O4940" i="4"/>
  <c r="L4940" i="4"/>
  <c r="V4939" i="4"/>
  <c r="S4939" i="4"/>
  <c r="Q4939" i="4"/>
  <c r="V4938" i="4"/>
  <c r="S4938" i="4"/>
  <c r="Q4938" i="4"/>
  <c r="V4937" i="4"/>
  <c r="S4937" i="4"/>
  <c r="Q4937" i="4"/>
  <c r="V4936" i="4"/>
  <c r="S4936" i="4"/>
  <c r="Q4936" i="4"/>
  <c r="V4935" i="4"/>
  <c r="S4935" i="4"/>
  <c r="Q4935" i="4"/>
  <c r="V4934" i="4"/>
  <c r="S4934" i="4"/>
  <c r="Q4934" i="4"/>
  <c r="V4933" i="4"/>
  <c r="S4933" i="4"/>
  <c r="Q4933" i="4"/>
  <c r="V4932" i="4"/>
  <c r="S4932" i="4"/>
  <c r="Q4932" i="4"/>
  <c r="V4931" i="4"/>
  <c r="S4931" i="4"/>
  <c r="Q4931" i="4"/>
  <c r="V4930" i="4"/>
  <c r="S4930" i="4"/>
  <c r="Q4930" i="4"/>
  <c r="V4929" i="4"/>
  <c r="S4929" i="4"/>
  <c r="Q4929" i="4"/>
  <c r="V4928" i="4"/>
  <c r="Q4928" i="4"/>
  <c r="V4927" i="4"/>
  <c r="S4927" i="4"/>
  <c r="Q4927" i="4"/>
  <c r="V4926" i="4"/>
  <c r="S4926" i="4"/>
  <c r="Q4926" i="4"/>
  <c r="V4925" i="4"/>
  <c r="S4925" i="4"/>
  <c r="Q4925" i="4"/>
  <c r="V4924" i="4"/>
  <c r="S4924" i="4"/>
  <c r="Q4924" i="4"/>
  <c r="V4923" i="4"/>
  <c r="S4923" i="4"/>
  <c r="Q4923" i="4"/>
  <c r="V4922" i="4"/>
  <c r="S4922" i="4"/>
  <c r="Q4922" i="4"/>
  <c r="V4921" i="4"/>
  <c r="S4921" i="4"/>
  <c r="Q4921" i="4"/>
  <c r="V4920" i="4"/>
  <c r="S4920" i="4"/>
  <c r="Q4920" i="4"/>
  <c r="V4919" i="4"/>
  <c r="S4919" i="4"/>
  <c r="Q4919" i="4"/>
  <c r="V4918" i="4"/>
  <c r="S4918" i="4"/>
  <c r="Q4918" i="4"/>
  <c r="V4917" i="4"/>
  <c r="S4917" i="4"/>
  <c r="Q4917" i="4"/>
  <c r="V4916" i="4"/>
  <c r="S4916" i="4"/>
  <c r="Q4916" i="4"/>
  <c r="V4915" i="4"/>
  <c r="S4915" i="4"/>
  <c r="Q4915" i="4"/>
  <c r="V4914" i="4"/>
  <c r="S4914" i="4"/>
  <c r="Q4914" i="4"/>
  <c r="V4913" i="4"/>
  <c r="S4913" i="4"/>
  <c r="Q4913" i="4"/>
  <c r="V4912" i="4"/>
  <c r="S4912" i="4"/>
  <c r="Q4912" i="4"/>
  <c r="V4911" i="4"/>
  <c r="S4911" i="4"/>
  <c r="Q4911" i="4"/>
  <c r="V4910" i="4"/>
  <c r="S4910" i="4"/>
  <c r="Q4910" i="4"/>
  <c r="V4909" i="4"/>
  <c r="S4909" i="4"/>
  <c r="Q4909" i="4"/>
  <c r="V4908" i="4"/>
  <c r="S4908" i="4"/>
  <c r="Q4908" i="4"/>
  <c r="V4907" i="4"/>
  <c r="S4907" i="4"/>
  <c r="Q4907" i="4"/>
  <c r="V4906" i="4"/>
  <c r="S4906" i="4"/>
  <c r="Q4906" i="4"/>
  <c r="V4905" i="4"/>
  <c r="S4905" i="4"/>
  <c r="Q4905" i="4"/>
  <c r="V4904" i="4"/>
  <c r="S4904" i="4"/>
  <c r="Q4904" i="4"/>
  <c r="V4903" i="4"/>
  <c r="S4903" i="4"/>
  <c r="Q4903" i="4"/>
  <c r="V4902" i="4"/>
  <c r="S4902" i="4"/>
  <c r="Q4902" i="4"/>
  <c r="V4901" i="4"/>
  <c r="S4901" i="4"/>
  <c r="Q4901" i="4"/>
  <c r="V4900" i="4"/>
  <c r="S4900" i="4"/>
  <c r="Q4900" i="4"/>
  <c r="V4899" i="4"/>
  <c r="S4899" i="4"/>
  <c r="Q4899" i="4"/>
  <c r="V4898" i="4"/>
  <c r="S4898" i="4"/>
  <c r="Q4898" i="4"/>
  <c r="V4897" i="4"/>
  <c r="S4897" i="4"/>
  <c r="Q4897" i="4"/>
  <c r="V4896" i="4"/>
  <c r="S4896" i="4"/>
  <c r="Q4896" i="4"/>
  <c r="V4895" i="4"/>
  <c r="S4895" i="4"/>
  <c r="Q4895" i="4"/>
  <c r="V4894" i="4"/>
  <c r="S4894" i="4"/>
  <c r="Q4894" i="4"/>
  <c r="V4893" i="4"/>
  <c r="S4893" i="4"/>
  <c r="Q4893" i="4"/>
  <c r="V4892" i="4"/>
  <c r="S4892" i="4"/>
  <c r="Q4892" i="4"/>
  <c r="V4891" i="4"/>
  <c r="S4891" i="4"/>
  <c r="Q4891" i="4"/>
  <c r="V4890" i="4"/>
  <c r="S4890" i="4"/>
  <c r="Q4890" i="4"/>
  <c r="V4889" i="4"/>
  <c r="S4889" i="4"/>
  <c r="Q4889" i="4"/>
  <c r="V4888" i="4"/>
  <c r="Q4888" i="4"/>
  <c r="V4887" i="4"/>
  <c r="Q4887" i="4"/>
  <c r="U4886" i="4"/>
  <c r="T4886" i="4"/>
  <c r="R4886" i="4"/>
  <c r="P4886" i="4"/>
  <c r="O4886" i="4"/>
  <c r="H4886" i="4"/>
  <c r="G4886" i="4"/>
  <c r="E4886" i="4"/>
  <c r="V4885" i="4"/>
  <c r="S4885" i="4"/>
  <c r="Q4885" i="4"/>
  <c r="V4884" i="4"/>
  <c r="S4884" i="4"/>
  <c r="Q4884" i="4"/>
  <c r="V4883" i="4"/>
  <c r="S4883" i="4"/>
  <c r="Q4883" i="4"/>
  <c r="V4882" i="4"/>
  <c r="S4882" i="4"/>
  <c r="Q4882" i="4"/>
  <c r="V4881" i="4"/>
  <c r="Q4881" i="4"/>
  <c r="F4880" i="4"/>
  <c r="U4880" i="4"/>
  <c r="T4880" i="4"/>
  <c r="R4880" i="4"/>
  <c r="P4880" i="4"/>
  <c r="O4880" i="4"/>
  <c r="K4880" i="4"/>
  <c r="I4880" i="4"/>
  <c r="H4880" i="4"/>
  <c r="G4880" i="4"/>
  <c r="E4880" i="4"/>
  <c r="V4876" i="4"/>
  <c r="S4876" i="4"/>
  <c r="Q4876" i="4"/>
  <c r="V4875" i="4"/>
  <c r="S4875" i="4"/>
  <c r="Q4875" i="4"/>
  <c r="V4874" i="4"/>
  <c r="S4874" i="4"/>
  <c r="Q4874" i="4"/>
  <c r="V4873" i="4"/>
  <c r="S4873" i="4"/>
  <c r="Q4873" i="4"/>
  <c r="V4872" i="4"/>
  <c r="S4872" i="4"/>
  <c r="Q4872" i="4"/>
  <c r="V4871" i="4"/>
  <c r="S4871" i="4"/>
  <c r="Q4871" i="4"/>
  <c r="V4870" i="4"/>
  <c r="S4870" i="4"/>
  <c r="Q4870" i="4"/>
  <c r="V4869" i="4"/>
  <c r="S4869" i="4"/>
  <c r="Q4869" i="4"/>
  <c r="V4868" i="4"/>
  <c r="Q4868" i="4"/>
  <c r="V4867" i="4"/>
  <c r="S4867" i="4"/>
  <c r="Q4867" i="4"/>
  <c r="V4866" i="4"/>
  <c r="S4866" i="4"/>
  <c r="Q4866" i="4"/>
  <c r="V4865" i="4"/>
  <c r="S4865" i="4"/>
  <c r="Q4865" i="4"/>
  <c r="V4864" i="4"/>
  <c r="S4864" i="4"/>
  <c r="Q4864" i="4"/>
  <c r="V4863" i="4"/>
  <c r="S4863" i="4"/>
  <c r="Q4863" i="4"/>
  <c r="V4862" i="4"/>
  <c r="S4862" i="4"/>
  <c r="Q4862" i="4"/>
  <c r="U4861" i="4"/>
  <c r="T4861" i="4"/>
  <c r="R4861" i="4"/>
  <c r="P4861" i="4"/>
  <c r="O4861" i="4"/>
  <c r="H4861" i="4"/>
  <c r="G4861" i="4"/>
  <c r="E4861" i="4"/>
  <c r="V4860" i="4"/>
  <c r="S4860" i="4"/>
  <c r="Q4860" i="4"/>
  <c r="V4859" i="4"/>
  <c r="S4859" i="4"/>
  <c r="Q4859" i="4"/>
  <c r="V4858" i="4"/>
  <c r="S4858" i="4"/>
  <c r="Q4858" i="4"/>
  <c r="V4857" i="4"/>
  <c r="S4857" i="4"/>
  <c r="Q4857" i="4"/>
  <c r="V4856" i="4"/>
  <c r="S4856" i="4"/>
  <c r="Q4856" i="4"/>
  <c r="V4855" i="4"/>
  <c r="S4855" i="4"/>
  <c r="Q4855" i="4"/>
  <c r="V4854" i="4"/>
  <c r="S4854" i="4"/>
  <c r="Q4854" i="4"/>
  <c r="V4853" i="4"/>
  <c r="S4853" i="4"/>
  <c r="Q4853" i="4"/>
  <c r="V4852" i="4"/>
  <c r="S4852" i="4"/>
  <c r="Q4852" i="4"/>
  <c r="V4851" i="4"/>
  <c r="S4851" i="4"/>
  <c r="Q4851" i="4"/>
  <c r="V4850" i="4"/>
  <c r="S4850" i="4"/>
  <c r="Q4850" i="4"/>
  <c r="V4849" i="4"/>
  <c r="S4849" i="4"/>
  <c r="Q4849" i="4"/>
  <c r="V4848" i="4"/>
  <c r="S4848" i="4"/>
  <c r="Q4848" i="4"/>
  <c r="U4847" i="4"/>
  <c r="T4847" i="4"/>
  <c r="R4847" i="4"/>
  <c r="P4847" i="4"/>
  <c r="O4847" i="4"/>
  <c r="L4847" i="4"/>
  <c r="K4847" i="4"/>
  <c r="J4847" i="4"/>
  <c r="I4847" i="4"/>
  <c r="H4847" i="4"/>
  <c r="G4847" i="4"/>
  <c r="F4847" i="4"/>
  <c r="E4847" i="4"/>
  <c r="V4846" i="4"/>
  <c r="S4846" i="4"/>
  <c r="Q4846" i="4"/>
  <c r="V4845" i="4"/>
  <c r="S4845" i="4"/>
  <c r="Q4845" i="4"/>
  <c r="V4844" i="4"/>
  <c r="S4844" i="4"/>
  <c r="Q4844" i="4"/>
  <c r="V4843" i="4"/>
  <c r="S4843" i="4"/>
  <c r="Q4843" i="4"/>
  <c r="V4842" i="4"/>
  <c r="Q4842" i="4"/>
  <c r="U4841" i="4"/>
  <c r="T4841" i="4"/>
  <c r="R4841" i="4"/>
  <c r="P4841" i="4"/>
  <c r="L4841" i="4"/>
  <c r="K4841" i="4"/>
  <c r="J4841" i="4"/>
  <c r="I4841" i="4"/>
  <c r="H4841" i="4"/>
  <c r="G4841" i="4"/>
  <c r="E4841" i="4"/>
  <c r="M4839" i="4"/>
  <c r="F4837" i="4"/>
  <c r="F4836" i="4"/>
  <c r="V4835" i="4"/>
  <c r="S4835" i="4"/>
  <c r="Q4835" i="4"/>
  <c r="F4835" i="4"/>
  <c r="V4833" i="4"/>
  <c r="S4833" i="4"/>
  <c r="Q4833" i="4"/>
  <c r="V4832" i="4"/>
  <c r="S4832" i="4"/>
  <c r="Q4832" i="4"/>
  <c r="F4832" i="4"/>
  <c r="V4831" i="4"/>
  <c r="S4831" i="4"/>
  <c r="Q4831" i="4"/>
  <c r="F4831" i="4"/>
  <c r="V4830" i="4"/>
  <c r="S4830" i="4"/>
  <c r="Q4830" i="4"/>
  <c r="F4830" i="4"/>
  <c r="V4829" i="4"/>
  <c r="S4829" i="4"/>
  <c r="Q4829" i="4"/>
  <c r="F4829" i="4"/>
  <c r="V4828" i="4"/>
  <c r="S4828" i="4"/>
  <c r="Q4828" i="4"/>
  <c r="F4828" i="4"/>
  <c r="V4827" i="4"/>
  <c r="S4827" i="4"/>
  <c r="Q4827" i="4"/>
  <c r="F4827" i="4"/>
  <c r="V4826" i="4"/>
  <c r="S4826" i="4"/>
  <c r="Q4826" i="4"/>
  <c r="F4826" i="4"/>
  <c r="V4825" i="4"/>
  <c r="S4825" i="4"/>
  <c r="Q4825" i="4"/>
  <c r="F4825" i="4"/>
  <c r="V4824" i="4"/>
  <c r="S4824" i="4"/>
  <c r="Q4824" i="4"/>
  <c r="F4824" i="4"/>
  <c r="V4823" i="4"/>
  <c r="S4823" i="4"/>
  <c r="Q4823" i="4"/>
  <c r="F4823" i="4"/>
  <c r="V4822" i="4"/>
  <c r="S4822" i="4"/>
  <c r="Q4822" i="4"/>
  <c r="F4822" i="4"/>
  <c r="V4821" i="4"/>
  <c r="S4821" i="4"/>
  <c r="Q4821" i="4"/>
  <c r="F4821" i="4"/>
  <c r="V4820" i="4"/>
  <c r="S4820" i="4"/>
  <c r="Q4820" i="4"/>
  <c r="F4820" i="4"/>
  <c r="V4819" i="4"/>
  <c r="S4819" i="4"/>
  <c r="Q4819" i="4"/>
  <c r="F4819" i="4"/>
  <c r="V4818" i="4"/>
  <c r="S4818" i="4"/>
  <c r="Q4818" i="4"/>
  <c r="F4818" i="4"/>
  <c r="V4817" i="4"/>
  <c r="S4817" i="4"/>
  <c r="Q4817" i="4"/>
  <c r="F4817" i="4"/>
  <c r="V4816" i="4"/>
  <c r="S4816" i="4"/>
  <c r="Q4816" i="4"/>
  <c r="V4815" i="4"/>
  <c r="S4815" i="4"/>
  <c r="Q4815" i="4"/>
  <c r="F4815" i="4"/>
  <c r="V4814" i="4"/>
  <c r="S4814" i="4"/>
  <c r="Q4814" i="4"/>
  <c r="F4814" i="4"/>
  <c r="V4813" i="4"/>
  <c r="S4813" i="4"/>
  <c r="Q4813" i="4"/>
  <c r="F4813" i="4"/>
  <c r="V4812" i="4"/>
  <c r="S4812" i="4"/>
  <c r="Q4812" i="4"/>
  <c r="F4812" i="4"/>
  <c r="V4811" i="4"/>
  <c r="S4811" i="4"/>
  <c r="Q4811" i="4"/>
  <c r="F4811" i="4"/>
  <c r="V4810" i="4"/>
  <c r="S4810" i="4"/>
  <c r="Q4810" i="4"/>
  <c r="V4809" i="4"/>
  <c r="S4809" i="4"/>
  <c r="Q4809" i="4"/>
  <c r="F4809" i="4"/>
  <c r="V4808" i="4"/>
  <c r="S4808" i="4"/>
  <c r="Q4808" i="4"/>
  <c r="F4808" i="4"/>
  <c r="V4807" i="4"/>
  <c r="S4807" i="4"/>
  <c r="Q4807" i="4"/>
  <c r="I4791" i="4"/>
  <c r="V4806" i="4"/>
  <c r="S4806" i="4"/>
  <c r="Q4806" i="4"/>
  <c r="F4806" i="4"/>
  <c r="V4805" i="4"/>
  <c r="S4805" i="4"/>
  <c r="Q4805" i="4"/>
  <c r="F4805" i="4"/>
  <c r="V4804" i="4"/>
  <c r="S4804" i="4"/>
  <c r="Q4804" i="4"/>
  <c r="F4804" i="4"/>
  <c r="V4803" i="4"/>
  <c r="S4803" i="4"/>
  <c r="Q4803" i="4"/>
  <c r="F4803" i="4"/>
  <c r="V4802" i="4"/>
  <c r="S4802" i="4"/>
  <c r="Q4802" i="4"/>
  <c r="F4802" i="4"/>
  <c r="V4801" i="4"/>
  <c r="S4801" i="4"/>
  <c r="Q4801" i="4"/>
  <c r="V4800" i="4"/>
  <c r="S4800" i="4"/>
  <c r="Q4800" i="4"/>
  <c r="V4799" i="4"/>
  <c r="S4799" i="4"/>
  <c r="Q4799" i="4"/>
  <c r="F4799" i="4"/>
  <c r="V4798" i="4"/>
  <c r="Q4798" i="4"/>
  <c r="V4797" i="4"/>
  <c r="S4797" i="4"/>
  <c r="Q4797" i="4"/>
  <c r="V4796" i="4"/>
  <c r="S4796" i="4"/>
  <c r="Q4796" i="4"/>
  <c r="V4792" i="4"/>
  <c r="S4792" i="4"/>
  <c r="Q4792" i="4"/>
  <c r="U4791" i="4"/>
  <c r="U106" i="4" s="1"/>
  <c r="T4791" i="4"/>
  <c r="T106" i="4" s="1"/>
  <c r="R4791" i="4"/>
  <c r="R106" i="4" s="1"/>
  <c r="P4791" i="4"/>
  <c r="O4791" i="4"/>
  <c r="V4790" i="4"/>
  <c r="S4790" i="4"/>
  <c r="Q4790" i="4"/>
  <c r="V4789" i="4"/>
  <c r="Q4789" i="4"/>
  <c r="V4788" i="4"/>
  <c r="Q4788" i="4"/>
  <c r="V4787" i="4"/>
  <c r="Q4787" i="4"/>
  <c r="V4786" i="4"/>
  <c r="S4786" i="4"/>
  <c r="Q4786" i="4"/>
  <c r="V4785" i="4"/>
  <c r="S4785" i="4"/>
  <c r="Q4785" i="4"/>
  <c r="V4784" i="4"/>
  <c r="S4784" i="4"/>
  <c r="Q4784" i="4"/>
  <c r="V4783" i="4"/>
  <c r="S4783" i="4"/>
  <c r="Q4783" i="4"/>
  <c r="V4782" i="4"/>
  <c r="S4782" i="4"/>
  <c r="Q4782" i="4"/>
  <c r="V4781" i="4"/>
  <c r="S4781" i="4"/>
  <c r="Q4781" i="4"/>
  <c r="V4780" i="4"/>
  <c r="S4780" i="4"/>
  <c r="Q4780" i="4"/>
  <c r="V4779" i="4"/>
  <c r="S4779" i="4"/>
  <c r="Q4779" i="4"/>
  <c r="V4778" i="4"/>
  <c r="S4778" i="4"/>
  <c r="Q4778" i="4"/>
  <c r="V4777" i="4"/>
  <c r="S4777" i="4"/>
  <c r="Q4777" i="4"/>
  <c r="V4776" i="4"/>
  <c r="S4776" i="4"/>
  <c r="Q4776" i="4"/>
  <c r="V4775" i="4"/>
  <c r="S4775" i="4"/>
  <c r="Q4775" i="4"/>
  <c r="V4774" i="4"/>
  <c r="S4774" i="4"/>
  <c r="Q4774" i="4"/>
  <c r="V4773" i="4"/>
  <c r="S4773" i="4"/>
  <c r="Q4773" i="4"/>
  <c r="V4772" i="4"/>
  <c r="Q4772" i="4"/>
  <c r="V4771" i="4"/>
  <c r="S4771" i="4"/>
  <c r="Q4771" i="4"/>
  <c r="V4770" i="4"/>
  <c r="S4770" i="4"/>
  <c r="Q4770" i="4"/>
  <c r="V4769" i="4"/>
  <c r="S4769" i="4"/>
  <c r="Q4769" i="4"/>
  <c r="V4768" i="4"/>
  <c r="S4768" i="4"/>
  <c r="Q4768" i="4"/>
  <c r="V4767" i="4"/>
  <c r="S4767" i="4"/>
  <c r="Q4767" i="4"/>
  <c r="V4766" i="4"/>
  <c r="S4766" i="4"/>
  <c r="Q4766" i="4"/>
  <c r="V4765" i="4"/>
  <c r="S4765" i="4"/>
  <c r="Q4765" i="4"/>
  <c r="V4764" i="4"/>
  <c r="S4764" i="4"/>
  <c r="Q4764" i="4"/>
  <c r="V4763" i="4"/>
  <c r="S4763" i="4"/>
  <c r="Q4763" i="4"/>
  <c r="V4762" i="4"/>
  <c r="S4762" i="4"/>
  <c r="Q4762" i="4"/>
  <c r="V4761" i="4"/>
  <c r="S4761" i="4"/>
  <c r="Q4761" i="4"/>
  <c r="V4760" i="4"/>
  <c r="S4760" i="4"/>
  <c r="Q4760" i="4"/>
  <c r="V4759" i="4"/>
  <c r="S4759" i="4"/>
  <c r="Q4759" i="4"/>
  <c r="V4758" i="4"/>
  <c r="S4758" i="4"/>
  <c r="Q4758" i="4"/>
  <c r="V4757" i="4"/>
  <c r="S4757" i="4"/>
  <c r="Q4757" i="4"/>
  <c r="V4756" i="4"/>
  <c r="S4756" i="4"/>
  <c r="Q4756" i="4"/>
  <c r="V4755" i="4"/>
  <c r="S4755" i="4"/>
  <c r="Q4755" i="4"/>
  <c r="V4754" i="4"/>
  <c r="S4754" i="4"/>
  <c r="Q4754" i="4"/>
  <c r="V4753" i="4"/>
  <c r="S4753" i="4"/>
  <c r="Q4753" i="4"/>
  <c r="V4752" i="4"/>
  <c r="S4752" i="4"/>
  <c r="Q4752" i="4"/>
  <c r="V4751" i="4"/>
  <c r="S4751" i="4"/>
  <c r="Q4751" i="4"/>
  <c r="V4750" i="4"/>
  <c r="S4750" i="4"/>
  <c r="Q4750" i="4"/>
  <c r="V4749" i="4"/>
  <c r="S4749" i="4"/>
  <c r="Q4749" i="4"/>
  <c r="V4748" i="4"/>
  <c r="S4748" i="4"/>
  <c r="Q4748" i="4"/>
  <c r="V4747" i="4"/>
  <c r="S4747" i="4"/>
  <c r="Q4747" i="4"/>
  <c r="V4746" i="4"/>
  <c r="S4746" i="4"/>
  <c r="Q4746" i="4"/>
  <c r="V4745" i="4"/>
  <c r="S4745" i="4"/>
  <c r="Q4745" i="4"/>
  <c r="V4744" i="4"/>
  <c r="S4744" i="4"/>
  <c r="Q4744" i="4"/>
  <c r="V4743" i="4"/>
  <c r="S4743" i="4"/>
  <c r="Q4743" i="4"/>
  <c r="V4742" i="4"/>
  <c r="S4742" i="4"/>
  <c r="Q4742" i="4"/>
  <c r="V4741" i="4"/>
  <c r="S4741" i="4"/>
  <c r="Q4741" i="4"/>
  <c r="V4740" i="4"/>
  <c r="S4740" i="4"/>
  <c r="Q4740" i="4"/>
  <c r="V4739" i="4"/>
  <c r="S4739" i="4"/>
  <c r="Q4739" i="4"/>
  <c r="V4738" i="4"/>
  <c r="S4738" i="4"/>
  <c r="Q4738" i="4"/>
  <c r="U4737" i="4"/>
  <c r="U46" i="4" s="1"/>
  <c r="T4737" i="4"/>
  <c r="T46" i="4" s="1"/>
  <c r="R4737" i="4"/>
  <c r="R46" i="4" s="1"/>
  <c r="P4737" i="4"/>
  <c r="O4737" i="4"/>
  <c r="H4737" i="4"/>
  <c r="H46" i="4" s="1"/>
  <c r="G4737" i="4"/>
  <c r="G46" i="4" s="1"/>
  <c r="E4737" i="4"/>
  <c r="E46" i="4" s="1"/>
  <c r="V4736" i="4"/>
  <c r="S4736" i="4"/>
  <c r="Q4736" i="4"/>
  <c r="V4735" i="4"/>
  <c r="S4735" i="4"/>
  <c r="Q4735" i="4"/>
  <c r="V4734" i="4"/>
  <c r="S4734" i="4"/>
  <c r="Q4734" i="4"/>
  <c r="V4733" i="4"/>
  <c r="S4733" i="4"/>
  <c r="Q4733" i="4"/>
  <c r="V4732" i="4"/>
  <c r="S4732" i="4"/>
  <c r="Q4732" i="4"/>
  <c r="U4731" i="4"/>
  <c r="T4731" i="4"/>
  <c r="R4731" i="4"/>
  <c r="P4731" i="4"/>
  <c r="O4731" i="4"/>
  <c r="L4731" i="4"/>
  <c r="K4731" i="4"/>
  <c r="J4731" i="4"/>
  <c r="I4731" i="4"/>
  <c r="H4731" i="4"/>
  <c r="G4731" i="4"/>
  <c r="F4731" i="4"/>
  <c r="E4731" i="4"/>
  <c r="V4727" i="4"/>
  <c r="S4727" i="4"/>
  <c r="Q4727" i="4"/>
  <c r="V4726" i="4"/>
  <c r="S4726" i="4"/>
  <c r="Q4726" i="4"/>
  <c r="V4725" i="4"/>
  <c r="S4725" i="4"/>
  <c r="Q4725" i="4"/>
  <c r="V4724" i="4"/>
  <c r="S4724" i="4"/>
  <c r="Q4724" i="4"/>
  <c r="V4723" i="4"/>
  <c r="S4723" i="4"/>
  <c r="Q4723" i="4"/>
  <c r="V4722" i="4"/>
  <c r="S4722" i="4"/>
  <c r="Q4722" i="4"/>
  <c r="V4721" i="4"/>
  <c r="S4721" i="4"/>
  <c r="Q4721" i="4"/>
  <c r="V4720" i="4"/>
  <c r="S4720" i="4"/>
  <c r="Q4720" i="4"/>
  <c r="V4719" i="4"/>
  <c r="S4719" i="4"/>
  <c r="Q4719" i="4"/>
  <c r="V4718" i="4"/>
  <c r="Q4718" i="4"/>
  <c r="V4717" i="4"/>
  <c r="S4717" i="4"/>
  <c r="Q4717" i="4"/>
  <c r="V4716" i="4"/>
  <c r="S4716" i="4"/>
  <c r="Q4716" i="4"/>
  <c r="V4715" i="4"/>
  <c r="Q4715" i="4"/>
  <c r="V4714" i="4"/>
  <c r="S4714" i="4"/>
  <c r="Q4714" i="4"/>
  <c r="V4713" i="4"/>
  <c r="S4713" i="4"/>
  <c r="Q4713" i="4"/>
  <c r="U4712" i="4"/>
  <c r="T4712" i="4"/>
  <c r="R4712" i="4"/>
  <c r="P4712" i="4"/>
  <c r="O4712" i="4"/>
  <c r="L4712" i="4"/>
  <c r="K4712" i="4"/>
  <c r="J4712" i="4"/>
  <c r="I4712" i="4"/>
  <c r="H4712" i="4"/>
  <c r="G4712" i="4"/>
  <c r="E4712" i="4"/>
  <c r="V4711" i="4"/>
  <c r="S4711" i="4"/>
  <c r="Q4711" i="4"/>
  <c r="V4710" i="4"/>
  <c r="S4710" i="4"/>
  <c r="Q4710" i="4"/>
  <c r="V4709" i="4"/>
  <c r="S4709" i="4"/>
  <c r="Q4709" i="4"/>
  <c r="V4708" i="4"/>
  <c r="S4708" i="4"/>
  <c r="Q4708" i="4"/>
  <c r="V4707" i="4"/>
  <c r="S4707" i="4"/>
  <c r="Q4707" i="4"/>
  <c r="V4706" i="4"/>
  <c r="S4706" i="4"/>
  <c r="Q4706" i="4"/>
  <c r="V4705" i="4"/>
  <c r="S4705" i="4"/>
  <c r="Q4705" i="4"/>
  <c r="V4704" i="4"/>
  <c r="S4704" i="4"/>
  <c r="Q4704" i="4"/>
  <c r="V4703" i="4"/>
  <c r="S4703" i="4"/>
  <c r="Q4703" i="4"/>
  <c r="V4702" i="4"/>
  <c r="S4702" i="4"/>
  <c r="Q4702" i="4"/>
  <c r="V4701" i="4"/>
  <c r="S4701" i="4"/>
  <c r="Q4701" i="4"/>
  <c r="V4700" i="4"/>
  <c r="S4700" i="4"/>
  <c r="Q4700" i="4"/>
  <c r="V4699" i="4"/>
  <c r="S4699" i="4"/>
  <c r="Q4699" i="4"/>
  <c r="U4698" i="4"/>
  <c r="T4698" i="4"/>
  <c r="R4698" i="4"/>
  <c r="P4698" i="4"/>
  <c r="O4698" i="4"/>
  <c r="L4698" i="4"/>
  <c r="K4698" i="4"/>
  <c r="J4698" i="4"/>
  <c r="I4698" i="4"/>
  <c r="H4698" i="4"/>
  <c r="G4698" i="4"/>
  <c r="F4698" i="4"/>
  <c r="E4698" i="4"/>
  <c r="V4697" i="4"/>
  <c r="S4697" i="4"/>
  <c r="Q4697" i="4"/>
  <c r="V4696" i="4"/>
  <c r="S4696" i="4"/>
  <c r="Q4696" i="4"/>
  <c r="V4695" i="4"/>
  <c r="S4695" i="4"/>
  <c r="Q4695" i="4"/>
  <c r="V4694" i="4"/>
  <c r="S4694" i="4"/>
  <c r="Q4694" i="4"/>
  <c r="V4693" i="4"/>
  <c r="S4693" i="4"/>
  <c r="Q4693" i="4"/>
  <c r="U4692" i="4"/>
  <c r="T4692" i="4"/>
  <c r="R4692" i="4"/>
  <c r="P4692" i="4"/>
  <c r="L4692" i="4"/>
  <c r="K4692" i="4"/>
  <c r="J4692" i="4"/>
  <c r="I4692" i="4"/>
  <c r="H4692" i="4"/>
  <c r="G4692" i="4"/>
  <c r="E4692" i="4"/>
  <c r="M4690" i="4"/>
  <c r="F4688" i="4"/>
  <c r="F4687" i="4"/>
  <c r="V4686" i="4"/>
  <c r="S4686" i="4"/>
  <c r="Q4686" i="4"/>
  <c r="F4686" i="4"/>
  <c r="V4684" i="4"/>
  <c r="S4684" i="4"/>
  <c r="Q4684" i="4"/>
  <c r="V4683" i="4"/>
  <c r="S4683" i="4"/>
  <c r="Q4683" i="4"/>
  <c r="F4683" i="4"/>
  <c r="V4682" i="4"/>
  <c r="S4682" i="4"/>
  <c r="Q4682" i="4"/>
  <c r="F4682" i="4"/>
  <c r="V4681" i="4"/>
  <c r="S4681" i="4"/>
  <c r="Q4681" i="4"/>
  <c r="F4681" i="4"/>
  <c r="V4680" i="4"/>
  <c r="S4680" i="4"/>
  <c r="Q4680" i="4"/>
  <c r="V4679" i="4"/>
  <c r="S4679" i="4"/>
  <c r="Q4679" i="4"/>
  <c r="F4679" i="4"/>
  <c r="V4678" i="4"/>
  <c r="S4678" i="4"/>
  <c r="Q4678" i="4"/>
  <c r="F4678" i="4"/>
  <c r="V4677" i="4"/>
  <c r="S4677" i="4"/>
  <c r="Q4677" i="4"/>
  <c r="F4677" i="4"/>
  <c r="V4676" i="4"/>
  <c r="S4676" i="4"/>
  <c r="Q4676" i="4"/>
  <c r="F4676" i="4"/>
  <c r="V4675" i="4"/>
  <c r="S4675" i="4"/>
  <c r="Q4675" i="4"/>
  <c r="F4675" i="4"/>
  <c r="V4674" i="4"/>
  <c r="S4674" i="4"/>
  <c r="Q4674" i="4"/>
  <c r="F4674" i="4"/>
  <c r="V4673" i="4"/>
  <c r="S4673" i="4"/>
  <c r="Q4673" i="4"/>
  <c r="F4673" i="4"/>
  <c r="V4672" i="4"/>
  <c r="S4672" i="4"/>
  <c r="Q4672" i="4"/>
  <c r="F4672" i="4"/>
  <c r="V4671" i="4"/>
  <c r="S4671" i="4"/>
  <c r="Q4671" i="4"/>
  <c r="F4671" i="4"/>
  <c r="V4670" i="4"/>
  <c r="S4670" i="4"/>
  <c r="Q4670" i="4"/>
  <c r="F4670" i="4"/>
  <c r="V4669" i="4"/>
  <c r="S4669" i="4"/>
  <c r="Q4669" i="4"/>
  <c r="F4669" i="4"/>
  <c r="V4668" i="4"/>
  <c r="S4668" i="4"/>
  <c r="Q4668" i="4"/>
  <c r="F4668" i="4"/>
  <c r="V4667" i="4"/>
  <c r="S4667" i="4"/>
  <c r="Q4667" i="4"/>
  <c r="V4666" i="4"/>
  <c r="S4666" i="4"/>
  <c r="Q4666" i="4"/>
  <c r="F4666" i="4"/>
  <c r="V4665" i="4"/>
  <c r="S4665" i="4"/>
  <c r="Q4665" i="4"/>
  <c r="F4665" i="4"/>
  <c r="V4664" i="4"/>
  <c r="S4664" i="4"/>
  <c r="Q4664" i="4"/>
  <c r="F4664" i="4"/>
  <c r="V4663" i="4"/>
  <c r="S4663" i="4"/>
  <c r="Q4663" i="4"/>
  <c r="F4663" i="4"/>
  <c r="V4662" i="4"/>
  <c r="S4662" i="4"/>
  <c r="Q4662" i="4"/>
  <c r="F4662" i="4"/>
  <c r="V4661" i="4"/>
  <c r="S4661" i="4"/>
  <c r="Q4661" i="4"/>
  <c r="V4660" i="4"/>
  <c r="S4660" i="4"/>
  <c r="Q4660" i="4"/>
  <c r="F4660" i="4"/>
  <c r="V4659" i="4"/>
  <c r="S4659" i="4"/>
  <c r="Q4659" i="4"/>
  <c r="F4659" i="4"/>
  <c r="V4658" i="4"/>
  <c r="S4658" i="4"/>
  <c r="Q4658" i="4"/>
  <c r="I4642" i="4"/>
  <c r="V4657" i="4"/>
  <c r="S4657" i="4"/>
  <c r="Q4657" i="4"/>
  <c r="F4657" i="4"/>
  <c r="V4656" i="4"/>
  <c r="S4656" i="4"/>
  <c r="Q4656" i="4"/>
  <c r="V4655" i="4"/>
  <c r="S4655" i="4"/>
  <c r="Q4655" i="4"/>
  <c r="F4655" i="4"/>
  <c r="V4654" i="4"/>
  <c r="S4654" i="4"/>
  <c r="Q4654" i="4"/>
  <c r="V4653" i="4"/>
  <c r="S4653" i="4"/>
  <c r="Q4653" i="4"/>
  <c r="F4653" i="4"/>
  <c r="V4652" i="4"/>
  <c r="S4652" i="4"/>
  <c r="Q4652" i="4"/>
  <c r="V4651" i="4"/>
  <c r="S4651" i="4"/>
  <c r="Q4651" i="4"/>
  <c r="V4650" i="4"/>
  <c r="S4650" i="4"/>
  <c r="Q4650" i="4"/>
  <c r="V4649" i="4"/>
  <c r="Q4649" i="4"/>
  <c r="V4648" i="4"/>
  <c r="S4648" i="4"/>
  <c r="Q4648" i="4"/>
  <c r="V4647" i="4"/>
  <c r="S4647" i="4"/>
  <c r="Q4647" i="4"/>
  <c r="V4643" i="4"/>
  <c r="S4643" i="4"/>
  <c r="Q4643" i="4"/>
  <c r="U4642" i="4"/>
  <c r="T4642" i="4"/>
  <c r="R4642" i="4"/>
  <c r="P4642" i="4"/>
  <c r="O4642" i="4"/>
  <c r="V4640" i="4"/>
  <c r="S4640" i="4"/>
  <c r="Q4640" i="4"/>
  <c r="V4639" i="4"/>
  <c r="S4639" i="4"/>
  <c r="Q4639" i="4"/>
  <c r="V4638" i="4"/>
  <c r="S4638" i="4"/>
  <c r="Q4638" i="4"/>
  <c r="V4637" i="4"/>
  <c r="S4637" i="4"/>
  <c r="Q4637" i="4"/>
  <c r="V4636" i="4"/>
  <c r="S4636" i="4"/>
  <c r="Q4636" i="4"/>
  <c r="V4635" i="4"/>
  <c r="S4635" i="4"/>
  <c r="Q4635" i="4"/>
  <c r="V4634" i="4"/>
  <c r="Q4634" i="4"/>
  <c r="V4633" i="4"/>
  <c r="S4633" i="4"/>
  <c r="Q4633" i="4"/>
  <c r="V4632" i="4"/>
  <c r="Q4632" i="4"/>
  <c r="V4631" i="4"/>
  <c r="S4631" i="4"/>
  <c r="Q4631" i="4"/>
  <c r="V4630" i="4"/>
  <c r="S4630" i="4"/>
  <c r="Q4630" i="4"/>
  <c r="V4629" i="4"/>
  <c r="S4629" i="4"/>
  <c r="Q4629" i="4"/>
  <c r="V4628" i="4"/>
  <c r="S4628" i="4"/>
  <c r="Q4628" i="4"/>
  <c r="V4627" i="4"/>
  <c r="S4627" i="4"/>
  <c r="Q4627" i="4"/>
  <c r="V4626" i="4"/>
  <c r="S4626" i="4"/>
  <c r="Q4626" i="4"/>
  <c r="V4625" i="4"/>
  <c r="S4625" i="4"/>
  <c r="Q4625" i="4"/>
  <c r="V4624" i="4"/>
  <c r="S4624" i="4"/>
  <c r="Q4624" i="4"/>
  <c r="V4623" i="4"/>
  <c r="S4623" i="4"/>
  <c r="Q4623" i="4"/>
  <c r="V4622" i="4"/>
  <c r="S4622" i="4"/>
  <c r="Q4622" i="4"/>
  <c r="V4621" i="4"/>
  <c r="S4621" i="4"/>
  <c r="Q4621" i="4"/>
  <c r="V4620" i="4"/>
  <c r="S4620" i="4"/>
  <c r="Q4620" i="4"/>
  <c r="V4619" i="4"/>
  <c r="S4619" i="4"/>
  <c r="Q4619" i="4"/>
  <c r="V4617" i="4"/>
  <c r="Q4617" i="4"/>
  <c r="V4616" i="4"/>
  <c r="S4616" i="4"/>
  <c r="Q4616" i="4"/>
  <c r="V4615" i="4"/>
  <c r="S4615" i="4"/>
  <c r="Q4615" i="4"/>
  <c r="V4614" i="4"/>
  <c r="S4614" i="4"/>
  <c r="Q4614" i="4"/>
  <c r="V4613" i="4"/>
  <c r="S4613" i="4"/>
  <c r="Q4613" i="4"/>
  <c r="V4612" i="4"/>
  <c r="S4612" i="4"/>
  <c r="Q4612" i="4"/>
  <c r="V4611" i="4"/>
  <c r="S4611" i="4"/>
  <c r="Q4611" i="4"/>
  <c r="V4610" i="4"/>
  <c r="S4610" i="4"/>
  <c r="Q4610" i="4"/>
  <c r="V4609" i="4"/>
  <c r="S4609" i="4"/>
  <c r="Q4609" i="4"/>
  <c r="V4608" i="4"/>
  <c r="S4608" i="4"/>
  <c r="Q4608" i="4"/>
  <c r="V4607" i="4"/>
  <c r="S4607" i="4"/>
  <c r="Q4607" i="4"/>
  <c r="V4606" i="4"/>
  <c r="S4606" i="4"/>
  <c r="Q4606" i="4"/>
  <c r="V4605" i="4"/>
  <c r="S4605" i="4"/>
  <c r="Q4605" i="4"/>
  <c r="V4604" i="4"/>
  <c r="Q4604" i="4"/>
  <c r="V4603" i="4"/>
  <c r="S4603" i="4"/>
  <c r="Q4603" i="4"/>
  <c r="V4602" i="4"/>
  <c r="Q4602" i="4"/>
  <c r="V4601" i="4"/>
  <c r="Q4601" i="4"/>
  <c r="V4600" i="4"/>
  <c r="Q4600" i="4"/>
  <c r="V4599" i="4"/>
  <c r="Q4599" i="4"/>
  <c r="V4598" i="4"/>
  <c r="Q4598" i="4"/>
  <c r="V4597" i="4"/>
  <c r="Q4597" i="4"/>
  <c r="V4596" i="4"/>
  <c r="Q4596" i="4"/>
  <c r="V4595" i="4"/>
  <c r="Q4595" i="4"/>
  <c r="V4594" i="4"/>
  <c r="Q4594" i="4"/>
  <c r="V4593" i="4"/>
  <c r="S4593" i="4"/>
  <c r="Q4593" i="4"/>
  <c r="V4592" i="4"/>
  <c r="S4592" i="4"/>
  <c r="Q4592" i="4"/>
  <c r="V4591" i="4"/>
  <c r="S4591" i="4"/>
  <c r="Q4591" i="4"/>
  <c r="V4590" i="4"/>
  <c r="S4590" i="4"/>
  <c r="Q4590" i="4"/>
  <c r="V4589" i="4"/>
  <c r="S4589" i="4"/>
  <c r="Q4589" i="4"/>
  <c r="V4588" i="4"/>
  <c r="S4588" i="4"/>
  <c r="Q4588" i="4"/>
  <c r="V4587" i="4"/>
  <c r="S4587" i="4"/>
  <c r="Q4587" i="4"/>
  <c r="V4585" i="4"/>
  <c r="S4585" i="4"/>
  <c r="Q4585" i="4"/>
  <c r="V4584" i="4"/>
  <c r="S4584" i="4"/>
  <c r="Q4584" i="4"/>
  <c r="V4583" i="4"/>
  <c r="S4583" i="4"/>
  <c r="Q4583" i="4"/>
  <c r="V4582" i="4"/>
  <c r="S4582" i="4"/>
  <c r="Q4582" i="4"/>
  <c r="V4581" i="4"/>
  <c r="Q4581" i="4"/>
  <c r="F4580" i="4"/>
  <c r="U4580" i="4"/>
  <c r="T4580" i="4"/>
  <c r="R4580" i="4"/>
  <c r="P4580" i="4"/>
  <c r="O4580" i="4"/>
  <c r="K4580" i="4"/>
  <c r="J4580" i="4"/>
  <c r="I4580" i="4"/>
  <c r="H4580" i="4"/>
  <c r="G4580" i="4"/>
  <c r="E4580" i="4"/>
  <c r="V4576" i="4"/>
  <c r="S4576" i="4"/>
  <c r="Q4576" i="4"/>
  <c r="V4575" i="4"/>
  <c r="S4575" i="4"/>
  <c r="Q4575" i="4"/>
  <c r="V4574" i="4"/>
  <c r="S4574" i="4"/>
  <c r="Q4574" i="4"/>
  <c r="V4573" i="4"/>
  <c r="S4573" i="4"/>
  <c r="Q4573" i="4"/>
  <c r="V4572" i="4"/>
  <c r="S4572" i="4"/>
  <c r="Q4572" i="4"/>
  <c r="V4571" i="4"/>
  <c r="S4571" i="4"/>
  <c r="Q4571" i="4"/>
  <c r="V4570" i="4"/>
  <c r="S4570" i="4"/>
  <c r="Q4570" i="4"/>
  <c r="V4568" i="4"/>
  <c r="S4568" i="4"/>
  <c r="Q4568" i="4"/>
  <c r="V4567" i="4"/>
  <c r="Q4567" i="4"/>
  <c r="V4566" i="4"/>
  <c r="Q4566" i="4"/>
  <c r="V4565" i="4"/>
  <c r="S4565" i="4"/>
  <c r="Q4565" i="4"/>
  <c r="V4564" i="4"/>
  <c r="S4564" i="4"/>
  <c r="Q4564" i="4"/>
  <c r="V4563" i="4"/>
  <c r="S4563" i="4"/>
  <c r="Q4563" i="4"/>
  <c r="V4562" i="4"/>
  <c r="S4562" i="4"/>
  <c r="Q4562" i="4"/>
  <c r="V4561" i="4"/>
  <c r="S4561" i="4"/>
  <c r="Q4561" i="4"/>
  <c r="U4560" i="4"/>
  <c r="T4560" i="4"/>
  <c r="R4560" i="4"/>
  <c r="P4560" i="4"/>
  <c r="O4560" i="4"/>
  <c r="L4560" i="4"/>
  <c r="K4560" i="4"/>
  <c r="I4560" i="4"/>
  <c r="H4560" i="4"/>
  <c r="G4560" i="4"/>
  <c r="E4560" i="4"/>
  <c r="V4559" i="4"/>
  <c r="S4559" i="4"/>
  <c r="Q4559" i="4"/>
  <c r="V4558" i="4"/>
  <c r="Q4558" i="4"/>
  <c r="V4557" i="4"/>
  <c r="S4557" i="4"/>
  <c r="Q4557" i="4"/>
  <c r="V4556" i="4"/>
  <c r="S4556" i="4"/>
  <c r="Q4556" i="4"/>
  <c r="V4555" i="4"/>
  <c r="S4555" i="4"/>
  <c r="Q4555" i="4"/>
  <c r="V4554" i="4"/>
  <c r="S4554" i="4"/>
  <c r="Q4554" i="4"/>
  <c r="V4553" i="4"/>
  <c r="S4553" i="4"/>
  <c r="Q4553" i="4"/>
  <c r="V4552" i="4"/>
  <c r="S4552" i="4"/>
  <c r="Q4552" i="4"/>
  <c r="V4551" i="4"/>
  <c r="S4551" i="4"/>
  <c r="Q4551" i="4"/>
  <c r="V4550" i="4"/>
  <c r="S4550" i="4"/>
  <c r="Q4550" i="4"/>
  <c r="V4549" i="4"/>
  <c r="S4549" i="4"/>
  <c r="Q4549" i="4"/>
  <c r="V4548" i="4"/>
  <c r="S4548" i="4"/>
  <c r="Q4548" i="4"/>
  <c r="V4547" i="4"/>
  <c r="S4547" i="4"/>
  <c r="Q4547" i="4"/>
  <c r="U4546" i="4"/>
  <c r="T4546" i="4"/>
  <c r="R4546" i="4"/>
  <c r="P4546" i="4"/>
  <c r="O4546" i="4"/>
  <c r="H4546" i="4"/>
  <c r="G4546" i="4"/>
  <c r="E4546" i="4"/>
  <c r="V4545" i="4"/>
  <c r="S4545" i="4"/>
  <c r="Q4545" i="4"/>
  <c r="V4544" i="4"/>
  <c r="S4544" i="4"/>
  <c r="Q4544" i="4"/>
  <c r="V4543" i="4"/>
  <c r="S4543" i="4"/>
  <c r="Q4543" i="4"/>
  <c r="V4542" i="4"/>
  <c r="S4542" i="4"/>
  <c r="Q4542" i="4"/>
  <c r="V4541" i="4"/>
  <c r="Q4541" i="4"/>
  <c r="U4540" i="4"/>
  <c r="T4540" i="4"/>
  <c r="R4540" i="4"/>
  <c r="P4540" i="4"/>
  <c r="L4540" i="4"/>
  <c r="K4540" i="4"/>
  <c r="J4540" i="4"/>
  <c r="I4540" i="4"/>
  <c r="H4540" i="4"/>
  <c r="G4540" i="4"/>
  <c r="E4540" i="4"/>
  <c r="M4538" i="4"/>
  <c r="F4534" i="4"/>
  <c r="F4533" i="4"/>
  <c r="V4532" i="4"/>
  <c r="S4532" i="4"/>
  <c r="Q4532" i="4"/>
  <c r="F4532" i="4"/>
  <c r="V4530" i="4"/>
  <c r="S4530" i="4"/>
  <c r="Q4530" i="4"/>
  <c r="V4529" i="4"/>
  <c r="S4529" i="4"/>
  <c r="Q4529" i="4"/>
  <c r="F4529" i="4"/>
  <c r="V4528" i="4"/>
  <c r="S4528" i="4"/>
  <c r="Q4528" i="4"/>
  <c r="F4528" i="4"/>
  <c r="V4527" i="4"/>
  <c r="S4527" i="4"/>
  <c r="Q4527" i="4"/>
  <c r="F4527" i="4"/>
  <c r="V4526" i="4"/>
  <c r="S4526" i="4"/>
  <c r="Q4526" i="4"/>
  <c r="F4526" i="4"/>
  <c r="V4525" i="4"/>
  <c r="S4525" i="4"/>
  <c r="Q4525" i="4"/>
  <c r="F4525" i="4"/>
  <c r="V4524" i="4"/>
  <c r="S4524" i="4"/>
  <c r="Q4524" i="4"/>
  <c r="F4524" i="4"/>
  <c r="V4523" i="4"/>
  <c r="S4523" i="4"/>
  <c r="Q4523" i="4"/>
  <c r="F4523" i="4"/>
  <c r="V4522" i="4"/>
  <c r="S4522" i="4"/>
  <c r="Q4522" i="4"/>
  <c r="F4522" i="4"/>
  <c r="V4521" i="4"/>
  <c r="S4521" i="4"/>
  <c r="Q4521" i="4"/>
  <c r="F4521" i="4"/>
  <c r="V4520" i="4"/>
  <c r="S4520" i="4"/>
  <c r="Q4520" i="4"/>
  <c r="V4519" i="4"/>
  <c r="S4519" i="4"/>
  <c r="Q4519" i="4"/>
  <c r="F4519" i="4"/>
  <c r="V4518" i="4"/>
  <c r="S4518" i="4"/>
  <c r="Q4518" i="4"/>
  <c r="F4518" i="4"/>
  <c r="V4517" i="4"/>
  <c r="S4517" i="4"/>
  <c r="Q4517" i="4"/>
  <c r="F4517" i="4"/>
  <c r="V4516" i="4"/>
  <c r="S4516" i="4"/>
  <c r="Q4516" i="4"/>
  <c r="F4516" i="4"/>
  <c r="V4515" i="4"/>
  <c r="S4515" i="4"/>
  <c r="Q4515" i="4"/>
  <c r="F4515" i="4"/>
  <c r="V4514" i="4"/>
  <c r="S4514" i="4"/>
  <c r="Q4514" i="4"/>
  <c r="F4514" i="4"/>
  <c r="V4513" i="4"/>
  <c r="S4513" i="4"/>
  <c r="Q4513" i="4"/>
  <c r="V4512" i="4"/>
  <c r="S4512" i="4"/>
  <c r="Q4512" i="4"/>
  <c r="F4512" i="4"/>
  <c r="V4511" i="4"/>
  <c r="S4511" i="4"/>
  <c r="Q4511" i="4"/>
  <c r="F4511" i="4"/>
  <c r="V4510" i="4"/>
  <c r="S4510" i="4"/>
  <c r="Q4510" i="4"/>
  <c r="F4510" i="4"/>
  <c r="V4509" i="4"/>
  <c r="S4509" i="4"/>
  <c r="Q4509" i="4"/>
  <c r="F4509" i="4"/>
  <c r="V4508" i="4"/>
  <c r="S4508" i="4"/>
  <c r="Q4508" i="4"/>
  <c r="F4508" i="4"/>
  <c r="V4507" i="4"/>
  <c r="S4507" i="4"/>
  <c r="Q4507" i="4"/>
  <c r="F4507" i="4"/>
  <c r="V4506" i="4"/>
  <c r="S4506" i="4"/>
  <c r="Q4506" i="4"/>
  <c r="F4506" i="4"/>
  <c r="V4505" i="4"/>
  <c r="S4505" i="4"/>
  <c r="Q4505" i="4"/>
  <c r="F4505" i="4"/>
  <c r="V4504" i="4"/>
  <c r="S4504" i="4"/>
  <c r="Q4504" i="4"/>
  <c r="V4503" i="4"/>
  <c r="S4503" i="4"/>
  <c r="Q4503" i="4"/>
  <c r="F4503" i="4"/>
  <c r="V4502" i="4"/>
  <c r="S4502" i="4"/>
  <c r="Q4502" i="4"/>
  <c r="F4502" i="4"/>
  <c r="V4501" i="4"/>
  <c r="S4501" i="4"/>
  <c r="Q4501" i="4"/>
  <c r="F4501" i="4"/>
  <c r="V4500" i="4"/>
  <c r="S4500" i="4"/>
  <c r="Q4500" i="4"/>
  <c r="F4500" i="4"/>
  <c r="V4499" i="4"/>
  <c r="S4499" i="4"/>
  <c r="Q4499" i="4"/>
  <c r="F4499" i="4"/>
  <c r="V4498" i="4"/>
  <c r="S4498" i="4"/>
  <c r="Q4498" i="4"/>
  <c r="F4498" i="4"/>
  <c r="V4497" i="4"/>
  <c r="S4497" i="4"/>
  <c r="Q4497" i="4"/>
  <c r="V4496" i="4"/>
  <c r="S4496" i="4"/>
  <c r="Q4496" i="4"/>
  <c r="F4496" i="4"/>
  <c r="V4495" i="4"/>
  <c r="Q4495" i="4"/>
  <c r="V4494" i="4"/>
  <c r="S4494" i="4"/>
  <c r="Q4494" i="4"/>
  <c r="V4493" i="4"/>
  <c r="Q4493" i="4"/>
  <c r="V4489" i="4"/>
  <c r="S4489" i="4"/>
  <c r="Q4489" i="4"/>
  <c r="U4488" i="4"/>
  <c r="T4488" i="4"/>
  <c r="R4488" i="4"/>
  <c r="P4488" i="4"/>
  <c r="O4488" i="4"/>
  <c r="L4488" i="4"/>
  <c r="V4487" i="4"/>
  <c r="S4487" i="4"/>
  <c r="Q4487" i="4"/>
  <c r="V4486" i="4"/>
  <c r="S4486" i="4"/>
  <c r="Q4486" i="4"/>
  <c r="V4485" i="4"/>
  <c r="S4485" i="4"/>
  <c r="Q4485" i="4"/>
  <c r="V4484" i="4"/>
  <c r="S4484" i="4"/>
  <c r="Q4484" i="4"/>
  <c r="V4483" i="4"/>
  <c r="S4483" i="4"/>
  <c r="Q4483" i="4"/>
  <c r="V4482" i="4"/>
  <c r="S4482" i="4"/>
  <c r="Q4482" i="4"/>
  <c r="V4481" i="4"/>
  <c r="S4481" i="4"/>
  <c r="Q4481" i="4"/>
  <c r="V4480" i="4"/>
  <c r="S4480" i="4"/>
  <c r="Q4480" i="4"/>
  <c r="V4479" i="4"/>
  <c r="S4479" i="4"/>
  <c r="Q4479" i="4"/>
  <c r="V4478" i="4"/>
  <c r="S4478" i="4"/>
  <c r="Q4478" i="4"/>
  <c r="V4477" i="4"/>
  <c r="S4477" i="4"/>
  <c r="Q4477" i="4"/>
  <c r="V4476" i="4"/>
  <c r="S4476" i="4"/>
  <c r="Q4476" i="4"/>
  <c r="V4475" i="4"/>
  <c r="S4475" i="4"/>
  <c r="Q4475" i="4"/>
  <c r="V4474" i="4"/>
  <c r="S4474" i="4"/>
  <c r="Q4474" i="4"/>
  <c r="V4473" i="4"/>
  <c r="S4473" i="4"/>
  <c r="Q4473" i="4"/>
  <c r="V4472" i="4"/>
  <c r="S4472" i="4"/>
  <c r="Q4472" i="4"/>
  <c r="V4471" i="4"/>
  <c r="S4471" i="4"/>
  <c r="Q4471" i="4"/>
  <c r="V4470" i="4"/>
  <c r="S4470" i="4"/>
  <c r="Q4470" i="4"/>
  <c r="V4469" i="4"/>
  <c r="S4469" i="4"/>
  <c r="Q4469" i="4"/>
  <c r="V4468" i="4"/>
  <c r="S4468" i="4"/>
  <c r="Q4468" i="4"/>
  <c r="V4467" i="4"/>
  <c r="S4467" i="4"/>
  <c r="Q4467" i="4"/>
  <c r="V4466" i="4"/>
  <c r="S4466" i="4"/>
  <c r="Q4466" i="4"/>
  <c r="V4465" i="4"/>
  <c r="S4465" i="4"/>
  <c r="Q4465" i="4"/>
  <c r="V4464" i="4"/>
  <c r="S4464" i="4"/>
  <c r="Q4464" i="4"/>
  <c r="V4463" i="4"/>
  <c r="S4463" i="4"/>
  <c r="Q4463" i="4"/>
  <c r="V4462" i="4"/>
  <c r="S4462" i="4"/>
  <c r="Q4462" i="4"/>
  <c r="V4461" i="4"/>
  <c r="S4461" i="4"/>
  <c r="Q4461" i="4"/>
  <c r="V4460" i="4"/>
  <c r="S4460" i="4"/>
  <c r="Q4460" i="4"/>
  <c r="V4459" i="4"/>
  <c r="S4459" i="4"/>
  <c r="Q4459" i="4"/>
  <c r="V4458" i="4"/>
  <c r="S4458" i="4"/>
  <c r="Q4458" i="4"/>
  <c r="V4457" i="4"/>
  <c r="S4457" i="4"/>
  <c r="Q4457" i="4"/>
  <c r="V4456" i="4"/>
  <c r="S4456" i="4"/>
  <c r="Q4456" i="4"/>
  <c r="V4455" i="4"/>
  <c r="S4455" i="4"/>
  <c r="Q4455" i="4"/>
  <c r="V4454" i="4"/>
  <c r="S4454" i="4"/>
  <c r="Q4454" i="4"/>
  <c r="V4453" i="4"/>
  <c r="S4453" i="4"/>
  <c r="Q4453" i="4"/>
  <c r="V4452" i="4"/>
  <c r="S4452" i="4"/>
  <c r="Q4452" i="4"/>
  <c r="V4451" i="4"/>
  <c r="S4451" i="4"/>
  <c r="Q4451" i="4"/>
  <c r="V4450" i="4"/>
  <c r="S4450" i="4"/>
  <c r="Q4450" i="4"/>
  <c r="V4449" i="4"/>
  <c r="S4449" i="4"/>
  <c r="Q4449" i="4"/>
  <c r="V4448" i="4"/>
  <c r="S4448" i="4"/>
  <c r="Q4448" i="4"/>
  <c r="V4447" i="4"/>
  <c r="S4447" i="4"/>
  <c r="Q4447" i="4"/>
  <c r="V4446" i="4"/>
  <c r="S4446" i="4"/>
  <c r="Q4446" i="4"/>
  <c r="V4445" i="4"/>
  <c r="S4445" i="4"/>
  <c r="Q4445" i="4"/>
  <c r="V4444" i="4"/>
  <c r="S4444" i="4"/>
  <c r="Q4444" i="4"/>
  <c r="V4443" i="4"/>
  <c r="S4443" i="4"/>
  <c r="Q4443" i="4"/>
  <c r="V4442" i="4"/>
  <c r="S4442" i="4"/>
  <c r="Q4442" i="4"/>
  <c r="V4441" i="4"/>
  <c r="S4441" i="4"/>
  <c r="Q4441" i="4"/>
  <c r="V4440" i="4"/>
  <c r="S4440" i="4"/>
  <c r="Q4440" i="4"/>
  <c r="V4439" i="4"/>
  <c r="S4439" i="4"/>
  <c r="Q4439" i="4"/>
  <c r="V4438" i="4"/>
  <c r="S4438" i="4"/>
  <c r="Q4438" i="4"/>
  <c r="V4437" i="4"/>
  <c r="S4437" i="4"/>
  <c r="Q4437" i="4"/>
  <c r="V4436" i="4"/>
  <c r="S4436" i="4"/>
  <c r="Q4436" i="4"/>
  <c r="V4435" i="4"/>
  <c r="S4435" i="4"/>
  <c r="Q4435" i="4"/>
  <c r="U4434" i="4"/>
  <c r="T4434" i="4"/>
  <c r="R4434" i="4"/>
  <c r="P4434" i="4"/>
  <c r="O4434" i="4"/>
  <c r="L4434" i="4"/>
  <c r="K4434" i="4"/>
  <c r="J4434" i="4"/>
  <c r="I4434" i="4"/>
  <c r="H4434" i="4"/>
  <c r="G4434" i="4"/>
  <c r="F4434" i="4"/>
  <c r="E4434" i="4"/>
  <c r="V4433" i="4"/>
  <c r="S4433" i="4"/>
  <c r="Q4433" i="4"/>
  <c r="V4432" i="4"/>
  <c r="S4432" i="4"/>
  <c r="Q4432" i="4"/>
  <c r="V4431" i="4"/>
  <c r="S4431" i="4"/>
  <c r="Q4431" i="4"/>
  <c r="V4430" i="4"/>
  <c r="S4430" i="4"/>
  <c r="Q4430" i="4"/>
  <c r="V4429" i="4"/>
  <c r="S4429" i="4"/>
  <c r="Q4429" i="4"/>
  <c r="U4428" i="4"/>
  <c r="T4428" i="4"/>
  <c r="R4428" i="4"/>
  <c r="P4428" i="4"/>
  <c r="O4428" i="4"/>
  <c r="L4428" i="4"/>
  <c r="K4428" i="4"/>
  <c r="J4428" i="4"/>
  <c r="I4428" i="4"/>
  <c r="H4428" i="4"/>
  <c r="G4428" i="4"/>
  <c r="F4428" i="4"/>
  <c r="E4428" i="4"/>
  <c r="V4424" i="4"/>
  <c r="S4424" i="4"/>
  <c r="Q4424" i="4"/>
  <c r="V4423" i="4"/>
  <c r="S4423" i="4"/>
  <c r="Q4423" i="4"/>
  <c r="V4422" i="4"/>
  <c r="S4422" i="4"/>
  <c r="Q4422" i="4"/>
  <c r="V4421" i="4"/>
  <c r="S4421" i="4"/>
  <c r="Q4421" i="4"/>
  <c r="V4420" i="4"/>
  <c r="S4420" i="4"/>
  <c r="Q4420" i="4"/>
  <c r="V4419" i="4"/>
  <c r="S4419" i="4"/>
  <c r="Q4419" i="4"/>
  <c r="V4418" i="4"/>
  <c r="S4418" i="4"/>
  <c r="Q4418" i="4"/>
  <c r="V4417" i="4"/>
  <c r="S4417" i="4"/>
  <c r="Q4417" i="4"/>
  <c r="V4416" i="4"/>
  <c r="S4416" i="4"/>
  <c r="Q4416" i="4"/>
  <c r="V4415" i="4"/>
  <c r="Q4415" i="4"/>
  <c r="V4414" i="4"/>
  <c r="S4414" i="4"/>
  <c r="Q4414" i="4"/>
  <c r="V4413" i="4"/>
  <c r="S4413" i="4"/>
  <c r="Q4413" i="4"/>
  <c r="V4412" i="4"/>
  <c r="S4412" i="4"/>
  <c r="Q4412" i="4"/>
  <c r="V4411" i="4"/>
  <c r="S4411" i="4"/>
  <c r="Q4411" i="4"/>
  <c r="V4410" i="4"/>
  <c r="S4410" i="4"/>
  <c r="Q4410" i="4"/>
  <c r="U4409" i="4"/>
  <c r="T4409" i="4"/>
  <c r="R4409" i="4"/>
  <c r="P4409" i="4"/>
  <c r="O4409" i="4"/>
  <c r="L4409" i="4"/>
  <c r="K4409" i="4"/>
  <c r="I4409" i="4"/>
  <c r="H4409" i="4"/>
  <c r="G4409" i="4"/>
  <c r="E4409" i="4"/>
  <c r="V4408" i="4"/>
  <c r="S4408" i="4"/>
  <c r="Q4408" i="4"/>
  <c r="V4407" i="4"/>
  <c r="S4407" i="4"/>
  <c r="Q4407" i="4"/>
  <c r="V4406" i="4"/>
  <c r="S4406" i="4"/>
  <c r="Q4406" i="4"/>
  <c r="V4405" i="4"/>
  <c r="S4405" i="4"/>
  <c r="Q4405" i="4"/>
  <c r="V4404" i="4"/>
  <c r="S4404" i="4"/>
  <c r="Q4404" i="4"/>
  <c r="V4403" i="4"/>
  <c r="Q4403" i="4"/>
  <c r="V4402" i="4"/>
  <c r="Q4402" i="4"/>
  <c r="V4401" i="4"/>
  <c r="S4401" i="4"/>
  <c r="Q4401" i="4"/>
  <c r="V4400" i="4"/>
  <c r="S4400" i="4"/>
  <c r="Q4400" i="4"/>
  <c r="V4399" i="4"/>
  <c r="S4399" i="4"/>
  <c r="Q4399" i="4"/>
  <c r="V4398" i="4"/>
  <c r="S4398" i="4"/>
  <c r="Q4398" i="4"/>
  <c r="V4397" i="4"/>
  <c r="Q4397" i="4"/>
  <c r="V4396" i="4"/>
  <c r="S4396" i="4"/>
  <c r="Q4396" i="4"/>
  <c r="U4395" i="4"/>
  <c r="T4395" i="4"/>
  <c r="R4395" i="4"/>
  <c r="P4395" i="4"/>
  <c r="O4395" i="4"/>
  <c r="H4395" i="4"/>
  <c r="G4395" i="4"/>
  <c r="E4395" i="4"/>
  <c r="V4394" i="4"/>
  <c r="S4394" i="4"/>
  <c r="Q4394" i="4"/>
  <c r="V4393" i="4"/>
  <c r="S4393" i="4"/>
  <c r="Q4393" i="4"/>
  <c r="V4392" i="4"/>
  <c r="S4392" i="4"/>
  <c r="Q4392" i="4"/>
  <c r="V4391" i="4"/>
  <c r="S4391" i="4"/>
  <c r="Q4391" i="4"/>
  <c r="V4390" i="4"/>
  <c r="S4390" i="4"/>
  <c r="Q4390" i="4"/>
  <c r="U4389" i="4"/>
  <c r="T4389" i="4"/>
  <c r="R4389" i="4"/>
  <c r="P4389" i="4"/>
  <c r="L4389" i="4"/>
  <c r="K4389" i="4"/>
  <c r="J4389" i="4"/>
  <c r="I4389" i="4"/>
  <c r="H4389" i="4"/>
  <c r="G4389" i="4"/>
  <c r="E4389" i="4"/>
  <c r="M4387" i="4"/>
  <c r="F4383" i="4"/>
  <c r="F4382" i="4"/>
  <c r="V4381" i="4"/>
  <c r="S4381" i="4"/>
  <c r="Q4381" i="4"/>
  <c r="F4381" i="4"/>
  <c r="V4379" i="4"/>
  <c r="S4379" i="4"/>
  <c r="Q4379" i="4"/>
  <c r="V4378" i="4"/>
  <c r="S4378" i="4"/>
  <c r="Q4378" i="4"/>
  <c r="F4378" i="4"/>
  <c r="V4377" i="4"/>
  <c r="S4377" i="4"/>
  <c r="Q4377" i="4"/>
  <c r="F4377" i="4"/>
  <c r="V4376" i="4"/>
  <c r="S4376" i="4"/>
  <c r="Q4376" i="4"/>
  <c r="F4376" i="4"/>
  <c r="V4375" i="4"/>
  <c r="S4375" i="4"/>
  <c r="Q4375" i="4"/>
  <c r="F4375" i="4"/>
  <c r="V4374" i="4"/>
  <c r="S4374" i="4"/>
  <c r="Q4374" i="4"/>
  <c r="F4374" i="4"/>
  <c r="V4373" i="4"/>
  <c r="S4373" i="4"/>
  <c r="Q4373" i="4"/>
  <c r="F4373" i="4"/>
  <c r="V4372" i="4"/>
  <c r="S4372" i="4"/>
  <c r="Q4372" i="4"/>
  <c r="F4372" i="4"/>
  <c r="V4371" i="4"/>
  <c r="S4371" i="4"/>
  <c r="Q4371" i="4"/>
  <c r="F4371" i="4"/>
  <c r="V4370" i="4"/>
  <c r="S4370" i="4"/>
  <c r="Q4370" i="4"/>
  <c r="F4370" i="4"/>
  <c r="V4369" i="4"/>
  <c r="S4369" i="4"/>
  <c r="Q4369" i="4"/>
  <c r="F4369" i="4"/>
  <c r="V4368" i="4"/>
  <c r="S4368" i="4"/>
  <c r="Q4368" i="4"/>
  <c r="F4368" i="4"/>
  <c r="V4367" i="4"/>
  <c r="S4367" i="4"/>
  <c r="Q4367" i="4"/>
  <c r="F4367" i="4"/>
  <c r="V4366" i="4"/>
  <c r="S4366" i="4"/>
  <c r="Q4366" i="4"/>
  <c r="F4366" i="4"/>
  <c r="V4365" i="4"/>
  <c r="S4365" i="4"/>
  <c r="Q4365" i="4"/>
  <c r="F4365" i="4"/>
  <c r="V4364" i="4"/>
  <c r="S4364" i="4"/>
  <c r="Q4364" i="4"/>
  <c r="F4364" i="4"/>
  <c r="V4363" i="4"/>
  <c r="S4363" i="4"/>
  <c r="Q4363" i="4"/>
  <c r="F4363" i="4"/>
  <c r="V4362" i="4"/>
  <c r="S4362" i="4"/>
  <c r="Q4362" i="4"/>
  <c r="V4361" i="4"/>
  <c r="S4361" i="4"/>
  <c r="Q4361" i="4"/>
  <c r="F4361" i="4"/>
  <c r="V4360" i="4"/>
  <c r="S4360" i="4"/>
  <c r="Q4360" i="4"/>
  <c r="F4360" i="4"/>
  <c r="V4359" i="4"/>
  <c r="S4359" i="4"/>
  <c r="Q4359" i="4"/>
  <c r="F4359" i="4"/>
  <c r="V4358" i="4"/>
  <c r="S4358" i="4"/>
  <c r="Q4358" i="4"/>
  <c r="F4358" i="4"/>
  <c r="V4357" i="4"/>
  <c r="S4357" i="4"/>
  <c r="Q4357" i="4"/>
  <c r="F4357" i="4"/>
  <c r="V4356" i="4"/>
  <c r="S4356" i="4"/>
  <c r="Q4356" i="4"/>
  <c r="F4356" i="4"/>
  <c r="V4355" i="4"/>
  <c r="S4355" i="4"/>
  <c r="Q4355" i="4"/>
  <c r="F4355" i="4"/>
  <c r="V4354" i="4"/>
  <c r="S4354" i="4"/>
  <c r="Q4354" i="4"/>
  <c r="F4354" i="4"/>
  <c r="V4353" i="4"/>
  <c r="S4353" i="4"/>
  <c r="Q4353" i="4"/>
  <c r="V4352" i="4"/>
  <c r="S4352" i="4"/>
  <c r="Q4352" i="4"/>
  <c r="F4352" i="4"/>
  <c r="V4351" i="4"/>
  <c r="S4351" i="4"/>
  <c r="Q4351" i="4"/>
  <c r="F4351" i="4"/>
  <c r="V4350" i="4"/>
  <c r="S4350" i="4"/>
  <c r="Q4350" i="4"/>
  <c r="F4350" i="4"/>
  <c r="V4349" i="4"/>
  <c r="S4349" i="4"/>
  <c r="Q4349" i="4"/>
  <c r="F4349" i="4"/>
  <c r="V4348" i="4"/>
  <c r="S4348" i="4"/>
  <c r="Q4348" i="4"/>
  <c r="F4348" i="4"/>
  <c r="V4347" i="4"/>
  <c r="S4347" i="4"/>
  <c r="Q4347" i="4"/>
  <c r="F4347" i="4"/>
  <c r="V4346" i="4"/>
  <c r="S4346" i="4"/>
  <c r="Q4346" i="4"/>
  <c r="V4345" i="4"/>
  <c r="S4345" i="4"/>
  <c r="Q4345" i="4"/>
  <c r="F4345" i="4"/>
  <c r="V4344" i="4"/>
  <c r="Q4344" i="4"/>
  <c r="V4343" i="4"/>
  <c r="S4343" i="4"/>
  <c r="Q4343" i="4"/>
  <c r="V4342" i="4"/>
  <c r="S4342" i="4"/>
  <c r="Q4342" i="4"/>
  <c r="V4338" i="4"/>
  <c r="S4338" i="4"/>
  <c r="Q4338" i="4"/>
  <c r="U4337" i="4"/>
  <c r="T4337" i="4"/>
  <c r="R4337" i="4"/>
  <c r="P4337" i="4"/>
  <c r="O4337" i="4"/>
  <c r="L4337" i="4"/>
  <c r="V4336" i="4"/>
  <c r="S4336" i="4"/>
  <c r="Q4336" i="4"/>
  <c r="V4335" i="4"/>
  <c r="S4335" i="4"/>
  <c r="Q4335" i="4"/>
  <c r="V4334" i="4"/>
  <c r="S4334" i="4"/>
  <c r="Q4334" i="4"/>
  <c r="V4333" i="4"/>
  <c r="S4333" i="4"/>
  <c r="Q4333" i="4"/>
  <c r="V4332" i="4"/>
  <c r="S4332" i="4"/>
  <c r="Q4332" i="4"/>
  <c r="V4331" i="4"/>
  <c r="S4331" i="4"/>
  <c r="Q4331" i="4"/>
  <c r="V4330" i="4"/>
  <c r="S4330" i="4"/>
  <c r="Q4330" i="4"/>
  <c r="V4329" i="4"/>
  <c r="S4329" i="4"/>
  <c r="Q4329" i="4"/>
  <c r="V4328" i="4"/>
  <c r="S4328" i="4"/>
  <c r="Q4328" i="4"/>
  <c r="V4327" i="4"/>
  <c r="S4327" i="4"/>
  <c r="Q4327" i="4"/>
  <c r="V4326" i="4"/>
  <c r="S4326" i="4"/>
  <c r="Q4326" i="4"/>
  <c r="V4325" i="4"/>
  <c r="S4325" i="4"/>
  <c r="Q4325" i="4"/>
  <c r="V4324" i="4"/>
  <c r="S4324" i="4"/>
  <c r="Q4324" i="4"/>
  <c r="V4323" i="4"/>
  <c r="Q4323" i="4"/>
  <c r="V4322" i="4"/>
  <c r="S4322" i="4"/>
  <c r="Q4322" i="4"/>
  <c r="V4321" i="4"/>
  <c r="S4321" i="4"/>
  <c r="Q4321" i="4"/>
  <c r="V4320" i="4"/>
  <c r="S4320" i="4"/>
  <c r="Q4320" i="4"/>
  <c r="V4319" i="4"/>
  <c r="S4319" i="4"/>
  <c r="Q4319" i="4"/>
  <c r="V4318" i="4"/>
  <c r="S4318" i="4"/>
  <c r="Q4318" i="4"/>
  <c r="V4317" i="4"/>
  <c r="S4317" i="4"/>
  <c r="Q4317" i="4"/>
  <c r="V4316" i="4"/>
  <c r="S4316" i="4"/>
  <c r="Q4316" i="4"/>
  <c r="V4315" i="4"/>
  <c r="S4315" i="4"/>
  <c r="Q4315" i="4"/>
  <c r="V4314" i="4"/>
  <c r="S4314" i="4"/>
  <c r="Q4314" i="4"/>
  <c r="V4313" i="4"/>
  <c r="S4313" i="4"/>
  <c r="Q4313" i="4"/>
  <c r="V4312" i="4"/>
  <c r="S4312" i="4"/>
  <c r="Q4312" i="4"/>
  <c r="V4311" i="4"/>
  <c r="S4311" i="4"/>
  <c r="Q4311" i="4"/>
  <c r="V4310" i="4"/>
  <c r="Q4310" i="4"/>
  <c r="V4309" i="4"/>
  <c r="Q4309" i="4"/>
  <c r="V4308" i="4"/>
  <c r="S4308" i="4"/>
  <c r="Q4308" i="4"/>
  <c r="V4307" i="4"/>
  <c r="S4307" i="4"/>
  <c r="Q4307" i="4"/>
  <c r="V4306" i="4"/>
  <c r="S4306" i="4"/>
  <c r="Q4306" i="4"/>
  <c r="V4305" i="4"/>
  <c r="S4305" i="4"/>
  <c r="Q4305" i="4"/>
  <c r="V4304" i="4"/>
  <c r="S4304" i="4"/>
  <c r="Q4304" i="4"/>
  <c r="V4303" i="4"/>
  <c r="S4303" i="4"/>
  <c r="Q4303" i="4"/>
  <c r="V4302" i="4"/>
  <c r="S4302" i="4"/>
  <c r="Q4302" i="4"/>
  <c r="V4301" i="4"/>
  <c r="S4301" i="4"/>
  <c r="Q4301" i="4"/>
  <c r="V4300" i="4"/>
  <c r="S4300" i="4"/>
  <c r="Q4300" i="4"/>
  <c r="V4299" i="4"/>
  <c r="S4299" i="4"/>
  <c r="Q4299" i="4"/>
  <c r="V4298" i="4"/>
  <c r="S4298" i="4"/>
  <c r="Q4298" i="4"/>
  <c r="V4297" i="4"/>
  <c r="S4297" i="4"/>
  <c r="Q4297" i="4"/>
  <c r="V4296" i="4"/>
  <c r="S4296" i="4"/>
  <c r="Q4296" i="4"/>
  <c r="V4295" i="4"/>
  <c r="S4295" i="4"/>
  <c r="Q4295" i="4"/>
  <c r="V4294" i="4"/>
  <c r="S4294" i="4"/>
  <c r="Q4294" i="4"/>
  <c r="V4293" i="4"/>
  <c r="S4293" i="4"/>
  <c r="Q4293" i="4"/>
  <c r="V4292" i="4"/>
  <c r="S4292" i="4"/>
  <c r="Q4292" i="4"/>
  <c r="V4291" i="4"/>
  <c r="S4291" i="4"/>
  <c r="Q4291" i="4"/>
  <c r="V4290" i="4"/>
  <c r="S4290" i="4"/>
  <c r="Q4290" i="4"/>
  <c r="V4289" i="4"/>
  <c r="S4289" i="4"/>
  <c r="Q4289" i="4"/>
  <c r="V4288" i="4"/>
  <c r="S4288" i="4"/>
  <c r="Q4288" i="4"/>
  <c r="V4287" i="4"/>
  <c r="S4287" i="4"/>
  <c r="Q4287" i="4"/>
  <c r="V4286" i="4"/>
  <c r="S4286" i="4"/>
  <c r="Q4286" i="4"/>
  <c r="V4285" i="4"/>
  <c r="S4285" i="4"/>
  <c r="Q4285" i="4"/>
  <c r="V4284" i="4"/>
  <c r="S4284" i="4"/>
  <c r="Q4284" i="4"/>
  <c r="U4283" i="4"/>
  <c r="T4283" i="4"/>
  <c r="R4283" i="4"/>
  <c r="P4283" i="4"/>
  <c r="O4283" i="4"/>
  <c r="H4283" i="4"/>
  <c r="G4283" i="4"/>
  <c r="E4283" i="4"/>
  <c r="V4282" i="4"/>
  <c r="S4282" i="4"/>
  <c r="Q4282" i="4"/>
  <c r="V4281" i="4"/>
  <c r="S4281" i="4"/>
  <c r="Q4281" i="4"/>
  <c r="V4280" i="4"/>
  <c r="S4280" i="4"/>
  <c r="Q4280" i="4"/>
  <c r="V4279" i="4"/>
  <c r="S4279" i="4"/>
  <c r="Q4279" i="4"/>
  <c r="V4278" i="4"/>
  <c r="S4278" i="4"/>
  <c r="Q4278" i="4"/>
  <c r="U4277" i="4"/>
  <c r="T4277" i="4"/>
  <c r="R4277" i="4"/>
  <c r="P4277" i="4"/>
  <c r="O4277" i="4"/>
  <c r="L4277" i="4"/>
  <c r="K4277" i="4"/>
  <c r="I4277" i="4"/>
  <c r="H4277" i="4"/>
  <c r="G4277" i="4"/>
  <c r="F4277" i="4"/>
  <c r="E4277" i="4"/>
  <c r="V4273" i="4"/>
  <c r="S4273" i="4"/>
  <c r="Q4273" i="4"/>
  <c r="V4272" i="4"/>
  <c r="S4272" i="4"/>
  <c r="Q4272" i="4"/>
  <c r="V4271" i="4"/>
  <c r="S4271" i="4"/>
  <c r="Q4271" i="4"/>
  <c r="V4270" i="4"/>
  <c r="S4270" i="4"/>
  <c r="Q4270" i="4"/>
  <c r="V4269" i="4"/>
  <c r="S4269" i="4"/>
  <c r="Q4269" i="4"/>
  <c r="V4268" i="4"/>
  <c r="S4268" i="4"/>
  <c r="Q4268" i="4"/>
  <c r="V4267" i="4"/>
  <c r="S4267" i="4"/>
  <c r="Q4267" i="4"/>
  <c r="V4266" i="4"/>
  <c r="S4266" i="4"/>
  <c r="Q4266" i="4"/>
  <c r="V4265" i="4"/>
  <c r="S4265" i="4"/>
  <c r="Q4265" i="4"/>
  <c r="V4264" i="4"/>
  <c r="Q4264" i="4"/>
  <c r="V4263" i="4"/>
  <c r="S4263" i="4"/>
  <c r="Q4263" i="4"/>
  <c r="V4262" i="4"/>
  <c r="S4262" i="4"/>
  <c r="Q4262" i="4"/>
  <c r="V4261" i="4"/>
  <c r="S4261" i="4"/>
  <c r="Q4261" i="4"/>
  <c r="V4260" i="4"/>
  <c r="S4260" i="4"/>
  <c r="Q4260" i="4"/>
  <c r="V4259" i="4"/>
  <c r="S4259" i="4"/>
  <c r="Q4259" i="4"/>
  <c r="U4258" i="4"/>
  <c r="T4258" i="4"/>
  <c r="R4258" i="4"/>
  <c r="P4258" i="4"/>
  <c r="O4258" i="4"/>
  <c r="L4258" i="4"/>
  <c r="K4258" i="4"/>
  <c r="I4258" i="4"/>
  <c r="H4258" i="4"/>
  <c r="G4258" i="4"/>
  <c r="E4258" i="4"/>
  <c r="V4257" i="4"/>
  <c r="S4257" i="4"/>
  <c r="Q4257" i="4"/>
  <c r="V4256" i="4"/>
  <c r="S4256" i="4"/>
  <c r="Q4256" i="4"/>
  <c r="V4255" i="4"/>
  <c r="S4255" i="4"/>
  <c r="Q4255" i="4"/>
  <c r="V4254" i="4"/>
  <c r="S4254" i="4"/>
  <c r="Q4254" i="4"/>
  <c r="V4253" i="4"/>
  <c r="S4253" i="4"/>
  <c r="Q4253" i="4"/>
  <c r="V4252" i="4"/>
  <c r="S4252" i="4"/>
  <c r="Q4252" i="4"/>
  <c r="V4251" i="4"/>
  <c r="Q4251" i="4"/>
  <c r="V4250" i="4"/>
  <c r="Q4250" i="4"/>
  <c r="V4249" i="4"/>
  <c r="S4249" i="4"/>
  <c r="Q4249" i="4"/>
  <c r="V4248" i="4"/>
  <c r="S4248" i="4"/>
  <c r="Q4248" i="4"/>
  <c r="V4247" i="4"/>
  <c r="Q4247" i="4"/>
  <c r="V4246" i="4"/>
  <c r="Q4246" i="4"/>
  <c r="V4245" i="4"/>
  <c r="S4245" i="4"/>
  <c r="Q4245" i="4"/>
  <c r="U4244" i="4"/>
  <c r="T4244" i="4"/>
  <c r="R4244" i="4"/>
  <c r="P4244" i="4"/>
  <c r="O4244" i="4"/>
  <c r="H4244" i="4"/>
  <c r="G4244" i="4"/>
  <c r="E4244" i="4"/>
  <c r="V4243" i="4"/>
  <c r="S4243" i="4"/>
  <c r="Q4243" i="4"/>
  <c r="V4242" i="4"/>
  <c r="S4242" i="4"/>
  <c r="Q4242" i="4"/>
  <c r="V4241" i="4"/>
  <c r="S4241" i="4"/>
  <c r="Q4241" i="4"/>
  <c r="V4240" i="4"/>
  <c r="S4240" i="4"/>
  <c r="Q4240" i="4"/>
  <c r="V4239" i="4"/>
  <c r="S4239" i="4"/>
  <c r="Q4239" i="4"/>
  <c r="U4238" i="4"/>
  <c r="T4238" i="4"/>
  <c r="R4238" i="4"/>
  <c r="P4238" i="4"/>
  <c r="L4238" i="4"/>
  <c r="K4238" i="4"/>
  <c r="J4238" i="4"/>
  <c r="I4238" i="4"/>
  <c r="H4238" i="4"/>
  <c r="G4238" i="4"/>
  <c r="E4238" i="4"/>
  <c r="M4236" i="4"/>
  <c r="F4232" i="4"/>
  <c r="F4231" i="4"/>
  <c r="V4230" i="4"/>
  <c r="S4230" i="4"/>
  <c r="Q4230" i="4"/>
  <c r="F4230" i="4"/>
  <c r="V4228" i="4"/>
  <c r="S4228" i="4"/>
  <c r="Q4228" i="4"/>
  <c r="V4227" i="4"/>
  <c r="S4227" i="4"/>
  <c r="Q4227" i="4"/>
  <c r="F4227" i="4"/>
  <c r="V4226" i="4"/>
  <c r="S4226" i="4"/>
  <c r="Q4226" i="4"/>
  <c r="F4226" i="4"/>
  <c r="V4225" i="4"/>
  <c r="S4225" i="4"/>
  <c r="Q4225" i="4"/>
  <c r="V4224" i="4"/>
  <c r="S4224" i="4"/>
  <c r="Q4224" i="4"/>
  <c r="V4223" i="4"/>
  <c r="S4223" i="4"/>
  <c r="Q4223" i="4"/>
  <c r="V4222" i="4"/>
  <c r="S4222" i="4"/>
  <c r="Q4222" i="4"/>
  <c r="V4221" i="4"/>
  <c r="S4221" i="4"/>
  <c r="Q4221" i="4"/>
  <c r="V4220" i="4"/>
  <c r="S4220" i="4"/>
  <c r="Q4220" i="4"/>
  <c r="V4219" i="4"/>
  <c r="S4219" i="4"/>
  <c r="Q4219" i="4"/>
  <c r="V4218" i="4"/>
  <c r="S4218" i="4"/>
  <c r="Q4218" i="4"/>
  <c r="V4217" i="4"/>
  <c r="S4217" i="4"/>
  <c r="Q4217" i="4"/>
  <c r="V4216" i="4"/>
  <c r="S4216" i="4"/>
  <c r="Q4216" i="4"/>
  <c r="V4215" i="4"/>
  <c r="S4215" i="4"/>
  <c r="Q4215" i="4"/>
  <c r="V4214" i="4"/>
  <c r="S4214" i="4"/>
  <c r="Q4214" i="4"/>
  <c r="V4213" i="4"/>
  <c r="S4213" i="4"/>
  <c r="Q4213" i="4"/>
  <c r="V4212" i="4"/>
  <c r="S4212" i="4"/>
  <c r="Q4212" i="4"/>
  <c r="V4211" i="4"/>
  <c r="S4211" i="4"/>
  <c r="Q4211" i="4"/>
  <c r="V4210" i="4"/>
  <c r="S4210" i="4"/>
  <c r="Q4210" i="4"/>
  <c r="V4209" i="4"/>
  <c r="S4209" i="4"/>
  <c r="Q4209" i="4"/>
  <c r="V4208" i="4"/>
  <c r="S4208" i="4"/>
  <c r="Q4208" i="4"/>
  <c r="V4207" i="4"/>
  <c r="S4207" i="4"/>
  <c r="Q4207" i="4"/>
  <c r="V4206" i="4"/>
  <c r="S4206" i="4"/>
  <c r="Q4206" i="4"/>
  <c r="V4205" i="4"/>
  <c r="S4205" i="4"/>
  <c r="Q4205" i="4"/>
  <c r="V4204" i="4"/>
  <c r="S4204" i="4"/>
  <c r="Q4204" i="4"/>
  <c r="V4203" i="4"/>
  <c r="S4203" i="4"/>
  <c r="Q4203" i="4"/>
  <c r="V4202" i="4"/>
  <c r="S4202" i="4"/>
  <c r="Q4202" i="4"/>
  <c r="V4201" i="4"/>
  <c r="S4201" i="4"/>
  <c r="Q4201" i="4"/>
  <c r="V4200" i="4"/>
  <c r="S4200" i="4"/>
  <c r="Q4200" i="4"/>
  <c r="V4199" i="4"/>
  <c r="S4199" i="4"/>
  <c r="Q4199" i="4"/>
  <c r="V4198" i="4"/>
  <c r="S4198" i="4"/>
  <c r="Q4198" i="4"/>
  <c r="V4197" i="4"/>
  <c r="S4197" i="4"/>
  <c r="Q4197" i="4"/>
  <c r="V4196" i="4"/>
  <c r="S4196" i="4"/>
  <c r="Q4196" i="4"/>
  <c r="V4195" i="4"/>
  <c r="S4195" i="4"/>
  <c r="Q4195" i="4"/>
  <c r="V4194" i="4"/>
  <c r="S4194" i="4"/>
  <c r="Q4194" i="4"/>
  <c r="V4193" i="4"/>
  <c r="Q4193" i="4"/>
  <c r="V4192" i="4"/>
  <c r="S4192" i="4"/>
  <c r="Q4192" i="4"/>
  <c r="V4191" i="4"/>
  <c r="S4191" i="4"/>
  <c r="Q4191" i="4"/>
  <c r="V4187" i="4"/>
  <c r="S4187" i="4"/>
  <c r="Q4187" i="4"/>
  <c r="U4186" i="4"/>
  <c r="U104" i="4" s="1"/>
  <c r="T4186" i="4"/>
  <c r="T104" i="4" s="1"/>
  <c r="R4186" i="4"/>
  <c r="R104" i="4" s="1"/>
  <c r="P4186" i="4"/>
  <c r="O4186" i="4"/>
  <c r="L4186" i="4"/>
  <c r="J4186" i="4"/>
  <c r="V4185" i="4"/>
  <c r="S4185" i="4"/>
  <c r="Q4185" i="4"/>
  <c r="V4184" i="4"/>
  <c r="S4184" i="4"/>
  <c r="Q4184" i="4"/>
  <c r="V4183" i="4"/>
  <c r="S4183" i="4"/>
  <c r="Q4183" i="4"/>
  <c r="V4182" i="4"/>
  <c r="S4182" i="4"/>
  <c r="Q4182" i="4"/>
  <c r="V4181" i="4"/>
  <c r="S4181" i="4"/>
  <c r="Q4181" i="4"/>
  <c r="V4180" i="4"/>
  <c r="S4180" i="4"/>
  <c r="Q4180" i="4"/>
  <c r="V4179" i="4"/>
  <c r="S4179" i="4"/>
  <c r="Q4179" i="4"/>
  <c r="V4178" i="4"/>
  <c r="S4178" i="4"/>
  <c r="Q4178" i="4"/>
  <c r="V4177" i="4"/>
  <c r="S4177" i="4"/>
  <c r="Q4177" i="4"/>
  <c r="V4176" i="4"/>
  <c r="S4176" i="4"/>
  <c r="Q4176" i="4"/>
  <c r="V4175" i="4"/>
  <c r="S4175" i="4"/>
  <c r="Q4175" i="4"/>
  <c r="V4174" i="4"/>
  <c r="S4174" i="4"/>
  <c r="Q4174" i="4"/>
  <c r="V4173" i="4"/>
  <c r="S4173" i="4"/>
  <c r="Q4173" i="4"/>
  <c r="V4172" i="4"/>
  <c r="Q4172" i="4"/>
  <c r="V4171" i="4"/>
  <c r="S4171" i="4"/>
  <c r="Q4171" i="4"/>
  <c r="V4170" i="4"/>
  <c r="S4170" i="4"/>
  <c r="Q4170" i="4"/>
  <c r="V4169" i="4"/>
  <c r="S4169" i="4"/>
  <c r="Q4169" i="4"/>
  <c r="V4168" i="4"/>
  <c r="S4168" i="4"/>
  <c r="Q4168" i="4"/>
  <c r="V4167" i="4"/>
  <c r="S4167" i="4"/>
  <c r="Q4167" i="4"/>
  <c r="V4166" i="4"/>
  <c r="S4166" i="4"/>
  <c r="Q4166" i="4"/>
  <c r="V4165" i="4"/>
  <c r="S4165" i="4"/>
  <c r="Q4165" i="4"/>
  <c r="V4164" i="4"/>
  <c r="S4164" i="4"/>
  <c r="Q4164" i="4"/>
  <c r="V4163" i="4"/>
  <c r="S4163" i="4"/>
  <c r="Q4163" i="4"/>
  <c r="V4162" i="4"/>
  <c r="S4162" i="4"/>
  <c r="Q4162" i="4"/>
  <c r="V4161" i="4"/>
  <c r="S4161" i="4"/>
  <c r="Q4161" i="4"/>
  <c r="V4160" i="4"/>
  <c r="S4160" i="4"/>
  <c r="Q4160" i="4"/>
  <c r="V4159" i="4"/>
  <c r="S4159" i="4"/>
  <c r="Q4159" i="4"/>
  <c r="V4158" i="4"/>
  <c r="S4158" i="4"/>
  <c r="Q4158" i="4"/>
  <c r="V4157" i="4"/>
  <c r="S4157" i="4"/>
  <c r="Q4157" i="4"/>
  <c r="V4156" i="4"/>
  <c r="S4156" i="4"/>
  <c r="Q4156" i="4"/>
  <c r="V4155" i="4"/>
  <c r="S4155" i="4"/>
  <c r="Q4155" i="4"/>
  <c r="V4154" i="4"/>
  <c r="S4154" i="4"/>
  <c r="Q4154" i="4"/>
  <c r="V4153" i="4"/>
  <c r="S4153" i="4"/>
  <c r="Q4153" i="4"/>
  <c r="V4152" i="4"/>
  <c r="S4152" i="4"/>
  <c r="Q4152" i="4"/>
  <c r="V4151" i="4"/>
  <c r="S4151" i="4"/>
  <c r="Q4151" i="4"/>
  <c r="V4150" i="4"/>
  <c r="S4150" i="4"/>
  <c r="Q4150" i="4"/>
  <c r="V4149" i="4"/>
  <c r="S4149" i="4"/>
  <c r="Q4149" i="4"/>
  <c r="V4148" i="4"/>
  <c r="S4148" i="4"/>
  <c r="Q4148" i="4"/>
  <c r="V4147" i="4"/>
  <c r="S4147" i="4"/>
  <c r="Q4147" i="4"/>
  <c r="V4146" i="4"/>
  <c r="S4146" i="4"/>
  <c r="Q4146" i="4"/>
  <c r="V4145" i="4"/>
  <c r="S4145" i="4"/>
  <c r="Q4145" i="4"/>
  <c r="V4144" i="4"/>
  <c r="S4144" i="4"/>
  <c r="Q4144" i="4"/>
  <c r="V4143" i="4"/>
  <c r="S4143" i="4"/>
  <c r="Q4143" i="4"/>
  <c r="V4142" i="4"/>
  <c r="S4142" i="4"/>
  <c r="Q4142" i="4"/>
  <c r="V4141" i="4"/>
  <c r="S4141" i="4"/>
  <c r="Q4141" i="4"/>
  <c r="V4140" i="4"/>
  <c r="S4140" i="4"/>
  <c r="Q4140" i="4"/>
  <c r="V4139" i="4"/>
  <c r="S4139" i="4"/>
  <c r="Q4139" i="4"/>
  <c r="V4138" i="4"/>
  <c r="S4138" i="4"/>
  <c r="Q4138" i="4"/>
  <c r="V4137" i="4"/>
  <c r="S4137" i="4"/>
  <c r="Q4137" i="4"/>
  <c r="V4136" i="4"/>
  <c r="S4136" i="4"/>
  <c r="Q4136" i="4"/>
  <c r="V4135" i="4"/>
  <c r="S4135" i="4"/>
  <c r="Q4135" i="4"/>
  <c r="V4134" i="4"/>
  <c r="S4134" i="4"/>
  <c r="Q4134" i="4"/>
  <c r="V4133" i="4"/>
  <c r="S4133" i="4"/>
  <c r="Q4133" i="4"/>
  <c r="U4132" i="4"/>
  <c r="T4132" i="4"/>
  <c r="R4132" i="4"/>
  <c r="P4132" i="4"/>
  <c r="O4132" i="4"/>
  <c r="H4132" i="4"/>
  <c r="G4132" i="4"/>
  <c r="E4132" i="4"/>
  <c r="V4131" i="4"/>
  <c r="S4131" i="4"/>
  <c r="Q4131" i="4"/>
  <c r="V4130" i="4"/>
  <c r="S4130" i="4"/>
  <c r="Q4130" i="4"/>
  <c r="V4129" i="4"/>
  <c r="S4129" i="4"/>
  <c r="Q4129" i="4"/>
  <c r="V4128" i="4"/>
  <c r="Q4128" i="4"/>
  <c r="F4126" i="4"/>
  <c r="V4127" i="4"/>
  <c r="S4127" i="4"/>
  <c r="Q4127" i="4"/>
  <c r="U4126" i="4"/>
  <c r="T4126" i="4"/>
  <c r="R4126" i="4"/>
  <c r="P4126" i="4"/>
  <c r="O4126" i="4"/>
  <c r="L4126" i="4"/>
  <c r="K4126" i="4"/>
  <c r="I4126" i="4"/>
  <c r="H4126" i="4"/>
  <c r="G4126" i="4"/>
  <c r="E4126" i="4"/>
  <c r="V4122" i="4"/>
  <c r="S4122" i="4"/>
  <c r="Q4122" i="4"/>
  <c r="V4121" i="4"/>
  <c r="S4121" i="4"/>
  <c r="Q4121" i="4"/>
  <c r="V4120" i="4"/>
  <c r="S4120" i="4"/>
  <c r="Q4120" i="4"/>
  <c r="V4119" i="4"/>
  <c r="S4119" i="4"/>
  <c r="Q4119" i="4"/>
  <c r="V4118" i="4"/>
  <c r="S4118" i="4"/>
  <c r="Q4118" i="4"/>
  <c r="V4117" i="4"/>
  <c r="S4117" i="4"/>
  <c r="Q4117" i="4"/>
  <c r="V4116" i="4"/>
  <c r="S4116" i="4"/>
  <c r="Q4116" i="4"/>
  <c r="V4115" i="4"/>
  <c r="S4115" i="4"/>
  <c r="Q4115" i="4"/>
  <c r="V4114" i="4"/>
  <c r="Q4114" i="4"/>
  <c r="V4113" i="4"/>
  <c r="Q4113" i="4"/>
  <c r="V4112" i="4"/>
  <c r="S4112" i="4"/>
  <c r="Q4112" i="4"/>
  <c r="V4111" i="4"/>
  <c r="S4111" i="4"/>
  <c r="Q4111" i="4"/>
  <c r="V4110" i="4"/>
  <c r="S4110" i="4"/>
  <c r="Q4110" i="4"/>
  <c r="V4109" i="4"/>
  <c r="S4109" i="4"/>
  <c r="Q4109" i="4"/>
  <c r="V4108" i="4"/>
  <c r="S4108" i="4"/>
  <c r="Q4108" i="4"/>
  <c r="U4107" i="4"/>
  <c r="T4107" i="4"/>
  <c r="R4107" i="4"/>
  <c r="P4107" i="4"/>
  <c r="O4107" i="4"/>
  <c r="L4107" i="4"/>
  <c r="K4107" i="4"/>
  <c r="I4107" i="4"/>
  <c r="H4107" i="4"/>
  <c r="G4107" i="4"/>
  <c r="E4107" i="4"/>
  <c r="V4106" i="4"/>
  <c r="Q4106" i="4"/>
  <c r="V4105" i="4"/>
  <c r="S4105" i="4"/>
  <c r="Q4105" i="4"/>
  <c r="V4104" i="4"/>
  <c r="S4104" i="4"/>
  <c r="Q4104" i="4"/>
  <c r="V4103" i="4"/>
  <c r="S4103" i="4"/>
  <c r="Q4103" i="4"/>
  <c r="V4102" i="4"/>
  <c r="S4102" i="4"/>
  <c r="Q4102" i="4"/>
  <c r="V4101" i="4"/>
  <c r="S4101" i="4"/>
  <c r="Q4101" i="4"/>
  <c r="V4100" i="4"/>
  <c r="Q4100" i="4"/>
  <c r="V4099" i="4"/>
  <c r="S4099" i="4"/>
  <c r="Q4099" i="4"/>
  <c r="V4098" i="4"/>
  <c r="S4098" i="4"/>
  <c r="Q4098" i="4"/>
  <c r="V4097" i="4"/>
  <c r="S4097" i="4"/>
  <c r="Q4097" i="4"/>
  <c r="V4096" i="4"/>
  <c r="S4096" i="4"/>
  <c r="Q4096" i="4"/>
  <c r="V4095" i="4"/>
  <c r="Q4095" i="4"/>
  <c r="V4094" i="4"/>
  <c r="S4094" i="4"/>
  <c r="Q4094" i="4"/>
  <c r="U4093" i="4"/>
  <c r="T4093" i="4"/>
  <c r="R4093" i="4"/>
  <c r="P4093" i="4"/>
  <c r="O4093" i="4"/>
  <c r="H4093" i="4"/>
  <c r="G4093" i="4"/>
  <c r="E4093" i="4"/>
  <c r="V4092" i="4"/>
  <c r="S4092" i="4"/>
  <c r="Q4092" i="4"/>
  <c r="V4091" i="4"/>
  <c r="S4091" i="4"/>
  <c r="Q4091" i="4"/>
  <c r="V4090" i="4"/>
  <c r="S4090" i="4"/>
  <c r="Q4090" i="4"/>
  <c r="V4089" i="4"/>
  <c r="S4089" i="4"/>
  <c r="Q4089" i="4"/>
  <c r="V4088" i="4"/>
  <c r="S4088" i="4"/>
  <c r="Q4088" i="4"/>
  <c r="U4087" i="4"/>
  <c r="T4087" i="4"/>
  <c r="R4087" i="4"/>
  <c r="P4087" i="4"/>
  <c r="L4087" i="4"/>
  <c r="K4087" i="4"/>
  <c r="J4087" i="4"/>
  <c r="I4087" i="4"/>
  <c r="H4087" i="4"/>
  <c r="G4087" i="4"/>
  <c r="E4087" i="4"/>
  <c r="M4085" i="4"/>
  <c r="F4083" i="4"/>
  <c r="F4082" i="4"/>
  <c r="V4081" i="4"/>
  <c r="S4081" i="4"/>
  <c r="Q4081" i="4"/>
  <c r="F4081" i="4"/>
  <c r="V4079" i="4"/>
  <c r="S4079" i="4"/>
  <c r="Q4079" i="4"/>
  <c r="V4078" i="4"/>
  <c r="S4078" i="4"/>
  <c r="Q4078" i="4"/>
  <c r="F4078" i="4"/>
  <c r="V4077" i="4"/>
  <c r="S4077" i="4"/>
  <c r="Q4077" i="4"/>
  <c r="F4077" i="4"/>
  <c r="V4076" i="4"/>
  <c r="S4076" i="4"/>
  <c r="Q4076" i="4"/>
  <c r="F4076" i="4"/>
  <c r="V4075" i="4"/>
  <c r="S4075" i="4"/>
  <c r="Q4075" i="4"/>
  <c r="F4075" i="4"/>
  <c r="V4074" i="4"/>
  <c r="S4074" i="4"/>
  <c r="Q4074" i="4"/>
  <c r="F4074" i="4"/>
  <c r="V4073" i="4"/>
  <c r="S4073" i="4"/>
  <c r="Q4073" i="4"/>
  <c r="F4073" i="4"/>
  <c r="V4072" i="4"/>
  <c r="S4072" i="4"/>
  <c r="Q4072" i="4"/>
  <c r="F4072" i="4"/>
  <c r="V4071" i="4"/>
  <c r="S4071" i="4"/>
  <c r="Q4071" i="4"/>
  <c r="F4071" i="4"/>
  <c r="V4070" i="4"/>
  <c r="S4070" i="4"/>
  <c r="Q4070" i="4"/>
  <c r="F4070" i="4"/>
  <c r="V4069" i="4"/>
  <c r="S4069" i="4"/>
  <c r="Q4069" i="4"/>
  <c r="F4069" i="4"/>
  <c r="V4068" i="4"/>
  <c r="S4068" i="4"/>
  <c r="Q4068" i="4"/>
  <c r="F4068" i="4"/>
  <c r="V4067" i="4"/>
  <c r="S4067" i="4"/>
  <c r="Q4067" i="4"/>
  <c r="F4067" i="4"/>
  <c r="V4066" i="4"/>
  <c r="S4066" i="4"/>
  <c r="Q4066" i="4"/>
  <c r="F4066" i="4"/>
  <c r="V4065" i="4"/>
  <c r="S4065" i="4"/>
  <c r="Q4065" i="4"/>
  <c r="F4065" i="4"/>
  <c r="V4064" i="4"/>
  <c r="S4064" i="4"/>
  <c r="Q4064" i="4"/>
  <c r="F4064" i="4"/>
  <c r="V4063" i="4"/>
  <c r="S4063" i="4"/>
  <c r="Q4063" i="4"/>
  <c r="F4063" i="4"/>
  <c r="V4062" i="4"/>
  <c r="S4062" i="4"/>
  <c r="Q4062" i="4"/>
  <c r="V4061" i="4"/>
  <c r="S4061" i="4"/>
  <c r="Q4061" i="4"/>
  <c r="F4061" i="4"/>
  <c r="V4060" i="4"/>
  <c r="S4060" i="4"/>
  <c r="Q4060" i="4"/>
  <c r="F4060" i="4"/>
  <c r="V4059" i="4"/>
  <c r="S4059" i="4"/>
  <c r="Q4059" i="4"/>
  <c r="F4059" i="4"/>
  <c r="V4058" i="4"/>
  <c r="S4058" i="4"/>
  <c r="Q4058" i="4"/>
  <c r="V4057" i="4"/>
  <c r="S4057" i="4"/>
  <c r="Q4057" i="4"/>
  <c r="F4057" i="4"/>
  <c r="V4056" i="4"/>
  <c r="S4056" i="4"/>
  <c r="Q4056" i="4"/>
  <c r="F4056" i="4"/>
  <c r="V4055" i="4"/>
  <c r="S4055" i="4"/>
  <c r="Q4055" i="4"/>
  <c r="F4055" i="4"/>
  <c r="V4054" i="4"/>
  <c r="S4054" i="4"/>
  <c r="Q4054" i="4"/>
  <c r="F4054" i="4"/>
  <c r="V4053" i="4"/>
  <c r="S4053" i="4"/>
  <c r="Q4053" i="4"/>
  <c r="V4052" i="4"/>
  <c r="S4052" i="4"/>
  <c r="Q4052" i="4"/>
  <c r="F4052" i="4"/>
  <c r="V4051" i="4"/>
  <c r="S4051" i="4"/>
  <c r="Q4051" i="4"/>
  <c r="F4051" i="4"/>
  <c r="V4050" i="4"/>
  <c r="S4050" i="4"/>
  <c r="Q4050" i="4"/>
  <c r="F4050" i="4"/>
  <c r="V4049" i="4"/>
  <c r="S4049" i="4"/>
  <c r="Q4049" i="4"/>
  <c r="F4049" i="4"/>
  <c r="V4048" i="4"/>
  <c r="S4048" i="4"/>
  <c r="Q4048" i="4"/>
  <c r="F4048" i="4"/>
  <c r="V4047" i="4"/>
  <c r="Q4047" i="4"/>
  <c r="V4046" i="4"/>
  <c r="S4046" i="4"/>
  <c r="Q4046" i="4"/>
  <c r="V4045" i="4"/>
  <c r="S4045" i="4"/>
  <c r="Q4045" i="4"/>
  <c r="F4045" i="4"/>
  <c r="V4044" i="4"/>
  <c r="Q4044" i="4"/>
  <c r="V4043" i="4"/>
  <c r="S4043" i="4"/>
  <c r="Q4043" i="4"/>
  <c r="V4042" i="4"/>
  <c r="S4042" i="4"/>
  <c r="Q4042" i="4"/>
  <c r="V4038" i="4"/>
  <c r="S4038" i="4"/>
  <c r="Q4038" i="4"/>
  <c r="U4037" i="4"/>
  <c r="T4037" i="4"/>
  <c r="R4037" i="4"/>
  <c r="P4037" i="4"/>
  <c r="O4037" i="4"/>
  <c r="L4037" i="4"/>
  <c r="V4035" i="4"/>
  <c r="S4035" i="4"/>
  <c r="Q4035" i="4"/>
  <c r="V4034" i="4"/>
  <c r="S4034" i="4"/>
  <c r="Q4034" i="4"/>
  <c r="V4033" i="4"/>
  <c r="Q4033" i="4"/>
  <c r="V4032" i="4"/>
  <c r="S4032" i="4"/>
  <c r="Q4032" i="4"/>
  <c r="V4031" i="4"/>
  <c r="S4031" i="4"/>
  <c r="Q4031" i="4"/>
  <c r="V4030" i="4"/>
  <c r="S4030" i="4"/>
  <c r="Q4030" i="4"/>
  <c r="V4029" i="4"/>
  <c r="S4029" i="4"/>
  <c r="Q4029" i="4"/>
  <c r="V4028" i="4"/>
  <c r="S4028" i="4"/>
  <c r="Q4028" i="4"/>
  <c r="V4027" i="4"/>
  <c r="S4027" i="4"/>
  <c r="Q4027" i="4"/>
  <c r="V4026" i="4"/>
  <c r="S4026" i="4"/>
  <c r="Q4026" i="4"/>
  <c r="V4025" i="4"/>
  <c r="S4025" i="4"/>
  <c r="Q4025" i="4"/>
  <c r="V4024" i="4"/>
  <c r="Q4024" i="4"/>
  <c r="V4023" i="4"/>
  <c r="S4023" i="4"/>
  <c r="Q4023" i="4"/>
  <c r="V4022" i="4"/>
  <c r="S4022" i="4"/>
  <c r="Q4022" i="4"/>
  <c r="V4021" i="4"/>
  <c r="S4021" i="4"/>
  <c r="Q4021" i="4"/>
  <c r="V4020" i="4"/>
  <c r="S4020" i="4"/>
  <c r="Q4020" i="4"/>
  <c r="V4019" i="4"/>
  <c r="S4019" i="4"/>
  <c r="Q4019" i="4"/>
  <c r="V4018" i="4"/>
  <c r="S4018" i="4"/>
  <c r="Q4018" i="4"/>
  <c r="V4017" i="4"/>
  <c r="S4017" i="4"/>
  <c r="Q4017" i="4"/>
  <c r="V4016" i="4"/>
  <c r="S4016" i="4"/>
  <c r="Q4016" i="4"/>
  <c r="V4015" i="4"/>
  <c r="S4015" i="4"/>
  <c r="Q4015" i="4"/>
  <c r="V4014" i="4"/>
  <c r="S4014" i="4"/>
  <c r="Q4014" i="4"/>
  <c r="V4013" i="4"/>
  <c r="S4013" i="4"/>
  <c r="Q4013" i="4"/>
  <c r="V4012" i="4"/>
  <c r="S4012" i="4"/>
  <c r="Q4012" i="4"/>
  <c r="V4011" i="4"/>
  <c r="S4011" i="4"/>
  <c r="Q4011" i="4"/>
  <c r="V4010" i="4"/>
  <c r="S4010" i="4"/>
  <c r="Q4010" i="4"/>
  <c r="V4009" i="4"/>
  <c r="S4009" i="4"/>
  <c r="Q4009" i="4"/>
  <c r="V4008" i="4"/>
  <c r="S4008" i="4"/>
  <c r="Q4008" i="4"/>
  <c r="V4007" i="4"/>
  <c r="S4007" i="4"/>
  <c r="Q4007" i="4"/>
  <c r="V4006" i="4"/>
  <c r="S4006" i="4"/>
  <c r="Q4006" i="4"/>
  <c r="V4005" i="4"/>
  <c r="S4005" i="4"/>
  <c r="Q4005" i="4"/>
  <c r="V4004" i="4"/>
  <c r="S4004" i="4"/>
  <c r="Q4004" i="4"/>
  <c r="V4003" i="4"/>
  <c r="S4003" i="4"/>
  <c r="Q4003" i="4"/>
  <c r="V4002" i="4"/>
  <c r="S4002" i="4"/>
  <c r="Q4002" i="4"/>
  <c r="V4001" i="4"/>
  <c r="S4001" i="4"/>
  <c r="Q4001" i="4"/>
  <c r="V4000" i="4"/>
  <c r="S4000" i="4"/>
  <c r="Q4000" i="4"/>
  <c r="V3999" i="4"/>
  <c r="Q3999" i="4"/>
  <c r="V3998" i="4"/>
  <c r="S3998" i="4"/>
  <c r="Q3998" i="4"/>
  <c r="V3997" i="4"/>
  <c r="S3997" i="4"/>
  <c r="Q3997" i="4"/>
  <c r="V3996" i="4"/>
  <c r="S3996" i="4"/>
  <c r="Q3996" i="4"/>
  <c r="V3995" i="4"/>
  <c r="S3995" i="4"/>
  <c r="Q3995" i="4"/>
  <c r="V3994" i="4"/>
  <c r="Q3994" i="4"/>
  <c r="V3993" i="4"/>
  <c r="S3993" i="4"/>
  <c r="Q3993" i="4"/>
  <c r="V3992" i="4"/>
  <c r="Q3992" i="4"/>
  <c r="V3991" i="4"/>
  <c r="S3991" i="4"/>
  <c r="Q3991" i="4"/>
  <c r="V3990" i="4"/>
  <c r="Q3990" i="4"/>
  <c r="V3989" i="4"/>
  <c r="S3989" i="4"/>
  <c r="Q3989" i="4"/>
  <c r="V3988" i="4"/>
  <c r="S3988" i="4"/>
  <c r="Q3988" i="4"/>
  <c r="V3987" i="4"/>
  <c r="S3987" i="4"/>
  <c r="Q3987" i="4"/>
  <c r="V3986" i="4"/>
  <c r="S3986" i="4"/>
  <c r="Q3986" i="4"/>
  <c r="V3985" i="4"/>
  <c r="S3985" i="4"/>
  <c r="Q3985" i="4"/>
  <c r="V3984" i="4"/>
  <c r="Q3984" i="4"/>
  <c r="V3983" i="4"/>
  <c r="Q3983" i="4"/>
  <c r="V3981" i="4"/>
  <c r="S3981" i="4"/>
  <c r="Q3981" i="4"/>
  <c r="V3980" i="4"/>
  <c r="S3980" i="4"/>
  <c r="Q3980" i="4"/>
  <c r="V3979" i="4"/>
  <c r="S3979" i="4"/>
  <c r="Q3979" i="4"/>
  <c r="S3978" i="4"/>
  <c r="Q3978" i="4"/>
  <c r="V3977" i="4"/>
  <c r="Q3977" i="4"/>
  <c r="F3976" i="4"/>
  <c r="U3976" i="4"/>
  <c r="T3976" i="4"/>
  <c r="R3976" i="4"/>
  <c r="P3976" i="4"/>
  <c r="O3976" i="4"/>
  <c r="L3976" i="4"/>
  <c r="K3976" i="4"/>
  <c r="I3976" i="4"/>
  <c r="H3976" i="4"/>
  <c r="G3976" i="4"/>
  <c r="E3976" i="4"/>
  <c r="V3972" i="4"/>
  <c r="S3972" i="4"/>
  <c r="Q3972" i="4"/>
  <c r="V3971" i="4"/>
  <c r="S3971" i="4"/>
  <c r="Q3971" i="4"/>
  <c r="V3970" i="4"/>
  <c r="S3970" i="4"/>
  <c r="Q3970" i="4"/>
  <c r="V3969" i="4"/>
  <c r="S3969" i="4"/>
  <c r="Q3969" i="4"/>
  <c r="V3968" i="4"/>
  <c r="S3968" i="4"/>
  <c r="Q3968" i="4"/>
  <c r="V3967" i="4"/>
  <c r="S3967" i="4"/>
  <c r="Q3967" i="4"/>
  <c r="V3966" i="4"/>
  <c r="S3966" i="4"/>
  <c r="Q3966" i="4"/>
  <c r="V3965" i="4"/>
  <c r="S3965" i="4"/>
  <c r="Q3965" i="4"/>
  <c r="Q3964" i="4"/>
  <c r="V3963" i="4"/>
  <c r="Q3963" i="4"/>
  <c r="V3962" i="4"/>
  <c r="S3962" i="4"/>
  <c r="Q3962" i="4"/>
  <c r="V3961" i="4"/>
  <c r="S3961" i="4"/>
  <c r="Q3961" i="4"/>
  <c r="V3960" i="4"/>
  <c r="S3960" i="4"/>
  <c r="Q3960" i="4"/>
  <c r="V3959" i="4"/>
  <c r="S3959" i="4"/>
  <c r="Q3959" i="4"/>
  <c r="V3958" i="4"/>
  <c r="S3958" i="4"/>
  <c r="Q3958" i="4"/>
  <c r="U3957" i="4"/>
  <c r="T3957" i="4"/>
  <c r="R3957" i="4"/>
  <c r="P3957" i="4"/>
  <c r="O3957" i="4"/>
  <c r="L3957" i="4"/>
  <c r="K3957" i="4"/>
  <c r="J3957" i="4"/>
  <c r="I3957" i="4"/>
  <c r="H3957" i="4"/>
  <c r="G3957" i="4"/>
  <c r="E3957" i="4"/>
  <c r="V3956" i="4"/>
  <c r="S3956" i="4"/>
  <c r="Q3956" i="4"/>
  <c r="V3955" i="4"/>
  <c r="S3955" i="4"/>
  <c r="Q3955" i="4"/>
  <c r="V3954" i="4"/>
  <c r="S3954" i="4"/>
  <c r="Q3954" i="4"/>
  <c r="V3953" i="4"/>
  <c r="S3953" i="4"/>
  <c r="Q3953" i="4"/>
  <c r="V3952" i="4"/>
  <c r="S3952" i="4"/>
  <c r="Q3952" i="4"/>
  <c r="V3951" i="4"/>
  <c r="S3951" i="4"/>
  <c r="Q3951" i="4"/>
  <c r="V3950" i="4"/>
  <c r="S3950" i="4"/>
  <c r="Q3950" i="4"/>
  <c r="V3949" i="4"/>
  <c r="S3949" i="4"/>
  <c r="Q3949" i="4"/>
  <c r="V3948" i="4"/>
  <c r="S3948" i="4"/>
  <c r="Q3948" i="4"/>
  <c r="V3947" i="4"/>
  <c r="S3947" i="4"/>
  <c r="Q3947" i="4"/>
  <c r="V3946" i="4"/>
  <c r="S3946" i="4"/>
  <c r="Q3946" i="4"/>
  <c r="V3945" i="4"/>
  <c r="S3945" i="4"/>
  <c r="Q3945" i="4"/>
  <c r="V3944" i="4"/>
  <c r="S3944" i="4"/>
  <c r="Q3944" i="4"/>
  <c r="U3943" i="4"/>
  <c r="T3943" i="4"/>
  <c r="R3943" i="4"/>
  <c r="P3943" i="4"/>
  <c r="O3943" i="4"/>
  <c r="L3943" i="4"/>
  <c r="K3943" i="4"/>
  <c r="J3943" i="4"/>
  <c r="I3943" i="4"/>
  <c r="H3943" i="4"/>
  <c r="G3943" i="4"/>
  <c r="F3943" i="4"/>
  <c r="E3943" i="4"/>
  <c r="V3942" i="4"/>
  <c r="S3942" i="4"/>
  <c r="Q3942" i="4"/>
  <c r="V3941" i="4"/>
  <c r="S3941" i="4"/>
  <c r="Q3941" i="4"/>
  <c r="V3940" i="4"/>
  <c r="S3940" i="4"/>
  <c r="Q3940" i="4"/>
  <c r="V3939" i="4"/>
  <c r="S3939" i="4"/>
  <c r="Q3939" i="4"/>
  <c r="V3938" i="4"/>
  <c r="Q3938" i="4"/>
  <c r="U3937" i="4"/>
  <c r="T3937" i="4"/>
  <c r="R3937" i="4"/>
  <c r="P3937" i="4"/>
  <c r="L3937" i="4"/>
  <c r="K3937" i="4"/>
  <c r="I3937" i="4"/>
  <c r="H3937" i="4"/>
  <c r="G3937" i="4"/>
  <c r="E3937" i="4"/>
  <c r="M3935" i="4"/>
  <c r="F3932" i="4"/>
  <c r="V3931" i="4"/>
  <c r="S3931" i="4"/>
  <c r="Q3931" i="4"/>
  <c r="F3931" i="4"/>
  <c r="V3929" i="4"/>
  <c r="S3929" i="4"/>
  <c r="Q3929" i="4"/>
  <c r="V3928" i="4"/>
  <c r="S3928" i="4"/>
  <c r="Q3928" i="4"/>
  <c r="F3928" i="4"/>
  <c r="V3927" i="4"/>
  <c r="S3927" i="4"/>
  <c r="Q3927" i="4"/>
  <c r="F3927" i="4"/>
  <c r="V3926" i="4"/>
  <c r="S3926" i="4"/>
  <c r="Q3926" i="4"/>
  <c r="F3926" i="4"/>
  <c r="V3925" i="4"/>
  <c r="S3925" i="4"/>
  <c r="Q3925" i="4"/>
  <c r="F3925" i="4"/>
  <c r="V3924" i="4"/>
  <c r="S3924" i="4"/>
  <c r="Q3924" i="4"/>
  <c r="F3924" i="4"/>
  <c r="V3923" i="4"/>
  <c r="S3923" i="4"/>
  <c r="Q3923" i="4"/>
  <c r="F3923" i="4"/>
  <c r="V3922" i="4"/>
  <c r="S3922" i="4"/>
  <c r="Q3922" i="4"/>
  <c r="F3922" i="4"/>
  <c r="V3921" i="4"/>
  <c r="S3921" i="4"/>
  <c r="Q3921" i="4"/>
  <c r="F3921" i="4"/>
  <c r="V3920" i="4"/>
  <c r="S3920" i="4"/>
  <c r="Q3920" i="4"/>
  <c r="F3920" i="4"/>
  <c r="V3919" i="4"/>
  <c r="S3919" i="4"/>
  <c r="Q3919" i="4"/>
  <c r="F3919" i="4"/>
  <c r="V3918" i="4"/>
  <c r="S3918" i="4"/>
  <c r="Q3918" i="4"/>
  <c r="F3918" i="4"/>
  <c r="V3917" i="4"/>
  <c r="S3917" i="4"/>
  <c r="Q3917" i="4"/>
  <c r="F3917" i="4"/>
  <c r="V3916" i="4"/>
  <c r="S3916" i="4"/>
  <c r="Q3916" i="4"/>
  <c r="F3916" i="4"/>
  <c r="V3915" i="4"/>
  <c r="S3915" i="4"/>
  <c r="Q3915" i="4"/>
  <c r="F3915" i="4"/>
  <c r="V3914" i="4"/>
  <c r="S3914" i="4"/>
  <c r="Q3914" i="4"/>
  <c r="F3914" i="4"/>
  <c r="V3913" i="4"/>
  <c r="S3913" i="4"/>
  <c r="Q3913" i="4"/>
  <c r="V3912" i="4"/>
  <c r="S3912" i="4"/>
  <c r="Q3912" i="4"/>
  <c r="V3911" i="4"/>
  <c r="S3911" i="4"/>
  <c r="Q3911" i="4"/>
  <c r="F3911" i="4"/>
  <c r="V3910" i="4"/>
  <c r="S3910" i="4"/>
  <c r="Q3910" i="4"/>
  <c r="F3910" i="4"/>
  <c r="V3909" i="4"/>
  <c r="S3909" i="4"/>
  <c r="Q3909" i="4"/>
  <c r="F3909" i="4"/>
  <c r="V3908" i="4"/>
  <c r="S3908" i="4"/>
  <c r="Q3908" i="4"/>
  <c r="F3908" i="4"/>
  <c r="V3907" i="4"/>
  <c r="S3907" i="4"/>
  <c r="Q3907" i="4"/>
  <c r="F3907" i="4"/>
  <c r="V3906" i="4"/>
  <c r="S3906" i="4"/>
  <c r="Q3906" i="4"/>
  <c r="F3906" i="4"/>
  <c r="V3905" i="4"/>
  <c r="S3905" i="4"/>
  <c r="Q3905" i="4"/>
  <c r="F3905" i="4"/>
  <c r="V3904" i="4"/>
  <c r="S3904" i="4"/>
  <c r="Q3904" i="4"/>
  <c r="F3904" i="4"/>
  <c r="V3903" i="4"/>
  <c r="S3903" i="4"/>
  <c r="Q3903" i="4"/>
  <c r="V3902" i="4"/>
  <c r="S3902" i="4"/>
  <c r="Q3902" i="4"/>
  <c r="F3902" i="4"/>
  <c r="V3901" i="4"/>
  <c r="S3901" i="4"/>
  <c r="Q3901" i="4"/>
  <c r="F3901" i="4"/>
  <c r="V3900" i="4"/>
  <c r="S3900" i="4"/>
  <c r="Q3900" i="4"/>
  <c r="F3900" i="4"/>
  <c r="V3899" i="4"/>
  <c r="S3899" i="4"/>
  <c r="Q3899" i="4"/>
  <c r="F3899" i="4"/>
  <c r="V3898" i="4"/>
  <c r="S3898" i="4"/>
  <c r="Q3898" i="4"/>
  <c r="F3898" i="4"/>
  <c r="V3897" i="4"/>
  <c r="S3897" i="4"/>
  <c r="Q3897" i="4"/>
  <c r="F3897" i="4"/>
  <c r="V3896" i="4"/>
  <c r="S3896" i="4"/>
  <c r="Q3896" i="4"/>
  <c r="V3895" i="4"/>
  <c r="S3895" i="4"/>
  <c r="Q3895" i="4"/>
  <c r="F3895" i="4"/>
  <c r="V3894" i="4"/>
  <c r="Q3894" i="4"/>
  <c r="V3893" i="4"/>
  <c r="S3893" i="4"/>
  <c r="Q3893" i="4"/>
  <c r="F3893" i="4"/>
  <c r="V3892" i="4"/>
  <c r="S3892" i="4"/>
  <c r="Q3892" i="4"/>
  <c r="V3888" i="4"/>
  <c r="S3888" i="4"/>
  <c r="Q3888" i="4"/>
  <c r="U3887" i="4"/>
  <c r="T3887" i="4"/>
  <c r="R3887" i="4"/>
  <c r="P3887" i="4"/>
  <c r="O3887" i="4"/>
  <c r="V3886" i="4"/>
  <c r="S3886" i="4"/>
  <c r="Q3886" i="4"/>
  <c r="V3885" i="4"/>
  <c r="S3885" i="4"/>
  <c r="Q3885" i="4"/>
  <c r="V3884" i="4"/>
  <c r="S3884" i="4"/>
  <c r="Q3884" i="4"/>
  <c r="V3883" i="4"/>
  <c r="S3883" i="4"/>
  <c r="Q3883" i="4"/>
  <c r="V3882" i="4"/>
  <c r="S3882" i="4"/>
  <c r="Q3882" i="4"/>
  <c r="V3881" i="4"/>
  <c r="S3881" i="4"/>
  <c r="Q3881" i="4"/>
  <c r="V3880" i="4"/>
  <c r="S3880" i="4"/>
  <c r="Q3880" i="4"/>
  <c r="V3879" i="4"/>
  <c r="S3879" i="4"/>
  <c r="Q3879" i="4"/>
  <c r="V3878" i="4"/>
  <c r="S3878" i="4"/>
  <c r="Q3878" i="4"/>
  <c r="V3877" i="4"/>
  <c r="S3877" i="4"/>
  <c r="Q3877" i="4"/>
  <c r="V3876" i="4"/>
  <c r="S3876" i="4"/>
  <c r="Q3876" i="4"/>
  <c r="V3875" i="4"/>
  <c r="S3875" i="4"/>
  <c r="Q3875" i="4"/>
  <c r="V3874" i="4"/>
  <c r="S3874" i="4"/>
  <c r="Q3874" i="4"/>
  <c r="V3873" i="4"/>
  <c r="S3873" i="4"/>
  <c r="Q3873" i="4"/>
  <c r="V3872" i="4"/>
  <c r="S3872" i="4"/>
  <c r="Q3872" i="4"/>
  <c r="V3871" i="4"/>
  <c r="S3871" i="4"/>
  <c r="Q3871" i="4"/>
  <c r="V3870" i="4"/>
  <c r="S3870" i="4"/>
  <c r="Q3870" i="4"/>
  <c r="V3869" i="4"/>
  <c r="S3869" i="4"/>
  <c r="Q3869" i="4"/>
  <c r="V3868" i="4"/>
  <c r="S3868" i="4"/>
  <c r="Q3868" i="4"/>
  <c r="V3867" i="4"/>
  <c r="S3867" i="4"/>
  <c r="Q3867" i="4"/>
  <c r="V3866" i="4"/>
  <c r="S3866" i="4"/>
  <c r="Q3866" i="4"/>
  <c r="V3865" i="4"/>
  <c r="S3865" i="4"/>
  <c r="Q3865" i="4"/>
  <c r="V3864" i="4"/>
  <c r="S3864" i="4"/>
  <c r="Q3864" i="4"/>
  <c r="V3863" i="4"/>
  <c r="S3863" i="4"/>
  <c r="Q3863" i="4"/>
  <c r="V3862" i="4"/>
  <c r="S3862" i="4"/>
  <c r="Q3862" i="4"/>
  <c r="V3861" i="4"/>
  <c r="S3861" i="4"/>
  <c r="Q3861" i="4"/>
  <c r="V3860" i="4"/>
  <c r="S3860" i="4"/>
  <c r="Q3860" i="4"/>
  <c r="V3859" i="4"/>
  <c r="S3859" i="4"/>
  <c r="Q3859" i="4"/>
  <c r="V3858" i="4"/>
  <c r="S3858" i="4"/>
  <c r="Q3858" i="4"/>
  <c r="V3857" i="4"/>
  <c r="S3857" i="4"/>
  <c r="Q3857" i="4"/>
  <c r="V3856" i="4"/>
  <c r="S3856" i="4"/>
  <c r="Q3856" i="4"/>
  <c r="V3855" i="4"/>
  <c r="S3855" i="4"/>
  <c r="Q3855" i="4"/>
  <c r="V3854" i="4"/>
  <c r="S3854" i="4"/>
  <c r="Q3854" i="4"/>
  <c r="V3853" i="4"/>
  <c r="S3853" i="4"/>
  <c r="Q3853" i="4"/>
  <c r="V3852" i="4"/>
  <c r="S3852" i="4"/>
  <c r="Q3852" i="4"/>
  <c r="V3851" i="4"/>
  <c r="S3851" i="4"/>
  <c r="Q3851" i="4"/>
  <c r="V3850" i="4"/>
  <c r="S3850" i="4"/>
  <c r="Q3850" i="4"/>
  <c r="V3849" i="4"/>
  <c r="S3849" i="4"/>
  <c r="Q3849" i="4"/>
  <c r="V3848" i="4"/>
  <c r="S3848" i="4"/>
  <c r="Q3848" i="4"/>
  <c r="V3847" i="4"/>
  <c r="S3847" i="4"/>
  <c r="Q3847" i="4"/>
  <c r="V3846" i="4"/>
  <c r="S3846" i="4"/>
  <c r="Q3846" i="4"/>
  <c r="V3845" i="4"/>
  <c r="S3845" i="4"/>
  <c r="Q3845" i="4"/>
  <c r="V3844" i="4"/>
  <c r="S3844" i="4"/>
  <c r="Q3844" i="4"/>
  <c r="V3843" i="4"/>
  <c r="S3843" i="4"/>
  <c r="Q3843" i="4"/>
  <c r="V3842" i="4"/>
  <c r="S3842" i="4"/>
  <c r="Q3842" i="4"/>
  <c r="V3841" i="4"/>
  <c r="S3841" i="4"/>
  <c r="Q3841" i="4"/>
  <c r="V3840" i="4"/>
  <c r="S3840" i="4"/>
  <c r="Q3840" i="4"/>
  <c r="V3839" i="4"/>
  <c r="S3839" i="4"/>
  <c r="Q3839" i="4"/>
  <c r="V3838" i="4"/>
  <c r="S3838" i="4"/>
  <c r="Q3838" i="4"/>
  <c r="V3837" i="4"/>
  <c r="S3837" i="4"/>
  <c r="Q3837" i="4"/>
  <c r="V3836" i="4"/>
  <c r="S3836" i="4"/>
  <c r="Q3836" i="4"/>
  <c r="V3835" i="4"/>
  <c r="S3835" i="4"/>
  <c r="Q3835" i="4"/>
  <c r="V3834" i="4"/>
  <c r="S3834" i="4"/>
  <c r="Q3834" i="4"/>
  <c r="U3833" i="4"/>
  <c r="U60" i="4" s="1"/>
  <c r="T3833" i="4"/>
  <c r="T60" i="4" s="1"/>
  <c r="R3833" i="4"/>
  <c r="R60" i="4" s="1"/>
  <c r="P3833" i="4"/>
  <c r="O3833" i="4"/>
  <c r="L3833" i="4"/>
  <c r="K3833" i="4"/>
  <c r="J3833" i="4"/>
  <c r="I3833" i="4"/>
  <c r="H3833" i="4"/>
  <c r="H60" i="4" s="1"/>
  <c r="G3833" i="4"/>
  <c r="G60" i="4" s="1"/>
  <c r="F3833" i="4"/>
  <c r="E3833" i="4"/>
  <c r="E60" i="4" s="1"/>
  <c r="V3832" i="4"/>
  <c r="S3832" i="4"/>
  <c r="Q3832" i="4"/>
  <c r="V3831" i="4"/>
  <c r="S3831" i="4"/>
  <c r="Q3831" i="4"/>
  <c r="V3830" i="4"/>
  <c r="S3830" i="4"/>
  <c r="Q3830" i="4"/>
  <c r="V3829" i="4"/>
  <c r="S3829" i="4"/>
  <c r="Q3829" i="4"/>
  <c r="V3828" i="4"/>
  <c r="S3828" i="4"/>
  <c r="Q3828" i="4"/>
  <c r="U3827" i="4"/>
  <c r="T3827" i="4"/>
  <c r="R3827" i="4"/>
  <c r="P3827" i="4"/>
  <c r="O3827" i="4"/>
  <c r="L3827" i="4"/>
  <c r="K3827" i="4"/>
  <c r="J3827" i="4"/>
  <c r="I3827" i="4"/>
  <c r="H3827" i="4"/>
  <c r="G3827" i="4"/>
  <c r="F3827" i="4"/>
  <c r="E3827" i="4"/>
  <c r="V3823" i="4"/>
  <c r="S3823" i="4"/>
  <c r="Q3823" i="4"/>
  <c r="V3822" i="4"/>
  <c r="S3822" i="4"/>
  <c r="Q3822" i="4"/>
  <c r="V3821" i="4"/>
  <c r="S3821" i="4"/>
  <c r="Q3821" i="4"/>
  <c r="V3820" i="4"/>
  <c r="S3820" i="4"/>
  <c r="Q3820" i="4"/>
  <c r="V3819" i="4"/>
  <c r="S3819" i="4"/>
  <c r="Q3819" i="4"/>
  <c r="V3818" i="4"/>
  <c r="S3818" i="4"/>
  <c r="Q3818" i="4"/>
  <c r="V3817" i="4"/>
  <c r="S3817" i="4"/>
  <c r="Q3817" i="4"/>
  <c r="V3816" i="4"/>
  <c r="S3816" i="4"/>
  <c r="Q3816" i="4"/>
  <c r="V3815" i="4"/>
  <c r="Q3815" i="4"/>
  <c r="V3814" i="4"/>
  <c r="V3813" i="4"/>
  <c r="S3813" i="4"/>
  <c r="Q3813" i="4"/>
  <c r="V3812" i="4"/>
  <c r="S3812" i="4"/>
  <c r="Q3812" i="4"/>
  <c r="V3811" i="4"/>
  <c r="S3811" i="4"/>
  <c r="Q3811" i="4"/>
  <c r="V3810" i="4"/>
  <c r="S3810" i="4"/>
  <c r="Q3810" i="4"/>
  <c r="V3809" i="4"/>
  <c r="S3809" i="4"/>
  <c r="Q3809" i="4"/>
  <c r="U3808" i="4"/>
  <c r="T3808" i="4"/>
  <c r="R3808" i="4"/>
  <c r="P3808" i="4"/>
  <c r="O3808" i="4"/>
  <c r="L3808" i="4"/>
  <c r="K3808" i="4"/>
  <c r="I3808" i="4"/>
  <c r="G3808" i="4"/>
  <c r="E3808" i="4"/>
  <c r="V3807" i="4"/>
  <c r="S3807" i="4"/>
  <c r="Q3807" i="4"/>
  <c r="V3806" i="4"/>
  <c r="S3806" i="4"/>
  <c r="Q3806" i="4"/>
  <c r="V3805" i="4"/>
  <c r="S3805" i="4"/>
  <c r="Q3805" i="4"/>
  <c r="V3804" i="4"/>
  <c r="S3804" i="4"/>
  <c r="Q3804" i="4"/>
  <c r="V3803" i="4"/>
  <c r="S3803" i="4"/>
  <c r="Q3803" i="4"/>
  <c r="V3802" i="4"/>
  <c r="S3802" i="4"/>
  <c r="Q3802" i="4"/>
  <c r="V3801" i="4"/>
  <c r="S3801" i="4"/>
  <c r="Q3801" i="4"/>
  <c r="V3800" i="4"/>
  <c r="S3800" i="4"/>
  <c r="Q3800" i="4"/>
  <c r="V3799" i="4"/>
  <c r="S3799" i="4"/>
  <c r="Q3799" i="4"/>
  <c r="V3798" i="4"/>
  <c r="S3798" i="4"/>
  <c r="Q3798" i="4"/>
  <c r="V3797" i="4"/>
  <c r="S3797" i="4"/>
  <c r="Q3797" i="4"/>
  <c r="V3796" i="4"/>
  <c r="S3796" i="4"/>
  <c r="Q3796" i="4"/>
  <c r="V3795" i="4"/>
  <c r="S3795" i="4"/>
  <c r="Q3795" i="4"/>
  <c r="U3794" i="4"/>
  <c r="T3794" i="4"/>
  <c r="R3794" i="4"/>
  <c r="P3794" i="4"/>
  <c r="O3794" i="4"/>
  <c r="L3794" i="4"/>
  <c r="K3794" i="4"/>
  <c r="J3794" i="4"/>
  <c r="I3794" i="4"/>
  <c r="H3794" i="4"/>
  <c r="G3794" i="4"/>
  <c r="F3794" i="4"/>
  <c r="E3794" i="4"/>
  <c r="V3793" i="4"/>
  <c r="S3793" i="4"/>
  <c r="Q3793" i="4"/>
  <c r="V3792" i="4"/>
  <c r="S3792" i="4"/>
  <c r="Q3792" i="4"/>
  <c r="V3791" i="4"/>
  <c r="S3791" i="4"/>
  <c r="Q3791" i="4"/>
  <c r="V3790" i="4"/>
  <c r="S3790" i="4"/>
  <c r="Q3790" i="4"/>
  <c r="V3789" i="4"/>
  <c r="Q3789" i="4"/>
  <c r="U3788" i="4"/>
  <c r="T3788" i="4"/>
  <c r="R3788" i="4"/>
  <c r="P3788" i="4"/>
  <c r="L3788" i="4"/>
  <c r="K3788" i="4"/>
  <c r="J3788" i="4"/>
  <c r="I3788" i="4"/>
  <c r="H3788" i="4"/>
  <c r="G3788" i="4"/>
  <c r="E3788" i="4"/>
  <c r="M3786" i="4"/>
  <c r="F3782" i="4"/>
  <c r="F3781" i="4"/>
  <c r="V3780" i="4"/>
  <c r="S3780" i="4"/>
  <c r="Q3780" i="4"/>
  <c r="F3780" i="4"/>
  <c r="F3779" i="4"/>
  <c r="V3778" i="4"/>
  <c r="S3778" i="4"/>
  <c r="Q3778" i="4"/>
  <c r="V3777" i="4"/>
  <c r="S3777" i="4"/>
  <c r="Q3777" i="4"/>
  <c r="F3777" i="4"/>
  <c r="V3776" i="4"/>
  <c r="S3776" i="4"/>
  <c r="Q3776" i="4"/>
  <c r="F3776" i="4"/>
  <c r="V3775" i="4"/>
  <c r="S3775" i="4"/>
  <c r="Q3775" i="4"/>
  <c r="F3775" i="4"/>
  <c r="V3774" i="4"/>
  <c r="S3774" i="4"/>
  <c r="Q3774" i="4"/>
  <c r="F3774" i="4"/>
  <c r="V3773" i="4"/>
  <c r="S3773" i="4"/>
  <c r="Q3773" i="4"/>
  <c r="F3773" i="4"/>
  <c r="V3772" i="4"/>
  <c r="S3772" i="4"/>
  <c r="Q3772" i="4"/>
  <c r="F3772" i="4"/>
  <c r="V3771" i="4"/>
  <c r="S3771" i="4"/>
  <c r="Q3771" i="4"/>
  <c r="F3771" i="4"/>
  <c r="V3770" i="4"/>
  <c r="S3770" i="4"/>
  <c r="Q3770" i="4"/>
  <c r="F3770" i="4"/>
  <c r="V3769" i="4"/>
  <c r="S3769" i="4"/>
  <c r="Q3769" i="4"/>
  <c r="F3769" i="4"/>
  <c r="V3768" i="4"/>
  <c r="S3768" i="4"/>
  <c r="Q3768" i="4"/>
  <c r="F3768" i="4"/>
  <c r="V3767" i="4"/>
  <c r="S3767" i="4"/>
  <c r="Q3767" i="4"/>
  <c r="F3767" i="4"/>
  <c r="V3766" i="4"/>
  <c r="S3766" i="4"/>
  <c r="Q3766" i="4"/>
  <c r="F3766" i="4"/>
  <c r="V3765" i="4"/>
  <c r="S3765" i="4"/>
  <c r="Q3765" i="4"/>
  <c r="F3765" i="4"/>
  <c r="V3764" i="4"/>
  <c r="S3764" i="4"/>
  <c r="Q3764" i="4"/>
  <c r="F3764" i="4"/>
  <c r="V3763" i="4"/>
  <c r="S3763" i="4"/>
  <c r="Q3763" i="4"/>
  <c r="F3763" i="4"/>
  <c r="V3762" i="4"/>
  <c r="S3762" i="4"/>
  <c r="Q3762" i="4"/>
  <c r="F3762" i="4"/>
  <c r="V3761" i="4"/>
  <c r="S3761" i="4"/>
  <c r="Q3761" i="4"/>
  <c r="V3760" i="4"/>
  <c r="S3760" i="4"/>
  <c r="Q3760" i="4"/>
  <c r="F3760" i="4"/>
  <c r="V3759" i="4"/>
  <c r="S3759" i="4"/>
  <c r="Q3759" i="4"/>
  <c r="F3759" i="4"/>
  <c r="V3758" i="4"/>
  <c r="S3758" i="4"/>
  <c r="Q3758" i="4"/>
  <c r="F3758" i="4"/>
  <c r="V3757" i="4"/>
  <c r="S3757" i="4"/>
  <c r="Q3757" i="4"/>
  <c r="F3757" i="4"/>
  <c r="V3756" i="4"/>
  <c r="S3756" i="4"/>
  <c r="Q3756" i="4"/>
  <c r="F3756" i="4"/>
  <c r="V3755" i="4"/>
  <c r="S3755" i="4"/>
  <c r="Q3755" i="4"/>
  <c r="F3755" i="4"/>
  <c r="V3754" i="4"/>
  <c r="S3754" i="4"/>
  <c r="Q3754" i="4"/>
  <c r="F3754" i="4"/>
  <c r="V3753" i="4"/>
  <c r="S3753" i="4"/>
  <c r="Q3753" i="4"/>
  <c r="F3753" i="4"/>
  <c r="V3752" i="4"/>
  <c r="S3752" i="4"/>
  <c r="Q3752" i="4"/>
  <c r="I3736" i="4"/>
  <c r="V3751" i="4"/>
  <c r="S3751" i="4"/>
  <c r="Q3751" i="4"/>
  <c r="F3751" i="4"/>
  <c r="V3750" i="4"/>
  <c r="S3750" i="4"/>
  <c r="Q3750" i="4"/>
  <c r="F3750" i="4"/>
  <c r="V3749" i="4"/>
  <c r="S3749" i="4"/>
  <c r="Q3749" i="4"/>
  <c r="F3749" i="4"/>
  <c r="V3748" i="4"/>
  <c r="S3748" i="4"/>
  <c r="Q3748" i="4"/>
  <c r="F3748" i="4"/>
  <c r="V3747" i="4"/>
  <c r="S3747" i="4"/>
  <c r="Q3747" i="4"/>
  <c r="F3747" i="4"/>
  <c r="V3746" i="4"/>
  <c r="S3746" i="4"/>
  <c r="Q3746" i="4"/>
  <c r="F3746" i="4"/>
  <c r="V3745" i="4"/>
  <c r="S3745" i="4"/>
  <c r="Q3745" i="4"/>
  <c r="V3744" i="4"/>
  <c r="S3744" i="4"/>
  <c r="Q3744" i="4"/>
  <c r="F3744" i="4"/>
  <c r="V3743" i="4"/>
  <c r="Q3743" i="4"/>
  <c r="V3742" i="4"/>
  <c r="S3742" i="4"/>
  <c r="Q3742" i="4"/>
  <c r="F3742" i="4"/>
  <c r="V3741" i="4"/>
  <c r="S3741" i="4"/>
  <c r="Q3741" i="4"/>
  <c r="V3737" i="4"/>
  <c r="S3737" i="4"/>
  <c r="Q3737" i="4"/>
  <c r="U3736" i="4"/>
  <c r="U108" i="4" s="1"/>
  <c r="T3736" i="4"/>
  <c r="T108" i="4" s="1"/>
  <c r="R3736" i="4"/>
  <c r="R108" i="4" s="1"/>
  <c r="P3736" i="4"/>
  <c r="O3736" i="4"/>
  <c r="J3736" i="4"/>
  <c r="V3735" i="4"/>
  <c r="S3735" i="4"/>
  <c r="Q3735" i="4"/>
  <c r="V3734" i="4"/>
  <c r="S3734" i="4"/>
  <c r="Q3734" i="4"/>
  <c r="V3733" i="4"/>
  <c r="S3733" i="4"/>
  <c r="Q3733" i="4"/>
  <c r="V3732" i="4"/>
  <c r="S3732" i="4"/>
  <c r="Q3732" i="4"/>
  <c r="V3731" i="4"/>
  <c r="S3731" i="4"/>
  <c r="Q3731" i="4"/>
  <c r="V3730" i="4"/>
  <c r="S3730" i="4"/>
  <c r="Q3730" i="4"/>
  <c r="V3729" i="4"/>
  <c r="S3729" i="4"/>
  <c r="Q3729" i="4"/>
  <c r="V3728" i="4"/>
  <c r="S3728" i="4"/>
  <c r="Q3728" i="4"/>
  <c r="V3727" i="4"/>
  <c r="S3727" i="4"/>
  <c r="Q3727" i="4"/>
  <c r="V3726" i="4"/>
  <c r="S3726" i="4"/>
  <c r="Q3726" i="4"/>
  <c r="V3725" i="4"/>
  <c r="S3725" i="4"/>
  <c r="Q3725" i="4"/>
  <c r="V3724" i="4"/>
  <c r="S3724" i="4"/>
  <c r="Q3724" i="4"/>
  <c r="V3723" i="4"/>
  <c r="S3723" i="4"/>
  <c r="Q3723" i="4"/>
  <c r="V3722" i="4"/>
  <c r="S3722" i="4"/>
  <c r="Q3722" i="4"/>
  <c r="V3721" i="4"/>
  <c r="S3721" i="4"/>
  <c r="Q3721" i="4"/>
  <c r="V3720" i="4"/>
  <c r="S3720" i="4"/>
  <c r="Q3720" i="4"/>
  <c r="V3719" i="4"/>
  <c r="S3719" i="4"/>
  <c r="Q3719" i="4"/>
  <c r="V3718" i="4"/>
  <c r="S3718" i="4"/>
  <c r="Q3718" i="4"/>
  <c r="V3717" i="4"/>
  <c r="S3717" i="4"/>
  <c r="Q3717" i="4"/>
  <c r="V3716" i="4"/>
  <c r="S3716" i="4"/>
  <c r="Q3716" i="4"/>
  <c r="V3715" i="4"/>
  <c r="S3715" i="4"/>
  <c r="Q3715" i="4"/>
  <c r="V3714" i="4"/>
  <c r="S3714" i="4"/>
  <c r="Q3714" i="4"/>
  <c r="V3713" i="4"/>
  <c r="S3713" i="4"/>
  <c r="Q3713" i="4"/>
  <c r="V3712" i="4"/>
  <c r="S3712" i="4"/>
  <c r="Q3712" i="4"/>
  <c r="V3711" i="4"/>
  <c r="S3711" i="4"/>
  <c r="Q3711" i="4"/>
  <c r="V3710" i="4"/>
  <c r="S3710" i="4"/>
  <c r="Q3710" i="4"/>
  <c r="V3709" i="4"/>
  <c r="S3709" i="4"/>
  <c r="Q3709" i="4"/>
  <c r="V3708" i="4"/>
  <c r="S3708" i="4"/>
  <c r="Q3708" i="4"/>
  <c r="V3707" i="4"/>
  <c r="S3707" i="4"/>
  <c r="Q3707" i="4"/>
  <c r="V3706" i="4"/>
  <c r="S3706" i="4"/>
  <c r="Q3706" i="4"/>
  <c r="V3705" i="4"/>
  <c r="S3705" i="4"/>
  <c r="Q3705" i="4"/>
  <c r="V3704" i="4"/>
  <c r="S3704" i="4"/>
  <c r="Q3704" i="4"/>
  <c r="V3703" i="4"/>
  <c r="S3703" i="4"/>
  <c r="Q3703" i="4"/>
  <c r="V3702" i="4"/>
  <c r="S3702" i="4"/>
  <c r="Q3702" i="4"/>
  <c r="V3701" i="4"/>
  <c r="S3701" i="4"/>
  <c r="Q3701" i="4"/>
  <c r="V3700" i="4"/>
  <c r="S3700" i="4"/>
  <c r="Q3700" i="4"/>
  <c r="V3699" i="4"/>
  <c r="S3699" i="4"/>
  <c r="Q3699" i="4"/>
  <c r="V3698" i="4"/>
  <c r="S3698" i="4"/>
  <c r="Q3698" i="4"/>
  <c r="V3697" i="4"/>
  <c r="S3697" i="4"/>
  <c r="Q3697" i="4"/>
  <c r="V3696" i="4"/>
  <c r="S3696" i="4"/>
  <c r="Q3696" i="4"/>
  <c r="V3695" i="4"/>
  <c r="S3695" i="4"/>
  <c r="Q3695" i="4"/>
  <c r="V3694" i="4"/>
  <c r="S3694" i="4"/>
  <c r="Q3694" i="4"/>
  <c r="V3693" i="4"/>
  <c r="S3693" i="4"/>
  <c r="Q3693" i="4"/>
  <c r="V3692" i="4"/>
  <c r="S3692" i="4"/>
  <c r="Q3692" i="4"/>
  <c r="V3691" i="4"/>
  <c r="S3691" i="4"/>
  <c r="Q3691" i="4"/>
  <c r="V3690" i="4"/>
  <c r="S3690" i="4"/>
  <c r="Q3690" i="4"/>
  <c r="V3689" i="4"/>
  <c r="S3689" i="4"/>
  <c r="Q3689" i="4"/>
  <c r="V3688" i="4"/>
  <c r="S3688" i="4"/>
  <c r="Q3688" i="4"/>
  <c r="V3687" i="4"/>
  <c r="S3687" i="4"/>
  <c r="Q3687" i="4"/>
  <c r="V3686" i="4"/>
  <c r="S3686" i="4"/>
  <c r="Q3686" i="4"/>
  <c r="V3685" i="4"/>
  <c r="S3685" i="4"/>
  <c r="Q3685" i="4"/>
  <c r="V3684" i="4"/>
  <c r="S3684" i="4"/>
  <c r="Q3684" i="4"/>
  <c r="V3683" i="4"/>
  <c r="S3683" i="4"/>
  <c r="Q3683" i="4"/>
  <c r="U3682" i="4"/>
  <c r="T3682" i="4"/>
  <c r="R3682" i="4"/>
  <c r="P3682" i="4"/>
  <c r="O3682" i="4"/>
  <c r="L3682" i="4"/>
  <c r="K3682" i="4"/>
  <c r="J3682" i="4"/>
  <c r="I3682" i="4"/>
  <c r="H3682" i="4"/>
  <c r="G3682" i="4"/>
  <c r="F3682" i="4"/>
  <c r="E3682" i="4"/>
  <c r="V3681" i="4"/>
  <c r="S3681" i="4"/>
  <c r="Q3681" i="4"/>
  <c r="V3680" i="4"/>
  <c r="S3680" i="4"/>
  <c r="Q3680" i="4"/>
  <c r="V3679" i="4"/>
  <c r="S3679" i="4"/>
  <c r="Q3679" i="4"/>
  <c r="V3678" i="4"/>
  <c r="S3678" i="4"/>
  <c r="Q3678" i="4"/>
  <c r="V3677" i="4"/>
  <c r="S3677" i="4"/>
  <c r="Q3677" i="4"/>
  <c r="U3676" i="4"/>
  <c r="T3676" i="4"/>
  <c r="R3676" i="4"/>
  <c r="P3676" i="4"/>
  <c r="O3676" i="4"/>
  <c r="L3676" i="4"/>
  <c r="K3676" i="4"/>
  <c r="J3676" i="4"/>
  <c r="I3676" i="4"/>
  <c r="H3676" i="4"/>
  <c r="G3676" i="4"/>
  <c r="F3676" i="4"/>
  <c r="E3676" i="4"/>
  <c r="V3672" i="4"/>
  <c r="S3672" i="4"/>
  <c r="Q3672" i="4"/>
  <c r="V3671" i="4"/>
  <c r="S3671" i="4"/>
  <c r="Q3671" i="4"/>
  <c r="V3670" i="4"/>
  <c r="S3670" i="4"/>
  <c r="Q3670" i="4"/>
  <c r="V3669" i="4"/>
  <c r="S3669" i="4"/>
  <c r="Q3669" i="4"/>
  <c r="V3668" i="4"/>
  <c r="S3668" i="4"/>
  <c r="Q3668" i="4"/>
  <c r="V3667" i="4"/>
  <c r="S3667" i="4"/>
  <c r="Q3667" i="4"/>
  <c r="V3666" i="4"/>
  <c r="S3666" i="4"/>
  <c r="Q3666" i="4"/>
  <c r="V3665" i="4"/>
  <c r="S3665" i="4"/>
  <c r="Q3665" i="4"/>
  <c r="V3664" i="4"/>
  <c r="Q3664" i="4"/>
  <c r="V3663" i="4"/>
  <c r="Q3663" i="4"/>
  <c r="V3662" i="4"/>
  <c r="S3662" i="4"/>
  <c r="Q3662" i="4"/>
  <c r="V3661" i="4"/>
  <c r="S3661" i="4"/>
  <c r="Q3661" i="4"/>
  <c r="V3660" i="4"/>
  <c r="S3660" i="4"/>
  <c r="Q3660" i="4"/>
  <c r="V3659" i="4"/>
  <c r="S3659" i="4"/>
  <c r="Q3659" i="4"/>
  <c r="V3658" i="4"/>
  <c r="S3658" i="4"/>
  <c r="Q3658" i="4"/>
  <c r="U3657" i="4"/>
  <c r="T3657" i="4"/>
  <c r="R3657" i="4"/>
  <c r="P3657" i="4"/>
  <c r="O3657" i="4"/>
  <c r="L3657" i="4"/>
  <c r="K3657" i="4"/>
  <c r="K23" i="4" s="1"/>
  <c r="J3657" i="4"/>
  <c r="I3657" i="4"/>
  <c r="H3657" i="4"/>
  <c r="H23" i="4" s="1"/>
  <c r="G3657" i="4"/>
  <c r="G23" i="4" s="1"/>
  <c r="E3657" i="4"/>
  <c r="E23" i="4" s="1"/>
  <c r="V3656" i="4"/>
  <c r="S3656" i="4"/>
  <c r="Q3656" i="4"/>
  <c r="V3655" i="4"/>
  <c r="S3655" i="4"/>
  <c r="Q3655" i="4"/>
  <c r="V3654" i="4"/>
  <c r="S3654" i="4"/>
  <c r="Q3654" i="4"/>
  <c r="V3653" i="4"/>
  <c r="S3653" i="4"/>
  <c r="Q3653" i="4"/>
  <c r="V3652" i="4"/>
  <c r="S3652" i="4"/>
  <c r="Q3652" i="4"/>
  <c r="V3651" i="4"/>
  <c r="S3651" i="4"/>
  <c r="Q3651" i="4"/>
  <c r="V3650" i="4"/>
  <c r="Q3650" i="4"/>
  <c r="V3649" i="4"/>
  <c r="Q3649" i="4"/>
  <c r="V3648" i="4"/>
  <c r="S3648" i="4"/>
  <c r="Q3648" i="4"/>
  <c r="V3647" i="4"/>
  <c r="S3647" i="4"/>
  <c r="Q3647" i="4"/>
  <c r="V3646" i="4"/>
  <c r="S3646" i="4"/>
  <c r="Q3646" i="4"/>
  <c r="V3645" i="4"/>
  <c r="Q3645" i="4"/>
  <c r="V3644" i="4"/>
  <c r="S3644" i="4"/>
  <c r="Q3644" i="4"/>
  <c r="U3643" i="4"/>
  <c r="T3643" i="4"/>
  <c r="R3643" i="4"/>
  <c r="P3643" i="4"/>
  <c r="O3643" i="4"/>
  <c r="H3643" i="4"/>
  <c r="G3643" i="4"/>
  <c r="E3643" i="4"/>
  <c r="V3642" i="4"/>
  <c r="S3642" i="4"/>
  <c r="Q3642" i="4"/>
  <c r="V3641" i="4"/>
  <c r="S3641" i="4"/>
  <c r="Q3641" i="4"/>
  <c r="V3640" i="4"/>
  <c r="S3640" i="4"/>
  <c r="Q3640" i="4"/>
  <c r="V3639" i="4"/>
  <c r="S3639" i="4"/>
  <c r="Q3639" i="4"/>
  <c r="V3638" i="4"/>
  <c r="S3638" i="4"/>
  <c r="Q3638" i="4"/>
  <c r="U3637" i="4"/>
  <c r="T3637" i="4"/>
  <c r="R3637" i="4"/>
  <c r="P3637" i="4"/>
  <c r="L3637" i="4"/>
  <c r="K3637" i="4"/>
  <c r="J3637" i="4"/>
  <c r="I3637" i="4"/>
  <c r="H3637" i="4"/>
  <c r="G3637" i="4"/>
  <c r="E3637" i="4"/>
  <c r="M3635" i="4"/>
  <c r="F3631" i="4"/>
  <c r="F3630" i="4"/>
  <c r="V3629" i="4"/>
  <c r="S3629" i="4"/>
  <c r="Q3629" i="4"/>
  <c r="F3629" i="4"/>
  <c r="F3628" i="4"/>
  <c r="V3627" i="4"/>
  <c r="S3627" i="4"/>
  <c r="Q3627" i="4"/>
  <c r="V3626" i="4"/>
  <c r="S3626" i="4"/>
  <c r="Q3626" i="4"/>
  <c r="F3626" i="4"/>
  <c r="V3625" i="4"/>
  <c r="S3625" i="4"/>
  <c r="Q3625" i="4"/>
  <c r="F3625" i="4"/>
  <c r="V3624" i="4"/>
  <c r="S3624" i="4"/>
  <c r="Q3624" i="4"/>
  <c r="F3624" i="4"/>
  <c r="V3623" i="4"/>
  <c r="S3623" i="4"/>
  <c r="Q3623" i="4"/>
  <c r="F3623" i="4"/>
  <c r="V3622" i="4"/>
  <c r="S3622" i="4"/>
  <c r="Q3622" i="4"/>
  <c r="F3622" i="4"/>
  <c r="V3621" i="4"/>
  <c r="S3621" i="4"/>
  <c r="Q3621" i="4"/>
  <c r="F3621" i="4"/>
  <c r="V3620" i="4"/>
  <c r="S3620" i="4"/>
  <c r="Q3620" i="4"/>
  <c r="F3620" i="4"/>
  <c r="V3619" i="4"/>
  <c r="S3619" i="4"/>
  <c r="Q3619" i="4"/>
  <c r="F3619" i="4"/>
  <c r="V3618" i="4"/>
  <c r="S3618" i="4"/>
  <c r="Q3618" i="4"/>
  <c r="F3618" i="4"/>
  <c r="V3617" i="4"/>
  <c r="S3617" i="4"/>
  <c r="Q3617" i="4"/>
  <c r="F3617" i="4"/>
  <c r="V3616" i="4"/>
  <c r="S3616" i="4"/>
  <c r="Q3616" i="4"/>
  <c r="F3616" i="4"/>
  <c r="V3615" i="4"/>
  <c r="S3615" i="4"/>
  <c r="Q3615" i="4"/>
  <c r="F3615" i="4"/>
  <c r="V3614" i="4"/>
  <c r="S3614" i="4"/>
  <c r="Q3614" i="4"/>
  <c r="F3614" i="4"/>
  <c r="V3613" i="4"/>
  <c r="S3613" i="4"/>
  <c r="Q3613" i="4"/>
  <c r="F3613" i="4"/>
  <c r="V3612" i="4"/>
  <c r="S3612" i="4"/>
  <c r="Q3612" i="4"/>
  <c r="F3612" i="4"/>
  <c r="V3611" i="4"/>
  <c r="S3611" i="4"/>
  <c r="Q3611" i="4"/>
  <c r="F3611" i="4"/>
  <c r="V3610" i="4"/>
  <c r="S3610" i="4"/>
  <c r="Q3610" i="4"/>
  <c r="V3609" i="4"/>
  <c r="S3609" i="4"/>
  <c r="Q3609" i="4"/>
  <c r="F3609" i="4"/>
  <c r="V3608" i="4"/>
  <c r="S3608" i="4"/>
  <c r="Q3608" i="4"/>
  <c r="F3608" i="4"/>
  <c r="V3607" i="4"/>
  <c r="S3607" i="4"/>
  <c r="Q3607" i="4"/>
  <c r="F3607" i="4"/>
  <c r="V3606" i="4"/>
  <c r="S3606" i="4"/>
  <c r="Q3606" i="4"/>
  <c r="F3606" i="4"/>
  <c r="V3605" i="4"/>
  <c r="S3605" i="4"/>
  <c r="Q3605" i="4"/>
  <c r="F3605" i="4"/>
  <c r="V3604" i="4"/>
  <c r="S3604" i="4"/>
  <c r="Q3604" i="4"/>
  <c r="F3604" i="4"/>
  <c r="V3603" i="4"/>
  <c r="S3603" i="4"/>
  <c r="Q3603" i="4"/>
  <c r="F3603" i="4"/>
  <c r="V3602" i="4"/>
  <c r="S3602" i="4"/>
  <c r="Q3602" i="4"/>
  <c r="F3602" i="4"/>
  <c r="V3601" i="4"/>
  <c r="S3601" i="4"/>
  <c r="Q3601" i="4"/>
  <c r="V3600" i="4"/>
  <c r="S3600" i="4"/>
  <c r="Q3600" i="4"/>
  <c r="F3600" i="4"/>
  <c r="V3599" i="4"/>
  <c r="S3599" i="4"/>
  <c r="Q3599" i="4"/>
  <c r="F3599" i="4"/>
  <c r="V3598" i="4"/>
  <c r="S3598" i="4"/>
  <c r="Q3598" i="4"/>
  <c r="F3598" i="4"/>
  <c r="V3597" i="4"/>
  <c r="S3597" i="4"/>
  <c r="Q3597" i="4"/>
  <c r="F3597" i="4"/>
  <c r="V3596" i="4"/>
  <c r="S3596" i="4"/>
  <c r="Q3596" i="4"/>
  <c r="F3596" i="4"/>
  <c r="V3595" i="4"/>
  <c r="S3595" i="4"/>
  <c r="Q3595" i="4"/>
  <c r="F3595" i="4"/>
  <c r="V3594" i="4"/>
  <c r="S3594" i="4"/>
  <c r="Q3594" i="4"/>
  <c r="V3593" i="4"/>
  <c r="S3593" i="4"/>
  <c r="Q3593" i="4"/>
  <c r="F3593" i="4"/>
  <c r="V3592" i="4"/>
  <c r="Q3592" i="4"/>
  <c r="V3591" i="4"/>
  <c r="S3591" i="4"/>
  <c r="Q3591" i="4"/>
  <c r="F3591" i="4"/>
  <c r="V3590" i="4"/>
  <c r="S3590" i="4"/>
  <c r="Q3590" i="4"/>
  <c r="V3586" i="4"/>
  <c r="S3586" i="4"/>
  <c r="Q3586" i="4"/>
  <c r="U3585" i="4"/>
  <c r="T3585" i="4"/>
  <c r="R3585" i="4"/>
  <c r="P3585" i="4"/>
  <c r="O3585" i="4"/>
  <c r="N3585" i="4"/>
  <c r="M3585" i="4"/>
  <c r="L3585" i="4"/>
  <c r="J3585" i="4"/>
  <c r="V3584" i="4"/>
  <c r="S3584" i="4"/>
  <c r="Q3584" i="4"/>
  <c r="V3583" i="4"/>
  <c r="S3583" i="4"/>
  <c r="Q3583" i="4"/>
  <c r="V3582" i="4"/>
  <c r="S3582" i="4"/>
  <c r="Q3582" i="4"/>
  <c r="V3581" i="4"/>
  <c r="S3581" i="4"/>
  <c r="Q3581" i="4"/>
  <c r="V3580" i="4"/>
  <c r="S3580" i="4"/>
  <c r="Q3580" i="4"/>
  <c r="V3579" i="4"/>
  <c r="S3579" i="4"/>
  <c r="Q3579" i="4"/>
  <c r="V3578" i="4"/>
  <c r="S3578" i="4"/>
  <c r="Q3578" i="4"/>
  <c r="V3577" i="4"/>
  <c r="S3577" i="4"/>
  <c r="Q3577" i="4"/>
  <c r="V3576" i="4"/>
  <c r="S3576" i="4"/>
  <c r="Q3576" i="4"/>
  <c r="V3575" i="4"/>
  <c r="S3575" i="4"/>
  <c r="Q3575" i="4"/>
  <c r="V3574" i="4"/>
  <c r="S3574" i="4"/>
  <c r="Q3574" i="4"/>
  <c r="V3573" i="4"/>
  <c r="S3573" i="4"/>
  <c r="Q3573" i="4"/>
  <c r="V3572" i="4"/>
  <c r="S3572" i="4"/>
  <c r="Q3572" i="4"/>
  <c r="V3571" i="4"/>
  <c r="S3571" i="4"/>
  <c r="Q3571" i="4"/>
  <c r="V3570" i="4"/>
  <c r="S3570" i="4"/>
  <c r="Q3570" i="4"/>
  <c r="V3569" i="4"/>
  <c r="S3569" i="4"/>
  <c r="Q3569" i="4"/>
  <c r="V3568" i="4"/>
  <c r="S3568" i="4"/>
  <c r="Q3568" i="4"/>
  <c r="V3567" i="4"/>
  <c r="S3567" i="4"/>
  <c r="Q3567" i="4"/>
  <c r="V3566" i="4"/>
  <c r="S3566" i="4"/>
  <c r="Q3566" i="4"/>
  <c r="V3565" i="4"/>
  <c r="S3565" i="4"/>
  <c r="Q3565" i="4"/>
  <c r="V3564" i="4"/>
  <c r="S3564" i="4"/>
  <c r="Q3564" i="4"/>
  <c r="V3563" i="4"/>
  <c r="S3563" i="4"/>
  <c r="Q3563" i="4"/>
  <c r="V3562" i="4"/>
  <c r="S3562" i="4"/>
  <c r="Q3562" i="4"/>
  <c r="V3561" i="4"/>
  <c r="S3561" i="4"/>
  <c r="Q3561" i="4"/>
  <c r="V3560" i="4"/>
  <c r="S3560" i="4"/>
  <c r="Q3560" i="4"/>
  <c r="V3559" i="4"/>
  <c r="S3559" i="4"/>
  <c r="Q3559" i="4"/>
  <c r="V3558" i="4"/>
  <c r="S3558" i="4"/>
  <c r="Q3558" i="4"/>
  <c r="V3557" i="4"/>
  <c r="S3557" i="4"/>
  <c r="Q3557" i="4"/>
  <c r="V3556" i="4"/>
  <c r="S3556" i="4"/>
  <c r="Q3556" i="4"/>
  <c r="V3555" i="4"/>
  <c r="S3555" i="4"/>
  <c r="Q3555" i="4"/>
  <c r="V3554" i="4"/>
  <c r="S3554" i="4"/>
  <c r="Q3554" i="4"/>
  <c r="V3553" i="4"/>
  <c r="S3553" i="4"/>
  <c r="Q3553" i="4"/>
  <c r="V3552" i="4"/>
  <c r="S3552" i="4"/>
  <c r="Q3552" i="4"/>
  <c r="V3551" i="4"/>
  <c r="S3551" i="4"/>
  <c r="Q3551" i="4"/>
  <c r="V3550" i="4"/>
  <c r="S3550" i="4"/>
  <c r="Q3550" i="4"/>
  <c r="V3549" i="4"/>
  <c r="S3549" i="4"/>
  <c r="Q3549" i="4"/>
  <c r="V3548" i="4"/>
  <c r="S3548" i="4"/>
  <c r="Q3548" i="4"/>
  <c r="V3547" i="4"/>
  <c r="S3547" i="4"/>
  <c r="Q3547" i="4"/>
  <c r="V3546" i="4"/>
  <c r="S3546" i="4"/>
  <c r="Q3546" i="4"/>
  <c r="V3545" i="4"/>
  <c r="S3545" i="4"/>
  <c r="Q3545" i="4"/>
  <c r="V3544" i="4"/>
  <c r="S3544" i="4"/>
  <c r="Q3544" i="4"/>
  <c r="V3543" i="4"/>
  <c r="S3543" i="4"/>
  <c r="Q3543" i="4"/>
  <c r="V3542" i="4"/>
  <c r="S3542" i="4"/>
  <c r="Q3542" i="4"/>
  <c r="V3541" i="4"/>
  <c r="S3541" i="4"/>
  <c r="Q3541" i="4"/>
  <c r="V3540" i="4"/>
  <c r="S3540" i="4"/>
  <c r="Q3540" i="4"/>
  <c r="V3539" i="4"/>
  <c r="S3539" i="4"/>
  <c r="Q3539" i="4"/>
  <c r="V3538" i="4"/>
  <c r="S3538" i="4"/>
  <c r="Q3538" i="4"/>
  <c r="V3537" i="4"/>
  <c r="S3537" i="4"/>
  <c r="Q3537" i="4"/>
  <c r="V3536" i="4"/>
  <c r="S3536" i="4"/>
  <c r="Q3536" i="4"/>
  <c r="V3535" i="4"/>
  <c r="S3535" i="4"/>
  <c r="Q3535" i="4"/>
  <c r="V3534" i="4"/>
  <c r="S3534" i="4"/>
  <c r="Q3534" i="4"/>
  <c r="V3533" i="4"/>
  <c r="S3533" i="4"/>
  <c r="Q3533" i="4"/>
  <c r="V3532" i="4"/>
  <c r="S3532" i="4"/>
  <c r="Q3532" i="4"/>
  <c r="U3531" i="4"/>
  <c r="T3531" i="4"/>
  <c r="R3531" i="4"/>
  <c r="P3531" i="4"/>
  <c r="O3531" i="4"/>
  <c r="L3531" i="4"/>
  <c r="K3531" i="4"/>
  <c r="J3531" i="4"/>
  <c r="I3531" i="4"/>
  <c r="H3531" i="4"/>
  <c r="G3531" i="4"/>
  <c r="F3531" i="4"/>
  <c r="E3531" i="4"/>
  <c r="V3530" i="4"/>
  <c r="S3530" i="4"/>
  <c r="Q3530" i="4"/>
  <c r="V3529" i="4"/>
  <c r="S3529" i="4"/>
  <c r="Q3529" i="4"/>
  <c r="V3528" i="4"/>
  <c r="S3528" i="4"/>
  <c r="Q3528" i="4"/>
  <c r="V3527" i="4"/>
  <c r="Q3527" i="4"/>
  <c r="F3525" i="4"/>
  <c r="V3526" i="4"/>
  <c r="S3526" i="4"/>
  <c r="Q3526" i="4"/>
  <c r="U3525" i="4"/>
  <c r="T3525" i="4"/>
  <c r="R3525" i="4"/>
  <c r="P3525" i="4"/>
  <c r="O3525" i="4"/>
  <c r="L3525" i="4"/>
  <c r="K3525" i="4"/>
  <c r="J3525" i="4"/>
  <c r="I3525" i="4"/>
  <c r="H3525" i="4"/>
  <c r="G3525" i="4"/>
  <c r="E3525" i="4"/>
  <c r="V3521" i="4"/>
  <c r="S3521" i="4"/>
  <c r="Q3521" i="4"/>
  <c r="V3520" i="4"/>
  <c r="S3520" i="4"/>
  <c r="Q3520" i="4"/>
  <c r="V3519" i="4"/>
  <c r="S3519" i="4"/>
  <c r="Q3519" i="4"/>
  <c r="V3518" i="4"/>
  <c r="S3518" i="4"/>
  <c r="Q3518" i="4"/>
  <c r="V3517" i="4"/>
  <c r="S3517" i="4"/>
  <c r="Q3517" i="4"/>
  <c r="V3516" i="4"/>
  <c r="S3516" i="4"/>
  <c r="Q3516" i="4"/>
  <c r="V3515" i="4"/>
  <c r="S3515" i="4"/>
  <c r="Q3515" i="4"/>
  <c r="V3514" i="4"/>
  <c r="S3514" i="4"/>
  <c r="Q3514" i="4"/>
  <c r="V3513" i="4"/>
  <c r="S3513" i="4"/>
  <c r="Q3513" i="4"/>
  <c r="V3512" i="4"/>
  <c r="Q3512" i="4"/>
  <c r="V3511" i="4"/>
  <c r="S3511" i="4"/>
  <c r="Q3511" i="4"/>
  <c r="V3510" i="4"/>
  <c r="S3510" i="4"/>
  <c r="Q3510" i="4"/>
  <c r="V3509" i="4"/>
  <c r="S3509" i="4"/>
  <c r="Q3509" i="4"/>
  <c r="V3508" i="4"/>
  <c r="S3508" i="4"/>
  <c r="Q3508" i="4"/>
  <c r="V3507" i="4"/>
  <c r="S3507" i="4"/>
  <c r="Q3507" i="4"/>
  <c r="U3506" i="4"/>
  <c r="T3506" i="4"/>
  <c r="R3506" i="4"/>
  <c r="P3506" i="4"/>
  <c r="O3506" i="4"/>
  <c r="L3506" i="4"/>
  <c r="K3506" i="4"/>
  <c r="I3506" i="4"/>
  <c r="H3506" i="4"/>
  <c r="G3506" i="4"/>
  <c r="E3506" i="4"/>
  <c r="V3505" i="4"/>
  <c r="S3505" i="4"/>
  <c r="Q3505" i="4"/>
  <c r="V3504" i="4"/>
  <c r="S3504" i="4"/>
  <c r="Q3504" i="4"/>
  <c r="V3503" i="4"/>
  <c r="S3503" i="4"/>
  <c r="Q3503" i="4"/>
  <c r="V3502" i="4"/>
  <c r="S3502" i="4"/>
  <c r="Q3502" i="4"/>
  <c r="V3501" i="4"/>
  <c r="S3501" i="4"/>
  <c r="Q3501" i="4"/>
  <c r="V3500" i="4"/>
  <c r="S3500" i="4"/>
  <c r="Q3500" i="4"/>
  <c r="V3499" i="4"/>
  <c r="Q3499" i="4"/>
  <c r="V3498" i="4"/>
  <c r="Q3498" i="4"/>
  <c r="V3497" i="4"/>
  <c r="S3497" i="4"/>
  <c r="Q3497" i="4"/>
  <c r="V3496" i="4"/>
  <c r="S3496" i="4"/>
  <c r="Q3496" i="4"/>
  <c r="V3495" i="4"/>
  <c r="S3495" i="4"/>
  <c r="Q3495" i="4"/>
  <c r="V3494" i="4"/>
  <c r="S3494" i="4"/>
  <c r="Q3494" i="4"/>
  <c r="V3493" i="4"/>
  <c r="S3493" i="4"/>
  <c r="Q3493" i="4"/>
  <c r="U3492" i="4"/>
  <c r="T3492" i="4"/>
  <c r="R3492" i="4"/>
  <c r="P3492" i="4"/>
  <c r="O3492" i="4"/>
  <c r="H3492" i="4"/>
  <c r="G3492" i="4"/>
  <c r="E3492" i="4"/>
  <c r="V3491" i="4"/>
  <c r="S3491" i="4"/>
  <c r="Q3491" i="4"/>
  <c r="I3491" i="4"/>
  <c r="V3490" i="4"/>
  <c r="S3490" i="4"/>
  <c r="Q3490" i="4"/>
  <c r="V3489" i="4"/>
  <c r="S3489" i="4"/>
  <c r="Q3489" i="4"/>
  <c r="V3488" i="4"/>
  <c r="S3488" i="4"/>
  <c r="Q3488" i="4"/>
  <c r="V3487" i="4"/>
  <c r="S3487" i="4"/>
  <c r="Q3487" i="4"/>
  <c r="U3486" i="4"/>
  <c r="T3486" i="4"/>
  <c r="R3486" i="4"/>
  <c r="P3486" i="4"/>
  <c r="L3486" i="4"/>
  <c r="K3486" i="4"/>
  <c r="J3486" i="4"/>
  <c r="H3486" i="4"/>
  <c r="G3486" i="4"/>
  <c r="E3486" i="4"/>
  <c r="M3484" i="4"/>
  <c r="F3480" i="4"/>
  <c r="F3479" i="4"/>
  <c r="V3478" i="4"/>
  <c r="S3478" i="4"/>
  <c r="Q3478" i="4"/>
  <c r="F3478" i="4"/>
  <c r="F3477" i="4"/>
  <c r="V3476" i="4"/>
  <c r="S3476" i="4"/>
  <c r="Q3476" i="4"/>
  <c r="V3475" i="4"/>
  <c r="S3475" i="4"/>
  <c r="Q3475" i="4"/>
  <c r="F3475" i="4"/>
  <c r="V3474" i="4"/>
  <c r="S3474" i="4"/>
  <c r="Q3474" i="4"/>
  <c r="F3474" i="4"/>
  <c r="V3473" i="4"/>
  <c r="S3473" i="4"/>
  <c r="Q3473" i="4"/>
  <c r="F3473" i="4"/>
  <c r="V3472" i="4"/>
  <c r="S3472" i="4"/>
  <c r="Q3472" i="4"/>
  <c r="F3472" i="4"/>
  <c r="V3471" i="4"/>
  <c r="S3471" i="4"/>
  <c r="Q3471" i="4"/>
  <c r="F3471" i="4"/>
  <c r="V3470" i="4"/>
  <c r="S3470" i="4"/>
  <c r="Q3470" i="4"/>
  <c r="F3470" i="4"/>
  <c r="V3469" i="4"/>
  <c r="S3469" i="4"/>
  <c r="Q3469" i="4"/>
  <c r="F3469" i="4"/>
  <c r="V3468" i="4"/>
  <c r="S3468" i="4"/>
  <c r="Q3468" i="4"/>
  <c r="F3468" i="4"/>
  <c r="V3467" i="4"/>
  <c r="S3467" i="4"/>
  <c r="Q3467" i="4"/>
  <c r="F3467" i="4"/>
  <c r="V3466" i="4"/>
  <c r="S3466" i="4"/>
  <c r="Q3466" i="4"/>
  <c r="F3466" i="4"/>
  <c r="V3465" i="4"/>
  <c r="S3465" i="4"/>
  <c r="Q3465" i="4"/>
  <c r="F3465" i="4"/>
  <c r="V3464" i="4"/>
  <c r="S3464" i="4"/>
  <c r="Q3464" i="4"/>
  <c r="F3464" i="4"/>
  <c r="V3463" i="4"/>
  <c r="S3463" i="4"/>
  <c r="Q3463" i="4"/>
  <c r="F3463" i="4"/>
  <c r="V3462" i="4"/>
  <c r="S3462" i="4"/>
  <c r="Q3462" i="4"/>
  <c r="F3462" i="4"/>
  <c r="V3461" i="4"/>
  <c r="S3461" i="4"/>
  <c r="Q3461" i="4"/>
  <c r="F3461" i="4"/>
  <c r="V3460" i="4"/>
  <c r="S3460" i="4"/>
  <c r="Q3460" i="4"/>
  <c r="F3460" i="4"/>
  <c r="V3459" i="4"/>
  <c r="S3459" i="4"/>
  <c r="Q3459" i="4"/>
  <c r="V3458" i="4"/>
  <c r="S3458" i="4"/>
  <c r="Q3458" i="4"/>
  <c r="F3458" i="4"/>
  <c r="V3457" i="4"/>
  <c r="S3457" i="4"/>
  <c r="Q3457" i="4"/>
  <c r="F3457" i="4"/>
  <c r="V3456" i="4"/>
  <c r="S3456" i="4"/>
  <c r="Q3456" i="4"/>
  <c r="F3456" i="4"/>
  <c r="V3455" i="4"/>
  <c r="S3455" i="4"/>
  <c r="Q3455" i="4"/>
  <c r="F3455" i="4"/>
  <c r="V3454" i="4"/>
  <c r="S3454" i="4"/>
  <c r="Q3454" i="4"/>
  <c r="F3454" i="4"/>
  <c r="V3453" i="4"/>
  <c r="S3453" i="4"/>
  <c r="Q3453" i="4"/>
  <c r="F3453" i="4"/>
  <c r="V3452" i="4"/>
  <c r="S3452" i="4"/>
  <c r="Q3452" i="4"/>
  <c r="F3452" i="4"/>
  <c r="V3451" i="4"/>
  <c r="S3451" i="4"/>
  <c r="Q3451" i="4"/>
  <c r="F3451" i="4"/>
  <c r="V3450" i="4"/>
  <c r="S3450" i="4"/>
  <c r="Q3450" i="4"/>
  <c r="V3449" i="4"/>
  <c r="S3449" i="4"/>
  <c r="Q3449" i="4"/>
  <c r="F3449" i="4"/>
  <c r="V3448" i="4"/>
  <c r="S3448" i="4"/>
  <c r="Q3448" i="4"/>
  <c r="F3448" i="4"/>
  <c r="V3447" i="4"/>
  <c r="S3447" i="4"/>
  <c r="Q3447" i="4"/>
  <c r="F3447" i="4"/>
  <c r="V3446" i="4"/>
  <c r="S3446" i="4"/>
  <c r="Q3446" i="4"/>
  <c r="F3446" i="4"/>
  <c r="V3445" i="4"/>
  <c r="S3445" i="4"/>
  <c r="Q3445" i="4"/>
  <c r="F3445" i="4"/>
  <c r="V3444" i="4"/>
  <c r="S3444" i="4"/>
  <c r="Q3444" i="4"/>
  <c r="F3444" i="4"/>
  <c r="V3443" i="4"/>
  <c r="S3443" i="4"/>
  <c r="Q3443" i="4"/>
  <c r="V3442" i="4"/>
  <c r="S3442" i="4"/>
  <c r="Q3442" i="4"/>
  <c r="F3442" i="4"/>
  <c r="V3441" i="4"/>
  <c r="Q3441" i="4"/>
  <c r="V3440" i="4"/>
  <c r="S3440" i="4"/>
  <c r="Q3440" i="4"/>
  <c r="F3440" i="4"/>
  <c r="V3439" i="4"/>
  <c r="S3439" i="4"/>
  <c r="Q3439" i="4"/>
  <c r="V3435" i="4"/>
  <c r="S3435" i="4"/>
  <c r="Q3435" i="4"/>
  <c r="U3434" i="4"/>
  <c r="T3434" i="4"/>
  <c r="R3434" i="4"/>
  <c r="P3434" i="4"/>
  <c r="O3434" i="4"/>
  <c r="V3433" i="4"/>
  <c r="S3433" i="4"/>
  <c r="Q3433" i="4"/>
  <c r="V3432" i="4"/>
  <c r="S3432" i="4"/>
  <c r="Q3432" i="4"/>
  <c r="V3431" i="4"/>
  <c r="S3431" i="4"/>
  <c r="Q3431" i="4"/>
  <c r="V3430" i="4"/>
  <c r="S3430" i="4"/>
  <c r="Q3430" i="4"/>
  <c r="V3429" i="4"/>
  <c r="S3429" i="4"/>
  <c r="Q3429" i="4"/>
  <c r="V3428" i="4"/>
  <c r="S3428" i="4"/>
  <c r="Q3428" i="4"/>
  <c r="V3427" i="4"/>
  <c r="S3427" i="4"/>
  <c r="Q3427" i="4"/>
  <c r="V3426" i="4"/>
  <c r="S3426" i="4"/>
  <c r="Q3426" i="4"/>
  <c r="V3425" i="4"/>
  <c r="S3425" i="4"/>
  <c r="Q3425" i="4"/>
  <c r="V3424" i="4"/>
  <c r="S3424" i="4"/>
  <c r="Q3424" i="4"/>
  <c r="V3423" i="4"/>
  <c r="S3423" i="4"/>
  <c r="Q3423" i="4"/>
  <c r="V3422" i="4"/>
  <c r="S3422" i="4"/>
  <c r="Q3422" i="4"/>
  <c r="V3421" i="4"/>
  <c r="S3421" i="4"/>
  <c r="Q3421" i="4"/>
  <c r="V3420" i="4"/>
  <c r="S3420" i="4"/>
  <c r="Q3420" i="4"/>
  <c r="V3419" i="4"/>
  <c r="S3419" i="4"/>
  <c r="Q3419" i="4"/>
  <c r="V3418" i="4"/>
  <c r="S3418" i="4"/>
  <c r="Q3418" i="4"/>
  <c r="V3417" i="4"/>
  <c r="S3417" i="4"/>
  <c r="Q3417" i="4"/>
  <c r="V3416" i="4"/>
  <c r="S3416" i="4"/>
  <c r="Q3416" i="4"/>
  <c r="V3415" i="4"/>
  <c r="S3415" i="4"/>
  <c r="Q3415" i="4"/>
  <c r="V3414" i="4"/>
  <c r="S3414" i="4"/>
  <c r="Q3414" i="4"/>
  <c r="V3413" i="4"/>
  <c r="S3413" i="4"/>
  <c r="Q3413" i="4"/>
  <c r="V3412" i="4"/>
  <c r="S3412" i="4"/>
  <c r="Q3412" i="4"/>
  <c r="V3411" i="4"/>
  <c r="S3411" i="4"/>
  <c r="Q3411" i="4"/>
  <c r="V3410" i="4"/>
  <c r="S3410" i="4"/>
  <c r="Q3410" i="4"/>
  <c r="V3409" i="4"/>
  <c r="S3409" i="4"/>
  <c r="Q3409" i="4"/>
  <c r="V3408" i="4"/>
  <c r="S3408" i="4"/>
  <c r="Q3408" i="4"/>
  <c r="V3407" i="4"/>
  <c r="S3407" i="4"/>
  <c r="Q3407" i="4"/>
  <c r="V3406" i="4"/>
  <c r="S3406" i="4"/>
  <c r="Q3406" i="4"/>
  <c r="V3405" i="4"/>
  <c r="S3405" i="4"/>
  <c r="Q3405" i="4"/>
  <c r="V3404" i="4"/>
  <c r="S3404" i="4"/>
  <c r="Q3404" i="4"/>
  <c r="V3403" i="4"/>
  <c r="S3403" i="4"/>
  <c r="Q3403" i="4"/>
  <c r="V3402" i="4"/>
  <c r="S3402" i="4"/>
  <c r="Q3402" i="4"/>
  <c r="V3401" i="4"/>
  <c r="S3401" i="4"/>
  <c r="Q3401" i="4"/>
  <c r="V3400" i="4"/>
  <c r="S3400" i="4"/>
  <c r="Q3400" i="4"/>
  <c r="V3399" i="4"/>
  <c r="S3399" i="4"/>
  <c r="Q3399" i="4"/>
  <c r="V3398" i="4"/>
  <c r="S3398" i="4"/>
  <c r="Q3398" i="4"/>
  <c r="V3397" i="4"/>
  <c r="S3397" i="4"/>
  <c r="Q3397" i="4"/>
  <c r="V3396" i="4"/>
  <c r="S3396" i="4"/>
  <c r="Q3396" i="4"/>
  <c r="V3395" i="4"/>
  <c r="S3395" i="4"/>
  <c r="Q3395" i="4"/>
  <c r="V3394" i="4"/>
  <c r="S3394" i="4"/>
  <c r="Q3394" i="4"/>
  <c r="V3393" i="4"/>
  <c r="S3393" i="4"/>
  <c r="Q3393" i="4"/>
  <c r="V3392" i="4"/>
  <c r="S3392" i="4"/>
  <c r="Q3392" i="4"/>
  <c r="V3391" i="4"/>
  <c r="S3391" i="4"/>
  <c r="Q3391" i="4"/>
  <c r="V3390" i="4"/>
  <c r="S3390" i="4"/>
  <c r="Q3390" i="4"/>
  <c r="V3389" i="4"/>
  <c r="S3389" i="4"/>
  <c r="Q3389" i="4"/>
  <c r="V3388" i="4"/>
  <c r="S3388" i="4"/>
  <c r="Q3388" i="4"/>
  <c r="V3387" i="4"/>
  <c r="S3387" i="4"/>
  <c r="Q3387" i="4"/>
  <c r="V3386" i="4"/>
  <c r="S3386" i="4"/>
  <c r="Q3386" i="4"/>
  <c r="V3385" i="4"/>
  <c r="S3385" i="4"/>
  <c r="Q3385" i="4"/>
  <c r="V3384" i="4"/>
  <c r="S3384" i="4"/>
  <c r="Q3384" i="4"/>
  <c r="V3383" i="4"/>
  <c r="S3383" i="4"/>
  <c r="Q3383" i="4"/>
  <c r="V3382" i="4"/>
  <c r="S3382" i="4"/>
  <c r="Q3382" i="4"/>
  <c r="V3381" i="4"/>
  <c r="S3381" i="4"/>
  <c r="Q3381" i="4"/>
  <c r="U3380" i="4"/>
  <c r="T3380" i="4"/>
  <c r="R3380" i="4"/>
  <c r="P3380" i="4"/>
  <c r="O3380" i="4"/>
  <c r="L3380" i="4"/>
  <c r="K3380" i="4"/>
  <c r="J3380" i="4"/>
  <c r="I3380" i="4"/>
  <c r="H3380" i="4"/>
  <c r="G3380" i="4"/>
  <c r="F3380" i="4"/>
  <c r="E3380" i="4"/>
  <c r="V3379" i="4"/>
  <c r="S3379" i="4"/>
  <c r="Q3379" i="4"/>
  <c r="V3378" i="4"/>
  <c r="S3378" i="4"/>
  <c r="Q3378" i="4"/>
  <c r="V3377" i="4"/>
  <c r="S3377" i="4"/>
  <c r="Q3377" i="4"/>
  <c r="V3376" i="4"/>
  <c r="Q3376" i="4"/>
  <c r="V3375" i="4"/>
  <c r="S3375" i="4"/>
  <c r="Q3375" i="4"/>
  <c r="U3374" i="4"/>
  <c r="T3374" i="4"/>
  <c r="R3374" i="4"/>
  <c r="P3374" i="4"/>
  <c r="O3374" i="4"/>
  <c r="L3374" i="4"/>
  <c r="K3374" i="4"/>
  <c r="J3374" i="4"/>
  <c r="I3374" i="4"/>
  <c r="H3374" i="4"/>
  <c r="G3374" i="4"/>
  <c r="E3374" i="4"/>
  <c r="V3370" i="4"/>
  <c r="S3370" i="4"/>
  <c r="Q3370" i="4"/>
  <c r="V3369" i="4"/>
  <c r="S3369" i="4"/>
  <c r="Q3369" i="4"/>
  <c r="V3368" i="4"/>
  <c r="S3368" i="4"/>
  <c r="Q3368" i="4"/>
  <c r="V3367" i="4"/>
  <c r="S3367" i="4"/>
  <c r="Q3367" i="4"/>
  <c r="V3366" i="4"/>
  <c r="S3366" i="4"/>
  <c r="Q3366" i="4"/>
  <c r="V3365" i="4"/>
  <c r="S3365" i="4"/>
  <c r="Q3365" i="4"/>
  <c r="V3364" i="4"/>
  <c r="S3364" i="4"/>
  <c r="Q3364" i="4"/>
  <c r="V3363" i="4"/>
  <c r="S3363" i="4"/>
  <c r="Q3363" i="4"/>
  <c r="V3362" i="4"/>
  <c r="S3362" i="4"/>
  <c r="Q3362" i="4"/>
  <c r="V3361" i="4"/>
  <c r="S3361" i="4"/>
  <c r="Q3361" i="4"/>
  <c r="V3360" i="4"/>
  <c r="S3360" i="4"/>
  <c r="Q3360" i="4"/>
  <c r="V3359" i="4"/>
  <c r="S3359" i="4"/>
  <c r="Q3359" i="4"/>
  <c r="V3358" i="4"/>
  <c r="S3358" i="4"/>
  <c r="Q3358" i="4"/>
  <c r="V3357" i="4"/>
  <c r="S3357" i="4"/>
  <c r="Q3357" i="4"/>
  <c r="V3356" i="4"/>
  <c r="S3356" i="4"/>
  <c r="Q3356" i="4"/>
  <c r="U3355" i="4"/>
  <c r="T3355" i="4"/>
  <c r="R3355" i="4"/>
  <c r="P3355" i="4"/>
  <c r="O3355" i="4"/>
  <c r="H3355" i="4"/>
  <c r="G3355" i="4"/>
  <c r="E3355" i="4"/>
  <c r="V3354" i="4"/>
  <c r="S3354" i="4"/>
  <c r="Q3354" i="4"/>
  <c r="V3353" i="4"/>
  <c r="S3353" i="4"/>
  <c r="Q3353" i="4"/>
  <c r="V3352" i="4"/>
  <c r="S3352" i="4"/>
  <c r="Q3352" i="4"/>
  <c r="V3351" i="4"/>
  <c r="S3351" i="4"/>
  <c r="Q3351" i="4"/>
  <c r="V3350" i="4"/>
  <c r="S3350" i="4"/>
  <c r="Q3350" i="4"/>
  <c r="V3349" i="4"/>
  <c r="S3349" i="4"/>
  <c r="Q3349" i="4"/>
  <c r="V3348" i="4"/>
  <c r="S3348" i="4"/>
  <c r="Q3348" i="4"/>
  <c r="V3347" i="4"/>
  <c r="S3347" i="4"/>
  <c r="Q3347" i="4"/>
  <c r="V3346" i="4"/>
  <c r="S3346" i="4"/>
  <c r="Q3346" i="4"/>
  <c r="V3345" i="4"/>
  <c r="S3345" i="4"/>
  <c r="Q3345" i="4"/>
  <c r="V3344" i="4"/>
  <c r="S3344" i="4"/>
  <c r="Q3344" i="4"/>
  <c r="V3343" i="4"/>
  <c r="S3343" i="4"/>
  <c r="Q3343" i="4"/>
  <c r="V3342" i="4"/>
  <c r="S3342" i="4"/>
  <c r="Q3342" i="4"/>
  <c r="U3341" i="4"/>
  <c r="T3341" i="4"/>
  <c r="R3341" i="4"/>
  <c r="P3341" i="4"/>
  <c r="O3341" i="4"/>
  <c r="L3341" i="4"/>
  <c r="K3341" i="4"/>
  <c r="J3341" i="4"/>
  <c r="I3341" i="4"/>
  <c r="H3341" i="4"/>
  <c r="G3341" i="4"/>
  <c r="F3341" i="4"/>
  <c r="E3341" i="4"/>
  <c r="V3340" i="4"/>
  <c r="S3340" i="4"/>
  <c r="Q3340" i="4"/>
  <c r="V3339" i="4"/>
  <c r="S3339" i="4"/>
  <c r="Q3339" i="4"/>
  <c r="V3338" i="4"/>
  <c r="S3338" i="4"/>
  <c r="Q3338" i="4"/>
  <c r="V3337" i="4"/>
  <c r="S3337" i="4"/>
  <c r="Q3337" i="4"/>
  <c r="V3336" i="4"/>
  <c r="S3336" i="4"/>
  <c r="Q3336" i="4"/>
  <c r="U3335" i="4"/>
  <c r="T3335" i="4"/>
  <c r="R3335" i="4"/>
  <c r="P3335" i="4"/>
  <c r="L3335" i="4"/>
  <c r="K3335" i="4"/>
  <c r="J3335" i="4"/>
  <c r="I3335" i="4"/>
  <c r="H3335" i="4"/>
  <c r="G3335" i="4"/>
  <c r="E3335" i="4"/>
  <c r="M3333" i="4"/>
  <c r="F3331" i="4"/>
  <c r="F3330" i="4"/>
  <c r="V3329" i="4"/>
  <c r="S3329" i="4"/>
  <c r="Q3329" i="4"/>
  <c r="F3329" i="4"/>
  <c r="V3327" i="4"/>
  <c r="S3327" i="4"/>
  <c r="Q3327" i="4"/>
  <c r="V3326" i="4"/>
  <c r="S3326" i="4"/>
  <c r="Q3326" i="4"/>
  <c r="F3326" i="4"/>
  <c r="V3325" i="4"/>
  <c r="S3325" i="4"/>
  <c r="Q3325" i="4"/>
  <c r="F3325" i="4"/>
  <c r="V3324" i="4"/>
  <c r="S3324" i="4"/>
  <c r="Q3324" i="4"/>
  <c r="F3324" i="4"/>
  <c r="V3323" i="4"/>
  <c r="S3323" i="4"/>
  <c r="Q3323" i="4"/>
  <c r="F3323" i="4"/>
  <c r="V3322" i="4"/>
  <c r="S3322" i="4"/>
  <c r="Q3322" i="4"/>
  <c r="F3322" i="4"/>
  <c r="V3321" i="4"/>
  <c r="S3321" i="4"/>
  <c r="Q3321" i="4"/>
  <c r="F3321" i="4"/>
  <c r="V3320" i="4"/>
  <c r="S3320" i="4"/>
  <c r="Q3320" i="4"/>
  <c r="F3320" i="4"/>
  <c r="V3319" i="4"/>
  <c r="S3319" i="4"/>
  <c r="Q3319" i="4"/>
  <c r="F3319" i="4"/>
  <c r="V3318" i="4"/>
  <c r="S3318" i="4"/>
  <c r="Q3318" i="4"/>
  <c r="F3318" i="4"/>
  <c r="V3317" i="4"/>
  <c r="S3317" i="4"/>
  <c r="Q3317" i="4"/>
  <c r="F3317" i="4"/>
  <c r="V3316" i="4"/>
  <c r="S3316" i="4"/>
  <c r="Q3316" i="4"/>
  <c r="F3316" i="4"/>
  <c r="V3315" i="4"/>
  <c r="S3315" i="4"/>
  <c r="Q3315" i="4"/>
  <c r="F3315" i="4"/>
  <c r="V3314" i="4"/>
  <c r="S3314" i="4"/>
  <c r="Q3314" i="4"/>
  <c r="F3314" i="4"/>
  <c r="V3313" i="4"/>
  <c r="S3313" i="4"/>
  <c r="Q3313" i="4"/>
  <c r="F3313" i="4"/>
  <c r="V3312" i="4"/>
  <c r="S3312" i="4"/>
  <c r="Q3312" i="4"/>
  <c r="F3312" i="4"/>
  <c r="V3311" i="4"/>
  <c r="S3311" i="4"/>
  <c r="Q3311" i="4"/>
  <c r="F3311" i="4"/>
  <c r="V3310" i="4"/>
  <c r="S3310" i="4"/>
  <c r="Q3310" i="4"/>
  <c r="V3309" i="4"/>
  <c r="S3309" i="4"/>
  <c r="Q3309" i="4"/>
  <c r="F3309" i="4"/>
  <c r="V3308" i="4"/>
  <c r="S3308" i="4"/>
  <c r="Q3308" i="4"/>
  <c r="F3308" i="4"/>
  <c r="V3307" i="4"/>
  <c r="S3307" i="4"/>
  <c r="Q3307" i="4"/>
  <c r="F3307" i="4"/>
  <c r="V3306" i="4"/>
  <c r="S3306" i="4"/>
  <c r="Q3306" i="4"/>
  <c r="V3305" i="4"/>
  <c r="S3305" i="4"/>
  <c r="Q3305" i="4"/>
  <c r="F3305" i="4"/>
  <c r="V3304" i="4"/>
  <c r="S3304" i="4"/>
  <c r="Q3304" i="4"/>
  <c r="V3303" i="4"/>
  <c r="S3303" i="4"/>
  <c r="Q3303" i="4"/>
  <c r="F3303" i="4"/>
  <c r="V3302" i="4"/>
  <c r="S3302" i="4"/>
  <c r="Q3302" i="4"/>
  <c r="F3302" i="4"/>
  <c r="V3301" i="4"/>
  <c r="S3301" i="4"/>
  <c r="Q3301" i="4"/>
  <c r="V3300" i="4"/>
  <c r="S3300" i="4"/>
  <c r="Q3300" i="4"/>
  <c r="F3300" i="4"/>
  <c r="V3299" i="4"/>
  <c r="S3299" i="4"/>
  <c r="Q3299" i="4"/>
  <c r="F3299" i="4"/>
  <c r="V3298" i="4"/>
  <c r="S3298" i="4"/>
  <c r="Q3298" i="4"/>
  <c r="F3298" i="4"/>
  <c r="V3297" i="4"/>
  <c r="S3297" i="4"/>
  <c r="Q3297" i="4"/>
  <c r="V3296" i="4"/>
  <c r="S3296" i="4"/>
  <c r="Q3296" i="4"/>
  <c r="F3296" i="4"/>
  <c r="V3295" i="4"/>
  <c r="S3295" i="4"/>
  <c r="Q3295" i="4"/>
  <c r="V3294" i="4"/>
  <c r="S3294" i="4"/>
  <c r="Q3294" i="4"/>
  <c r="V3293" i="4"/>
  <c r="S3293" i="4"/>
  <c r="Q3293" i="4"/>
  <c r="F3293" i="4"/>
  <c r="V3292" i="4"/>
  <c r="Q3292" i="4"/>
  <c r="V3291" i="4"/>
  <c r="S3291" i="4"/>
  <c r="Q3291" i="4"/>
  <c r="V3290" i="4"/>
  <c r="S3290" i="4"/>
  <c r="Q3290" i="4"/>
  <c r="V3286" i="4"/>
  <c r="S3286" i="4"/>
  <c r="Q3286" i="4"/>
  <c r="U3285" i="4"/>
  <c r="T3285" i="4"/>
  <c r="R3285" i="4"/>
  <c r="P3285" i="4"/>
  <c r="O3285" i="4"/>
  <c r="V3284" i="4"/>
  <c r="S3284" i="4"/>
  <c r="Q3284" i="4"/>
  <c r="V3283" i="4"/>
  <c r="S3283" i="4"/>
  <c r="Q3283" i="4"/>
  <c r="V3282" i="4"/>
  <c r="S3282" i="4"/>
  <c r="Q3282" i="4"/>
  <c r="V3281" i="4"/>
  <c r="S3281" i="4"/>
  <c r="Q3281" i="4"/>
  <c r="V3280" i="4"/>
  <c r="S3280" i="4"/>
  <c r="Q3280" i="4"/>
  <c r="V3279" i="4"/>
  <c r="S3279" i="4"/>
  <c r="Q3279" i="4"/>
  <c r="V3278" i="4"/>
  <c r="S3278" i="4"/>
  <c r="Q3278" i="4"/>
  <c r="V3277" i="4"/>
  <c r="S3277" i="4"/>
  <c r="Q3277" i="4"/>
  <c r="V3276" i="4"/>
  <c r="S3276" i="4"/>
  <c r="Q3276" i="4"/>
  <c r="V3275" i="4"/>
  <c r="S3275" i="4"/>
  <c r="Q3275" i="4"/>
  <c r="V3274" i="4"/>
  <c r="S3274" i="4"/>
  <c r="Q3274" i="4"/>
  <c r="V3273" i="4"/>
  <c r="S3273" i="4"/>
  <c r="Q3273" i="4"/>
  <c r="V3272" i="4"/>
  <c r="S3272" i="4"/>
  <c r="Q3272" i="4"/>
  <c r="V3271" i="4"/>
  <c r="S3271" i="4"/>
  <c r="Q3271" i="4"/>
  <c r="V3270" i="4"/>
  <c r="S3270" i="4"/>
  <c r="Q3270" i="4"/>
  <c r="V3269" i="4"/>
  <c r="S3269" i="4"/>
  <c r="Q3269" i="4"/>
  <c r="V3268" i="4"/>
  <c r="S3268" i="4"/>
  <c r="Q3268" i="4"/>
  <c r="V3267" i="4"/>
  <c r="S3267" i="4"/>
  <c r="Q3267" i="4"/>
  <c r="V3266" i="4"/>
  <c r="S3266" i="4"/>
  <c r="Q3266" i="4"/>
  <c r="V3265" i="4"/>
  <c r="S3265" i="4"/>
  <c r="Q3265" i="4"/>
  <c r="V3264" i="4"/>
  <c r="S3264" i="4"/>
  <c r="Q3264" i="4"/>
  <c r="V3263" i="4"/>
  <c r="S3263" i="4"/>
  <c r="Q3263" i="4"/>
  <c r="V3262" i="4"/>
  <c r="S3262" i="4"/>
  <c r="Q3262" i="4"/>
  <c r="V3261" i="4"/>
  <c r="S3261" i="4"/>
  <c r="Q3261" i="4"/>
  <c r="V3260" i="4"/>
  <c r="S3260" i="4"/>
  <c r="Q3260" i="4"/>
  <c r="V3259" i="4"/>
  <c r="S3259" i="4"/>
  <c r="Q3259" i="4"/>
  <c r="V3258" i="4"/>
  <c r="S3258" i="4"/>
  <c r="Q3258" i="4"/>
  <c r="V3257" i="4"/>
  <c r="S3257" i="4"/>
  <c r="Q3257" i="4"/>
  <c r="V3256" i="4"/>
  <c r="S3256" i="4"/>
  <c r="Q3256" i="4"/>
  <c r="V3255" i="4"/>
  <c r="S3255" i="4"/>
  <c r="Q3255" i="4"/>
  <c r="V3254" i="4"/>
  <c r="S3254" i="4"/>
  <c r="Q3254" i="4"/>
  <c r="V3253" i="4"/>
  <c r="S3253" i="4"/>
  <c r="Q3253" i="4"/>
  <c r="V3252" i="4"/>
  <c r="S3252" i="4"/>
  <c r="Q3252" i="4"/>
  <c r="V3251" i="4"/>
  <c r="S3251" i="4"/>
  <c r="Q3251" i="4"/>
  <c r="V3250" i="4"/>
  <c r="S3250" i="4"/>
  <c r="Q3250" i="4"/>
  <c r="V3249" i="4"/>
  <c r="S3249" i="4"/>
  <c r="Q3249" i="4"/>
  <c r="V3248" i="4"/>
  <c r="S3248" i="4"/>
  <c r="Q3248" i="4"/>
  <c r="V3247" i="4"/>
  <c r="S3247" i="4"/>
  <c r="Q3247" i="4"/>
  <c r="V3246" i="4"/>
  <c r="S3246" i="4"/>
  <c r="Q3246" i="4"/>
  <c r="V3245" i="4"/>
  <c r="S3245" i="4"/>
  <c r="Q3245" i="4"/>
  <c r="V3244" i="4"/>
  <c r="S3244" i="4"/>
  <c r="Q3244" i="4"/>
  <c r="V3243" i="4"/>
  <c r="S3243" i="4"/>
  <c r="Q3243" i="4"/>
  <c r="V3242" i="4"/>
  <c r="S3242" i="4"/>
  <c r="Q3242" i="4"/>
  <c r="V3241" i="4"/>
  <c r="S3241" i="4"/>
  <c r="Q3241" i="4"/>
  <c r="V3240" i="4"/>
  <c r="S3240" i="4"/>
  <c r="Q3240" i="4"/>
  <c r="V3239" i="4"/>
  <c r="S3239" i="4"/>
  <c r="Q3239" i="4"/>
  <c r="V3238" i="4"/>
  <c r="S3238" i="4"/>
  <c r="Q3238" i="4"/>
  <c r="V3237" i="4"/>
  <c r="S3237" i="4"/>
  <c r="Q3237" i="4"/>
  <c r="V3236" i="4"/>
  <c r="S3236" i="4"/>
  <c r="Q3236" i="4"/>
  <c r="V3235" i="4"/>
  <c r="S3235" i="4"/>
  <c r="Q3235" i="4"/>
  <c r="V3234" i="4"/>
  <c r="S3234" i="4"/>
  <c r="Q3234" i="4"/>
  <c r="V3233" i="4"/>
  <c r="Q3233" i="4"/>
  <c r="V3232" i="4"/>
  <c r="Q3232" i="4"/>
  <c r="U3231" i="4"/>
  <c r="T3231" i="4"/>
  <c r="R3231" i="4"/>
  <c r="P3231" i="4"/>
  <c r="O3231" i="4"/>
  <c r="H3231" i="4"/>
  <c r="G3231" i="4"/>
  <c r="E3231" i="4"/>
  <c r="V3230" i="4"/>
  <c r="S3230" i="4"/>
  <c r="Q3230" i="4"/>
  <c r="V3229" i="4"/>
  <c r="S3229" i="4"/>
  <c r="Q3229" i="4"/>
  <c r="V3228" i="4"/>
  <c r="S3228" i="4"/>
  <c r="Q3228" i="4"/>
  <c r="V3227" i="4"/>
  <c r="S3227" i="4"/>
  <c r="Q3227" i="4"/>
  <c r="V3226" i="4"/>
  <c r="Q3226" i="4"/>
  <c r="F3225" i="4"/>
  <c r="U3225" i="4"/>
  <c r="T3225" i="4"/>
  <c r="R3225" i="4"/>
  <c r="P3225" i="4"/>
  <c r="O3225" i="4"/>
  <c r="K3225" i="4"/>
  <c r="I3225" i="4"/>
  <c r="H3225" i="4"/>
  <c r="G3225" i="4"/>
  <c r="E3225" i="4"/>
  <c r="V3221" i="4"/>
  <c r="S3221" i="4"/>
  <c r="Q3221" i="4"/>
  <c r="V3220" i="4"/>
  <c r="S3220" i="4"/>
  <c r="Q3220" i="4"/>
  <c r="V3219" i="4"/>
  <c r="S3219" i="4"/>
  <c r="Q3219" i="4"/>
  <c r="V3218" i="4"/>
  <c r="S3218" i="4"/>
  <c r="Q3218" i="4"/>
  <c r="V3217" i="4"/>
  <c r="S3217" i="4"/>
  <c r="Q3217" i="4"/>
  <c r="V3216" i="4"/>
  <c r="S3216" i="4"/>
  <c r="Q3216" i="4"/>
  <c r="V3215" i="4"/>
  <c r="S3215" i="4"/>
  <c r="Q3215" i="4"/>
  <c r="V3214" i="4"/>
  <c r="S3214" i="4"/>
  <c r="Q3214" i="4"/>
  <c r="V3213" i="4"/>
  <c r="Q3213" i="4"/>
  <c r="V3212" i="4"/>
  <c r="Q3212" i="4"/>
  <c r="V3211" i="4"/>
  <c r="S3211" i="4"/>
  <c r="Q3211" i="4"/>
  <c r="V3210" i="4"/>
  <c r="S3210" i="4"/>
  <c r="Q3210" i="4"/>
  <c r="V3209" i="4"/>
  <c r="Q3209" i="4"/>
  <c r="V3208" i="4"/>
  <c r="S3208" i="4"/>
  <c r="Q3208" i="4"/>
  <c r="V3207" i="4"/>
  <c r="S3207" i="4"/>
  <c r="Q3207" i="4"/>
  <c r="U3206" i="4"/>
  <c r="T3206" i="4"/>
  <c r="R3206" i="4"/>
  <c r="P3206" i="4"/>
  <c r="O3206" i="4"/>
  <c r="L3206" i="4"/>
  <c r="K3206" i="4"/>
  <c r="J3206" i="4"/>
  <c r="I3206" i="4"/>
  <c r="H3206" i="4"/>
  <c r="G3206" i="4"/>
  <c r="E3206" i="4"/>
  <c r="V3205" i="4"/>
  <c r="S3205" i="4"/>
  <c r="Q3205" i="4"/>
  <c r="V3204" i="4"/>
  <c r="S3204" i="4"/>
  <c r="Q3204" i="4"/>
  <c r="V3203" i="4"/>
  <c r="S3203" i="4"/>
  <c r="Q3203" i="4"/>
  <c r="V3202" i="4"/>
  <c r="S3202" i="4"/>
  <c r="Q3202" i="4"/>
  <c r="V3201" i="4"/>
  <c r="S3201" i="4"/>
  <c r="Q3201" i="4"/>
  <c r="V3200" i="4"/>
  <c r="S3200" i="4"/>
  <c r="Q3200" i="4"/>
  <c r="V3199" i="4"/>
  <c r="S3199" i="4"/>
  <c r="Q3199" i="4"/>
  <c r="V3198" i="4"/>
  <c r="S3198" i="4"/>
  <c r="Q3198" i="4"/>
  <c r="V3197" i="4"/>
  <c r="S3197" i="4"/>
  <c r="Q3197" i="4"/>
  <c r="V3196" i="4"/>
  <c r="S3196" i="4"/>
  <c r="Q3196" i="4"/>
  <c r="V3195" i="4"/>
  <c r="S3195" i="4"/>
  <c r="Q3195" i="4"/>
  <c r="V3194" i="4"/>
  <c r="S3194" i="4"/>
  <c r="Q3194" i="4"/>
  <c r="V3193" i="4"/>
  <c r="S3193" i="4"/>
  <c r="Q3193" i="4"/>
  <c r="U3192" i="4"/>
  <c r="T3192" i="4"/>
  <c r="R3192" i="4"/>
  <c r="P3192" i="4"/>
  <c r="O3192" i="4"/>
  <c r="L3192" i="4"/>
  <c r="K3192" i="4"/>
  <c r="J3192" i="4"/>
  <c r="I3192" i="4"/>
  <c r="H3192" i="4"/>
  <c r="F3192" i="4"/>
  <c r="E3192" i="4"/>
  <c r="V3191" i="4"/>
  <c r="S3191" i="4"/>
  <c r="Q3191" i="4"/>
  <c r="V3190" i="4"/>
  <c r="S3190" i="4"/>
  <c r="Q3190" i="4"/>
  <c r="V3189" i="4"/>
  <c r="S3189" i="4"/>
  <c r="Q3189" i="4"/>
  <c r="V3188" i="4"/>
  <c r="S3188" i="4"/>
  <c r="Q3188" i="4"/>
  <c r="V3187" i="4"/>
  <c r="Q3187" i="4"/>
  <c r="U3186" i="4"/>
  <c r="T3186" i="4"/>
  <c r="R3186" i="4"/>
  <c r="P3186" i="4"/>
  <c r="L3186" i="4"/>
  <c r="K3186" i="4"/>
  <c r="J3186" i="4"/>
  <c r="I3186" i="4"/>
  <c r="H3186" i="4"/>
  <c r="G3186" i="4"/>
  <c r="E3186" i="4"/>
  <c r="M3184" i="4"/>
  <c r="F3182" i="4"/>
  <c r="F3181" i="4"/>
  <c r="V3180" i="4"/>
  <c r="S3180" i="4"/>
  <c r="Q3180" i="4"/>
  <c r="F3180" i="4"/>
  <c r="V3178" i="4"/>
  <c r="S3178" i="4"/>
  <c r="Q3178" i="4"/>
  <c r="V3177" i="4"/>
  <c r="S3177" i="4"/>
  <c r="Q3177" i="4"/>
  <c r="F3177" i="4"/>
  <c r="V3176" i="4"/>
  <c r="S3176" i="4"/>
  <c r="Q3176" i="4"/>
  <c r="F3176" i="4"/>
  <c r="V3175" i="4"/>
  <c r="S3175" i="4"/>
  <c r="Q3175" i="4"/>
  <c r="F3175" i="4"/>
  <c r="V3174" i="4"/>
  <c r="S3174" i="4"/>
  <c r="Q3174" i="4"/>
  <c r="F3174" i="4"/>
  <c r="V3173" i="4"/>
  <c r="S3173" i="4"/>
  <c r="Q3173" i="4"/>
  <c r="F3173" i="4"/>
  <c r="V3172" i="4"/>
  <c r="S3172" i="4"/>
  <c r="Q3172" i="4"/>
  <c r="F3172" i="4"/>
  <c r="V3171" i="4"/>
  <c r="S3171" i="4"/>
  <c r="Q3171" i="4"/>
  <c r="F3171" i="4"/>
  <c r="V3170" i="4"/>
  <c r="S3170" i="4"/>
  <c r="Q3170" i="4"/>
  <c r="F3170" i="4"/>
  <c r="V3169" i="4"/>
  <c r="S3169" i="4"/>
  <c r="Q3169" i="4"/>
  <c r="F3169" i="4"/>
  <c r="V3168" i="4"/>
  <c r="S3168" i="4"/>
  <c r="Q3168" i="4"/>
  <c r="F3168" i="4"/>
  <c r="V3167" i="4"/>
  <c r="S3167" i="4"/>
  <c r="Q3167" i="4"/>
  <c r="F3167" i="4"/>
  <c r="V3166" i="4"/>
  <c r="S3166" i="4"/>
  <c r="Q3166" i="4"/>
  <c r="F3166" i="4"/>
  <c r="V3165" i="4"/>
  <c r="S3165" i="4"/>
  <c r="Q3165" i="4"/>
  <c r="F3165" i="4"/>
  <c r="V3164" i="4"/>
  <c r="S3164" i="4"/>
  <c r="Q3164" i="4"/>
  <c r="F3164" i="4"/>
  <c r="V3163" i="4"/>
  <c r="S3163" i="4"/>
  <c r="Q3163" i="4"/>
  <c r="F3163" i="4"/>
  <c r="V3162" i="4"/>
  <c r="S3162" i="4"/>
  <c r="Q3162" i="4"/>
  <c r="F3162" i="4"/>
  <c r="V3161" i="4"/>
  <c r="S3161" i="4"/>
  <c r="Q3161" i="4"/>
  <c r="V3160" i="4"/>
  <c r="S3160" i="4"/>
  <c r="Q3160" i="4"/>
  <c r="F3160" i="4"/>
  <c r="V3159" i="4"/>
  <c r="S3159" i="4"/>
  <c r="Q3159" i="4"/>
  <c r="F3159" i="4"/>
  <c r="V3158" i="4"/>
  <c r="S3158" i="4"/>
  <c r="Q3158" i="4"/>
  <c r="F3158" i="4"/>
  <c r="V3157" i="4"/>
  <c r="S3157" i="4"/>
  <c r="Q3157" i="4"/>
  <c r="F3157" i="4"/>
  <c r="V3156" i="4"/>
  <c r="S3156" i="4"/>
  <c r="Q3156" i="4"/>
  <c r="F3156" i="4"/>
  <c r="V3155" i="4"/>
  <c r="S3155" i="4"/>
  <c r="Q3155" i="4"/>
  <c r="V3154" i="4"/>
  <c r="S3154" i="4"/>
  <c r="Q3154" i="4"/>
  <c r="F3154" i="4"/>
  <c r="V3153" i="4"/>
  <c r="S3153" i="4"/>
  <c r="Q3153" i="4"/>
  <c r="F3153" i="4"/>
  <c r="V3152" i="4"/>
  <c r="S3152" i="4"/>
  <c r="Q3152" i="4"/>
  <c r="V3151" i="4"/>
  <c r="S3151" i="4"/>
  <c r="Q3151" i="4"/>
  <c r="F3151" i="4"/>
  <c r="V3150" i="4"/>
  <c r="S3150" i="4"/>
  <c r="Q3150" i="4"/>
  <c r="F3150" i="4"/>
  <c r="V3149" i="4"/>
  <c r="S3149" i="4"/>
  <c r="Q3149" i="4"/>
  <c r="F3149" i="4"/>
  <c r="V3148" i="4"/>
  <c r="S3148" i="4"/>
  <c r="Q3148" i="4"/>
  <c r="F3148" i="4"/>
  <c r="V3147" i="4"/>
  <c r="S3147" i="4"/>
  <c r="Q3147" i="4"/>
  <c r="F3147" i="4"/>
  <c r="V3146" i="4"/>
  <c r="S3146" i="4"/>
  <c r="Q3146" i="4"/>
  <c r="V3145" i="4"/>
  <c r="S3145" i="4"/>
  <c r="Q3145" i="4"/>
  <c r="V3144" i="4"/>
  <c r="S3144" i="4"/>
  <c r="Q3144" i="4"/>
  <c r="F3144" i="4"/>
  <c r="V3143" i="4"/>
  <c r="Q3143" i="4"/>
  <c r="V3142" i="4"/>
  <c r="S3142" i="4"/>
  <c r="Q3142" i="4"/>
  <c r="V3141" i="4"/>
  <c r="S3141" i="4"/>
  <c r="Q3141" i="4"/>
  <c r="V3137" i="4"/>
  <c r="S3137" i="4"/>
  <c r="Q3137" i="4"/>
  <c r="U3136" i="4"/>
  <c r="T3136" i="4"/>
  <c r="R3136" i="4"/>
  <c r="P3136" i="4"/>
  <c r="O3136" i="4"/>
  <c r="V3134" i="4"/>
  <c r="Q3134" i="4"/>
  <c r="V3133" i="4"/>
  <c r="S3133" i="4"/>
  <c r="Q3133" i="4"/>
  <c r="V3132" i="4"/>
  <c r="Q3132" i="4"/>
  <c r="V3131" i="4"/>
  <c r="S3131" i="4"/>
  <c r="Q3131" i="4"/>
  <c r="V3130" i="4"/>
  <c r="Q3130" i="4"/>
  <c r="V3129" i="4"/>
  <c r="S3129" i="4"/>
  <c r="Q3129" i="4"/>
  <c r="V3128" i="4"/>
  <c r="S3128" i="4"/>
  <c r="Q3128" i="4"/>
  <c r="V3127" i="4"/>
  <c r="S3127" i="4"/>
  <c r="Q3127" i="4"/>
  <c r="V3126" i="4"/>
  <c r="S3126" i="4"/>
  <c r="Q3126" i="4"/>
  <c r="V3125" i="4"/>
  <c r="S3125" i="4"/>
  <c r="Q3125" i="4"/>
  <c r="V3124" i="4"/>
  <c r="S3124" i="4"/>
  <c r="Q3124" i="4"/>
  <c r="V3123" i="4"/>
  <c r="S3123" i="4"/>
  <c r="Q3123" i="4"/>
  <c r="V3122" i="4"/>
  <c r="S3122" i="4"/>
  <c r="Q3122" i="4"/>
  <c r="V3121" i="4"/>
  <c r="S3121" i="4"/>
  <c r="Q3121" i="4"/>
  <c r="V3120" i="4"/>
  <c r="S3120" i="4"/>
  <c r="Q3120" i="4"/>
  <c r="V3119" i="4"/>
  <c r="S3119" i="4"/>
  <c r="Q3119" i="4"/>
  <c r="V3118" i="4"/>
  <c r="Q3118" i="4"/>
  <c r="V3117" i="4"/>
  <c r="S3117" i="4"/>
  <c r="Q3117" i="4"/>
  <c r="V3116" i="4"/>
  <c r="S3116" i="4"/>
  <c r="Q3116" i="4"/>
  <c r="V3115" i="4"/>
  <c r="S3115" i="4"/>
  <c r="Q3115" i="4"/>
  <c r="V3114" i="4"/>
  <c r="S3114" i="4"/>
  <c r="Q3114" i="4"/>
  <c r="V3113" i="4"/>
  <c r="S3113" i="4"/>
  <c r="Q3113" i="4"/>
  <c r="V3112" i="4"/>
  <c r="S3112" i="4"/>
  <c r="Q3112" i="4"/>
  <c r="V3111" i="4"/>
  <c r="S3111" i="4"/>
  <c r="Q3111" i="4"/>
  <c r="V3110" i="4"/>
  <c r="S3110" i="4"/>
  <c r="Q3110" i="4"/>
  <c r="V3109" i="4"/>
  <c r="S3109" i="4"/>
  <c r="Q3109" i="4"/>
  <c r="V3108" i="4"/>
  <c r="S3108" i="4"/>
  <c r="Q3108" i="4"/>
  <c r="V3107" i="4"/>
  <c r="S3107" i="4"/>
  <c r="Q3107" i="4"/>
  <c r="V3106" i="4"/>
  <c r="Q3106" i="4"/>
  <c r="V3105" i="4"/>
  <c r="Q3105" i="4"/>
  <c r="V3104" i="4"/>
  <c r="S3104" i="4"/>
  <c r="Q3104" i="4"/>
  <c r="V3103" i="4"/>
  <c r="S3103" i="4"/>
  <c r="Q3103" i="4"/>
  <c r="V3102" i="4"/>
  <c r="S3102" i="4"/>
  <c r="Q3102" i="4"/>
  <c r="V3101" i="4"/>
  <c r="S3101" i="4"/>
  <c r="Q3101" i="4"/>
  <c r="V3100" i="4"/>
  <c r="S3100" i="4"/>
  <c r="Q3100" i="4"/>
  <c r="V3099" i="4"/>
  <c r="S3099" i="4"/>
  <c r="Q3099" i="4"/>
  <c r="V3098" i="4"/>
  <c r="S3098" i="4"/>
  <c r="Q3098" i="4"/>
  <c r="V3097" i="4"/>
  <c r="S3097" i="4"/>
  <c r="Q3097" i="4"/>
  <c r="V3096" i="4"/>
  <c r="S3096" i="4"/>
  <c r="Q3096" i="4"/>
  <c r="V3095" i="4"/>
  <c r="S3095" i="4"/>
  <c r="Q3095" i="4"/>
  <c r="V3094" i="4"/>
  <c r="S3094" i="4"/>
  <c r="Q3094" i="4"/>
  <c r="V3093" i="4"/>
  <c r="S3093" i="4"/>
  <c r="Q3093" i="4"/>
  <c r="V3092" i="4"/>
  <c r="S3092" i="4"/>
  <c r="Q3092" i="4"/>
  <c r="V3091" i="4"/>
  <c r="S3091" i="4"/>
  <c r="Q3091" i="4"/>
  <c r="V3090" i="4"/>
  <c r="S3090" i="4"/>
  <c r="Q3090" i="4"/>
  <c r="V3089" i="4"/>
  <c r="S3089" i="4"/>
  <c r="Q3089" i="4"/>
  <c r="V3088" i="4"/>
  <c r="S3088" i="4"/>
  <c r="Q3088" i="4"/>
  <c r="V3087" i="4"/>
  <c r="S3087" i="4"/>
  <c r="Q3087" i="4"/>
  <c r="V3086" i="4"/>
  <c r="S3086" i="4"/>
  <c r="Q3086" i="4"/>
  <c r="V3085" i="4"/>
  <c r="S3085" i="4"/>
  <c r="Q3085" i="4"/>
  <c r="V3084" i="4"/>
  <c r="S3084" i="4"/>
  <c r="Q3084" i="4"/>
  <c r="V3083" i="4"/>
  <c r="Q3083" i="4"/>
  <c r="V3082" i="4"/>
  <c r="Q3082" i="4"/>
  <c r="V3080" i="4"/>
  <c r="S3080" i="4"/>
  <c r="Q3080" i="4"/>
  <c r="V3079" i="4"/>
  <c r="S3079" i="4"/>
  <c r="Q3079" i="4"/>
  <c r="V3078" i="4"/>
  <c r="S3078" i="4"/>
  <c r="Q3078" i="4"/>
  <c r="V3077" i="4"/>
  <c r="S3077" i="4"/>
  <c r="Q3077" i="4"/>
  <c r="V3076" i="4"/>
  <c r="Q3076" i="4"/>
  <c r="F3075" i="4"/>
  <c r="U3075" i="4"/>
  <c r="T3075" i="4"/>
  <c r="R3075" i="4"/>
  <c r="P3075" i="4"/>
  <c r="O3075" i="4"/>
  <c r="K3075" i="4"/>
  <c r="I3075" i="4"/>
  <c r="H3075" i="4"/>
  <c r="G3075" i="4"/>
  <c r="E3075" i="4"/>
  <c r="V3071" i="4"/>
  <c r="S3071" i="4"/>
  <c r="Q3071" i="4"/>
  <c r="V3070" i="4"/>
  <c r="S3070" i="4"/>
  <c r="Q3070" i="4"/>
  <c r="V3069" i="4"/>
  <c r="S3069" i="4"/>
  <c r="Q3069" i="4"/>
  <c r="V3068" i="4"/>
  <c r="S3068" i="4"/>
  <c r="Q3068" i="4"/>
  <c r="V3067" i="4"/>
  <c r="S3067" i="4"/>
  <c r="Q3067" i="4"/>
  <c r="V3066" i="4"/>
  <c r="S3066" i="4"/>
  <c r="Q3066" i="4"/>
  <c r="V3065" i="4"/>
  <c r="S3065" i="4"/>
  <c r="Q3065" i="4"/>
  <c r="V3064" i="4"/>
  <c r="S3064" i="4"/>
  <c r="Q3064" i="4"/>
  <c r="V3063" i="4"/>
  <c r="Q3063" i="4"/>
  <c r="V3062" i="4"/>
  <c r="Q3062" i="4"/>
  <c r="V3061" i="4"/>
  <c r="S3061" i="4"/>
  <c r="Q3061" i="4"/>
  <c r="V3060" i="4"/>
  <c r="S3060" i="4"/>
  <c r="Q3060" i="4"/>
  <c r="V3059" i="4"/>
  <c r="S3059" i="4"/>
  <c r="Q3059" i="4"/>
  <c r="V3058" i="4"/>
  <c r="S3058" i="4"/>
  <c r="Q3058" i="4"/>
  <c r="V3057" i="4"/>
  <c r="S3057" i="4"/>
  <c r="Q3057" i="4"/>
  <c r="U3056" i="4"/>
  <c r="T3056" i="4"/>
  <c r="R3056" i="4"/>
  <c r="P3056" i="4"/>
  <c r="O3056" i="4"/>
  <c r="L3056" i="4"/>
  <c r="K3056" i="4"/>
  <c r="I3056" i="4"/>
  <c r="H3056" i="4"/>
  <c r="G3056" i="4"/>
  <c r="E3056" i="4"/>
  <c r="V3055" i="4"/>
  <c r="S3055" i="4"/>
  <c r="Q3055" i="4"/>
  <c r="V3054" i="4"/>
  <c r="S3054" i="4"/>
  <c r="Q3054" i="4"/>
  <c r="V3053" i="4"/>
  <c r="S3053" i="4"/>
  <c r="Q3053" i="4"/>
  <c r="V3052" i="4"/>
  <c r="S3052" i="4"/>
  <c r="Q3052" i="4"/>
  <c r="V3051" i="4"/>
  <c r="S3051" i="4"/>
  <c r="Q3051" i="4"/>
  <c r="V3050" i="4"/>
  <c r="S3050" i="4"/>
  <c r="Q3050" i="4"/>
  <c r="V3049" i="4"/>
  <c r="S3049" i="4"/>
  <c r="Q3049" i="4"/>
  <c r="V3048" i="4"/>
  <c r="S3048" i="4"/>
  <c r="Q3048" i="4"/>
  <c r="V3047" i="4"/>
  <c r="S3047" i="4"/>
  <c r="Q3047" i="4"/>
  <c r="V3046" i="4"/>
  <c r="S3046" i="4"/>
  <c r="Q3046" i="4"/>
  <c r="V3045" i="4"/>
  <c r="S3045" i="4"/>
  <c r="Q3045" i="4"/>
  <c r="V3044" i="4"/>
  <c r="S3044" i="4"/>
  <c r="Q3044" i="4"/>
  <c r="V3043" i="4"/>
  <c r="Q3043" i="4"/>
  <c r="U3042" i="4"/>
  <c r="T3042" i="4"/>
  <c r="R3042" i="4"/>
  <c r="P3042" i="4"/>
  <c r="O3042" i="4"/>
  <c r="H3042" i="4"/>
  <c r="G3042" i="4"/>
  <c r="E3042" i="4"/>
  <c r="V3041" i="4"/>
  <c r="S3041" i="4"/>
  <c r="Q3041" i="4"/>
  <c r="V3040" i="4"/>
  <c r="S3040" i="4"/>
  <c r="Q3040" i="4"/>
  <c r="V3039" i="4"/>
  <c r="S3039" i="4"/>
  <c r="Q3039" i="4"/>
  <c r="V3038" i="4"/>
  <c r="S3038" i="4"/>
  <c r="Q3038" i="4"/>
  <c r="V3037" i="4"/>
  <c r="Q3037" i="4"/>
  <c r="U3036" i="4"/>
  <c r="T3036" i="4"/>
  <c r="R3036" i="4"/>
  <c r="P3036" i="4"/>
  <c r="L3036" i="4"/>
  <c r="K3036" i="4"/>
  <c r="I3036" i="4"/>
  <c r="H3036" i="4"/>
  <c r="G3036" i="4"/>
  <c r="E3036" i="4"/>
  <c r="M3034" i="4"/>
  <c r="F3031" i="4"/>
  <c r="V3030" i="4"/>
  <c r="S3030" i="4"/>
  <c r="Q3030" i="4"/>
  <c r="F3030" i="4"/>
  <c r="V3028" i="4"/>
  <c r="S3028" i="4"/>
  <c r="Q3028" i="4"/>
  <c r="V3027" i="4"/>
  <c r="S3027" i="4"/>
  <c r="Q3027" i="4"/>
  <c r="V3026" i="4"/>
  <c r="S3026" i="4"/>
  <c r="Q3026" i="4"/>
  <c r="F3026" i="4"/>
  <c r="V3025" i="4"/>
  <c r="S3025" i="4"/>
  <c r="Q3025" i="4"/>
  <c r="F3025" i="4"/>
  <c r="V3024" i="4"/>
  <c r="S3024" i="4"/>
  <c r="Q3024" i="4"/>
  <c r="F3024" i="4"/>
  <c r="V3023" i="4"/>
  <c r="S3023" i="4"/>
  <c r="Q3023" i="4"/>
  <c r="F3023" i="4"/>
  <c r="V3022" i="4"/>
  <c r="S3022" i="4"/>
  <c r="Q3022" i="4"/>
  <c r="F3022" i="4"/>
  <c r="I3022" i="4" s="1"/>
  <c r="V3021" i="4"/>
  <c r="S3021" i="4"/>
  <c r="Q3021" i="4"/>
  <c r="F3021" i="4"/>
  <c r="V3020" i="4"/>
  <c r="S3020" i="4"/>
  <c r="Q3020" i="4"/>
  <c r="V3019" i="4"/>
  <c r="S3019" i="4"/>
  <c r="Q3019" i="4"/>
  <c r="F3019" i="4"/>
  <c r="V3018" i="4"/>
  <c r="S3018" i="4"/>
  <c r="Q3018" i="4"/>
  <c r="V3017" i="4"/>
  <c r="S3017" i="4"/>
  <c r="Q3017" i="4"/>
  <c r="F3017" i="4"/>
  <c r="V3016" i="4"/>
  <c r="S3016" i="4"/>
  <c r="Q3016" i="4"/>
  <c r="F3016" i="4"/>
  <c r="V3015" i="4"/>
  <c r="S3015" i="4"/>
  <c r="Q3015" i="4"/>
  <c r="F3015" i="4"/>
  <c r="V3014" i="4"/>
  <c r="S3014" i="4"/>
  <c r="Q3014" i="4"/>
  <c r="F3014" i="4"/>
  <c r="V3013" i="4"/>
  <c r="S3013" i="4"/>
  <c r="Q3013" i="4"/>
  <c r="F3013" i="4"/>
  <c r="V3012" i="4"/>
  <c r="S3012" i="4"/>
  <c r="Q3012" i="4"/>
  <c r="F3012" i="4"/>
  <c r="V3011" i="4"/>
  <c r="S3011" i="4"/>
  <c r="Q3011" i="4"/>
  <c r="V3010" i="4"/>
  <c r="S3010" i="4"/>
  <c r="Q3010" i="4"/>
  <c r="F3010" i="4"/>
  <c r="V3009" i="4"/>
  <c r="S3009" i="4"/>
  <c r="Q3009" i="4"/>
  <c r="F3009" i="4"/>
  <c r="V3008" i="4"/>
  <c r="S3008" i="4"/>
  <c r="Q3008" i="4"/>
  <c r="F3008" i="4"/>
  <c r="V3007" i="4"/>
  <c r="S3007" i="4"/>
  <c r="Q3007" i="4"/>
  <c r="F3007" i="4"/>
  <c r="V3006" i="4"/>
  <c r="S3006" i="4"/>
  <c r="Q3006" i="4"/>
  <c r="F3006" i="4"/>
  <c r="V3005" i="4"/>
  <c r="S3005" i="4"/>
  <c r="Q3005" i="4"/>
  <c r="V3004" i="4"/>
  <c r="S3004" i="4"/>
  <c r="Q3004" i="4"/>
  <c r="F3004" i="4"/>
  <c r="V3003" i="4"/>
  <c r="S3003" i="4"/>
  <c r="Q3003" i="4"/>
  <c r="F3003" i="4"/>
  <c r="V3002" i="4"/>
  <c r="S3002" i="4"/>
  <c r="Q3002" i="4"/>
  <c r="V3001" i="4"/>
  <c r="S3001" i="4"/>
  <c r="Q3001" i="4"/>
  <c r="F3001" i="4"/>
  <c r="V3000" i="4"/>
  <c r="S3000" i="4"/>
  <c r="Q3000" i="4"/>
  <c r="F3000" i="4"/>
  <c r="V2999" i="4"/>
  <c r="S2999" i="4"/>
  <c r="Q2999" i="4"/>
  <c r="F2999" i="4"/>
  <c r="V2998" i="4"/>
  <c r="S2998" i="4"/>
  <c r="Q2998" i="4"/>
  <c r="F2998" i="4"/>
  <c r="V2997" i="4"/>
  <c r="S2997" i="4"/>
  <c r="Q2997" i="4"/>
  <c r="F2997" i="4"/>
  <c r="V2996" i="4"/>
  <c r="S2996" i="4"/>
  <c r="Q2996" i="4"/>
  <c r="V2995" i="4"/>
  <c r="S2995" i="4"/>
  <c r="Q2995" i="4"/>
  <c r="V2994" i="4"/>
  <c r="S2994" i="4"/>
  <c r="Q2994" i="4"/>
  <c r="F2994" i="4"/>
  <c r="V2993" i="4"/>
  <c r="Q2993" i="4"/>
  <c r="V2992" i="4"/>
  <c r="S2992" i="4"/>
  <c r="Q2992" i="4"/>
  <c r="V2991" i="4"/>
  <c r="S2991" i="4"/>
  <c r="Q2991" i="4"/>
  <c r="V2987" i="4"/>
  <c r="S2987" i="4"/>
  <c r="Q2987" i="4"/>
  <c r="U2986" i="4"/>
  <c r="T2986" i="4"/>
  <c r="R2986" i="4"/>
  <c r="P2986" i="4"/>
  <c r="O2986" i="4"/>
  <c r="V2985" i="4"/>
  <c r="S2985" i="4"/>
  <c r="Q2985" i="4"/>
  <c r="V2984" i="4"/>
  <c r="S2984" i="4"/>
  <c r="Q2984" i="4"/>
  <c r="V2983" i="4"/>
  <c r="Q2983" i="4"/>
  <c r="V2982" i="4"/>
  <c r="S2982" i="4"/>
  <c r="Q2982" i="4"/>
  <c r="V2981" i="4"/>
  <c r="S2981" i="4"/>
  <c r="Q2981" i="4"/>
  <c r="V2980" i="4"/>
  <c r="S2980" i="4"/>
  <c r="Q2980" i="4"/>
  <c r="V2979" i="4"/>
  <c r="S2979" i="4"/>
  <c r="Q2979" i="4"/>
  <c r="V2978" i="4"/>
  <c r="S2978" i="4"/>
  <c r="Q2978" i="4"/>
  <c r="V2977" i="4"/>
  <c r="S2977" i="4"/>
  <c r="Q2977" i="4"/>
  <c r="V2976" i="4"/>
  <c r="S2976" i="4"/>
  <c r="Q2976" i="4"/>
  <c r="V2975" i="4"/>
  <c r="S2975" i="4"/>
  <c r="Q2975" i="4"/>
  <c r="V2974" i="4"/>
  <c r="S2974" i="4"/>
  <c r="Q2974" i="4"/>
  <c r="V2973" i="4"/>
  <c r="S2973" i="4"/>
  <c r="Q2973" i="4"/>
  <c r="V2972" i="4"/>
  <c r="S2972" i="4"/>
  <c r="Q2972" i="4"/>
  <c r="V2971" i="4"/>
  <c r="S2971" i="4"/>
  <c r="Q2971" i="4"/>
  <c r="V2970" i="4"/>
  <c r="S2970" i="4"/>
  <c r="Q2970" i="4"/>
  <c r="V2969" i="4"/>
  <c r="S2969" i="4"/>
  <c r="Q2969" i="4"/>
  <c r="V2968" i="4"/>
  <c r="S2968" i="4"/>
  <c r="Q2968" i="4"/>
  <c r="V2967" i="4"/>
  <c r="S2967" i="4"/>
  <c r="Q2967" i="4"/>
  <c r="V2966" i="4"/>
  <c r="S2966" i="4"/>
  <c r="Q2966" i="4"/>
  <c r="V2965" i="4"/>
  <c r="S2965" i="4"/>
  <c r="Q2965" i="4"/>
  <c r="V2964" i="4"/>
  <c r="S2964" i="4"/>
  <c r="Q2964" i="4"/>
  <c r="V2963" i="4"/>
  <c r="S2963" i="4"/>
  <c r="Q2963" i="4"/>
  <c r="V2962" i="4"/>
  <c r="S2962" i="4"/>
  <c r="Q2962" i="4"/>
  <c r="V2961" i="4"/>
  <c r="S2961" i="4"/>
  <c r="Q2961" i="4"/>
  <c r="V2960" i="4"/>
  <c r="S2960" i="4"/>
  <c r="Q2960" i="4"/>
  <c r="V2959" i="4"/>
  <c r="S2959" i="4"/>
  <c r="Q2959" i="4"/>
  <c r="V2958" i="4"/>
  <c r="S2958" i="4"/>
  <c r="Q2958" i="4"/>
  <c r="V2957" i="4"/>
  <c r="S2957" i="4"/>
  <c r="Q2957" i="4"/>
  <c r="V2956" i="4"/>
  <c r="S2956" i="4"/>
  <c r="Q2956" i="4"/>
  <c r="V2955" i="4"/>
  <c r="S2955" i="4"/>
  <c r="Q2955" i="4"/>
  <c r="V2954" i="4"/>
  <c r="S2954" i="4"/>
  <c r="Q2954" i="4"/>
  <c r="V2953" i="4"/>
  <c r="S2953" i="4"/>
  <c r="Q2953" i="4"/>
  <c r="V2952" i="4"/>
  <c r="S2952" i="4"/>
  <c r="Q2952" i="4"/>
  <c r="V2951" i="4"/>
  <c r="S2951" i="4"/>
  <c r="Q2951" i="4"/>
  <c r="V2950" i="4"/>
  <c r="S2950" i="4"/>
  <c r="Q2950" i="4"/>
  <c r="V2949" i="4"/>
  <c r="S2949" i="4"/>
  <c r="Q2949" i="4"/>
  <c r="V2948" i="4"/>
  <c r="S2948" i="4"/>
  <c r="Q2948" i="4"/>
  <c r="V2947" i="4"/>
  <c r="S2947" i="4"/>
  <c r="Q2947" i="4"/>
  <c r="V2946" i="4"/>
  <c r="S2946" i="4"/>
  <c r="Q2946" i="4"/>
  <c r="V2945" i="4"/>
  <c r="S2945" i="4"/>
  <c r="Q2945" i="4"/>
  <c r="V2944" i="4"/>
  <c r="Q2944" i="4"/>
  <c r="V2943" i="4"/>
  <c r="S2943" i="4"/>
  <c r="Q2943" i="4"/>
  <c r="V2942" i="4"/>
  <c r="Q2942" i="4"/>
  <c r="V2941" i="4"/>
  <c r="S2941" i="4"/>
  <c r="Q2941" i="4"/>
  <c r="V2940" i="4"/>
  <c r="S2940" i="4"/>
  <c r="Q2940" i="4"/>
  <c r="V2939" i="4"/>
  <c r="S2939" i="4"/>
  <c r="Q2939" i="4"/>
  <c r="V2938" i="4"/>
  <c r="S2938" i="4"/>
  <c r="Q2938" i="4"/>
  <c r="V2937" i="4"/>
  <c r="S2937" i="4"/>
  <c r="Q2937" i="4"/>
  <c r="V2936" i="4"/>
  <c r="S2936" i="4"/>
  <c r="Q2936" i="4"/>
  <c r="V2935" i="4"/>
  <c r="S2935" i="4"/>
  <c r="Q2935" i="4"/>
  <c r="V2934" i="4"/>
  <c r="Q2934" i="4"/>
  <c r="V2933" i="4"/>
  <c r="S2933" i="4"/>
  <c r="Q2933" i="4"/>
  <c r="U2932" i="4"/>
  <c r="T2932" i="4"/>
  <c r="R2932" i="4"/>
  <c r="P2932" i="4"/>
  <c r="O2932" i="4"/>
  <c r="H2932" i="4"/>
  <c r="G2932" i="4"/>
  <c r="E2932" i="4"/>
  <c r="V2931" i="4"/>
  <c r="S2931" i="4"/>
  <c r="Q2931" i="4"/>
  <c r="V2930" i="4"/>
  <c r="S2930" i="4"/>
  <c r="Q2930" i="4"/>
  <c r="V2929" i="4"/>
  <c r="S2929" i="4"/>
  <c r="Q2929" i="4"/>
  <c r="V2928" i="4"/>
  <c r="S2928" i="4"/>
  <c r="Q2928" i="4"/>
  <c r="V2927" i="4"/>
  <c r="Q2927" i="4"/>
  <c r="F2926" i="4"/>
  <c r="U2926" i="4"/>
  <c r="T2926" i="4"/>
  <c r="R2926" i="4"/>
  <c r="P2926" i="4"/>
  <c r="O2926" i="4"/>
  <c r="K2926" i="4"/>
  <c r="I2926" i="4"/>
  <c r="H2926" i="4"/>
  <c r="G2926" i="4"/>
  <c r="E2926" i="4"/>
  <c r="V2922" i="4"/>
  <c r="S2922" i="4"/>
  <c r="Q2922" i="4"/>
  <c r="V2921" i="4"/>
  <c r="S2921" i="4"/>
  <c r="Q2921" i="4"/>
  <c r="V2920" i="4"/>
  <c r="S2920" i="4"/>
  <c r="Q2920" i="4"/>
  <c r="V2919" i="4"/>
  <c r="S2919" i="4"/>
  <c r="Q2919" i="4"/>
  <c r="V2918" i="4"/>
  <c r="S2918" i="4"/>
  <c r="Q2918" i="4"/>
  <c r="V2917" i="4"/>
  <c r="S2917" i="4"/>
  <c r="Q2917" i="4"/>
  <c r="V2916" i="4"/>
  <c r="S2916" i="4"/>
  <c r="Q2916" i="4"/>
  <c r="V2915" i="4"/>
  <c r="S2915" i="4"/>
  <c r="Q2915" i="4"/>
  <c r="V2914" i="4"/>
  <c r="Q2914" i="4"/>
  <c r="V2913" i="4"/>
  <c r="Q2913" i="4"/>
  <c r="V2912" i="4"/>
  <c r="S2912" i="4"/>
  <c r="Q2912" i="4"/>
  <c r="V2911" i="4"/>
  <c r="S2911" i="4"/>
  <c r="Q2911" i="4"/>
  <c r="V2910" i="4"/>
  <c r="S2910" i="4"/>
  <c r="Q2910" i="4"/>
  <c r="V2909" i="4"/>
  <c r="S2909" i="4"/>
  <c r="Q2909" i="4"/>
  <c r="V2908" i="4"/>
  <c r="S2908" i="4"/>
  <c r="Q2908" i="4"/>
  <c r="U2907" i="4"/>
  <c r="T2907" i="4"/>
  <c r="R2907" i="4"/>
  <c r="P2907" i="4"/>
  <c r="O2907" i="4"/>
  <c r="L2907" i="4"/>
  <c r="K2907" i="4"/>
  <c r="I2907" i="4"/>
  <c r="H2907" i="4"/>
  <c r="G2907" i="4"/>
  <c r="E2907" i="4"/>
  <c r="V2906" i="4"/>
  <c r="S2906" i="4"/>
  <c r="Q2906" i="4"/>
  <c r="V2905" i="4"/>
  <c r="S2905" i="4"/>
  <c r="Q2905" i="4"/>
  <c r="V2904" i="4"/>
  <c r="S2904" i="4"/>
  <c r="Q2904" i="4"/>
  <c r="V2903" i="4"/>
  <c r="S2903" i="4"/>
  <c r="Q2903" i="4"/>
  <c r="V2902" i="4"/>
  <c r="S2902" i="4"/>
  <c r="Q2902" i="4"/>
  <c r="V2901" i="4"/>
  <c r="S2901" i="4"/>
  <c r="Q2901" i="4"/>
  <c r="V2900" i="4"/>
  <c r="S2900" i="4"/>
  <c r="Q2900" i="4"/>
  <c r="V2899" i="4"/>
  <c r="S2899" i="4"/>
  <c r="Q2899" i="4"/>
  <c r="V2898" i="4"/>
  <c r="S2898" i="4"/>
  <c r="Q2898" i="4"/>
  <c r="V2897" i="4"/>
  <c r="S2897" i="4"/>
  <c r="Q2897" i="4"/>
  <c r="V2896" i="4"/>
  <c r="S2896" i="4"/>
  <c r="Q2896" i="4"/>
  <c r="V2895" i="4"/>
  <c r="S2895" i="4"/>
  <c r="Q2895" i="4"/>
  <c r="V2894" i="4"/>
  <c r="Q2894" i="4"/>
  <c r="U2893" i="4"/>
  <c r="T2893" i="4"/>
  <c r="R2893" i="4"/>
  <c r="P2893" i="4"/>
  <c r="O2893" i="4"/>
  <c r="H2893" i="4"/>
  <c r="G2893" i="4"/>
  <c r="E2893" i="4"/>
  <c r="V2892" i="4"/>
  <c r="S2892" i="4"/>
  <c r="Q2892" i="4"/>
  <c r="V2891" i="4"/>
  <c r="S2891" i="4"/>
  <c r="Q2891" i="4"/>
  <c r="V2890" i="4"/>
  <c r="S2890" i="4"/>
  <c r="Q2890" i="4"/>
  <c r="V2889" i="4"/>
  <c r="S2889" i="4"/>
  <c r="Q2889" i="4"/>
  <c r="V2888" i="4"/>
  <c r="Q2888" i="4"/>
  <c r="U2887" i="4"/>
  <c r="T2887" i="4"/>
  <c r="R2887" i="4"/>
  <c r="P2887" i="4"/>
  <c r="L2887" i="4"/>
  <c r="K2887" i="4"/>
  <c r="I2887" i="4"/>
  <c r="H2887" i="4"/>
  <c r="G2887" i="4"/>
  <c r="E2887" i="4"/>
  <c r="M2885" i="4"/>
  <c r="F2883" i="4"/>
  <c r="V2881" i="4"/>
  <c r="S2881" i="4"/>
  <c r="Q2881" i="4"/>
  <c r="F2881" i="4"/>
  <c r="F2880" i="4"/>
  <c r="V2879" i="4"/>
  <c r="S2879" i="4"/>
  <c r="Q2879" i="4"/>
  <c r="V2878" i="4"/>
  <c r="S2878" i="4"/>
  <c r="Q2878" i="4"/>
  <c r="F2878" i="4"/>
  <c r="V2877" i="4"/>
  <c r="S2877" i="4"/>
  <c r="Q2877" i="4"/>
  <c r="F2877" i="4"/>
  <c r="V2876" i="4"/>
  <c r="S2876" i="4"/>
  <c r="Q2876" i="4"/>
  <c r="F2876" i="4"/>
  <c r="V2875" i="4"/>
  <c r="S2875" i="4"/>
  <c r="Q2875" i="4"/>
  <c r="F2875" i="4"/>
  <c r="V2874" i="4"/>
  <c r="S2874" i="4"/>
  <c r="Q2874" i="4"/>
  <c r="F2874" i="4"/>
  <c r="V2873" i="4"/>
  <c r="S2873" i="4"/>
  <c r="Q2873" i="4"/>
  <c r="F2873" i="4"/>
  <c r="V2872" i="4"/>
  <c r="S2872" i="4"/>
  <c r="Q2872" i="4"/>
  <c r="F2872" i="4"/>
  <c r="V2871" i="4"/>
  <c r="S2871" i="4"/>
  <c r="Q2871" i="4"/>
  <c r="F2871" i="4"/>
  <c r="V2870" i="4"/>
  <c r="S2870" i="4"/>
  <c r="Q2870" i="4"/>
  <c r="F2870" i="4"/>
  <c r="V2869" i="4"/>
  <c r="S2869" i="4"/>
  <c r="Q2869" i="4"/>
  <c r="F2869" i="4"/>
  <c r="V2868" i="4"/>
  <c r="S2868" i="4"/>
  <c r="Q2868" i="4"/>
  <c r="F2868" i="4"/>
  <c r="V2867" i="4"/>
  <c r="S2867" i="4"/>
  <c r="Q2867" i="4"/>
  <c r="F2867" i="4"/>
  <c r="V2866" i="4"/>
  <c r="S2866" i="4"/>
  <c r="Q2866" i="4"/>
  <c r="F2866" i="4"/>
  <c r="V2865" i="4"/>
  <c r="S2865" i="4"/>
  <c r="Q2865" i="4"/>
  <c r="F2865" i="4"/>
  <c r="V2864" i="4"/>
  <c r="S2864" i="4"/>
  <c r="Q2864" i="4"/>
  <c r="F2864" i="4"/>
  <c r="V2863" i="4"/>
  <c r="S2863" i="4"/>
  <c r="Q2863" i="4"/>
  <c r="V2862" i="4"/>
  <c r="S2862" i="4"/>
  <c r="Q2862" i="4"/>
  <c r="V2861" i="4"/>
  <c r="S2861" i="4"/>
  <c r="Q2861" i="4"/>
  <c r="F2861" i="4"/>
  <c r="V2860" i="4"/>
  <c r="S2860" i="4"/>
  <c r="Q2860" i="4"/>
  <c r="F2860" i="4"/>
  <c r="V2859" i="4"/>
  <c r="S2859" i="4"/>
  <c r="Q2859" i="4"/>
  <c r="F2859" i="4"/>
  <c r="V2858" i="4"/>
  <c r="S2858" i="4"/>
  <c r="Q2858" i="4"/>
  <c r="F2858" i="4"/>
  <c r="V2857" i="4"/>
  <c r="S2857" i="4"/>
  <c r="Q2857" i="4"/>
  <c r="F2857" i="4"/>
  <c r="V2856" i="4"/>
  <c r="S2856" i="4"/>
  <c r="Q2856" i="4"/>
  <c r="F2856" i="4"/>
  <c r="V2855" i="4"/>
  <c r="S2855" i="4"/>
  <c r="Q2855" i="4"/>
  <c r="F2855" i="4"/>
  <c r="V2854" i="4"/>
  <c r="S2854" i="4"/>
  <c r="Q2854" i="4"/>
  <c r="F2854" i="4"/>
  <c r="V2853" i="4"/>
  <c r="S2853" i="4"/>
  <c r="Q2853" i="4"/>
  <c r="V2852" i="4"/>
  <c r="S2852" i="4"/>
  <c r="Q2852" i="4"/>
  <c r="F2852" i="4"/>
  <c r="V2851" i="4"/>
  <c r="S2851" i="4"/>
  <c r="Q2851" i="4"/>
  <c r="F2851" i="4"/>
  <c r="V2850" i="4"/>
  <c r="S2850" i="4"/>
  <c r="Q2850" i="4"/>
  <c r="F2850" i="4"/>
  <c r="V2849" i="4"/>
  <c r="S2849" i="4"/>
  <c r="Q2849" i="4"/>
  <c r="F2849" i="4"/>
  <c r="V2848" i="4"/>
  <c r="S2848" i="4"/>
  <c r="Q2848" i="4"/>
  <c r="F2848" i="4"/>
  <c r="V2847" i="4"/>
  <c r="S2847" i="4"/>
  <c r="Q2847" i="4"/>
  <c r="V2846" i="4"/>
  <c r="S2846" i="4"/>
  <c r="Q2846" i="4"/>
  <c r="V2845" i="4"/>
  <c r="S2845" i="4"/>
  <c r="Q2845" i="4"/>
  <c r="F2845" i="4"/>
  <c r="V2844" i="4"/>
  <c r="Q2844" i="4"/>
  <c r="V2843" i="4"/>
  <c r="S2843" i="4"/>
  <c r="Q2843" i="4"/>
  <c r="V2842" i="4"/>
  <c r="S2842" i="4"/>
  <c r="Q2842" i="4"/>
  <c r="V2838" i="4"/>
  <c r="S2838" i="4"/>
  <c r="Q2838" i="4"/>
  <c r="U2837" i="4"/>
  <c r="T2837" i="4"/>
  <c r="R2837" i="4"/>
  <c r="P2837" i="4"/>
  <c r="O2837" i="4"/>
  <c r="V2836" i="4"/>
  <c r="S2836" i="4"/>
  <c r="Q2836" i="4"/>
  <c r="V2835" i="4"/>
  <c r="S2835" i="4"/>
  <c r="Q2835" i="4"/>
  <c r="V2834" i="4"/>
  <c r="S2834" i="4"/>
  <c r="Q2834" i="4"/>
  <c r="V2833" i="4"/>
  <c r="S2833" i="4"/>
  <c r="Q2833" i="4"/>
  <c r="V2832" i="4"/>
  <c r="S2832" i="4"/>
  <c r="Q2832" i="4"/>
  <c r="V2831" i="4"/>
  <c r="S2831" i="4"/>
  <c r="Q2831" i="4"/>
  <c r="V2830" i="4"/>
  <c r="S2830" i="4"/>
  <c r="Q2830" i="4"/>
  <c r="V2829" i="4"/>
  <c r="S2829" i="4"/>
  <c r="Q2829" i="4"/>
  <c r="V2828" i="4"/>
  <c r="S2828" i="4"/>
  <c r="Q2828" i="4"/>
  <c r="V2827" i="4"/>
  <c r="S2827" i="4"/>
  <c r="Q2827" i="4"/>
  <c r="V2826" i="4"/>
  <c r="S2826" i="4"/>
  <c r="Q2826" i="4"/>
  <c r="V2825" i="4"/>
  <c r="S2825" i="4"/>
  <c r="Q2825" i="4"/>
  <c r="V2824" i="4"/>
  <c r="S2824" i="4"/>
  <c r="Q2824" i="4"/>
  <c r="V2823" i="4"/>
  <c r="S2823" i="4"/>
  <c r="Q2823" i="4"/>
  <c r="V2822" i="4"/>
  <c r="S2822" i="4"/>
  <c r="Q2822" i="4"/>
  <c r="V2821" i="4"/>
  <c r="S2821" i="4"/>
  <c r="Q2821" i="4"/>
  <c r="V2820" i="4"/>
  <c r="S2820" i="4"/>
  <c r="Q2820" i="4"/>
  <c r="V2819" i="4"/>
  <c r="S2819" i="4"/>
  <c r="Q2819" i="4"/>
  <c r="V2818" i="4"/>
  <c r="S2818" i="4"/>
  <c r="Q2818" i="4"/>
  <c r="V2817" i="4"/>
  <c r="S2817" i="4"/>
  <c r="Q2817" i="4"/>
  <c r="V2816" i="4"/>
  <c r="S2816" i="4"/>
  <c r="Q2816" i="4"/>
  <c r="V2815" i="4"/>
  <c r="S2815" i="4"/>
  <c r="Q2815" i="4"/>
  <c r="V2814" i="4"/>
  <c r="S2814" i="4"/>
  <c r="Q2814" i="4"/>
  <c r="V2813" i="4"/>
  <c r="S2813" i="4"/>
  <c r="Q2813" i="4"/>
  <c r="V2812" i="4"/>
  <c r="S2812" i="4"/>
  <c r="Q2812" i="4"/>
  <c r="V2811" i="4"/>
  <c r="S2811" i="4"/>
  <c r="Q2811" i="4"/>
  <c r="V2810" i="4"/>
  <c r="S2810" i="4"/>
  <c r="Q2810" i="4"/>
  <c r="V2809" i="4"/>
  <c r="S2809" i="4"/>
  <c r="Q2809" i="4"/>
  <c r="V2808" i="4"/>
  <c r="S2808" i="4"/>
  <c r="Q2808" i="4"/>
  <c r="V2807" i="4"/>
  <c r="S2807" i="4"/>
  <c r="Q2807" i="4"/>
  <c r="V2806" i="4"/>
  <c r="S2806" i="4"/>
  <c r="Q2806" i="4"/>
  <c r="V2805" i="4"/>
  <c r="S2805" i="4"/>
  <c r="Q2805" i="4"/>
  <c r="V2804" i="4"/>
  <c r="S2804" i="4"/>
  <c r="Q2804" i="4"/>
  <c r="V2803" i="4"/>
  <c r="S2803" i="4"/>
  <c r="Q2803" i="4"/>
  <c r="V2802" i="4"/>
  <c r="S2802" i="4"/>
  <c r="Q2802" i="4"/>
  <c r="V2801" i="4"/>
  <c r="S2801" i="4"/>
  <c r="Q2801" i="4"/>
  <c r="V2800" i="4"/>
  <c r="S2800" i="4"/>
  <c r="Q2800" i="4"/>
  <c r="V2799" i="4"/>
  <c r="S2799" i="4"/>
  <c r="Q2799" i="4"/>
  <c r="V2798" i="4"/>
  <c r="S2798" i="4"/>
  <c r="Q2798" i="4"/>
  <c r="V2797" i="4"/>
  <c r="S2797" i="4"/>
  <c r="Q2797" i="4"/>
  <c r="V2796" i="4"/>
  <c r="S2796" i="4"/>
  <c r="Q2796" i="4"/>
  <c r="V2795" i="4"/>
  <c r="S2795" i="4"/>
  <c r="Q2795" i="4"/>
  <c r="V2794" i="4"/>
  <c r="S2794" i="4"/>
  <c r="Q2794" i="4"/>
  <c r="V2793" i="4"/>
  <c r="S2793" i="4"/>
  <c r="Q2793" i="4"/>
  <c r="V2792" i="4"/>
  <c r="S2792" i="4"/>
  <c r="Q2792" i="4"/>
  <c r="V2791" i="4"/>
  <c r="S2791" i="4"/>
  <c r="Q2791" i="4"/>
  <c r="V2790" i="4"/>
  <c r="S2790" i="4"/>
  <c r="Q2790" i="4"/>
  <c r="V2789" i="4"/>
  <c r="S2789" i="4"/>
  <c r="Q2789" i="4"/>
  <c r="V2788" i="4"/>
  <c r="S2788" i="4"/>
  <c r="Q2788" i="4"/>
  <c r="V2787" i="4"/>
  <c r="S2787" i="4"/>
  <c r="Q2787" i="4"/>
  <c r="V2786" i="4"/>
  <c r="S2786" i="4"/>
  <c r="Q2786" i="4"/>
  <c r="V2785" i="4"/>
  <c r="Q2785" i="4"/>
  <c r="V2784" i="4"/>
  <c r="Q2784" i="4"/>
  <c r="U2783" i="4"/>
  <c r="T2783" i="4"/>
  <c r="R2783" i="4"/>
  <c r="P2783" i="4"/>
  <c r="O2783" i="4"/>
  <c r="H2783" i="4"/>
  <c r="G2783" i="4"/>
  <c r="E2783" i="4"/>
  <c r="V2782" i="4"/>
  <c r="S2782" i="4"/>
  <c r="Q2782" i="4"/>
  <c r="V2781" i="4"/>
  <c r="S2781" i="4"/>
  <c r="Q2781" i="4"/>
  <c r="V2780" i="4"/>
  <c r="S2780" i="4"/>
  <c r="Q2780" i="4"/>
  <c r="V2779" i="4"/>
  <c r="S2779" i="4"/>
  <c r="Q2779" i="4"/>
  <c r="V2778" i="4"/>
  <c r="Q2778" i="4"/>
  <c r="F2777" i="4"/>
  <c r="U2777" i="4"/>
  <c r="T2777" i="4"/>
  <c r="R2777" i="4"/>
  <c r="P2777" i="4"/>
  <c r="O2777" i="4"/>
  <c r="K2777" i="4"/>
  <c r="I2777" i="4"/>
  <c r="H2777" i="4"/>
  <c r="G2777" i="4"/>
  <c r="E2777" i="4"/>
  <c r="V2773" i="4"/>
  <c r="S2773" i="4"/>
  <c r="Q2773" i="4"/>
  <c r="V2772" i="4"/>
  <c r="S2772" i="4"/>
  <c r="Q2772" i="4"/>
  <c r="V2771" i="4"/>
  <c r="S2771" i="4"/>
  <c r="Q2771" i="4"/>
  <c r="V2770" i="4"/>
  <c r="S2770" i="4"/>
  <c r="Q2770" i="4"/>
  <c r="V2769" i="4"/>
  <c r="S2769" i="4"/>
  <c r="Q2769" i="4"/>
  <c r="V2768" i="4"/>
  <c r="S2768" i="4"/>
  <c r="Q2768" i="4"/>
  <c r="V2767" i="4"/>
  <c r="S2767" i="4"/>
  <c r="Q2767" i="4"/>
  <c r="V2766" i="4"/>
  <c r="S2766" i="4"/>
  <c r="Q2766" i="4"/>
  <c r="V2765" i="4"/>
  <c r="Q2765" i="4"/>
  <c r="V2764" i="4"/>
  <c r="Q2764" i="4"/>
  <c r="V2763" i="4"/>
  <c r="S2763" i="4"/>
  <c r="Q2763" i="4"/>
  <c r="V2762" i="4"/>
  <c r="S2762" i="4"/>
  <c r="Q2762" i="4"/>
  <c r="V2761" i="4"/>
  <c r="S2761" i="4"/>
  <c r="Q2761" i="4"/>
  <c r="V2760" i="4"/>
  <c r="S2760" i="4"/>
  <c r="Q2760" i="4"/>
  <c r="V2759" i="4"/>
  <c r="S2759" i="4"/>
  <c r="Q2759" i="4"/>
  <c r="U2758" i="4"/>
  <c r="T2758" i="4"/>
  <c r="R2758" i="4"/>
  <c r="P2758" i="4"/>
  <c r="O2758" i="4"/>
  <c r="K2758" i="4"/>
  <c r="I2758" i="4"/>
  <c r="H2758" i="4"/>
  <c r="G2758" i="4"/>
  <c r="E2758" i="4"/>
  <c r="V2757" i="4"/>
  <c r="S2757" i="4"/>
  <c r="Q2757" i="4"/>
  <c r="V2756" i="4"/>
  <c r="S2756" i="4"/>
  <c r="Q2756" i="4"/>
  <c r="V2755" i="4"/>
  <c r="S2755" i="4"/>
  <c r="Q2755" i="4"/>
  <c r="V2754" i="4"/>
  <c r="S2754" i="4"/>
  <c r="Q2754" i="4"/>
  <c r="V2753" i="4"/>
  <c r="S2753" i="4"/>
  <c r="Q2753" i="4"/>
  <c r="V2752" i="4"/>
  <c r="S2752" i="4"/>
  <c r="Q2752" i="4"/>
  <c r="V2751" i="4"/>
  <c r="S2751" i="4"/>
  <c r="Q2751" i="4"/>
  <c r="V2750" i="4"/>
  <c r="S2750" i="4"/>
  <c r="Q2750" i="4"/>
  <c r="V2749" i="4"/>
  <c r="S2749" i="4"/>
  <c r="Q2749" i="4"/>
  <c r="V2748" i="4"/>
  <c r="S2748" i="4"/>
  <c r="Q2748" i="4"/>
  <c r="V2747" i="4"/>
  <c r="S2747" i="4"/>
  <c r="Q2747" i="4"/>
  <c r="V2746" i="4"/>
  <c r="S2746" i="4"/>
  <c r="Q2746" i="4"/>
  <c r="V2745" i="4"/>
  <c r="S2745" i="4"/>
  <c r="Q2745" i="4"/>
  <c r="U2744" i="4"/>
  <c r="T2744" i="4"/>
  <c r="R2744" i="4"/>
  <c r="P2744" i="4"/>
  <c r="O2744" i="4"/>
  <c r="K2744" i="4"/>
  <c r="I2744" i="4"/>
  <c r="H2744" i="4"/>
  <c r="G2744" i="4"/>
  <c r="F2744" i="4"/>
  <c r="E2744" i="4"/>
  <c r="V2743" i="4"/>
  <c r="S2743" i="4"/>
  <c r="Q2743" i="4"/>
  <c r="V2742" i="4"/>
  <c r="S2742" i="4"/>
  <c r="Q2742" i="4"/>
  <c r="V2741" i="4"/>
  <c r="S2741" i="4"/>
  <c r="Q2741" i="4"/>
  <c r="V2740" i="4"/>
  <c r="S2740" i="4"/>
  <c r="Q2740" i="4"/>
  <c r="V2739" i="4"/>
  <c r="Q2739" i="4"/>
  <c r="U2738" i="4"/>
  <c r="T2738" i="4"/>
  <c r="R2738" i="4"/>
  <c r="P2738" i="4"/>
  <c r="K2738" i="4"/>
  <c r="I2738" i="4"/>
  <c r="H2738" i="4"/>
  <c r="G2738" i="4"/>
  <c r="E2738" i="4"/>
  <c r="M2736" i="4"/>
  <c r="F2734" i="4"/>
  <c r="V2732" i="4"/>
  <c r="S2732" i="4"/>
  <c r="Q2732" i="4"/>
  <c r="F2732" i="4"/>
  <c r="F2731" i="4"/>
  <c r="V2730" i="4"/>
  <c r="S2730" i="4"/>
  <c r="Q2730" i="4"/>
  <c r="V2729" i="4"/>
  <c r="S2729" i="4"/>
  <c r="Q2729" i="4"/>
  <c r="F2729" i="4"/>
  <c r="V2728" i="4"/>
  <c r="S2728" i="4"/>
  <c r="Q2728" i="4"/>
  <c r="F2728" i="4"/>
  <c r="V2727" i="4"/>
  <c r="S2727" i="4"/>
  <c r="Q2727" i="4"/>
  <c r="F2727" i="4"/>
  <c r="V2726" i="4"/>
  <c r="S2726" i="4"/>
  <c r="Q2726" i="4"/>
  <c r="F2726" i="4"/>
  <c r="V2725" i="4"/>
  <c r="S2725" i="4"/>
  <c r="Q2725" i="4"/>
  <c r="F2725" i="4"/>
  <c r="V2724" i="4"/>
  <c r="S2724" i="4"/>
  <c r="Q2724" i="4"/>
  <c r="F2724" i="4"/>
  <c r="V2723" i="4"/>
  <c r="S2723" i="4"/>
  <c r="Q2723" i="4"/>
  <c r="F2723" i="4"/>
  <c r="V2722" i="4"/>
  <c r="S2722" i="4"/>
  <c r="Q2722" i="4"/>
  <c r="F2722" i="4"/>
  <c r="V2721" i="4"/>
  <c r="S2721" i="4"/>
  <c r="Q2721" i="4"/>
  <c r="F2721" i="4"/>
  <c r="V2720" i="4"/>
  <c r="S2720" i="4"/>
  <c r="Q2720" i="4"/>
  <c r="F2720" i="4"/>
  <c r="V2719" i="4"/>
  <c r="S2719" i="4"/>
  <c r="Q2719" i="4"/>
  <c r="F2719" i="4"/>
  <c r="V2718" i="4"/>
  <c r="S2718" i="4"/>
  <c r="Q2718" i="4"/>
  <c r="F2718" i="4"/>
  <c r="V2717" i="4"/>
  <c r="S2717" i="4"/>
  <c r="Q2717" i="4"/>
  <c r="F2717" i="4"/>
  <c r="V2716" i="4"/>
  <c r="S2716" i="4"/>
  <c r="Q2716" i="4"/>
  <c r="F2716" i="4"/>
  <c r="V2715" i="4"/>
  <c r="S2715" i="4"/>
  <c r="Q2715" i="4"/>
  <c r="F2715" i="4"/>
  <c r="V2714" i="4"/>
  <c r="S2714" i="4"/>
  <c r="Q2714" i="4"/>
  <c r="F2714" i="4"/>
  <c r="V2713" i="4"/>
  <c r="S2713" i="4"/>
  <c r="Q2713" i="4"/>
  <c r="V2712" i="4"/>
  <c r="S2712" i="4"/>
  <c r="Q2712" i="4"/>
  <c r="F2712" i="4"/>
  <c r="V2711" i="4"/>
  <c r="S2711" i="4"/>
  <c r="Q2711" i="4"/>
  <c r="F2711" i="4"/>
  <c r="V2710" i="4"/>
  <c r="S2710" i="4"/>
  <c r="Q2710" i="4"/>
  <c r="F2710" i="4"/>
  <c r="V2709" i="4"/>
  <c r="S2709" i="4"/>
  <c r="Q2709" i="4"/>
  <c r="F2709" i="4"/>
  <c r="V2708" i="4"/>
  <c r="S2708" i="4"/>
  <c r="Q2708" i="4"/>
  <c r="F2708" i="4"/>
  <c r="V2707" i="4"/>
  <c r="S2707" i="4"/>
  <c r="Q2707" i="4"/>
  <c r="V2706" i="4"/>
  <c r="S2706" i="4"/>
  <c r="Q2706" i="4"/>
  <c r="F2706" i="4"/>
  <c r="V2705" i="4"/>
  <c r="S2705" i="4"/>
  <c r="Q2705" i="4"/>
  <c r="F2705" i="4"/>
  <c r="V2704" i="4"/>
  <c r="S2704" i="4"/>
  <c r="Q2704" i="4"/>
  <c r="V2703" i="4"/>
  <c r="S2703" i="4"/>
  <c r="Q2703" i="4"/>
  <c r="F2703" i="4"/>
  <c r="V2702" i="4"/>
  <c r="S2702" i="4"/>
  <c r="Q2702" i="4"/>
  <c r="F2702" i="4"/>
  <c r="V2701" i="4"/>
  <c r="S2701" i="4"/>
  <c r="Q2701" i="4"/>
  <c r="F2701" i="4"/>
  <c r="V2700" i="4"/>
  <c r="S2700" i="4"/>
  <c r="Q2700" i="4"/>
  <c r="F2700" i="4"/>
  <c r="V2699" i="4"/>
  <c r="S2699" i="4"/>
  <c r="Q2699" i="4"/>
  <c r="F2699" i="4"/>
  <c r="V2698" i="4"/>
  <c r="S2698" i="4"/>
  <c r="Q2698" i="4"/>
  <c r="V2697" i="4"/>
  <c r="S2697" i="4"/>
  <c r="Q2697" i="4"/>
  <c r="V2696" i="4"/>
  <c r="S2696" i="4"/>
  <c r="Q2696" i="4"/>
  <c r="F2696" i="4"/>
  <c r="V2695" i="4"/>
  <c r="Q2695" i="4"/>
  <c r="V2694" i="4"/>
  <c r="S2694" i="4"/>
  <c r="Q2694" i="4"/>
  <c r="V2693" i="4"/>
  <c r="S2693" i="4"/>
  <c r="Q2693" i="4"/>
  <c r="V2689" i="4"/>
  <c r="S2689" i="4"/>
  <c r="Q2689" i="4"/>
  <c r="U2688" i="4"/>
  <c r="T2688" i="4"/>
  <c r="R2688" i="4"/>
  <c r="P2688" i="4"/>
  <c r="O2688" i="4"/>
  <c r="V2686" i="4"/>
  <c r="S2686" i="4"/>
  <c r="Q2686" i="4"/>
  <c r="V2685" i="4"/>
  <c r="S2685" i="4"/>
  <c r="Q2685" i="4"/>
  <c r="V2684" i="4"/>
  <c r="S2684" i="4"/>
  <c r="Q2684" i="4"/>
  <c r="V2683" i="4"/>
  <c r="S2683" i="4"/>
  <c r="Q2683" i="4"/>
  <c r="V2682" i="4"/>
  <c r="S2682" i="4"/>
  <c r="Q2682" i="4"/>
  <c r="V2681" i="4"/>
  <c r="S2681" i="4"/>
  <c r="Q2681" i="4"/>
  <c r="V2680" i="4"/>
  <c r="S2680" i="4"/>
  <c r="Q2680" i="4"/>
  <c r="V2679" i="4"/>
  <c r="S2679" i="4"/>
  <c r="Q2679" i="4"/>
  <c r="V2678" i="4"/>
  <c r="S2678" i="4"/>
  <c r="Q2678" i="4"/>
  <c r="V2677" i="4"/>
  <c r="S2677" i="4"/>
  <c r="Q2677" i="4"/>
  <c r="V2676" i="4"/>
  <c r="S2676" i="4"/>
  <c r="Q2676" i="4"/>
  <c r="V2675" i="4"/>
  <c r="S2675" i="4"/>
  <c r="Q2675" i="4"/>
  <c r="V2674" i="4"/>
  <c r="S2674" i="4"/>
  <c r="Q2674" i="4"/>
  <c r="V2673" i="4"/>
  <c r="S2673" i="4"/>
  <c r="Q2673" i="4"/>
  <c r="V2672" i="4"/>
  <c r="S2672" i="4"/>
  <c r="Q2672" i="4"/>
  <c r="V2671" i="4"/>
  <c r="S2671" i="4"/>
  <c r="Q2671" i="4"/>
  <c r="V2670" i="4"/>
  <c r="S2670" i="4"/>
  <c r="Q2670" i="4"/>
  <c r="V2669" i="4"/>
  <c r="S2669" i="4"/>
  <c r="Q2669" i="4"/>
  <c r="V2668" i="4"/>
  <c r="S2668" i="4"/>
  <c r="Q2668" i="4"/>
  <c r="V2667" i="4"/>
  <c r="S2667" i="4"/>
  <c r="Q2667" i="4"/>
  <c r="V2666" i="4"/>
  <c r="S2666" i="4"/>
  <c r="Q2666" i="4"/>
  <c r="V2665" i="4"/>
  <c r="S2665" i="4"/>
  <c r="Q2665" i="4"/>
  <c r="V2664" i="4"/>
  <c r="S2664" i="4"/>
  <c r="Q2664" i="4"/>
  <c r="V2663" i="4"/>
  <c r="S2663" i="4"/>
  <c r="Q2663" i="4"/>
  <c r="V2662" i="4"/>
  <c r="S2662" i="4"/>
  <c r="Q2662" i="4"/>
  <c r="V2661" i="4"/>
  <c r="S2661" i="4"/>
  <c r="Q2661" i="4"/>
  <c r="V2660" i="4"/>
  <c r="S2660" i="4"/>
  <c r="Q2660" i="4"/>
  <c r="V2659" i="4"/>
  <c r="S2659" i="4"/>
  <c r="Q2659" i="4"/>
  <c r="V2658" i="4"/>
  <c r="S2658" i="4"/>
  <c r="Q2658" i="4"/>
  <c r="V2657" i="4"/>
  <c r="S2657" i="4"/>
  <c r="Q2657" i="4"/>
  <c r="V2656" i="4"/>
  <c r="S2656" i="4"/>
  <c r="Q2656" i="4"/>
  <c r="V2655" i="4"/>
  <c r="S2655" i="4"/>
  <c r="Q2655" i="4"/>
  <c r="V2654" i="4"/>
  <c r="S2654" i="4"/>
  <c r="Q2654" i="4"/>
  <c r="V2653" i="4"/>
  <c r="S2653" i="4"/>
  <c r="Q2653" i="4"/>
  <c r="V2652" i="4"/>
  <c r="S2652" i="4"/>
  <c r="Q2652" i="4"/>
  <c r="V2651" i="4"/>
  <c r="S2651" i="4"/>
  <c r="Q2651" i="4"/>
  <c r="V2650" i="4"/>
  <c r="S2650" i="4"/>
  <c r="Q2650" i="4"/>
  <c r="V2649" i="4"/>
  <c r="S2649" i="4"/>
  <c r="Q2649" i="4"/>
  <c r="V2648" i="4"/>
  <c r="S2648" i="4"/>
  <c r="Q2648" i="4"/>
  <c r="V2647" i="4"/>
  <c r="S2647" i="4"/>
  <c r="Q2647" i="4"/>
  <c r="V2646" i="4"/>
  <c r="S2646" i="4"/>
  <c r="Q2646" i="4"/>
  <c r="V2645" i="4"/>
  <c r="S2645" i="4"/>
  <c r="Q2645" i="4"/>
  <c r="V2644" i="4"/>
  <c r="S2644" i="4"/>
  <c r="Q2644" i="4"/>
  <c r="V2643" i="4"/>
  <c r="S2643" i="4"/>
  <c r="Q2643" i="4"/>
  <c r="V2642" i="4"/>
  <c r="S2642" i="4"/>
  <c r="Q2642" i="4"/>
  <c r="V2641" i="4"/>
  <c r="S2641" i="4"/>
  <c r="Q2641" i="4"/>
  <c r="V2640" i="4"/>
  <c r="S2640" i="4"/>
  <c r="Q2640" i="4"/>
  <c r="V2639" i="4"/>
  <c r="S2639" i="4"/>
  <c r="Q2639" i="4"/>
  <c r="V2638" i="4"/>
  <c r="S2638" i="4"/>
  <c r="Q2638" i="4"/>
  <c r="V2637" i="4"/>
  <c r="S2637" i="4"/>
  <c r="Q2637" i="4"/>
  <c r="V2636" i="4"/>
  <c r="S2636" i="4"/>
  <c r="Q2636" i="4"/>
  <c r="V2635" i="4"/>
  <c r="Q2635" i="4"/>
  <c r="V2634" i="4"/>
  <c r="Q2634" i="4"/>
  <c r="V2632" i="4"/>
  <c r="S2632" i="4"/>
  <c r="Q2632" i="4"/>
  <c r="V2631" i="4"/>
  <c r="S2631" i="4"/>
  <c r="Q2631" i="4"/>
  <c r="V2630" i="4"/>
  <c r="S2630" i="4"/>
  <c r="Q2630" i="4"/>
  <c r="V2629" i="4"/>
  <c r="S2629" i="4"/>
  <c r="Q2629" i="4"/>
  <c r="V2628" i="4"/>
  <c r="Q2628" i="4"/>
  <c r="F2627" i="4"/>
  <c r="U2627" i="4"/>
  <c r="T2627" i="4"/>
  <c r="R2627" i="4"/>
  <c r="P2627" i="4"/>
  <c r="O2627" i="4"/>
  <c r="K2627" i="4"/>
  <c r="I2627" i="4"/>
  <c r="H2627" i="4"/>
  <c r="G2627" i="4"/>
  <c r="E2627" i="4"/>
  <c r="V2622" i="4"/>
  <c r="S2622" i="4"/>
  <c r="Q2622" i="4"/>
  <c r="V2621" i="4"/>
  <c r="S2621" i="4"/>
  <c r="Q2621" i="4"/>
  <c r="V2620" i="4"/>
  <c r="S2620" i="4"/>
  <c r="Q2620" i="4"/>
  <c r="V2619" i="4"/>
  <c r="S2619" i="4"/>
  <c r="Q2619" i="4"/>
  <c r="V2618" i="4"/>
  <c r="S2618" i="4"/>
  <c r="Q2618" i="4"/>
  <c r="V2617" i="4"/>
  <c r="S2617" i="4"/>
  <c r="Q2617" i="4"/>
  <c r="V2616" i="4"/>
  <c r="S2616" i="4"/>
  <c r="Q2616" i="4"/>
  <c r="V2615" i="4"/>
  <c r="S2615" i="4"/>
  <c r="Q2615" i="4"/>
  <c r="V2614" i="4"/>
  <c r="Q2614" i="4"/>
  <c r="V2613" i="4"/>
  <c r="Q2613" i="4"/>
  <c r="V2612" i="4"/>
  <c r="S2612" i="4"/>
  <c r="Q2612" i="4"/>
  <c r="V2611" i="4"/>
  <c r="S2611" i="4"/>
  <c r="Q2611" i="4"/>
  <c r="V2610" i="4"/>
  <c r="S2610" i="4"/>
  <c r="Q2610" i="4"/>
  <c r="V2609" i="4"/>
  <c r="S2609" i="4"/>
  <c r="Q2609" i="4"/>
  <c r="V2608" i="4"/>
  <c r="S2608" i="4"/>
  <c r="Q2608" i="4"/>
  <c r="U2607" i="4"/>
  <c r="T2607" i="4"/>
  <c r="R2607" i="4"/>
  <c r="P2607" i="4"/>
  <c r="O2607" i="4"/>
  <c r="V2606" i="4"/>
  <c r="S2606" i="4"/>
  <c r="Q2606" i="4"/>
  <c r="V2605" i="4"/>
  <c r="S2605" i="4"/>
  <c r="Q2605" i="4"/>
  <c r="V2604" i="4"/>
  <c r="S2604" i="4"/>
  <c r="Q2604" i="4"/>
  <c r="V2603" i="4"/>
  <c r="S2603" i="4"/>
  <c r="Q2603" i="4"/>
  <c r="V2602" i="4"/>
  <c r="S2602" i="4"/>
  <c r="Q2602" i="4"/>
  <c r="V2601" i="4"/>
  <c r="S2601" i="4"/>
  <c r="Q2601" i="4"/>
  <c r="V2600" i="4"/>
  <c r="S2600" i="4"/>
  <c r="Q2600" i="4"/>
  <c r="V2599" i="4"/>
  <c r="S2599" i="4"/>
  <c r="Q2599" i="4"/>
  <c r="V2598" i="4"/>
  <c r="S2598" i="4"/>
  <c r="Q2598" i="4"/>
  <c r="V2597" i="4"/>
  <c r="S2597" i="4"/>
  <c r="Q2597" i="4"/>
  <c r="V2596" i="4"/>
  <c r="S2596" i="4"/>
  <c r="Q2596" i="4"/>
  <c r="V2595" i="4"/>
  <c r="S2595" i="4"/>
  <c r="Q2595" i="4"/>
  <c r="V2594" i="4"/>
  <c r="S2594" i="4"/>
  <c r="Q2594" i="4"/>
  <c r="U2593" i="4"/>
  <c r="T2593" i="4"/>
  <c r="R2593" i="4"/>
  <c r="P2593" i="4"/>
  <c r="O2593" i="4"/>
  <c r="L2593" i="4"/>
  <c r="K2593" i="4"/>
  <c r="J2593" i="4"/>
  <c r="I2593" i="4"/>
  <c r="H2593" i="4"/>
  <c r="G2593" i="4"/>
  <c r="F2593" i="4"/>
  <c r="E2593" i="4"/>
  <c r="V2592" i="4"/>
  <c r="S2592" i="4"/>
  <c r="Q2592" i="4"/>
  <c r="V2591" i="4"/>
  <c r="S2591" i="4"/>
  <c r="Q2591" i="4"/>
  <c r="V2590" i="4"/>
  <c r="S2590" i="4"/>
  <c r="Q2590" i="4"/>
  <c r="V2589" i="4"/>
  <c r="S2589" i="4"/>
  <c r="Q2589" i="4"/>
  <c r="V2588" i="4"/>
  <c r="Q2588" i="4"/>
  <c r="U2587" i="4"/>
  <c r="T2587" i="4"/>
  <c r="R2587" i="4"/>
  <c r="P2587" i="4"/>
  <c r="L2587" i="4"/>
  <c r="K2587" i="4"/>
  <c r="I2587" i="4"/>
  <c r="H2587" i="4"/>
  <c r="G2587" i="4"/>
  <c r="E2587" i="4"/>
  <c r="M2585" i="4"/>
  <c r="F2583" i="4"/>
  <c r="F2582" i="4"/>
  <c r="V2581" i="4"/>
  <c r="S2581" i="4"/>
  <c r="Q2581" i="4"/>
  <c r="F2581" i="4"/>
  <c r="V2579" i="4"/>
  <c r="S2579" i="4"/>
  <c r="Q2579" i="4"/>
  <c r="V2578" i="4"/>
  <c r="S2578" i="4"/>
  <c r="Q2578" i="4"/>
  <c r="F2578" i="4"/>
  <c r="V2577" i="4"/>
  <c r="S2577" i="4"/>
  <c r="Q2577" i="4"/>
  <c r="F2577" i="4"/>
  <c r="V2576" i="4"/>
  <c r="S2576" i="4"/>
  <c r="Q2576" i="4"/>
  <c r="F2576" i="4"/>
  <c r="V2575" i="4"/>
  <c r="S2575" i="4"/>
  <c r="Q2575" i="4"/>
  <c r="F2575" i="4"/>
  <c r="V2574" i="4"/>
  <c r="S2574" i="4"/>
  <c r="Q2574" i="4"/>
  <c r="F2574" i="4"/>
  <c r="V2573" i="4"/>
  <c r="S2573" i="4"/>
  <c r="Q2573" i="4"/>
  <c r="F2573" i="4"/>
  <c r="V2572" i="4"/>
  <c r="S2572" i="4"/>
  <c r="Q2572" i="4"/>
  <c r="F2572" i="4"/>
  <c r="V2571" i="4"/>
  <c r="S2571" i="4"/>
  <c r="Q2571" i="4"/>
  <c r="F2571" i="4"/>
  <c r="V2570" i="4"/>
  <c r="S2570" i="4"/>
  <c r="Q2570" i="4"/>
  <c r="F2570" i="4"/>
  <c r="V2569" i="4"/>
  <c r="S2569" i="4"/>
  <c r="Q2569" i="4"/>
  <c r="F2569" i="4"/>
  <c r="V2568" i="4"/>
  <c r="S2568" i="4"/>
  <c r="Q2568" i="4"/>
  <c r="F2568" i="4"/>
  <c r="V2567" i="4"/>
  <c r="S2567" i="4"/>
  <c r="Q2567" i="4"/>
  <c r="F2567" i="4"/>
  <c r="V2566" i="4"/>
  <c r="S2566" i="4"/>
  <c r="Q2566" i="4"/>
  <c r="F2566" i="4"/>
  <c r="V2565" i="4"/>
  <c r="S2565" i="4"/>
  <c r="Q2565" i="4"/>
  <c r="F2565" i="4"/>
  <c r="V2564" i="4"/>
  <c r="S2564" i="4"/>
  <c r="Q2564" i="4"/>
  <c r="F2564" i="4"/>
  <c r="V2563" i="4"/>
  <c r="S2563" i="4"/>
  <c r="Q2563" i="4"/>
  <c r="F2563" i="4"/>
  <c r="V2562" i="4"/>
  <c r="S2562" i="4"/>
  <c r="Q2562" i="4"/>
  <c r="V2561" i="4"/>
  <c r="S2561" i="4"/>
  <c r="Q2561" i="4"/>
  <c r="F2561" i="4"/>
  <c r="V2560" i="4"/>
  <c r="S2560" i="4"/>
  <c r="Q2560" i="4"/>
  <c r="F2560" i="4"/>
  <c r="V2559" i="4"/>
  <c r="S2559" i="4"/>
  <c r="Q2559" i="4"/>
  <c r="F2559" i="4"/>
  <c r="V2558" i="4"/>
  <c r="S2558" i="4"/>
  <c r="Q2558" i="4"/>
  <c r="V2557" i="4"/>
  <c r="S2557" i="4"/>
  <c r="Q2557" i="4"/>
  <c r="F2557" i="4"/>
  <c r="V2556" i="4"/>
  <c r="S2556" i="4"/>
  <c r="Q2556" i="4"/>
  <c r="V2555" i="4"/>
  <c r="S2555" i="4"/>
  <c r="Q2555" i="4"/>
  <c r="F2555" i="4"/>
  <c r="V2554" i="4"/>
  <c r="S2554" i="4"/>
  <c r="Q2554" i="4"/>
  <c r="F2554" i="4"/>
  <c r="V2553" i="4"/>
  <c r="S2553" i="4"/>
  <c r="Q2553" i="4"/>
  <c r="V2552" i="4"/>
  <c r="S2552" i="4"/>
  <c r="Q2552" i="4"/>
  <c r="V2551" i="4"/>
  <c r="S2551" i="4"/>
  <c r="Q2551" i="4"/>
  <c r="V2550" i="4"/>
  <c r="S2550" i="4"/>
  <c r="Q2550" i="4"/>
  <c r="V2549" i="4"/>
  <c r="S2549" i="4"/>
  <c r="Q2549" i="4"/>
  <c r="V2548" i="4"/>
  <c r="S2548" i="4"/>
  <c r="Q2548" i="4"/>
  <c r="V2547" i="4"/>
  <c r="S2547" i="4"/>
  <c r="Q2547" i="4"/>
  <c r="V2546" i="4"/>
  <c r="S2546" i="4"/>
  <c r="Q2546" i="4"/>
  <c r="V2545" i="4"/>
  <c r="S2545" i="4"/>
  <c r="Q2545" i="4"/>
  <c r="V2544" i="4"/>
  <c r="Q2544" i="4"/>
  <c r="V2543" i="4"/>
  <c r="S2543" i="4"/>
  <c r="Q2543" i="4"/>
  <c r="V2542" i="4"/>
  <c r="S2542" i="4"/>
  <c r="Q2542" i="4"/>
  <c r="V2538" i="4"/>
  <c r="S2538" i="4"/>
  <c r="Q2538" i="4"/>
  <c r="U2537" i="4"/>
  <c r="T2537" i="4"/>
  <c r="R2537" i="4"/>
  <c r="P2537" i="4"/>
  <c r="O2537" i="4"/>
  <c r="V2536" i="4"/>
  <c r="S2536" i="4"/>
  <c r="Q2536" i="4"/>
  <c r="V2535" i="4"/>
  <c r="S2535" i="4"/>
  <c r="Q2535" i="4"/>
  <c r="V2534" i="4"/>
  <c r="S2534" i="4"/>
  <c r="Q2534" i="4"/>
  <c r="V2533" i="4"/>
  <c r="S2533" i="4"/>
  <c r="Q2533" i="4"/>
  <c r="V2532" i="4"/>
  <c r="S2532" i="4"/>
  <c r="Q2532" i="4"/>
  <c r="V2531" i="4"/>
  <c r="S2531" i="4"/>
  <c r="Q2531" i="4"/>
  <c r="V2530" i="4"/>
  <c r="S2530" i="4"/>
  <c r="Q2530" i="4"/>
  <c r="V2529" i="4"/>
  <c r="S2529" i="4"/>
  <c r="Q2529" i="4"/>
  <c r="V2528" i="4"/>
  <c r="S2528" i="4"/>
  <c r="Q2528" i="4"/>
  <c r="V2527" i="4"/>
  <c r="S2527" i="4"/>
  <c r="Q2527" i="4"/>
  <c r="V2526" i="4"/>
  <c r="S2526" i="4"/>
  <c r="Q2526" i="4"/>
  <c r="V2525" i="4"/>
  <c r="Q2525" i="4"/>
  <c r="V2524" i="4"/>
  <c r="S2524" i="4"/>
  <c r="Q2524" i="4"/>
  <c r="V2523" i="4"/>
  <c r="S2523" i="4"/>
  <c r="Q2523" i="4"/>
  <c r="V2522" i="4"/>
  <c r="S2522" i="4"/>
  <c r="Q2522" i="4"/>
  <c r="V2521" i="4"/>
  <c r="S2521" i="4"/>
  <c r="Q2521" i="4"/>
  <c r="V2520" i="4"/>
  <c r="S2520" i="4"/>
  <c r="Q2520" i="4"/>
  <c r="V2519" i="4"/>
  <c r="S2519" i="4"/>
  <c r="Q2519" i="4"/>
  <c r="V2518" i="4"/>
  <c r="S2518" i="4"/>
  <c r="Q2518" i="4"/>
  <c r="V2517" i="4"/>
  <c r="S2517" i="4"/>
  <c r="Q2517" i="4"/>
  <c r="V2516" i="4"/>
  <c r="S2516" i="4"/>
  <c r="Q2516" i="4"/>
  <c r="V2515" i="4"/>
  <c r="S2515" i="4"/>
  <c r="Q2515" i="4"/>
  <c r="V2514" i="4"/>
  <c r="S2514" i="4"/>
  <c r="Q2514" i="4"/>
  <c r="V2513" i="4"/>
  <c r="S2513" i="4"/>
  <c r="Q2513" i="4"/>
  <c r="V2512" i="4"/>
  <c r="S2512" i="4"/>
  <c r="Q2512" i="4"/>
  <c r="V2511" i="4"/>
  <c r="S2511" i="4"/>
  <c r="Q2511" i="4"/>
  <c r="V2510" i="4"/>
  <c r="S2510" i="4"/>
  <c r="Q2510" i="4"/>
  <c r="V2509" i="4"/>
  <c r="S2509" i="4"/>
  <c r="Q2509" i="4"/>
  <c r="V2508" i="4"/>
  <c r="S2508" i="4"/>
  <c r="Q2508" i="4"/>
  <c r="V2507" i="4"/>
  <c r="S2507" i="4"/>
  <c r="Q2507" i="4"/>
  <c r="V2506" i="4"/>
  <c r="S2506" i="4"/>
  <c r="Q2506" i="4"/>
  <c r="V2505" i="4"/>
  <c r="S2505" i="4"/>
  <c r="Q2505" i="4"/>
  <c r="V2504" i="4"/>
  <c r="S2504" i="4"/>
  <c r="Q2504" i="4"/>
  <c r="V2503" i="4"/>
  <c r="S2503" i="4"/>
  <c r="Q2503" i="4"/>
  <c r="V2502" i="4"/>
  <c r="S2502" i="4"/>
  <c r="Q2502" i="4"/>
  <c r="V2501" i="4"/>
  <c r="S2501" i="4"/>
  <c r="Q2501" i="4"/>
  <c r="V2500" i="4"/>
  <c r="S2500" i="4"/>
  <c r="Q2500" i="4"/>
  <c r="V2499" i="4"/>
  <c r="S2499" i="4"/>
  <c r="Q2499" i="4"/>
  <c r="V2498" i="4"/>
  <c r="S2498" i="4"/>
  <c r="Q2498" i="4"/>
  <c r="V2497" i="4"/>
  <c r="S2497" i="4"/>
  <c r="Q2497" i="4"/>
  <c r="V2496" i="4"/>
  <c r="S2496" i="4"/>
  <c r="Q2496" i="4"/>
  <c r="V2495" i="4"/>
  <c r="S2495" i="4"/>
  <c r="Q2495" i="4"/>
  <c r="V2494" i="4"/>
  <c r="S2494" i="4"/>
  <c r="Q2494" i="4"/>
  <c r="V2493" i="4"/>
  <c r="S2493" i="4"/>
  <c r="Q2493" i="4"/>
  <c r="V2492" i="4"/>
  <c r="S2492" i="4"/>
  <c r="Q2492" i="4"/>
  <c r="V2491" i="4"/>
  <c r="S2491" i="4"/>
  <c r="Q2491" i="4"/>
  <c r="V2490" i="4"/>
  <c r="S2490" i="4"/>
  <c r="Q2490" i="4"/>
  <c r="V2489" i="4"/>
  <c r="S2489" i="4"/>
  <c r="Q2489" i="4"/>
  <c r="V2488" i="4"/>
  <c r="S2488" i="4"/>
  <c r="Q2488" i="4"/>
  <c r="V2487" i="4"/>
  <c r="S2487" i="4"/>
  <c r="Q2487" i="4"/>
  <c r="V2486" i="4"/>
  <c r="S2486" i="4"/>
  <c r="Q2486" i="4"/>
  <c r="V2485" i="4"/>
  <c r="Q2485" i="4"/>
  <c r="V2484" i="4"/>
  <c r="Q2484" i="4"/>
  <c r="U2483" i="4"/>
  <c r="T2483" i="4"/>
  <c r="R2483" i="4"/>
  <c r="P2483" i="4"/>
  <c r="O2483" i="4"/>
  <c r="H2483" i="4"/>
  <c r="G2483" i="4"/>
  <c r="E2483" i="4"/>
  <c r="V2482" i="4"/>
  <c r="S2482" i="4"/>
  <c r="Q2482" i="4"/>
  <c r="V2481" i="4"/>
  <c r="S2481" i="4"/>
  <c r="Q2481" i="4"/>
  <c r="V2480" i="4"/>
  <c r="S2480" i="4"/>
  <c r="Q2480" i="4"/>
  <c r="V2479" i="4"/>
  <c r="S2479" i="4"/>
  <c r="Q2479" i="4"/>
  <c r="V2478" i="4"/>
  <c r="Q2478" i="4"/>
  <c r="F2477" i="4"/>
  <c r="U2477" i="4"/>
  <c r="T2477" i="4"/>
  <c r="R2477" i="4"/>
  <c r="P2477" i="4"/>
  <c r="O2477" i="4"/>
  <c r="K2477" i="4"/>
  <c r="I2477" i="4"/>
  <c r="H2477" i="4"/>
  <c r="G2477" i="4"/>
  <c r="E2477" i="4"/>
  <c r="V2473" i="4"/>
  <c r="S2473" i="4"/>
  <c r="Q2473" i="4"/>
  <c r="V2472" i="4"/>
  <c r="S2472" i="4"/>
  <c r="Q2472" i="4"/>
  <c r="V2471" i="4"/>
  <c r="S2471" i="4"/>
  <c r="Q2471" i="4"/>
  <c r="V2470" i="4"/>
  <c r="S2470" i="4"/>
  <c r="Q2470" i="4"/>
  <c r="V2469" i="4"/>
  <c r="S2469" i="4"/>
  <c r="Q2469" i="4"/>
  <c r="V2468" i="4"/>
  <c r="S2468" i="4"/>
  <c r="Q2468" i="4"/>
  <c r="V2467" i="4"/>
  <c r="S2467" i="4"/>
  <c r="Q2467" i="4"/>
  <c r="V2466" i="4"/>
  <c r="S2466" i="4"/>
  <c r="Q2466" i="4"/>
  <c r="V2465" i="4"/>
  <c r="Q2465" i="4"/>
  <c r="V2464" i="4"/>
  <c r="Q2464" i="4"/>
  <c r="V2463" i="4"/>
  <c r="S2463" i="4"/>
  <c r="Q2463" i="4"/>
  <c r="V2462" i="4"/>
  <c r="S2462" i="4"/>
  <c r="Q2462" i="4"/>
  <c r="V2461" i="4"/>
  <c r="S2461" i="4"/>
  <c r="Q2461" i="4"/>
  <c r="V2460" i="4"/>
  <c r="S2460" i="4"/>
  <c r="Q2460" i="4"/>
  <c r="V2459" i="4"/>
  <c r="S2459" i="4"/>
  <c r="Q2459" i="4"/>
  <c r="U2458" i="4"/>
  <c r="T2458" i="4"/>
  <c r="R2458" i="4"/>
  <c r="P2458" i="4"/>
  <c r="O2458" i="4"/>
  <c r="K2458" i="4"/>
  <c r="I2458" i="4"/>
  <c r="H2458" i="4"/>
  <c r="G2458" i="4"/>
  <c r="E2458" i="4"/>
  <c r="V2457" i="4"/>
  <c r="S2457" i="4"/>
  <c r="Q2457" i="4"/>
  <c r="V2456" i="4"/>
  <c r="S2456" i="4"/>
  <c r="Q2456" i="4"/>
  <c r="V2455" i="4"/>
  <c r="S2455" i="4"/>
  <c r="Q2455" i="4"/>
  <c r="V2454" i="4"/>
  <c r="S2454" i="4"/>
  <c r="Q2454" i="4"/>
  <c r="V2453" i="4"/>
  <c r="S2453" i="4"/>
  <c r="Q2453" i="4"/>
  <c r="V2452" i="4"/>
  <c r="S2452" i="4"/>
  <c r="Q2452" i="4"/>
  <c r="V2451" i="4"/>
  <c r="S2451" i="4"/>
  <c r="Q2451" i="4"/>
  <c r="V2450" i="4"/>
  <c r="S2450" i="4"/>
  <c r="Q2450" i="4"/>
  <c r="V2449" i="4"/>
  <c r="S2449" i="4"/>
  <c r="Q2449" i="4"/>
  <c r="V2448" i="4"/>
  <c r="S2448" i="4"/>
  <c r="Q2448" i="4"/>
  <c r="V2447" i="4"/>
  <c r="S2447" i="4"/>
  <c r="Q2447" i="4"/>
  <c r="V2446" i="4"/>
  <c r="S2446" i="4"/>
  <c r="Q2446" i="4"/>
  <c r="V2445" i="4"/>
  <c r="S2445" i="4"/>
  <c r="Q2445" i="4"/>
  <c r="U2444" i="4"/>
  <c r="T2444" i="4"/>
  <c r="R2444" i="4"/>
  <c r="P2444" i="4"/>
  <c r="O2444" i="4"/>
  <c r="L2444" i="4"/>
  <c r="K2444" i="4"/>
  <c r="J2444" i="4"/>
  <c r="I2444" i="4"/>
  <c r="H2444" i="4"/>
  <c r="G2444" i="4"/>
  <c r="F2444" i="4"/>
  <c r="E2444" i="4"/>
  <c r="V2443" i="4"/>
  <c r="S2443" i="4"/>
  <c r="Q2443" i="4"/>
  <c r="V2442" i="4"/>
  <c r="S2442" i="4"/>
  <c r="Q2442" i="4"/>
  <c r="V2441" i="4"/>
  <c r="S2441" i="4"/>
  <c r="Q2441" i="4"/>
  <c r="V2440" i="4"/>
  <c r="S2440" i="4"/>
  <c r="Q2440" i="4"/>
  <c r="V2439" i="4"/>
  <c r="Q2439" i="4"/>
  <c r="U2438" i="4"/>
  <c r="T2438" i="4"/>
  <c r="R2438" i="4"/>
  <c r="P2438" i="4"/>
  <c r="K2438" i="4"/>
  <c r="I2438" i="4"/>
  <c r="H2438" i="4"/>
  <c r="G2438" i="4"/>
  <c r="E2438" i="4"/>
  <c r="M2436" i="4"/>
  <c r="F2434" i="4"/>
  <c r="F2433" i="4"/>
  <c r="V2432" i="4"/>
  <c r="S2432" i="4"/>
  <c r="Q2432" i="4"/>
  <c r="F2432" i="4"/>
  <c r="V2430" i="4"/>
  <c r="S2430" i="4"/>
  <c r="Q2430" i="4"/>
  <c r="V2429" i="4"/>
  <c r="S2429" i="4"/>
  <c r="Q2429" i="4"/>
  <c r="F2429" i="4"/>
  <c r="V2428" i="4"/>
  <c r="S2428" i="4"/>
  <c r="Q2428" i="4"/>
  <c r="F2428" i="4"/>
  <c r="V2427" i="4"/>
  <c r="S2427" i="4"/>
  <c r="Q2427" i="4"/>
  <c r="F2427" i="4"/>
  <c r="V2426" i="4"/>
  <c r="S2426" i="4"/>
  <c r="Q2426" i="4"/>
  <c r="F2426" i="4"/>
  <c r="V2425" i="4"/>
  <c r="S2425" i="4"/>
  <c r="Q2425" i="4"/>
  <c r="F2425" i="4"/>
  <c r="V2424" i="4"/>
  <c r="S2424" i="4"/>
  <c r="Q2424" i="4"/>
  <c r="F2424" i="4"/>
  <c r="V2423" i="4"/>
  <c r="S2423" i="4"/>
  <c r="Q2423" i="4"/>
  <c r="F2423" i="4"/>
  <c r="V2422" i="4"/>
  <c r="S2422" i="4"/>
  <c r="Q2422" i="4"/>
  <c r="F2422" i="4"/>
  <c r="V2421" i="4"/>
  <c r="S2421" i="4"/>
  <c r="Q2421" i="4"/>
  <c r="F2421" i="4"/>
  <c r="V2420" i="4"/>
  <c r="S2420" i="4"/>
  <c r="Q2420" i="4"/>
  <c r="F2420" i="4"/>
  <c r="V2419" i="4"/>
  <c r="S2419" i="4"/>
  <c r="Q2419" i="4"/>
  <c r="F2419" i="4"/>
  <c r="V2418" i="4"/>
  <c r="S2418" i="4"/>
  <c r="Q2418" i="4"/>
  <c r="F2418" i="4"/>
  <c r="V2417" i="4"/>
  <c r="S2417" i="4"/>
  <c r="Q2417" i="4"/>
  <c r="F2417" i="4"/>
  <c r="V2416" i="4"/>
  <c r="S2416" i="4"/>
  <c r="Q2416" i="4"/>
  <c r="F2416" i="4"/>
  <c r="V2415" i="4"/>
  <c r="S2415" i="4"/>
  <c r="Q2415" i="4"/>
  <c r="F2415" i="4"/>
  <c r="V2414" i="4"/>
  <c r="S2414" i="4"/>
  <c r="Q2414" i="4"/>
  <c r="F2414" i="4"/>
  <c r="V2413" i="4"/>
  <c r="S2413" i="4"/>
  <c r="Q2413" i="4"/>
  <c r="V2412" i="4"/>
  <c r="S2412" i="4"/>
  <c r="Q2412" i="4"/>
  <c r="F2412" i="4"/>
  <c r="V2411" i="4"/>
  <c r="S2411" i="4"/>
  <c r="Q2411" i="4"/>
  <c r="F2411" i="4"/>
  <c r="V2410" i="4"/>
  <c r="S2410" i="4"/>
  <c r="Q2410" i="4"/>
  <c r="F2410" i="4"/>
  <c r="V2409" i="4"/>
  <c r="S2409" i="4"/>
  <c r="Q2409" i="4"/>
  <c r="F2409" i="4"/>
  <c r="V2408" i="4"/>
  <c r="S2408" i="4"/>
  <c r="Q2408" i="4"/>
  <c r="F2408" i="4"/>
  <c r="V2407" i="4"/>
  <c r="S2407" i="4"/>
  <c r="Q2407" i="4"/>
  <c r="F2407" i="4"/>
  <c r="V2406" i="4"/>
  <c r="S2406" i="4"/>
  <c r="Q2406" i="4"/>
  <c r="F2406" i="4"/>
  <c r="V2405" i="4"/>
  <c r="S2405" i="4"/>
  <c r="Q2405" i="4"/>
  <c r="F2405" i="4"/>
  <c r="V2404" i="4"/>
  <c r="S2404" i="4"/>
  <c r="Q2404" i="4"/>
  <c r="V2403" i="4"/>
  <c r="S2403" i="4"/>
  <c r="Q2403" i="4"/>
  <c r="F2403" i="4"/>
  <c r="V2402" i="4"/>
  <c r="S2402" i="4"/>
  <c r="Q2402" i="4"/>
  <c r="F2402" i="4"/>
  <c r="V2401" i="4"/>
  <c r="S2401" i="4"/>
  <c r="Q2401" i="4"/>
  <c r="F2401" i="4"/>
  <c r="V2400" i="4"/>
  <c r="S2400" i="4"/>
  <c r="Q2400" i="4"/>
  <c r="F2400" i="4"/>
  <c r="V2399" i="4"/>
  <c r="S2399" i="4"/>
  <c r="Q2399" i="4"/>
  <c r="F2399" i="4"/>
  <c r="V2398" i="4"/>
  <c r="S2398" i="4"/>
  <c r="Q2398" i="4"/>
  <c r="V2397" i="4"/>
  <c r="S2397" i="4"/>
  <c r="Q2397" i="4"/>
  <c r="V2396" i="4"/>
  <c r="S2396" i="4"/>
  <c r="Q2396" i="4"/>
  <c r="F2396" i="4"/>
  <c r="V2395" i="4"/>
  <c r="Q2395" i="4"/>
  <c r="V2394" i="4"/>
  <c r="S2394" i="4"/>
  <c r="Q2394" i="4"/>
  <c r="V2393" i="4"/>
  <c r="S2393" i="4"/>
  <c r="Q2393" i="4"/>
  <c r="V2389" i="4"/>
  <c r="S2389" i="4"/>
  <c r="Q2389" i="4"/>
  <c r="U2388" i="4"/>
  <c r="T2388" i="4"/>
  <c r="R2388" i="4"/>
  <c r="P2388" i="4"/>
  <c r="O2388" i="4"/>
  <c r="V2386" i="4"/>
  <c r="S2386" i="4"/>
  <c r="Q2386" i="4"/>
  <c r="V2385" i="4"/>
  <c r="S2385" i="4"/>
  <c r="Q2385" i="4"/>
  <c r="V2384" i="4"/>
  <c r="S2384" i="4"/>
  <c r="Q2384" i="4"/>
  <c r="V2383" i="4"/>
  <c r="S2383" i="4"/>
  <c r="Q2383" i="4"/>
  <c r="V2382" i="4"/>
  <c r="S2382" i="4"/>
  <c r="Q2382" i="4"/>
  <c r="V2381" i="4"/>
  <c r="S2381" i="4"/>
  <c r="Q2381" i="4"/>
  <c r="V2380" i="4"/>
  <c r="S2380" i="4"/>
  <c r="Q2380" i="4"/>
  <c r="V2379" i="4"/>
  <c r="S2379" i="4"/>
  <c r="Q2379" i="4"/>
  <c r="V2378" i="4"/>
  <c r="S2378" i="4"/>
  <c r="Q2378" i="4"/>
  <c r="V2377" i="4"/>
  <c r="S2377" i="4"/>
  <c r="Q2377" i="4"/>
  <c r="V2376" i="4"/>
  <c r="S2376" i="4"/>
  <c r="Q2376" i="4"/>
  <c r="V2375" i="4"/>
  <c r="S2375" i="4"/>
  <c r="Q2375" i="4"/>
  <c r="V2374" i="4"/>
  <c r="S2374" i="4"/>
  <c r="Q2374" i="4"/>
  <c r="V2373" i="4"/>
  <c r="S2373" i="4"/>
  <c r="Q2373" i="4"/>
  <c r="V2372" i="4"/>
  <c r="S2372" i="4"/>
  <c r="Q2372" i="4"/>
  <c r="V2371" i="4"/>
  <c r="S2371" i="4"/>
  <c r="Q2371" i="4"/>
  <c r="V2370" i="4"/>
  <c r="S2370" i="4"/>
  <c r="Q2370" i="4"/>
  <c r="V2369" i="4"/>
  <c r="S2369" i="4"/>
  <c r="Q2369" i="4"/>
  <c r="V2368" i="4"/>
  <c r="S2368" i="4"/>
  <c r="Q2368" i="4"/>
  <c r="V2367" i="4"/>
  <c r="S2367" i="4"/>
  <c r="Q2367" i="4"/>
  <c r="V2366" i="4"/>
  <c r="S2366" i="4"/>
  <c r="Q2366" i="4"/>
  <c r="V2365" i="4"/>
  <c r="S2365" i="4"/>
  <c r="Q2365" i="4"/>
  <c r="V2364" i="4"/>
  <c r="S2364" i="4"/>
  <c r="Q2364" i="4"/>
  <c r="V2363" i="4"/>
  <c r="S2363" i="4"/>
  <c r="Q2363" i="4"/>
  <c r="V2362" i="4"/>
  <c r="S2362" i="4"/>
  <c r="Q2362" i="4"/>
  <c r="V2361" i="4"/>
  <c r="S2361" i="4"/>
  <c r="Q2361" i="4"/>
  <c r="V2360" i="4"/>
  <c r="S2360" i="4"/>
  <c r="Q2360" i="4"/>
  <c r="V2359" i="4"/>
  <c r="S2359" i="4"/>
  <c r="Q2359" i="4"/>
  <c r="V2358" i="4"/>
  <c r="S2358" i="4"/>
  <c r="Q2358" i="4"/>
  <c r="V2357" i="4"/>
  <c r="S2357" i="4"/>
  <c r="Q2357" i="4"/>
  <c r="V2356" i="4"/>
  <c r="S2356" i="4"/>
  <c r="Q2356" i="4"/>
  <c r="V2355" i="4"/>
  <c r="S2355" i="4"/>
  <c r="Q2355" i="4"/>
  <c r="V2354" i="4"/>
  <c r="S2354" i="4"/>
  <c r="Q2354" i="4"/>
  <c r="V2353" i="4"/>
  <c r="S2353" i="4"/>
  <c r="Q2353" i="4"/>
  <c r="V2352" i="4"/>
  <c r="S2352" i="4"/>
  <c r="Q2352" i="4"/>
  <c r="V2351" i="4"/>
  <c r="S2351" i="4"/>
  <c r="Q2351" i="4"/>
  <c r="V2350" i="4"/>
  <c r="S2350" i="4"/>
  <c r="Q2350" i="4"/>
  <c r="V2349" i="4"/>
  <c r="S2349" i="4"/>
  <c r="Q2349" i="4"/>
  <c r="V2348" i="4"/>
  <c r="S2348" i="4"/>
  <c r="Q2348" i="4"/>
  <c r="V2347" i="4"/>
  <c r="S2347" i="4"/>
  <c r="V2346" i="4"/>
  <c r="S2346" i="4"/>
  <c r="V2345" i="4"/>
  <c r="V2344" i="4"/>
  <c r="S2344" i="4"/>
  <c r="V2343" i="4"/>
  <c r="V2342" i="4"/>
  <c r="S2342" i="4"/>
  <c r="V2341" i="4"/>
  <c r="V2340" i="4"/>
  <c r="S2340" i="4"/>
  <c r="Q2340" i="4"/>
  <c r="V2339" i="4"/>
  <c r="S2339" i="4"/>
  <c r="Q2339" i="4"/>
  <c r="V2338" i="4"/>
  <c r="S2338" i="4"/>
  <c r="Q2338" i="4"/>
  <c r="V2337" i="4"/>
  <c r="S2337" i="4"/>
  <c r="Q2337" i="4"/>
  <c r="V2336" i="4"/>
  <c r="S2336" i="4"/>
  <c r="V2335" i="4"/>
  <c r="V2334" i="4"/>
  <c r="V2332" i="4"/>
  <c r="S2332" i="4"/>
  <c r="Q2332" i="4"/>
  <c r="V2331" i="4"/>
  <c r="S2331" i="4"/>
  <c r="Q2331" i="4"/>
  <c r="V2330" i="4"/>
  <c r="S2330" i="4"/>
  <c r="Q2330" i="4"/>
  <c r="V2329" i="4"/>
  <c r="S2329" i="4"/>
  <c r="Q2329" i="4"/>
  <c r="V2328" i="4"/>
  <c r="Q2328" i="4"/>
  <c r="F2327" i="4"/>
  <c r="U2327" i="4"/>
  <c r="T2327" i="4"/>
  <c r="R2327" i="4"/>
  <c r="P2327" i="4"/>
  <c r="O2327" i="4"/>
  <c r="L2327" i="4"/>
  <c r="K2327" i="4"/>
  <c r="I2327" i="4"/>
  <c r="H2327" i="4"/>
  <c r="G2327" i="4"/>
  <c r="E2327" i="4"/>
  <c r="V2323" i="4"/>
  <c r="S2323" i="4"/>
  <c r="Q2323" i="4"/>
  <c r="V2322" i="4"/>
  <c r="S2322" i="4"/>
  <c r="Q2322" i="4"/>
  <c r="V2321" i="4"/>
  <c r="S2321" i="4"/>
  <c r="Q2321" i="4"/>
  <c r="V2320" i="4"/>
  <c r="S2320" i="4"/>
  <c r="Q2320" i="4"/>
  <c r="V2319" i="4"/>
  <c r="S2319" i="4"/>
  <c r="Q2319" i="4"/>
  <c r="V2318" i="4"/>
  <c r="S2318" i="4"/>
  <c r="Q2318" i="4"/>
  <c r="V2317" i="4"/>
  <c r="S2317" i="4"/>
  <c r="Q2317" i="4"/>
  <c r="V2316" i="4"/>
  <c r="S2316" i="4"/>
  <c r="Q2316" i="4"/>
  <c r="V2315" i="4"/>
  <c r="Q2315" i="4"/>
  <c r="V2314" i="4"/>
  <c r="Q2314" i="4"/>
  <c r="V2313" i="4"/>
  <c r="S2313" i="4"/>
  <c r="Q2313" i="4"/>
  <c r="V2312" i="4"/>
  <c r="S2312" i="4"/>
  <c r="Q2312" i="4"/>
  <c r="V2311" i="4"/>
  <c r="S2311" i="4"/>
  <c r="Q2311" i="4"/>
  <c r="V2310" i="4"/>
  <c r="S2310" i="4"/>
  <c r="Q2310" i="4"/>
  <c r="V2309" i="4"/>
  <c r="S2309" i="4"/>
  <c r="Q2309" i="4"/>
  <c r="S2308" i="4"/>
  <c r="P2308" i="4"/>
  <c r="O2308" i="4"/>
  <c r="H2308" i="4"/>
  <c r="H19" i="4" s="1"/>
  <c r="G2308" i="4"/>
  <c r="G19" i="4" s="1"/>
  <c r="E2308" i="4"/>
  <c r="E19" i="4" s="1"/>
  <c r="V2307" i="4"/>
  <c r="S2307" i="4"/>
  <c r="Q2307" i="4"/>
  <c r="V2306" i="4"/>
  <c r="S2306" i="4"/>
  <c r="Q2306" i="4"/>
  <c r="V2305" i="4"/>
  <c r="S2305" i="4"/>
  <c r="Q2305" i="4"/>
  <c r="V2304" i="4"/>
  <c r="S2304" i="4"/>
  <c r="Q2304" i="4"/>
  <c r="V2303" i="4"/>
  <c r="S2303" i="4"/>
  <c r="Q2303" i="4"/>
  <c r="V2302" i="4"/>
  <c r="S2302" i="4"/>
  <c r="Q2302" i="4"/>
  <c r="V2301" i="4"/>
  <c r="S2301" i="4"/>
  <c r="Q2301" i="4"/>
  <c r="V2300" i="4"/>
  <c r="S2300" i="4"/>
  <c r="Q2300" i="4"/>
  <c r="V2299" i="4"/>
  <c r="S2299" i="4"/>
  <c r="Q2299" i="4"/>
  <c r="V2298" i="4"/>
  <c r="S2298" i="4"/>
  <c r="Q2298" i="4"/>
  <c r="V2297" i="4"/>
  <c r="S2297" i="4"/>
  <c r="Q2297" i="4"/>
  <c r="V2296" i="4"/>
  <c r="S2296" i="4"/>
  <c r="Q2296" i="4"/>
  <c r="V2295" i="4"/>
  <c r="S2295" i="4"/>
  <c r="Q2295" i="4"/>
  <c r="U2294" i="4"/>
  <c r="T2294" i="4"/>
  <c r="R2294" i="4"/>
  <c r="P2294" i="4"/>
  <c r="O2294" i="4"/>
  <c r="L2294" i="4"/>
  <c r="K2294" i="4"/>
  <c r="J2294" i="4"/>
  <c r="I2294" i="4"/>
  <c r="H2294" i="4"/>
  <c r="G2294" i="4"/>
  <c r="F2294" i="4"/>
  <c r="E2294" i="4"/>
  <c r="V2293" i="4"/>
  <c r="S2293" i="4"/>
  <c r="Q2293" i="4"/>
  <c r="V2292" i="4"/>
  <c r="S2292" i="4"/>
  <c r="Q2292" i="4"/>
  <c r="V2291" i="4"/>
  <c r="S2291" i="4"/>
  <c r="Q2291" i="4"/>
  <c r="V2290" i="4"/>
  <c r="S2290" i="4"/>
  <c r="Q2290" i="4"/>
  <c r="V2289" i="4"/>
  <c r="Q2289" i="4"/>
  <c r="U2288" i="4"/>
  <c r="T2288" i="4"/>
  <c r="R2288" i="4"/>
  <c r="P2288" i="4"/>
  <c r="L2288" i="4"/>
  <c r="K2288" i="4"/>
  <c r="J2288" i="4"/>
  <c r="I2288" i="4"/>
  <c r="H2288" i="4"/>
  <c r="G2288" i="4"/>
  <c r="E2288" i="4"/>
  <c r="M2286" i="4"/>
  <c r="F2283" i="4"/>
  <c r="V2282" i="4"/>
  <c r="S2282" i="4"/>
  <c r="Q2282" i="4"/>
  <c r="V2280" i="4"/>
  <c r="S2280" i="4"/>
  <c r="Q2280" i="4"/>
  <c r="V2279" i="4"/>
  <c r="S2279" i="4"/>
  <c r="Q2279" i="4"/>
  <c r="F2279" i="4"/>
  <c r="V2278" i="4"/>
  <c r="S2278" i="4"/>
  <c r="Q2278" i="4"/>
  <c r="F2278" i="4"/>
  <c r="V2277" i="4"/>
  <c r="S2277" i="4"/>
  <c r="Q2277" i="4"/>
  <c r="F2277" i="4"/>
  <c r="V2276" i="4"/>
  <c r="S2276" i="4"/>
  <c r="Q2276" i="4"/>
  <c r="F2276" i="4"/>
  <c r="V2275" i="4"/>
  <c r="S2275" i="4"/>
  <c r="Q2275" i="4"/>
  <c r="F2275" i="4"/>
  <c r="V2274" i="4"/>
  <c r="S2274" i="4"/>
  <c r="Q2274" i="4"/>
  <c r="F2274" i="4"/>
  <c r="V2273" i="4"/>
  <c r="S2273" i="4"/>
  <c r="Q2273" i="4"/>
  <c r="F2273" i="4"/>
  <c r="V2272" i="4"/>
  <c r="S2272" i="4"/>
  <c r="Q2272" i="4"/>
  <c r="V2271" i="4"/>
  <c r="S2271" i="4"/>
  <c r="Q2271" i="4"/>
  <c r="F2271" i="4"/>
  <c r="V2270" i="4"/>
  <c r="S2270" i="4"/>
  <c r="Q2270" i="4"/>
  <c r="F2270" i="4"/>
  <c r="V2269" i="4"/>
  <c r="S2269" i="4"/>
  <c r="Q2269" i="4"/>
  <c r="F2269" i="4"/>
  <c r="V2268" i="4"/>
  <c r="S2268" i="4"/>
  <c r="Q2268" i="4"/>
  <c r="F2268" i="4"/>
  <c r="V2267" i="4"/>
  <c r="S2267" i="4"/>
  <c r="Q2267" i="4"/>
  <c r="F2267" i="4"/>
  <c r="V2266" i="4"/>
  <c r="S2266" i="4"/>
  <c r="Q2266" i="4"/>
  <c r="F2266" i="4"/>
  <c r="V2265" i="4"/>
  <c r="S2265" i="4"/>
  <c r="Q2265" i="4"/>
  <c r="F2265" i="4"/>
  <c r="V2264" i="4"/>
  <c r="S2264" i="4"/>
  <c r="Q2264" i="4"/>
  <c r="V2263" i="4"/>
  <c r="S2263" i="4"/>
  <c r="Q2263" i="4"/>
  <c r="V2262" i="4"/>
  <c r="S2262" i="4"/>
  <c r="Q2262" i="4"/>
  <c r="F2262" i="4"/>
  <c r="V2261" i="4"/>
  <c r="S2261" i="4"/>
  <c r="Q2261" i="4"/>
  <c r="F2261" i="4"/>
  <c r="V2260" i="4"/>
  <c r="S2260" i="4"/>
  <c r="Q2260" i="4"/>
  <c r="F2260" i="4"/>
  <c r="V2259" i="4"/>
  <c r="S2259" i="4"/>
  <c r="Q2259" i="4"/>
  <c r="V2258" i="4"/>
  <c r="S2258" i="4"/>
  <c r="Q2258" i="4"/>
  <c r="V2257" i="4"/>
  <c r="S2257" i="4"/>
  <c r="Q2257" i="4"/>
  <c r="V2256" i="4"/>
  <c r="S2256" i="4"/>
  <c r="Q2256" i="4"/>
  <c r="F2256" i="4"/>
  <c r="V2255" i="4"/>
  <c r="S2255" i="4"/>
  <c r="Q2255" i="4"/>
  <c r="F2255" i="4"/>
  <c r="V2254" i="4"/>
  <c r="S2254" i="4"/>
  <c r="Q2254" i="4"/>
  <c r="V2253" i="4"/>
  <c r="S2253" i="4"/>
  <c r="Q2253" i="4"/>
  <c r="F2253" i="4"/>
  <c r="V2252" i="4"/>
  <c r="S2252" i="4"/>
  <c r="Q2252" i="4"/>
  <c r="F2252" i="4"/>
  <c r="V2251" i="4"/>
  <c r="S2251" i="4"/>
  <c r="Q2251" i="4"/>
  <c r="F2251" i="4"/>
  <c r="V2250" i="4"/>
  <c r="S2250" i="4"/>
  <c r="Q2250" i="4"/>
  <c r="F2250" i="4"/>
  <c r="V2249" i="4"/>
  <c r="S2249" i="4"/>
  <c r="Q2249" i="4"/>
  <c r="F2249" i="4"/>
  <c r="V2248" i="4"/>
  <c r="S2248" i="4"/>
  <c r="Q2248" i="4"/>
  <c r="V2247" i="4"/>
  <c r="S2247" i="4"/>
  <c r="Q2247" i="4"/>
  <c r="V2246" i="4"/>
  <c r="S2246" i="4"/>
  <c r="Q2246" i="4"/>
  <c r="V2245" i="4"/>
  <c r="Q2245" i="4"/>
  <c r="V2244" i="4"/>
  <c r="S2244" i="4"/>
  <c r="Q2244" i="4"/>
  <c r="V2243" i="4"/>
  <c r="S2243" i="4"/>
  <c r="Q2243" i="4"/>
  <c r="V2239" i="4"/>
  <c r="S2239" i="4"/>
  <c r="Q2239" i="4"/>
  <c r="U2238" i="4"/>
  <c r="T2238" i="4"/>
  <c r="R2238" i="4"/>
  <c r="P2238" i="4"/>
  <c r="O2238" i="4"/>
  <c r="V2236" i="4"/>
  <c r="Q2236" i="4"/>
  <c r="V2235" i="4"/>
  <c r="Q2235" i="4"/>
  <c r="V2234" i="4"/>
  <c r="Q2234" i="4"/>
  <c r="V2233" i="4"/>
  <c r="S2233" i="4"/>
  <c r="Q2233" i="4"/>
  <c r="V2232" i="4"/>
  <c r="Q2232" i="4"/>
  <c r="V2231" i="4"/>
  <c r="S2231" i="4"/>
  <c r="Q2231" i="4"/>
  <c r="V2230" i="4"/>
  <c r="S2230" i="4"/>
  <c r="Q2230" i="4"/>
  <c r="V2229" i="4"/>
  <c r="S2229" i="4"/>
  <c r="Q2229" i="4"/>
  <c r="V2228" i="4"/>
  <c r="Q2228" i="4"/>
  <c r="V2227" i="4"/>
  <c r="S2227" i="4"/>
  <c r="Q2227" i="4"/>
  <c r="V2226" i="4"/>
  <c r="S2226" i="4"/>
  <c r="Q2226" i="4"/>
  <c r="V2225" i="4"/>
  <c r="S2225" i="4"/>
  <c r="Q2225" i="4"/>
  <c r="V2224" i="4"/>
  <c r="S2224" i="4"/>
  <c r="Q2224" i="4"/>
  <c r="V2223" i="4"/>
  <c r="S2223" i="4"/>
  <c r="Q2223" i="4"/>
  <c r="V2222" i="4"/>
  <c r="S2222" i="4"/>
  <c r="Q2222" i="4"/>
  <c r="V2221" i="4"/>
  <c r="S2221" i="4"/>
  <c r="Q2221" i="4"/>
  <c r="V2220" i="4"/>
  <c r="Q2220" i="4"/>
  <c r="V2219" i="4"/>
  <c r="S2219" i="4"/>
  <c r="Q2219" i="4"/>
  <c r="V2218" i="4"/>
  <c r="S2218" i="4"/>
  <c r="Q2218" i="4"/>
  <c r="V2217" i="4"/>
  <c r="S2217" i="4"/>
  <c r="Q2217" i="4"/>
  <c r="V2216" i="4"/>
  <c r="S2216" i="4"/>
  <c r="Q2216" i="4"/>
  <c r="V2215" i="4"/>
  <c r="S2215" i="4"/>
  <c r="Q2215" i="4"/>
  <c r="V2214" i="4"/>
  <c r="S2214" i="4"/>
  <c r="Q2214" i="4"/>
  <c r="V2213" i="4"/>
  <c r="S2213" i="4"/>
  <c r="Q2213" i="4"/>
  <c r="V2212" i="4"/>
  <c r="S2212" i="4"/>
  <c r="Q2212" i="4"/>
  <c r="V2211" i="4"/>
  <c r="S2211" i="4"/>
  <c r="Q2211" i="4"/>
  <c r="V2210" i="4"/>
  <c r="S2210" i="4"/>
  <c r="Q2210" i="4"/>
  <c r="V2209" i="4"/>
  <c r="S2209" i="4"/>
  <c r="Q2209" i="4"/>
  <c r="V2208" i="4"/>
  <c r="S2208" i="4"/>
  <c r="Q2208" i="4"/>
  <c r="V2207" i="4"/>
  <c r="S2207" i="4"/>
  <c r="Q2207" i="4"/>
  <c r="V2206" i="4"/>
  <c r="S2206" i="4"/>
  <c r="Q2206" i="4"/>
  <c r="V2205" i="4"/>
  <c r="S2205" i="4"/>
  <c r="Q2205" i="4"/>
  <c r="V2204" i="4"/>
  <c r="S2204" i="4"/>
  <c r="Q2204" i="4"/>
  <c r="V2203" i="4"/>
  <c r="S2203" i="4"/>
  <c r="Q2203" i="4"/>
  <c r="V2202" i="4"/>
  <c r="S2202" i="4"/>
  <c r="Q2202" i="4"/>
  <c r="V2201" i="4"/>
  <c r="S2201" i="4"/>
  <c r="Q2201" i="4"/>
  <c r="V2200" i="4"/>
  <c r="Q2200" i="4"/>
  <c r="V2199" i="4"/>
  <c r="S2199" i="4"/>
  <c r="Q2199" i="4"/>
  <c r="V2198" i="4"/>
  <c r="S2198" i="4"/>
  <c r="Q2198" i="4"/>
  <c r="V2197" i="4"/>
  <c r="S2197" i="4"/>
  <c r="Q2197" i="4"/>
  <c r="V2196" i="4"/>
  <c r="S2196" i="4"/>
  <c r="Q2196" i="4"/>
  <c r="V2195" i="4"/>
  <c r="Q2195" i="4"/>
  <c r="V2194" i="4"/>
  <c r="S2194" i="4"/>
  <c r="Q2194" i="4"/>
  <c r="V2193" i="4"/>
  <c r="Q2193" i="4"/>
  <c r="V2192" i="4"/>
  <c r="S2192" i="4"/>
  <c r="Q2192" i="4"/>
  <c r="V2191" i="4"/>
  <c r="Q2191" i="4"/>
  <c r="V2190" i="4"/>
  <c r="S2190" i="4"/>
  <c r="Q2190" i="4"/>
  <c r="V2189" i="4"/>
  <c r="S2189" i="4"/>
  <c r="Q2189" i="4"/>
  <c r="V2188" i="4"/>
  <c r="S2188" i="4"/>
  <c r="Q2188" i="4"/>
  <c r="V2187" i="4"/>
  <c r="S2187" i="4"/>
  <c r="Q2187" i="4"/>
  <c r="V2186" i="4"/>
  <c r="S2186" i="4"/>
  <c r="Q2186" i="4"/>
  <c r="V2185" i="4"/>
  <c r="Q2185" i="4"/>
  <c r="V2184" i="4"/>
  <c r="Q2184" i="4"/>
  <c r="V2182" i="4"/>
  <c r="S2182" i="4"/>
  <c r="Q2182" i="4"/>
  <c r="V2181" i="4"/>
  <c r="S2181" i="4"/>
  <c r="Q2181" i="4"/>
  <c r="V2180" i="4"/>
  <c r="S2180" i="4"/>
  <c r="Q2180" i="4"/>
  <c r="V2179" i="4"/>
  <c r="S2179" i="4"/>
  <c r="Q2179" i="4"/>
  <c r="V2178" i="4"/>
  <c r="Q2178" i="4"/>
  <c r="F2177" i="4"/>
  <c r="U2177" i="4"/>
  <c r="T2177" i="4"/>
  <c r="R2177" i="4"/>
  <c r="P2177" i="4"/>
  <c r="O2177" i="4"/>
  <c r="K2177" i="4"/>
  <c r="J2177" i="4"/>
  <c r="I2177" i="4"/>
  <c r="H2177" i="4"/>
  <c r="G2177" i="4"/>
  <c r="E2177" i="4"/>
  <c r="V2173" i="4"/>
  <c r="S2173" i="4"/>
  <c r="Q2173" i="4"/>
  <c r="V2172" i="4"/>
  <c r="S2172" i="4"/>
  <c r="Q2172" i="4"/>
  <c r="V2171" i="4"/>
  <c r="S2171" i="4"/>
  <c r="Q2171" i="4"/>
  <c r="V2170" i="4"/>
  <c r="S2170" i="4"/>
  <c r="Q2170" i="4"/>
  <c r="V2169" i="4"/>
  <c r="S2169" i="4"/>
  <c r="Q2169" i="4"/>
  <c r="V2168" i="4"/>
  <c r="S2168" i="4"/>
  <c r="Q2168" i="4"/>
  <c r="V2167" i="4"/>
  <c r="S2167" i="4"/>
  <c r="Q2167" i="4"/>
  <c r="V2165" i="4"/>
  <c r="S2165" i="4"/>
  <c r="Q2165" i="4"/>
  <c r="V2164" i="4"/>
  <c r="Q2164" i="4"/>
  <c r="V2163" i="4"/>
  <c r="Q2163" i="4"/>
  <c r="V2162" i="4"/>
  <c r="S2162" i="4"/>
  <c r="Q2162" i="4"/>
  <c r="V2161" i="4"/>
  <c r="S2161" i="4"/>
  <c r="Q2161" i="4"/>
  <c r="V2160" i="4"/>
  <c r="S2160" i="4"/>
  <c r="Q2160" i="4"/>
  <c r="V2159" i="4"/>
  <c r="S2159" i="4"/>
  <c r="Q2159" i="4"/>
  <c r="V2158" i="4"/>
  <c r="S2158" i="4"/>
  <c r="Q2158" i="4"/>
  <c r="U2157" i="4"/>
  <c r="T2157" i="4"/>
  <c r="R2157" i="4"/>
  <c r="P2157" i="4"/>
  <c r="O2157" i="4"/>
  <c r="L2157" i="4"/>
  <c r="K2157" i="4"/>
  <c r="I2157" i="4"/>
  <c r="H2157" i="4"/>
  <c r="G2157" i="4"/>
  <c r="E2157" i="4"/>
  <c r="V2156" i="4"/>
  <c r="S2156" i="4"/>
  <c r="Q2156" i="4"/>
  <c r="V2155" i="4"/>
  <c r="S2155" i="4"/>
  <c r="Q2155" i="4"/>
  <c r="V2154" i="4"/>
  <c r="S2154" i="4"/>
  <c r="Q2154" i="4"/>
  <c r="V2153" i="4"/>
  <c r="S2153" i="4"/>
  <c r="Q2153" i="4"/>
  <c r="V2152" i="4"/>
  <c r="S2152" i="4"/>
  <c r="Q2152" i="4"/>
  <c r="V2151" i="4"/>
  <c r="S2151" i="4"/>
  <c r="Q2151" i="4"/>
  <c r="V2150" i="4"/>
  <c r="S2150" i="4"/>
  <c r="Q2150" i="4"/>
  <c r="V2149" i="4"/>
  <c r="S2149" i="4"/>
  <c r="Q2149" i="4"/>
  <c r="V2148" i="4"/>
  <c r="S2148" i="4"/>
  <c r="Q2148" i="4"/>
  <c r="V2147" i="4"/>
  <c r="S2147" i="4"/>
  <c r="Q2147" i="4"/>
  <c r="V2146" i="4"/>
  <c r="S2146" i="4"/>
  <c r="Q2146" i="4"/>
  <c r="V2145" i="4"/>
  <c r="S2145" i="4"/>
  <c r="Q2145" i="4"/>
  <c r="V2144" i="4"/>
  <c r="Q2144" i="4"/>
  <c r="U2143" i="4"/>
  <c r="T2143" i="4"/>
  <c r="R2143" i="4"/>
  <c r="P2143" i="4"/>
  <c r="O2143" i="4"/>
  <c r="H2143" i="4"/>
  <c r="G2143" i="4"/>
  <c r="E2143" i="4"/>
  <c r="V2142" i="4"/>
  <c r="S2142" i="4"/>
  <c r="Q2142" i="4"/>
  <c r="V2141" i="4"/>
  <c r="S2141" i="4"/>
  <c r="Q2141" i="4"/>
  <c r="V2140" i="4"/>
  <c r="S2140" i="4"/>
  <c r="Q2140" i="4"/>
  <c r="V2139" i="4"/>
  <c r="S2139" i="4"/>
  <c r="Q2139" i="4"/>
  <c r="V2138" i="4"/>
  <c r="Q2138" i="4"/>
  <c r="U2137" i="4"/>
  <c r="T2137" i="4"/>
  <c r="R2137" i="4"/>
  <c r="P2137" i="4"/>
  <c r="L2137" i="4"/>
  <c r="K2137" i="4"/>
  <c r="J2137" i="4"/>
  <c r="I2137" i="4"/>
  <c r="H2137" i="4"/>
  <c r="G2137" i="4"/>
  <c r="E2137" i="4"/>
  <c r="M2135" i="4"/>
  <c r="F2133" i="4"/>
  <c r="F2132" i="4"/>
  <c r="V2131" i="4"/>
  <c r="S2131" i="4"/>
  <c r="Q2131" i="4"/>
  <c r="F2131" i="4"/>
  <c r="F2130" i="4"/>
  <c r="V2129" i="4"/>
  <c r="S2129" i="4"/>
  <c r="Q2129" i="4"/>
  <c r="V2128" i="4"/>
  <c r="S2128" i="4"/>
  <c r="Q2128" i="4"/>
  <c r="F2128" i="4"/>
  <c r="V2127" i="4"/>
  <c r="S2127" i="4"/>
  <c r="Q2127" i="4"/>
  <c r="F2127" i="4"/>
  <c r="V2126" i="4"/>
  <c r="S2126" i="4"/>
  <c r="Q2126" i="4"/>
  <c r="F2126" i="4"/>
  <c r="V2125" i="4"/>
  <c r="S2125" i="4"/>
  <c r="Q2125" i="4"/>
  <c r="F2125" i="4"/>
  <c r="V2124" i="4"/>
  <c r="S2124" i="4"/>
  <c r="Q2124" i="4"/>
  <c r="F2124" i="4"/>
  <c r="V2123" i="4"/>
  <c r="S2123" i="4"/>
  <c r="Q2123" i="4"/>
  <c r="F2123" i="4"/>
  <c r="V2122" i="4"/>
  <c r="S2122" i="4"/>
  <c r="Q2122" i="4"/>
  <c r="F2122" i="4"/>
  <c r="V2121" i="4"/>
  <c r="S2121" i="4"/>
  <c r="Q2121" i="4"/>
  <c r="F2121" i="4"/>
  <c r="V2120" i="4"/>
  <c r="S2120" i="4"/>
  <c r="Q2120" i="4"/>
  <c r="F2120" i="4"/>
  <c r="V2119" i="4"/>
  <c r="S2119" i="4"/>
  <c r="Q2119" i="4"/>
  <c r="F2119" i="4"/>
  <c r="V2118" i="4"/>
  <c r="S2118" i="4"/>
  <c r="Q2118" i="4"/>
  <c r="F2118" i="4"/>
  <c r="V2117" i="4"/>
  <c r="S2117" i="4"/>
  <c r="Q2117" i="4"/>
  <c r="F2117" i="4"/>
  <c r="V2116" i="4"/>
  <c r="S2116" i="4"/>
  <c r="Q2116" i="4"/>
  <c r="F2116" i="4"/>
  <c r="V2115" i="4"/>
  <c r="S2115" i="4"/>
  <c r="Q2115" i="4"/>
  <c r="F2115" i="4"/>
  <c r="V2114" i="4"/>
  <c r="S2114" i="4"/>
  <c r="Q2114" i="4"/>
  <c r="F2114" i="4"/>
  <c r="V2113" i="4"/>
  <c r="S2113" i="4"/>
  <c r="Q2113" i="4"/>
  <c r="F2113" i="4"/>
  <c r="V2112" i="4"/>
  <c r="S2112" i="4"/>
  <c r="Q2112" i="4"/>
  <c r="V2111" i="4"/>
  <c r="S2111" i="4"/>
  <c r="Q2111" i="4"/>
  <c r="F2111" i="4"/>
  <c r="V2110" i="4"/>
  <c r="S2110" i="4"/>
  <c r="Q2110" i="4"/>
  <c r="F2110" i="4"/>
  <c r="V2109" i="4"/>
  <c r="S2109" i="4"/>
  <c r="Q2109" i="4"/>
  <c r="F2109" i="4"/>
  <c r="V2108" i="4"/>
  <c r="S2108" i="4"/>
  <c r="Q2108" i="4"/>
  <c r="F2108" i="4"/>
  <c r="V2107" i="4"/>
  <c r="S2107" i="4"/>
  <c r="Q2107" i="4"/>
  <c r="F2107" i="4"/>
  <c r="V2106" i="4"/>
  <c r="S2106" i="4"/>
  <c r="Q2106" i="4"/>
  <c r="F2106" i="4"/>
  <c r="V2105" i="4"/>
  <c r="S2105" i="4"/>
  <c r="Q2105" i="4"/>
  <c r="F2105" i="4"/>
  <c r="V2104" i="4"/>
  <c r="S2104" i="4"/>
  <c r="Q2104" i="4"/>
  <c r="F2104" i="4"/>
  <c r="V2103" i="4"/>
  <c r="S2103" i="4"/>
  <c r="Q2103" i="4"/>
  <c r="V2102" i="4"/>
  <c r="S2102" i="4"/>
  <c r="Q2102" i="4"/>
  <c r="F2102" i="4"/>
  <c r="V2101" i="4"/>
  <c r="S2101" i="4"/>
  <c r="Q2101" i="4"/>
  <c r="F2101" i="4"/>
  <c r="V2100" i="4"/>
  <c r="S2100" i="4"/>
  <c r="Q2100" i="4"/>
  <c r="F2100" i="4"/>
  <c r="V2099" i="4"/>
  <c r="S2099" i="4"/>
  <c r="Q2099" i="4"/>
  <c r="F2099" i="4"/>
  <c r="V2098" i="4"/>
  <c r="S2098" i="4"/>
  <c r="Q2098" i="4"/>
  <c r="F2098" i="4"/>
  <c r="V2097" i="4"/>
  <c r="S2097" i="4"/>
  <c r="Q2097" i="4"/>
  <c r="F2097" i="4"/>
  <c r="V2096" i="4"/>
  <c r="S2096" i="4"/>
  <c r="Q2096" i="4"/>
  <c r="V2095" i="4"/>
  <c r="S2095" i="4"/>
  <c r="Q2095" i="4"/>
  <c r="F2095" i="4"/>
  <c r="V2094" i="4"/>
  <c r="Q2094" i="4"/>
  <c r="V2093" i="4"/>
  <c r="S2093" i="4"/>
  <c r="Q2093" i="4"/>
  <c r="F2093" i="4"/>
  <c r="V2092" i="4"/>
  <c r="S2092" i="4"/>
  <c r="Q2092" i="4"/>
  <c r="V2088" i="4"/>
  <c r="S2088" i="4"/>
  <c r="Q2088" i="4"/>
  <c r="U2087" i="4"/>
  <c r="U116" i="4" s="1"/>
  <c r="T2087" i="4"/>
  <c r="T116" i="4" s="1"/>
  <c r="R2087" i="4"/>
  <c r="R116" i="4" s="1"/>
  <c r="P2087" i="4"/>
  <c r="O2087" i="4"/>
  <c r="L2087" i="4"/>
  <c r="V2086" i="4"/>
  <c r="S2086" i="4"/>
  <c r="Q2086" i="4"/>
  <c r="V2085" i="4"/>
  <c r="S2085" i="4"/>
  <c r="Q2085" i="4"/>
  <c r="V2084" i="4"/>
  <c r="S2084" i="4"/>
  <c r="Q2084" i="4"/>
  <c r="V2083" i="4"/>
  <c r="S2083" i="4"/>
  <c r="Q2083" i="4"/>
  <c r="V2082" i="4"/>
  <c r="S2082" i="4"/>
  <c r="Q2082" i="4"/>
  <c r="V2081" i="4"/>
  <c r="S2081" i="4"/>
  <c r="Q2081" i="4"/>
  <c r="V2080" i="4"/>
  <c r="S2080" i="4"/>
  <c r="Q2080" i="4"/>
  <c r="V2079" i="4"/>
  <c r="S2079" i="4"/>
  <c r="Q2079" i="4"/>
  <c r="V2078" i="4"/>
  <c r="S2078" i="4"/>
  <c r="Q2078" i="4"/>
  <c r="V2077" i="4"/>
  <c r="S2077" i="4"/>
  <c r="Q2077" i="4"/>
  <c r="V2076" i="4"/>
  <c r="S2076" i="4"/>
  <c r="Q2076" i="4"/>
  <c r="V2075" i="4"/>
  <c r="Q2075" i="4"/>
  <c r="V2074" i="4"/>
  <c r="S2074" i="4"/>
  <c r="Q2074" i="4"/>
  <c r="V2073" i="4"/>
  <c r="S2073" i="4"/>
  <c r="Q2073" i="4"/>
  <c r="V2072" i="4"/>
  <c r="S2072" i="4"/>
  <c r="Q2072" i="4"/>
  <c r="V2071" i="4"/>
  <c r="S2071" i="4"/>
  <c r="Q2071" i="4"/>
  <c r="V2070" i="4"/>
  <c r="S2070" i="4"/>
  <c r="Q2070" i="4"/>
  <c r="V2069" i="4"/>
  <c r="S2069" i="4"/>
  <c r="Q2069" i="4"/>
  <c r="V2068" i="4"/>
  <c r="S2068" i="4"/>
  <c r="Q2068" i="4"/>
  <c r="V2067" i="4"/>
  <c r="S2067" i="4"/>
  <c r="Q2067" i="4"/>
  <c r="V2066" i="4"/>
  <c r="S2066" i="4"/>
  <c r="Q2066" i="4"/>
  <c r="V2065" i="4"/>
  <c r="S2065" i="4"/>
  <c r="Q2065" i="4"/>
  <c r="V2064" i="4"/>
  <c r="S2064" i="4"/>
  <c r="Q2064" i="4"/>
  <c r="V2063" i="4"/>
  <c r="S2063" i="4"/>
  <c r="Q2063" i="4"/>
  <c r="V2062" i="4"/>
  <c r="S2062" i="4"/>
  <c r="Q2062" i="4"/>
  <c r="V2061" i="4"/>
  <c r="S2061" i="4"/>
  <c r="Q2061" i="4"/>
  <c r="V2060" i="4"/>
  <c r="S2060" i="4"/>
  <c r="Q2060" i="4"/>
  <c r="V2059" i="4"/>
  <c r="S2059" i="4"/>
  <c r="Q2059" i="4"/>
  <c r="V2058" i="4"/>
  <c r="S2058" i="4"/>
  <c r="Q2058" i="4"/>
  <c r="V2057" i="4"/>
  <c r="S2057" i="4"/>
  <c r="Q2057" i="4"/>
  <c r="V2056" i="4"/>
  <c r="S2056" i="4"/>
  <c r="Q2056" i="4"/>
  <c r="V2055" i="4"/>
  <c r="S2055" i="4"/>
  <c r="Q2055" i="4"/>
  <c r="V2054" i="4"/>
  <c r="S2054" i="4"/>
  <c r="Q2054" i="4"/>
  <c r="V2053" i="4"/>
  <c r="S2053" i="4"/>
  <c r="Q2053" i="4"/>
  <c r="V2052" i="4"/>
  <c r="S2052" i="4"/>
  <c r="Q2052" i="4"/>
  <c r="V2051" i="4"/>
  <c r="S2051" i="4"/>
  <c r="Q2051" i="4"/>
  <c r="V2050" i="4"/>
  <c r="S2050" i="4"/>
  <c r="Q2050" i="4"/>
  <c r="V2049" i="4"/>
  <c r="S2049" i="4"/>
  <c r="Q2049" i="4"/>
  <c r="V2048" i="4"/>
  <c r="S2048" i="4"/>
  <c r="Q2048" i="4"/>
  <c r="V2047" i="4"/>
  <c r="S2047" i="4"/>
  <c r="Q2047" i="4"/>
  <c r="V2046" i="4"/>
  <c r="S2046" i="4"/>
  <c r="Q2046" i="4"/>
  <c r="V2045" i="4"/>
  <c r="S2045" i="4"/>
  <c r="Q2045" i="4"/>
  <c r="V2044" i="4"/>
  <c r="S2044" i="4"/>
  <c r="Q2044" i="4"/>
  <c r="V2043" i="4"/>
  <c r="S2043" i="4"/>
  <c r="Q2043" i="4"/>
  <c r="V2042" i="4"/>
  <c r="S2042" i="4"/>
  <c r="Q2042" i="4"/>
  <c r="V2041" i="4"/>
  <c r="S2041" i="4"/>
  <c r="Q2041" i="4"/>
  <c r="V2040" i="4"/>
  <c r="S2040" i="4"/>
  <c r="Q2040" i="4"/>
  <c r="V2039" i="4"/>
  <c r="S2039" i="4"/>
  <c r="Q2039" i="4"/>
  <c r="V2038" i="4"/>
  <c r="S2038" i="4"/>
  <c r="Q2038" i="4"/>
  <c r="V2037" i="4"/>
  <c r="S2037" i="4"/>
  <c r="Q2037" i="4"/>
  <c r="V2036" i="4"/>
  <c r="S2036" i="4"/>
  <c r="Q2036" i="4"/>
  <c r="V2035" i="4"/>
  <c r="Q2035" i="4"/>
  <c r="V2034" i="4"/>
  <c r="Q2034" i="4"/>
  <c r="U2033" i="4"/>
  <c r="T2033" i="4"/>
  <c r="R2033" i="4"/>
  <c r="P2033" i="4"/>
  <c r="O2033" i="4"/>
  <c r="H2033" i="4"/>
  <c r="G2033" i="4"/>
  <c r="E2033" i="4"/>
  <c r="V2032" i="4"/>
  <c r="S2032" i="4"/>
  <c r="Q2032" i="4"/>
  <c r="V2031" i="4"/>
  <c r="S2031" i="4"/>
  <c r="Q2031" i="4"/>
  <c r="V2030" i="4"/>
  <c r="S2030" i="4"/>
  <c r="Q2030" i="4"/>
  <c r="V2029" i="4"/>
  <c r="S2029" i="4"/>
  <c r="Q2029" i="4"/>
  <c r="V2028" i="4"/>
  <c r="Q2028" i="4"/>
  <c r="F2027" i="4"/>
  <c r="U2027" i="4"/>
  <c r="T2027" i="4"/>
  <c r="R2027" i="4"/>
  <c r="P2027" i="4"/>
  <c r="O2027" i="4"/>
  <c r="K2027" i="4"/>
  <c r="I2027" i="4"/>
  <c r="H2027" i="4"/>
  <c r="G2027" i="4"/>
  <c r="E2027" i="4"/>
  <c r="V2023" i="4"/>
  <c r="S2023" i="4"/>
  <c r="Q2023" i="4"/>
  <c r="V2022" i="4"/>
  <c r="S2022" i="4"/>
  <c r="Q2022" i="4"/>
  <c r="V2021" i="4"/>
  <c r="S2021" i="4"/>
  <c r="Q2021" i="4"/>
  <c r="V2020" i="4"/>
  <c r="S2020" i="4"/>
  <c r="Q2020" i="4"/>
  <c r="V2019" i="4"/>
  <c r="S2019" i="4"/>
  <c r="Q2019" i="4"/>
  <c r="V2018" i="4"/>
  <c r="S2018" i="4"/>
  <c r="Q2018" i="4"/>
  <c r="V2017" i="4"/>
  <c r="S2017" i="4"/>
  <c r="Q2017" i="4"/>
  <c r="V2016" i="4"/>
  <c r="S2016" i="4"/>
  <c r="Q2016" i="4"/>
  <c r="V2015" i="4"/>
  <c r="S2015" i="4"/>
  <c r="Q2015" i="4"/>
  <c r="V2014" i="4"/>
  <c r="S2014" i="4"/>
  <c r="Q2014" i="4"/>
  <c r="V2013" i="4"/>
  <c r="S2013" i="4"/>
  <c r="Q2013" i="4"/>
  <c r="V2012" i="4"/>
  <c r="S2012" i="4"/>
  <c r="Q2012" i="4"/>
  <c r="V2011" i="4"/>
  <c r="S2011" i="4"/>
  <c r="Q2011" i="4"/>
  <c r="V2010" i="4"/>
  <c r="S2010" i="4"/>
  <c r="Q2010" i="4"/>
  <c r="V2009" i="4"/>
  <c r="S2009" i="4"/>
  <c r="Q2009" i="4"/>
  <c r="U2008" i="4"/>
  <c r="T2008" i="4"/>
  <c r="R2008" i="4"/>
  <c r="P2008" i="4"/>
  <c r="O2008" i="4"/>
  <c r="H2008" i="4"/>
  <c r="G2008" i="4"/>
  <c r="E2008" i="4"/>
  <c r="V2007" i="4"/>
  <c r="S2007" i="4"/>
  <c r="Q2007" i="4"/>
  <c r="V2006" i="4"/>
  <c r="S2006" i="4"/>
  <c r="Q2006" i="4"/>
  <c r="V2005" i="4"/>
  <c r="S2005" i="4"/>
  <c r="Q2005" i="4"/>
  <c r="V2004" i="4"/>
  <c r="S2004" i="4"/>
  <c r="Q2004" i="4"/>
  <c r="V2003" i="4"/>
  <c r="S2003" i="4"/>
  <c r="Q2003" i="4"/>
  <c r="V2002" i="4"/>
  <c r="S2002" i="4"/>
  <c r="Q2002" i="4"/>
  <c r="V2001" i="4"/>
  <c r="S2001" i="4"/>
  <c r="Q2001" i="4"/>
  <c r="V2000" i="4"/>
  <c r="S2000" i="4"/>
  <c r="Q2000" i="4"/>
  <c r="V1999" i="4"/>
  <c r="S1999" i="4"/>
  <c r="Q1999" i="4"/>
  <c r="V1998" i="4"/>
  <c r="S1998" i="4"/>
  <c r="Q1998" i="4"/>
  <c r="V1997" i="4"/>
  <c r="S1997" i="4"/>
  <c r="Q1997" i="4"/>
  <c r="V1996" i="4"/>
  <c r="S1996" i="4"/>
  <c r="Q1996" i="4"/>
  <c r="V1995" i="4"/>
  <c r="S1995" i="4"/>
  <c r="Q1995" i="4"/>
  <c r="U1994" i="4"/>
  <c r="T1994" i="4"/>
  <c r="R1994" i="4"/>
  <c r="P1994" i="4"/>
  <c r="O1994" i="4"/>
  <c r="L1994" i="4"/>
  <c r="K1994" i="4"/>
  <c r="J1994" i="4"/>
  <c r="I1994" i="4"/>
  <c r="H1994" i="4"/>
  <c r="G1994" i="4"/>
  <c r="G16" i="4" s="1"/>
  <c r="F1994" i="4"/>
  <c r="E1994" i="4"/>
  <c r="V1993" i="4"/>
  <c r="S1993" i="4"/>
  <c r="Q1993" i="4"/>
  <c r="V1992" i="4"/>
  <c r="S1992" i="4"/>
  <c r="Q1992" i="4"/>
  <c r="V1991" i="4"/>
  <c r="S1991" i="4"/>
  <c r="Q1991" i="4"/>
  <c r="V1990" i="4"/>
  <c r="S1990" i="4"/>
  <c r="Q1990" i="4"/>
  <c r="V1989" i="4"/>
  <c r="Q1989" i="4"/>
  <c r="U1988" i="4"/>
  <c r="T1988" i="4"/>
  <c r="R1988" i="4"/>
  <c r="P1988" i="4"/>
  <c r="L1988" i="4"/>
  <c r="K1988" i="4"/>
  <c r="J1988" i="4"/>
  <c r="I1988" i="4"/>
  <c r="H1988" i="4"/>
  <c r="G1988" i="4"/>
  <c r="E1988" i="4"/>
  <c r="M1986" i="4"/>
  <c r="F1984" i="4"/>
  <c r="V1982" i="4"/>
  <c r="S1982" i="4"/>
  <c r="Q1982" i="4"/>
  <c r="F1982" i="4"/>
  <c r="V1980" i="4"/>
  <c r="S1980" i="4"/>
  <c r="Q1980" i="4"/>
  <c r="V1979" i="4"/>
  <c r="S1979" i="4"/>
  <c r="Q1979" i="4"/>
  <c r="F1979" i="4"/>
  <c r="V1978" i="4"/>
  <c r="S1978" i="4"/>
  <c r="Q1978" i="4"/>
  <c r="F1978" i="4"/>
  <c r="V1977" i="4"/>
  <c r="S1977" i="4"/>
  <c r="Q1977" i="4"/>
  <c r="F1977" i="4"/>
  <c r="V1976" i="4"/>
  <c r="S1976" i="4"/>
  <c r="Q1976" i="4"/>
  <c r="F1976" i="4"/>
  <c r="V1975" i="4"/>
  <c r="S1975" i="4"/>
  <c r="Q1975" i="4"/>
  <c r="F1975" i="4"/>
  <c r="V1974" i="4"/>
  <c r="S1974" i="4"/>
  <c r="Q1974" i="4"/>
  <c r="F1974" i="4"/>
  <c r="V1973" i="4"/>
  <c r="S1973" i="4"/>
  <c r="Q1973" i="4"/>
  <c r="F1973" i="4"/>
  <c r="V1972" i="4"/>
  <c r="S1972" i="4"/>
  <c r="Q1972" i="4"/>
  <c r="F1972" i="4"/>
  <c r="V1971" i="4"/>
  <c r="S1971" i="4"/>
  <c r="Q1971" i="4"/>
  <c r="F1971" i="4"/>
  <c r="V1970" i="4"/>
  <c r="S1970" i="4"/>
  <c r="Q1970" i="4"/>
  <c r="F1970" i="4"/>
  <c r="V1969" i="4"/>
  <c r="S1969" i="4"/>
  <c r="Q1969" i="4"/>
  <c r="F1969" i="4"/>
  <c r="V1968" i="4"/>
  <c r="S1968" i="4"/>
  <c r="Q1968" i="4"/>
  <c r="F1968" i="4"/>
  <c r="V1967" i="4"/>
  <c r="S1967" i="4"/>
  <c r="Q1967" i="4"/>
  <c r="F1967" i="4"/>
  <c r="V1966" i="4"/>
  <c r="S1966" i="4"/>
  <c r="Q1966" i="4"/>
  <c r="F1966" i="4"/>
  <c r="V1965" i="4"/>
  <c r="S1965" i="4"/>
  <c r="Q1965" i="4"/>
  <c r="F1965" i="4"/>
  <c r="V1964" i="4"/>
  <c r="S1964" i="4"/>
  <c r="Q1964" i="4"/>
  <c r="F1964" i="4"/>
  <c r="V1963" i="4"/>
  <c r="S1963" i="4"/>
  <c r="Q1963" i="4"/>
  <c r="V1962" i="4"/>
  <c r="S1962" i="4"/>
  <c r="Q1962" i="4"/>
  <c r="F1962" i="4"/>
  <c r="V1961" i="4"/>
  <c r="S1961" i="4"/>
  <c r="Q1961" i="4"/>
  <c r="F1961" i="4"/>
  <c r="V1960" i="4"/>
  <c r="S1960" i="4"/>
  <c r="Q1960" i="4"/>
  <c r="F1960" i="4"/>
  <c r="V1959" i="4"/>
  <c r="S1959" i="4"/>
  <c r="Q1959" i="4"/>
  <c r="F1959" i="4"/>
  <c r="V1958" i="4"/>
  <c r="S1958" i="4"/>
  <c r="Q1958" i="4"/>
  <c r="F1958" i="4"/>
  <c r="V1957" i="4"/>
  <c r="S1957" i="4"/>
  <c r="Q1957" i="4"/>
  <c r="F1957" i="4"/>
  <c r="V1956" i="4"/>
  <c r="S1956" i="4"/>
  <c r="Q1956" i="4"/>
  <c r="F1956" i="4"/>
  <c r="V1955" i="4"/>
  <c r="S1955" i="4"/>
  <c r="Q1955" i="4"/>
  <c r="F1955" i="4"/>
  <c r="V1954" i="4"/>
  <c r="S1954" i="4"/>
  <c r="Q1954" i="4"/>
  <c r="V1953" i="4"/>
  <c r="S1953" i="4"/>
  <c r="Q1953" i="4"/>
  <c r="F1953" i="4"/>
  <c r="V1952" i="4"/>
  <c r="S1952" i="4"/>
  <c r="Q1952" i="4"/>
  <c r="F1952" i="4"/>
  <c r="V1951" i="4"/>
  <c r="S1951" i="4"/>
  <c r="Q1951" i="4"/>
  <c r="F1951" i="4"/>
  <c r="V1950" i="4"/>
  <c r="S1950" i="4"/>
  <c r="Q1950" i="4"/>
  <c r="F1950" i="4"/>
  <c r="V1949" i="4"/>
  <c r="S1949" i="4"/>
  <c r="Q1949" i="4"/>
  <c r="F1949" i="4"/>
  <c r="V1948" i="4"/>
  <c r="S1948" i="4"/>
  <c r="Q1948" i="4"/>
  <c r="V1947" i="4"/>
  <c r="S1947" i="4"/>
  <c r="Q1947" i="4"/>
  <c r="V1946" i="4"/>
  <c r="S1946" i="4"/>
  <c r="Q1946" i="4"/>
  <c r="F1946" i="4"/>
  <c r="V1945" i="4"/>
  <c r="Q1945" i="4"/>
  <c r="V1944" i="4"/>
  <c r="S1944" i="4"/>
  <c r="Q1944" i="4"/>
  <c r="F1944" i="4"/>
  <c r="V1943" i="4"/>
  <c r="S1943" i="4"/>
  <c r="Q1943" i="4"/>
  <c r="V1939" i="4"/>
  <c r="S1939" i="4"/>
  <c r="Q1939" i="4"/>
  <c r="U1938" i="4"/>
  <c r="U110" i="4" s="1"/>
  <c r="T1938" i="4"/>
  <c r="T110" i="4" s="1"/>
  <c r="R1938" i="4"/>
  <c r="R110" i="4" s="1"/>
  <c r="P1938" i="4"/>
  <c r="O1938" i="4"/>
  <c r="V1937" i="4"/>
  <c r="S1937" i="4"/>
  <c r="Q1937" i="4"/>
  <c r="V1936" i="4"/>
  <c r="S1936" i="4"/>
  <c r="Q1936" i="4"/>
  <c r="V1935" i="4"/>
  <c r="S1935" i="4"/>
  <c r="Q1935" i="4"/>
  <c r="V1934" i="4"/>
  <c r="S1934" i="4"/>
  <c r="Q1934" i="4"/>
  <c r="V1933" i="4"/>
  <c r="S1933" i="4"/>
  <c r="Q1933" i="4"/>
  <c r="V1932" i="4"/>
  <c r="S1932" i="4"/>
  <c r="Q1932" i="4"/>
  <c r="V1931" i="4"/>
  <c r="S1931" i="4"/>
  <c r="Q1931" i="4"/>
  <c r="V1930" i="4"/>
  <c r="S1930" i="4"/>
  <c r="Q1930" i="4"/>
  <c r="V1929" i="4"/>
  <c r="S1929" i="4"/>
  <c r="Q1929" i="4"/>
  <c r="V1928" i="4"/>
  <c r="S1928" i="4"/>
  <c r="Q1928" i="4"/>
  <c r="V1927" i="4"/>
  <c r="S1927" i="4"/>
  <c r="Q1927" i="4"/>
  <c r="V1926" i="4"/>
  <c r="Q1926" i="4"/>
  <c r="V1925" i="4"/>
  <c r="S1925" i="4"/>
  <c r="Q1925" i="4"/>
  <c r="V1924" i="4"/>
  <c r="S1924" i="4"/>
  <c r="Q1924" i="4"/>
  <c r="V1923" i="4"/>
  <c r="S1923" i="4"/>
  <c r="Q1923" i="4"/>
  <c r="V1922" i="4"/>
  <c r="S1922" i="4"/>
  <c r="Q1922" i="4"/>
  <c r="V1921" i="4"/>
  <c r="S1921" i="4"/>
  <c r="Q1921" i="4"/>
  <c r="V1920" i="4"/>
  <c r="S1920" i="4"/>
  <c r="Q1920" i="4"/>
  <c r="V1919" i="4"/>
  <c r="S1919" i="4"/>
  <c r="Q1919" i="4"/>
  <c r="V1918" i="4"/>
  <c r="S1918" i="4"/>
  <c r="Q1918" i="4"/>
  <c r="V1917" i="4"/>
  <c r="S1917" i="4"/>
  <c r="Q1917" i="4"/>
  <c r="V1916" i="4"/>
  <c r="S1916" i="4"/>
  <c r="Q1916" i="4"/>
  <c r="V1915" i="4"/>
  <c r="S1915" i="4"/>
  <c r="Q1915" i="4"/>
  <c r="V1914" i="4"/>
  <c r="S1914" i="4"/>
  <c r="Q1914" i="4"/>
  <c r="V1913" i="4"/>
  <c r="S1913" i="4"/>
  <c r="Q1913" i="4"/>
  <c r="V1912" i="4"/>
  <c r="S1912" i="4"/>
  <c r="Q1912" i="4"/>
  <c r="V1911" i="4"/>
  <c r="S1911" i="4"/>
  <c r="Q1911" i="4"/>
  <c r="V1910" i="4"/>
  <c r="S1910" i="4"/>
  <c r="Q1910" i="4"/>
  <c r="V1909" i="4"/>
  <c r="S1909" i="4"/>
  <c r="Q1909" i="4"/>
  <c r="V1908" i="4"/>
  <c r="S1908" i="4"/>
  <c r="Q1908" i="4"/>
  <c r="V1907" i="4"/>
  <c r="S1907" i="4"/>
  <c r="Q1907" i="4"/>
  <c r="V1906" i="4"/>
  <c r="S1906" i="4"/>
  <c r="Q1906" i="4"/>
  <c r="V1905" i="4"/>
  <c r="S1905" i="4"/>
  <c r="Q1905" i="4"/>
  <c r="V1904" i="4"/>
  <c r="S1904" i="4"/>
  <c r="Q1904" i="4"/>
  <c r="V1903" i="4"/>
  <c r="S1903" i="4"/>
  <c r="Q1903" i="4"/>
  <c r="V1902" i="4"/>
  <c r="S1902" i="4"/>
  <c r="Q1902" i="4"/>
  <c r="V1901" i="4"/>
  <c r="S1901" i="4"/>
  <c r="Q1901" i="4"/>
  <c r="V1900" i="4"/>
  <c r="S1900" i="4"/>
  <c r="Q1900" i="4"/>
  <c r="V1899" i="4"/>
  <c r="S1899" i="4"/>
  <c r="Q1899" i="4"/>
  <c r="V1898" i="4"/>
  <c r="S1898" i="4"/>
  <c r="Q1898" i="4"/>
  <c r="V1897" i="4"/>
  <c r="S1897" i="4"/>
  <c r="Q1897" i="4"/>
  <c r="V1896" i="4"/>
  <c r="S1896" i="4"/>
  <c r="Q1896" i="4"/>
  <c r="V1895" i="4"/>
  <c r="S1895" i="4"/>
  <c r="Q1895" i="4"/>
  <c r="V1894" i="4"/>
  <c r="S1894" i="4"/>
  <c r="Q1894" i="4"/>
  <c r="V1893" i="4"/>
  <c r="S1893" i="4"/>
  <c r="Q1893" i="4"/>
  <c r="V1892" i="4"/>
  <c r="S1892" i="4"/>
  <c r="Q1892" i="4"/>
  <c r="V1891" i="4"/>
  <c r="S1891" i="4"/>
  <c r="Q1891" i="4"/>
  <c r="V1890" i="4"/>
  <c r="S1890" i="4"/>
  <c r="Q1890" i="4"/>
  <c r="V1889" i="4"/>
  <c r="S1889" i="4"/>
  <c r="Q1889" i="4"/>
  <c r="V1888" i="4"/>
  <c r="S1888" i="4"/>
  <c r="Q1888" i="4"/>
  <c r="V1887" i="4"/>
  <c r="S1887" i="4"/>
  <c r="Q1887" i="4"/>
  <c r="V1886" i="4"/>
  <c r="Q1886" i="4"/>
  <c r="V1885" i="4"/>
  <c r="Q1885" i="4"/>
  <c r="U1884" i="4"/>
  <c r="T1884" i="4"/>
  <c r="R1884" i="4"/>
  <c r="P1884" i="4"/>
  <c r="O1884" i="4"/>
  <c r="H1884" i="4"/>
  <c r="G1884" i="4"/>
  <c r="E1884" i="4"/>
  <c r="V1883" i="4"/>
  <c r="S1883" i="4"/>
  <c r="Q1883" i="4"/>
  <c r="V1882" i="4"/>
  <c r="S1882" i="4"/>
  <c r="Q1882" i="4"/>
  <c r="V1881" i="4"/>
  <c r="S1881" i="4"/>
  <c r="Q1881" i="4"/>
  <c r="V1880" i="4"/>
  <c r="S1880" i="4"/>
  <c r="Q1880" i="4"/>
  <c r="V1879" i="4"/>
  <c r="Q1879" i="4"/>
  <c r="F1878" i="4"/>
  <c r="U1878" i="4"/>
  <c r="T1878" i="4"/>
  <c r="R1878" i="4"/>
  <c r="P1878" i="4"/>
  <c r="O1878" i="4"/>
  <c r="L1878" i="4"/>
  <c r="K1878" i="4"/>
  <c r="I1878" i="4"/>
  <c r="H1878" i="4"/>
  <c r="G1878" i="4"/>
  <c r="E1878" i="4"/>
  <c r="V1874" i="4"/>
  <c r="V41" i="4" s="1"/>
  <c r="S1874" i="4"/>
  <c r="S41" i="4" s="1"/>
  <c r="Q1874" i="4"/>
  <c r="V1873" i="4"/>
  <c r="S1873" i="4"/>
  <c r="Q1873" i="4"/>
  <c r="V1872" i="4"/>
  <c r="S1872" i="4"/>
  <c r="Q1872" i="4"/>
  <c r="V1871" i="4"/>
  <c r="S1871" i="4"/>
  <c r="Q1871" i="4"/>
  <c r="V1870" i="4"/>
  <c r="S1870" i="4"/>
  <c r="Q1870" i="4"/>
  <c r="V1869" i="4"/>
  <c r="S1869" i="4"/>
  <c r="Q1869" i="4"/>
  <c r="V1868" i="4"/>
  <c r="S1868" i="4"/>
  <c r="Q1868" i="4"/>
  <c r="V1867" i="4"/>
  <c r="S1867" i="4"/>
  <c r="Q1867" i="4"/>
  <c r="V1866" i="4"/>
  <c r="S1866" i="4"/>
  <c r="Q1866" i="4"/>
  <c r="V1865" i="4"/>
  <c r="Q1865" i="4"/>
  <c r="V1864" i="4"/>
  <c r="S1864" i="4"/>
  <c r="Q1864" i="4"/>
  <c r="V1863" i="4"/>
  <c r="S1863" i="4"/>
  <c r="Q1863" i="4"/>
  <c r="V1862" i="4"/>
  <c r="S1862" i="4"/>
  <c r="Q1862" i="4"/>
  <c r="V1861" i="4"/>
  <c r="S1861" i="4"/>
  <c r="Q1861" i="4"/>
  <c r="V1860" i="4"/>
  <c r="S1860" i="4"/>
  <c r="Q1860" i="4"/>
  <c r="U1859" i="4"/>
  <c r="U26" i="4" s="1"/>
  <c r="T1859" i="4"/>
  <c r="T26" i="4" s="1"/>
  <c r="R1859" i="4"/>
  <c r="R26" i="4" s="1"/>
  <c r="P1859" i="4"/>
  <c r="O1859" i="4"/>
  <c r="L1859" i="4"/>
  <c r="K1859" i="4"/>
  <c r="K26" i="4" s="1"/>
  <c r="J1859" i="4"/>
  <c r="I1859" i="4"/>
  <c r="H1859" i="4"/>
  <c r="H26" i="4" s="1"/>
  <c r="G1859" i="4"/>
  <c r="G26" i="4" s="1"/>
  <c r="E1859" i="4"/>
  <c r="E26" i="4" s="1"/>
  <c r="V1858" i="4"/>
  <c r="S1858" i="4"/>
  <c r="Q1858" i="4"/>
  <c r="V1857" i="4"/>
  <c r="S1857" i="4"/>
  <c r="Q1857" i="4"/>
  <c r="V1856" i="4"/>
  <c r="S1856" i="4"/>
  <c r="Q1856" i="4"/>
  <c r="V1855" i="4"/>
  <c r="S1855" i="4"/>
  <c r="Q1855" i="4"/>
  <c r="V1854" i="4"/>
  <c r="S1854" i="4"/>
  <c r="Q1854" i="4"/>
  <c r="V1853" i="4"/>
  <c r="S1853" i="4"/>
  <c r="Q1853" i="4"/>
  <c r="V1852" i="4"/>
  <c r="S1852" i="4"/>
  <c r="Q1852" i="4"/>
  <c r="V1851" i="4"/>
  <c r="S1851" i="4"/>
  <c r="Q1851" i="4"/>
  <c r="V1850" i="4"/>
  <c r="S1850" i="4"/>
  <c r="Q1850" i="4"/>
  <c r="V1849" i="4"/>
  <c r="S1849" i="4"/>
  <c r="Q1849" i="4"/>
  <c r="V1848" i="4"/>
  <c r="S1848" i="4"/>
  <c r="Q1848" i="4"/>
  <c r="V1847" i="4"/>
  <c r="S1847" i="4"/>
  <c r="Q1847" i="4"/>
  <c r="V1846" i="4"/>
  <c r="S1846" i="4"/>
  <c r="Q1846" i="4"/>
  <c r="U1845" i="4"/>
  <c r="T1845" i="4"/>
  <c r="R1845" i="4"/>
  <c r="P1845" i="4"/>
  <c r="O1845" i="4"/>
  <c r="L1845" i="4"/>
  <c r="K1845" i="4"/>
  <c r="J1845" i="4"/>
  <c r="I1845" i="4"/>
  <c r="H1845" i="4"/>
  <c r="G1845" i="4"/>
  <c r="F1845" i="4"/>
  <c r="E1845" i="4"/>
  <c r="V1844" i="4"/>
  <c r="S1844" i="4"/>
  <c r="Q1844" i="4"/>
  <c r="V1843" i="4"/>
  <c r="S1843" i="4"/>
  <c r="Q1843" i="4"/>
  <c r="V1842" i="4"/>
  <c r="S1842" i="4"/>
  <c r="Q1842" i="4"/>
  <c r="V1841" i="4"/>
  <c r="S1841" i="4"/>
  <c r="Q1841" i="4"/>
  <c r="V1840" i="4"/>
  <c r="Q1840" i="4"/>
  <c r="U1839" i="4"/>
  <c r="T1839" i="4"/>
  <c r="R1839" i="4"/>
  <c r="P1839" i="4"/>
  <c r="L1839" i="4"/>
  <c r="K1839" i="4"/>
  <c r="J1839" i="4"/>
  <c r="I1839" i="4"/>
  <c r="H1839" i="4"/>
  <c r="G1839" i="4"/>
  <c r="E1839" i="4"/>
  <c r="M1837" i="4"/>
  <c r="F1835" i="4"/>
  <c r="F1834" i="4"/>
  <c r="V1833" i="4"/>
  <c r="S1833" i="4"/>
  <c r="Q1833" i="4"/>
  <c r="F1833" i="4"/>
  <c r="V1831" i="4"/>
  <c r="S1831" i="4"/>
  <c r="Q1831" i="4"/>
  <c r="V1830" i="4"/>
  <c r="S1830" i="4"/>
  <c r="Q1830" i="4"/>
  <c r="V1829" i="4"/>
  <c r="S1829" i="4"/>
  <c r="Q1829" i="4"/>
  <c r="F1829" i="4"/>
  <c r="V1828" i="4"/>
  <c r="S1828" i="4"/>
  <c r="Q1828" i="4"/>
  <c r="F1828" i="4"/>
  <c r="V1827" i="4"/>
  <c r="S1827" i="4"/>
  <c r="Q1827" i="4"/>
  <c r="F1827" i="4"/>
  <c r="V1826" i="4"/>
  <c r="S1826" i="4"/>
  <c r="Q1826" i="4"/>
  <c r="F1826" i="4"/>
  <c r="V1825" i="4"/>
  <c r="S1825" i="4"/>
  <c r="Q1825" i="4"/>
  <c r="F1825" i="4"/>
  <c r="V1824" i="4"/>
  <c r="S1824" i="4"/>
  <c r="Q1824" i="4"/>
  <c r="F1824" i="4"/>
  <c r="V1823" i="4"/>
  <c r="S1823" i="4"/>
  <c r="Q1823" i="4"/>
  <c r="V1822" i="4"/>
  <c r="S1822" i="4"/>
  <c r="Q1822" i="4"/>
  <c r="F1822" i="4"/>
  <c r="V1821" i="4"/>
  <c r="S1821" i="4"/>
  <c r="Q1821" i="4"/>
  <c r="F1821" i="4"/>
  <c r="V1820" i="4"/>
  <c r="S1820" i="4"/>
  <c r="Q1820" i="4"/>
  <c r="F1820" i="4"/>
  <c r="V1819" i="4"/>
  <c r="S1819" i="4"/>
  <c r="Q1819" i="4"/>
  <c r="F1819" i="4"/>
  <c r="V1818" i="4"/>
  <c r="S1818" i="4"/>
  <c r="Q1818" i="4"/>
  <c r="F1818" i="4"/>
  <c r="V1817" i="4"/>
  <c r="S1817" i="4"/>
  <c r="Q1817" i="4"/>
  <c r="F1817" i="4"/>
  <c r="V1816" i="4"/>
  <c r="S1816" i="4"/>
  <c r="Q1816" i="4"/>
  <c r="F1816" i="4"/>
  <c r="V1815" i="4"/>
  <c r="S1815" i="4"/>
  <c r="Q1815" i="4"/>
  <c r="V1814" i="4"/>
  <c r="S1814" i="4"/>
  <c r="Q1814" i="4"/>
  <c r="V1813" i="4"/>
  <c r="S1813" i="4"/>
  <c r="Q1813" i="4"/>
  <c r="F1813" i="4"/>
  <c r="V1812" i="4"/>
  <c r="S1812" i="4"/>
  <c r="Q1812" i="4"/>
  <c r="F1812" i="4"/>
  <c r="V1811" i="4"/>
  <c r="S1811" i="4"/>
  <c r="Q1811" i="4"/>
  <c r="F1811" i="4"/>
  <c r="V1810" i="4"/>
  <c r="S1810" i="4"/>
  <c r="Q1810" i="4"/>
  <c r="V1809" i="4"/>
  <c r="S1809" i="4"/>
  <c r="Q1809" i="4"/>
  <c r="V1808" i="4"/>
  <c r="S1808" i="4"/>
  <c r="Q1808" i="4"/>
  <c r="V1807" i="4"/>
  <c r="S1807" i="4"/>
  <c r="Q1807" i="4"/>
  <c r="F1807" i="4"/>
  <c r="V1806" i="4"/>
  <c r="S1806" i="4"/>
  <c r="Q1806" i="4"/>
  <c r="F1806" i="4"/>
  <c r="V1805" i="4"/>
  <c r="S1805" i="4"/>
  <c r="Q1805" i="4"/>
  <c r="V1804" i="4"/>
  <c r="S1804" i="4"/>
  <c r="Q1804" i="4"/>
  <c r="F1804" i="4"/>
  <c r="V1803" i="4"/>
  <c r="S1803" i="4"/>
  <c r="Q1803" i="4"/>
  <c r="F1803" i="4"/>
  <c r="V1802" i="4"/>
  <c r="S1802" i="4"/>
  <c r="Q1802" i="4"/>
  <c r="F1802" i="4"/>
  <c r="V1801" i="4"/>
  <c r="S1801" i="4"/>
  <c r="Q1801" i="4"/>
  <c r="F1801" i="4"/>
  <c r="V1800" i="4"/>
  <c r="S1800" i="4"/>
  <c r="Q1800" i="4"/>
  <c r="F1800" i="4"/>
  <c r="V1799" i="4"/>
  <c r="S1799" i="4"/>
  <c r="Q1799" i="4"/>
  <c r="V1798" i="4"/>
  <c r="S1798" i="4"/>
  <c r="Q1798" i="4"/>
  <c r="V1797" i="4"/>
  <c r="S1797" i="4"/>
  <c r="Q1797" i="4"/>
  <c r="V1796" i="4"/>
  <c r="Q1796" i="4"/>
  <c r="V1795" i="4"/>
  <c r="S1795" i="4"/>
  <c r="Q1795" i="4"/>
  <c r="V1794" i="4"/>
  <c r="S1794" i="4"/>
  <c r="Q1794" i="4"/>
  <c r="V1790" i="4"/>
  <c r="S1790" i="4"/>
  <c r="Q1790" i="4"/>
  <c r="U1789" i="4"/>
  <c r="U114" i="4" s="1"/>
  <c r="T1789" i="4"/>
  <c r="T114" i="4" s="1"/>
  <c r="R1789" i="4"/>
  <c r="R114" i="4" s="1"/>
  <c r="P1789" i="4"/>
  <c r="O1789" i="4"/>
  <c r="V1787" i="4"/>
  <c r="S1787" i="4"/>
  <c r="Q1787" i="4"/>
  <c r="V1786" i="4"/>
  <c r="S1786" i="4"/>
  <c r="Q1786" i="4"/>
  <c r="V1785" i="4"/>
  <c r="Q1785" i="4"/>
  <c r="V1784" i="4"/>
  <c r="S1784" i="4"/>
  <c r="Q1784" i="4"/>
  <c r="V1783" i="4"/>
  <c r="S1783" i="4"/>
  <c r="Q1783" i="4"/>
  <c r="V1782" i="4"/>
  <c r="S1782" i="4"/>
  <c r="Q1782" i="4"/>
  <c r="V1781" i="4"/>
  <c r="S1781" i="4"/>
  <c r="Q1781" i="4"/>
  <c r="V1780" i="4"/>
  <c r="S1780" i="4"/>
  <c r="Q1780" i="4"/>
  <c r="V1779" i="4"/>
  <c r="Q1779" i="4"/>
  <c r="V1778" i="4"/>
  <c r="S1778" i="4"/>
  <c r="Q1778" i="4"/>
  <c r="V1777" i="4"/>
  <c r="S1777" i="4"/>
  <c r="Q1777" i="4"/>
  <c r="V1776" i="4"/>
  <c r="S1776" i="4"/>
  <c r="Q1776" i="4"/>
  <c r="V1775" i="4"/>
  <c r="S1775" i="4"/>
  <c r="Q1775" i="4"/>
  <c r="V1774" i="4"/>
  <c r="S1774" i="4"/>
  <c r="Q1774" i="4"/>
  <c r="V1773" i="4"/>
  <c r="S1773" i="4"/>
  <c r="Q1773" i="4"/>
  <c r="V1772" i="4"/>
  <c r="S1772" i="4"/>
  <c r="Q1772" i="4"/>
  <c r="V1771" i="4"/>
  <c r="Q1771" i="4"/>
  <c r="V1770" i="4"/>
  <c r="S1770" i="4"/>
  <c r="Q1770" i="4"/>
  <c r="V1769" i="4"/>
  <c r="S1769" i="4"/>
  <c r="Q1769" i="4"/>
  <c r="V1768" i="4"/>
  <c r="S1768" i="4"/>
  <c r="Q1768" i="4"/>
  <c r="V1767" i="4"/>
  <c r="S1767" i="4"/>
  <c r="Q1767" i="4"/>
  <c r="V1766" i="4"/>
  <c r="S1766" i="4"/>
  <c r="Q1766" i="4"/>
  <c r="V1765" i="4"/>
  <c r="S1765" i="4"/>
  <c r="Q1765" i="4"/>
  <c r="V1764" i="4"/>
  <c r="S1764" i="4"/>
  <c r="Q1764" i="4"/>
  <c r="V1763" i="4"/>
  <c r="S1763" i="4"/>
  <c r="Q1763" i="4"/>
  <c r="V1762" i="4"/>
  <c r="S1762" i="4"/>
  <c r="Q1762" i="4"/>
  <c r="V1761" i="4"/>
  <c r="S1761" i="4"/>
  <c r="Q1761" i="4"/>
  <c r="V1760" i="4"/>
  <c r="S1760" i="4"/>
  <c r="Q1760" i="4"/>
  <c r="V1759" i="4"/>
  <c r="Q1759" i="4"/>
  <c r="V1758" i="4"/>
  <c r="Q1758" i="4"/>
  <c r="V1757" i="4"/>
  <c r="S1757" i="4"/>
  <c r="Q1757" i="4"/>
  <c r="V1756" i="4"/>
  <c r="S1756" i="4"/>
  <c r="Q1756" i="4"/>
  <c r="V1755" i="4"/>
  <c r="S1755" i="4"/>
  <c r="Q1755" i="4"/>
  <c r="V1754" i="4"/>
  <c r="S1754" i="4"/>
  <c r="Q1754" i="4"/>
  <c r="V1753" i="4"/>
  <c r="S1753" i="4"/>
  <c r="Q1753" i="4"/>
  <c r="V1752" i="4"/>
  <c r="S1752" i="4"/>
  <c r="Q1752" i="4"/>
  <c r="V1751" i="4"/>
  <c r="S1751" i="4"/>
  <c r="Q1751" i="4"/>
  <c r="V1750" i="4"/>
  <c r="S1750" i="4"/>
  <c r="Q1750" i="4"/>
  <c r="V1749" i="4"/>
  <c r="S1749" i="4"/>
  <c r="Q1749" i="4"/>
  <c r="V1748" i="4"/>
  <c r="S1748" i="4"/>
  <c r="Q1748" i="4"/>
  <c r="V1747" i="4"/>
  <c r="S1747" i="4"/>
  <c r="Q1747" i="4"/>
  <c r="V1746" i="4"/>
  <c r="S1746" i="4"/>
  <c r="Q1746" i="4"/>
  <c r="V1745" i="4"/>
  <c r="S1745" i="4"/>
  <c r="Q1745" i="4"/>
  <c r="V1744" i="4"/>
  <c r="Q1744" i="4"/>
  <c r="V1743" i="4"/>
  <c r="S1743" i="4"/>
  <c r="Q1743" i="4"/>
  <c r="V1742" i="4"/>
  <c r="S1742" i="4"/>
  <c r="Q1742" i="4"/>
  <c r="V1741" i="4"/>
  <c r="S1741" i="4"/>
  <c r="Q1741" i="4"/>
  <c r="V1740" i="4"/>
  <c r="S1740" i="4"/>
  <c r="Q1740" i="4"/>
  <c r="V1739" i="4"/>
  <c r="S1739" i="4"/>
  <c r="Q1739" i="4"/>
  <c r="V1738" i="4"/>
  <c r="S1738" i="4"/>
  <c r="Q1738" i="4"/>
  <c r="V1737" i="4"/>
  <c r="S1737" i="4"/>
  <c r="Q1737" i="4"/>
  <c r="V1736" i="4"/>
  <c r="Q1736" i="4"/>
  <c r="V1735" i="4"/>
  <c r="Q1735" i="4"/>
  <c r="V1733" i="4"/>
  <c r="S1733" i="4"/>
  <c r="Q1733" i="4"/>
  <c r="V1732" i="4"/>
  <c r="S1732" i="4"/>
  <c r="Q1732" i="4"/>
  <c r="V1731" i="4"/>
  <c r="S1731" i="4"/>
  <c r="Q1731" i="4"/>
  <c r="V1730" i="4"/>
  <c r="S1730" i="4"/>
  <c r="Q1730" i="4"/>
  <c r="V1729" i="4"/>
  <c r="Q1729" i="4"/>
  <c r="F1728" i="4"/>
  <c r="U1728" i="4"/>
  <c r="T1728" i="4"/>
  <c r="R1728" i="4"/>
  <c r="P1728" i="4"/>
  <c r="O1728" i="4"/>
  <c r="L1728" i="4"/>
  <c r="K1728" i="4"/>
  <c r="I1728" i="4"/>
  <c r="H1728" i="4"/>
  <c r="G1728" i="4"/>
  <c r="E1728" i="4"/>
  <c r="V1724" i="4"/>
  <c r="S1724" i="4"/>
  <c r="Q1724" i="4"/>
  <c r="V1723" i="4"/>
  <c r="S1723" i="4"/>
  <c r="Q1723" i="4"/>
  <c r="V1722" i="4"/>
  <c r="S1722" i="4"/>
  <c r="Q1722" i="4"/>
  <c r="V1721" i="4"/>
  <c r="S1721" i="4"/>
  <c r="Q1721" i="4"/>
  <c r="V1720" i="4"/>
  <c r="S1720" i="4"/>
  <c r="Q1720" i="4"/>
  <c r="V1719" i="4"/>
  <c r="S1719" i="4"/>
  <c r="Q1719" i="4"/>
  <c r="V1718" i="4"/>
  <c r="S1718" i="4"/>
  <c r="Q1718" i="4"/>
  <c r="V1716" i="4"/>
  <c r="S1716" i="4"/>
  <c r="Q1716" i="4"/>
  <c r="V1715" i="4"/>
  <c r="Q1715" i="4"/>
  <c r="F1715" i="4"/>
  <c r="V1714" i="4"/>
  <c r="Q1714" i="4"/>
  <c r="V1713" i="4"/>
  <c r="S1713" i="4"/>
  <c r="Q1713" i="4"/>
  <c r="V1712" i="4"/>
  <c r="S1712" i="4"/>
  <c r="Q1712" i="4"/>
  <c r="V1711" i="4"/>
  <c r="S1711" i="4"/>
  <c r="Q1711" i="4"/>
  <c r="V1710" i="4"/>
  <c r="S1710" i="4"/>
  <c r="Q1710" i="4"/>
  <c r="V1709" i="4"/>
  <c r="S1709" i="4"/>
  <c r="Q1709" i="4"/>
  <c r="U1708" i="4"/>
  <c r="U28" i="4" s="1"/>
  <c r="T1708" i="4"/>
  <c r="T28" i="4" s="1"/>
  <c r="R1708" i="4"/>
  <c r="R28" i="4" s="1"/>
  <c r="P1708" i="4"/>
  <c r="O1708" i="4"/>
  <c r="L1708" i="4"/>
  <c r="K1708" i="4"/>
  <c r="K28" i="4" s="1"/>
  <c r="I1708" i="4"/>
  <c r="H1708" i="4"/>
  <c r="H28" i="4" s="1"/>
  <c r="G1708" i="4"/>
  <c r="G28" i="4" s="1"/>
  <c r="E1708" i="4"/>
  <c r="E28" i="4" s="1"/>
  <c r="V1707" i="4"/>
  <c r="S1707" i="4"/>
  <c r="Q1707" i="4"/>
  <c r="V1706" i="4"/>
  <c r="S1706" i="4"/>
  <c r="Q1706" i="4"/>
  <c r="V1705" i="4"/>
  <c r="S1705" i="4"/>
  <c r="Q1705" i="4"/>
  <c r="V1704" i="4"/>
  <c r="S1704" i="4"/>
  <c r="Q1704" i="4"/>
  <c r="V1703" i="4"/>
  <c r="S1703" i="4"/>
  <c r="Q1703" i="4"/>
  <c r="V1702" i="4"/>
  <c r="S1702" i="4"/>
  <c r="Q1702" i="4"/>
  <c r="V1701" i="4"/>
  <c r="S1701" i="4"/>
  <c r="Q1701" i="4"/>
  <c r="V1700" i="4"/>
  <c r="S1700" i="4"/>
  <c r="Q1700" i="4"/>
  <c r="V1699" i="4"/>
  <c r="S1699" i="4"/>
  <c r="Q1699" i="4"/>
  <c r="V1698" i="4"/>
  <c r="S1698" i="4"/>
  <c r="Q1698" i="4"/>
  <c r="V1697" i="4"/>
  <c r="S1697" i="4"/>
  <c r="Q1697" i="4"/>
  <c r="V1696" i="4"/>
  <c r="S1696" i="4"/>
  <c r="Q1696" i="4"/>
  <c r="V1695" i="4"/>
  <c r="Q1695" i="4"/>
  <c r="U1694" i="4"/>
  <c r="U12" i="4" s="1"/>
  <c r="T1694" i="4"/>
  <c r="T12" i="4" s="1"/>
  <c r="R1694" i="4"/>
  <c r="R12" i="4" s="1"/>
  <c r="P1694" i="4"/>
  <c r="O1694" i="4"/>
  <c r="H1694" i="4"/>
  <c r="H12" i="4" s="1"/>
  <c r="G1694" i="4"/>
  <c r="G12" i="4" s="1"/>
  <c r="E1694" i="4"/>
  <c r="E12" i="4" s="1"/>
  <c r="V1693" i="4"/>
  <c r="S1693" i="4"/>
  <c r="Q1693" i="4"/>
  <c r="V1692" i="4"/>
  <c r="S1692" i="4"/>
  <c r="Q1692" i="4"/>
  <c r="V1691" i="4"/>
  <c r="S1691" i="4"/>
  <c r="Q1691" i="4"/>
  <c r="V1690" i="4"/>
  <c r="S1690" i="4"/>
  <c r="Q1690" i="4"/>
  <c r="V1689" i="4"/>
  <c r="Q1689" i="4"/>
  <c r="U1688" i="4"/>
  <c r="T1688" i="4"/>
  <c r="R1688" i="4"/>
  <c r="P1688" i="4"/>
  <c r="L1688" i="4"/>
  <c r="K1688" i="4"/>
  <c r="J1688" i="4"/>
  <c r="I1688" i="4"/>
  <c r="H1688" i="4"/>
  <c r="G1688" i="4"/>
  <c r="E1688" i="4"/>
  <c r="M1686" i="4"/>
  <c r="F1683" i="4"/>
  <c r="V1682" i="4"/>
  <c r="S1682" i="4"/>
  <c r="Q1682" i="4"/>
  <c r="F1682" i="4"/>
  <c r="V1680" i="4"/>
  <c r="S1680" i="4"/>
  <c r="Q1680" i="4"/>
  <c r="V1679" i="4"/>
  <c r="S1679" i="4"/>
  <c r="Q1679" i="4"/>
  <c r="V1678" i="4"/>
  <c r="S1678" i="4"/>
  <c r="Q1678" i="4"/>
  <c r="V1677" i="4"/>
  <c r="S1677" i="4"/>
  <c r="Q1677" i="4"/>
  <c r="F1677" i="4"/>
  <c r="V1676" i="4"/>
  <c r="S1676" i="4"/>
  <c r="Q1676" i="4"/>
  <c r="F1676" i="4"/>
  <c r="V1675" i="4"/>
  <c r="S1675" i="4"/>
  <c r="Q1675" i="4"/>
  <c r="F1675" i="4"/>
  <c r="V1674" i="4"/>
  <c r="S1674" i="4"/>
  <c r="Q1674" i="4"/>
  <c r="V1673" i="4"/>
  <c r="S1673" i="4"/>
  <c r="Q1673" i="4"/>
  <c r="V1672" i="4"/>
  <c r="S1672" i="4"/>
  <c r="Q1672" i="4"/>
  <c r="V1671" i="4"/>
  <c r="S1671" i="4"/>
  <c r="Q1671" i="4"/>
  <c r="F1671" i="4"/>
  <c r="V1670" i="4"/>
  <c r="S1670" i="4"/>
  <c r="Q1670" i="4"/>
  <c r="F1670" i="4"/>
  <c r="V1669" i="4"/>
  <c r="S1669" i="4"/>
  <c r="Q1669" i="4"/>
  <c r="F1669" i="4"/>
  <c r="V1668" i="4"/>
  <c r="S1668" i="4"/>
  <c r="Q1668" i="4"/>
  <c r="F1668" i="4"/>
  <c r="V1667" i="4"/>
  <c r="S1667" i="4"/>
  <c r="Q1667" i="4"/>
  <c r="F1667" i="4"/>
  <c r="V1666" i="4"/>
  <c r="S1666" i="4"/>
  <c r="Q1666" i="4"/>
  <c r="F1666" i="4"/>
  <c r="V1665" i="4"/>
  <c r="S1665" i="4"/>
  <c r="Q1665" i="4"/>
  <c r="V1664" i="4"/>
  <c r="S1664" i="4"/>
  <c r="Q1664" i="4"/>
  <c r="V1663" i="4"/>
  <c r="S1663" i="4"/>
  <c r="Q1663" i="4"/>
  <c r="V1662" i="4"/>
  <c r="S1662" i="4"/>
  <c r="Q1662" i="4"/>
  <c r="F1662" i="4"/>
  <c r="V1661" i="4"/>
  <c r="S1661" i="4"/>
  <c r="Q1661" i="4"/>
  <c r="V1660" i="4"/>
  <c r="S1660" i="4"/>
  <c r="Q1660" i="4"/>
  <c r="F1660" i="4"/>
  <c r="V1659" i="4"/>
  <c r="S1659" i="4"/>
  <c r="Q1659" i="4"/>
  <c r="F1659" i="4"/>
  <c r="V1658" i="4"/>
  <c r="S1658" i="4"/>
  <c r="Q1658" i="4"/>
  <c r="V1657" i="4"/>
  <c r="S1657" i="4"/>
  <c r="Q1657" i="4"/>
  <c r="V1656" i="4"/>
  <c r="S1656" i="4"/>
  <c r="Q1656" i="4"/>
  <c r="F1656" i="4"/>
  <c r="V1655" i="4"/>
  <c r="S1655" i="4"/>
  <c r="Q1655" i="4"/>
  <c r="F1655" i="4"/>
  <c r="V1654" i="4"/>
  <c r="S1654" i="4"/>
  <c r="Q1654" i="4"/>
  <c r="V1653" i="4"/>
  <c r="S1653" i="4"/>
  <c r="Q1653" i="4"/>
  <c r="F1653" i="4"/>
  <c r="V1652" i="4"/>
  <c r="S1652" i="4"/>
  <c r="Q1652" i="4"/>
  <c r="F1652" i="4"/>
  <c r="V1651" i="4"/>
  <c r="S1651" i="4"/>
  <c r="Q1651" i="4"/>
  <c r="V1650" i="4"/>
  <c r="S1650" i="4"/>
  <c r="Q1650" i="4"/>
  <c r="F1650" i="4"/>
  <c r="V1649" i="4"/>
  <c r="S1649" i="4"/>
  <c r="Q1649" i="4"/>
  <c r="F1649" i="4"/>
  <c r="V1648" i="4"/>
  <c r="S1648" i="4"/>
  <c r="Q1648" i="4"/>
  <c r="V1647" i="4"/>
  <c r="S1647" i="4"/>
  <c r="Q1647" i="4"/>
  <c r="V1646" i="4"/>
  <c r="S1646" i="4"/>
  <c r="Q1646" i="4"/>
  <c r="V1645" i="4"/>
  <c r="Q1645" i="4"/>
  <c r="V1644" i="4"/>
  <c r="S1644" i="4"/>
  <c r="Q1644" i="4"/>
  <c r="V1643" i="4"/>
  <c r="S1643" i="4"/>
  <c r="Q1643" i="4"/>
  <c r="V1639" i="4"/>
  <c r="S1639" i="4"/>
  <c r="Q1639" i="4"/>
  <c r="U1638" i="4"/>
  <c r="T1638" i="4"/>
  <c r="R1638" i="4"/>
  <c r="P1638" i="4"/>
  <c r="O1638" i="4"/>
  <c r="V1637" i="4"/>
  <c r="S1637" i="4"/>
  <c r="Q1637" i="4"/>
  <c r="V1636" i="4"/>
  <c r="S1636" i="4"/>
  <c r="Q1636" i="4"/>
  <c r="V1635" i="4"/>
  <c r="Q1635" i="4"/>
  <c r="V1634" i="4"/>
  <c r="S1634" i="4"/>
  <c r="Q1634" i="4"/>
  <c r="V1633" i="4"/>
  <c r="S1633" i="4"/>
  <c r="Q1633" i="4"/>
  <c r="V1632" i="4"/>
  <c r="S1632" i="4"/>
  <c r="Q1632" i="4"/>
  <c r="V1631" i="4"/>
  <c r="S1631" i="4"/>
  <c r="Q1631" i="4"/>
  <c r="V1630" i="4"/>
  <c r="S1630" i="4"/>
  <c r="Q1630" i="4"/>
  <c r="V1629" i="4"/>
  <c r="Q1629" i="4"/>
  <c r="V1628" i="4"/>
  <c r="S1628" i="4"/>
  <c r="Q1628" i="4"/>
  <c r="V1627" i="4"/>
  <c r="S1627" i="4"/>
  <c r="Q1627" i="4"/>
  <c r="V1626" i="4"/>
  <c r="Q1626" i="4"/>
  <c r="V1625" i="4"/>
  <c r="S1625" i="4"/>
  <c r="Q1625" i="4"/>
  <c r="V1624" i="4"/>
  <c r="S1624" i="4"/>
  <c r="Q1624" i="4"/>
  <c r="V1623" i="4"/>
  <c r="S1623" i="4"/>
  <c r="Q1623" i="4"/>
  <c r="V1622" i="4"/>
  <c r="S1622" i="4"/>
  <c r="Q1622" i="4"/>
  <c r="V1621" i="4"/>
  <c r="Q1621" i="4"/>
  <c r="V1620" i="4"/>
  <c r="S1620" i="4"/>
  <c r="Q1620" i="4"/>
  <c r="V1619" i="4"/>
  <c r="S1619" i="4"/>
  <c r="Q1619" i="4"/>
  <c r="V1618" i="4"/>
  <c r="S1618" i="4"/>
  <c r="Q1618" i="4"/>
  <c r="V1617" i="4"/>
  <c r="S1617" i="4"/>
  <c r="Q1617" i="4"/>
  <c r="V1616" i="4"/>
  <c r="S1616" i="4"/>
  <c r="Q1616" i="4"/>
  <c r="V1615" i="4"/>
  <c r="S1615" i="4"/>
  <c r="Q1615" i="4"/>
  <c r="V1614" i="4"/>
  <c r="S1614" i="4"/>
  <c r="Q1614" i="4"/>
  <c r="V1613" i="4"/>
  <c r="S1613" i="4"/>
  <c r="Q1613" i="4"/>
  <c r="V1612" i="4"/>
  <c r="S1612" i="4"/>
  <c r="Q1612" i="4"/>
  <c r="V1611" i="4"/>
  <c r="S1611" i="4"/>
  <c r="Q1611" i="4"/>
  <c r="V1610" i="4"/>
  <c r="S1610" i="4"/>
  <c r="Q1610" i="4"/>
  <c r="V1609" i="4"/>
  <c r="Q1609" i="4"/>
  <c r="V1608" i="4"/>
  <c r="Q1608" i="4"/>
  <c r="V1607" i="4"/>
  <c r="S1607" i="4"/>
  <c r="Q1607" i="4"/>
  <c r="V1606" i="4"/>
  <c r="S1606" i="4"/>
  <c r="Q1606" i="4"/>
  <c r="V1605" i="4"/>
  <c r="S1605" i="4"/>
  <c r="Q1605" i="4"/>
  <c r="V1604" i="4"/>
  <c r="Q1604" i="4"/>
  <c r="V1603" i="4"/>
  <c r="Q1603" i="4"/>
  <c r="V1602" i="4"/>
  <c r="S1602" i="4"/>
  <c r="Q1602" i="4"/>
  <c r="V1601" i="4"/>
  <c r="S1601" i="4"/>
  <c r="Q1601" i="4"/>
  <c r="V1600" i="4"/>
  <c r="S1600" i="4"/>
  <c r="Q1600" i="4"/>
  <c r="V1599" i="4"/>
  <c r="S1599" i="4"/>
  <c r="Q1599" i="4"/>
  <c r="V1598" i="4"/>
  <c r="S1598" i="4"/>
  <c r="Q1598" i="4"/>
  <c r="V1597" i="4"/>
  <c r="S1597" i="4"/>
  <c r="Q1597" i="4"/>
  <c r="V1596" i="4"/>
  <c r="Q1596" i="4"/>
  <c r="V1595" i="4"/>
  <c r="S1595" i="4"/>
  <c r="Q1595" i="4"/>
  <c r="V1594" i="4"/>
  <c r="Q1594" i="4"/>
  <c r="V1593" i="4"/>
  <c r="S1593" i="4"/>
  <c r="Q1593" i="4"/>
  <c r="V1592" i="4"/>
  <c r="Q1592" i="4"/>
  <c r="V1591" i="4"/>
  <c r="S1591" i="4"/>
  <c r="Q1591" i="4"/>
  <c r="V1590" i="4"/>
  <c r="S1590" i="4"/>
  <c r="Q1590" i="4"/>
  <c r="V1589" i="4"/>
  <c r="S1589" i="4"/>
  <c r="Q1589" i="4"/>
  <c r="V1588" i="4"/>
  <c r="S1588" i="4"/>
  <c r="Q1588" i="4"/>
  <c r="V1587" i="4"/>
  <c r="S1587" i="4"/>
  <c r="Q1587" i="4"/>
  <c r="V1586" i="4"/>
  <c r="Q1586" i="4"/>
  <c r="V1585" i="4"/>
  <c r="Q1585" i="4"/>
  <c r="U1584" i="4"/>
  <c r="T1584" i="4"/>
  <c r="R1584" i="4"/>
  <c r="P1584" i="4"/>
  <c r="O1584" i="4"/>
  <c r="O1577" i="4" s="1"/>
  <c r="H1584" i="4"/>
  <c r="G1584" i="4"/>
  <c r="E1584" i="4"/>
  <c r="V1583" i="4"/>
  <c r="Q1583" i="4"/>
  <c r="V1582" i="4"/>
  <c r="S1582" i="4"/>
  <c r="Q1582" i="4"/>
  <c r="V1581" i="4"/>
  <c r="S1581" i="4"/>
  <c r="Q1581" i="4"/>
  <c r="V1580" i="4"/>
  <c r="S1580" i="4"/>
  <c r="Q1580" i="4"/>
  <c r="V1579" i="4"/>
  <c r="Q1579" i="4"/>
  <c r="U1578" i="4"/>
  <c r="T1578" i="4"/>
  <c r="R1578" i="4"/>
  <c r="P1578" i="4"/>
  <c r="L1578" i="4"/>
  <c r="K1578" i="4"/>
  <c r="I1578" i="4"/>
  <c r="H1578" i="4"/>
  <c r="G1578" i="4"/>
  <c r="E1578" i="4"/>
  <c r="V1574" i="4"/>
  <c r="S1574" i="4"/>
  <c r="Q1574" i="4"/>
  <c r="V1573" i="4"/>
  <c r="S1573" i="4"/>
  <c r="Q1573" i="4"/>
  <c r="V1572" i="4"/>
  <c r="S1572" i="4"/>
  <c r="Q1572" i="4"/>
  <c r="V1571" i="4"/>
  <c r="S1571" i="4"/>
  <c r="Q1571" i="4"/>
  <c r="V1570" i="4"/>
  <c r="S1570" i="4"/>
  <c r="Q1570" i="4"/>
  <c r="V1569" i="4"/>
  <c r="S1569" i="4"/>
  <c r="Q1569" i="4"/>
  <c r="V1568" i="4"/>
  <c r="S1568" i="4"/>
  <c r="Q1568" i="4"/>
  <c r="V1567" i="4"/>
  <c r="S1567" i="4"/>
  <c r="Q1567" i="4"/>
  <c r="V1566" i="4"/>
  <c r="Q1566" i="4"/>
  <c r="V1565" i="4"/>
  <c r="Q1565" i="4"/>
  <c r="V1564" i="4"/>
  <c r="S1564" i="4"/>
  <c r="Q1564" i="4"/>
  <c r="V1563" i="4"/>
  <c r="S1563" i="4"/>
  <c r="Q1563" i="4"/>
  <c r="V1562" i="4"/>
  <c r="S1562" i="4"/>
  <c r="Q1562" i="4"/>
  <c r="V1561" i="4"/>
  <c r="S1561" i="4"/>
  <c r="Q1561" i="4"/>
  <c r="V1560" i="4"/>
  <c r="S1560" i="4"/>
  <c r="Q1560" i="4"/>
  <c r="U1559" i="4"/>
  <c r="T1559" i="4"/>
  <c r="R1559" i="4"/>
  <c r="P1559" i="4"/>
  <c r="O1559" i="4"/>
  <c r="L1559" i="4"/>
  <c r="K1559" i="4"/>
  <c r="I1559" i="4"/>
  <c r="H1559" i="4"/>
  <c r="G1559" i="4"/>
  <c r="E1559" i="4"/>
  <c r="V1558" i="4"/>
  <c r="S1558" i="4"/>
  <c r="Q1558" i="4"/>
  <c r="V1557" i="4"/>
  <c r="S1557" i="4"/>
  <c r="Q1557" i="4"/>
  <c r="V1556" i="4"/>
  <c r="S1556" i="4"/>
  <c r="Q1556" i="4"/>
  <c r="V1555" i="4"/>
  <c r="S1555" i="4"/>
  <c r="Q1555" i="4"/>
  <c r="V1554" i="4"/>
  <c r="S1554" i="4"/>
  <c r="Q1554" i="4"/>
  <c r="V1553" i="4"/>
  <c r="S1553" i="4"/>
  <c r="Q1553" i="4"/>
  <c r="V1552" i="4"/>
  <c r="S1552" i="4"/>
  <c r="Q1552" i="4"/>
  <c r="V1551" i="4"/>
  <c r="S1551" i="4"/>
  <c r="Q1551" i="4"/>
  <c r="V1550" i="4"/>
  <c r="S1550" i="4"/>
  <c r="Q1550" i="4"/>
  <c r="V1549" i="4"/>
  <c r="S1549" i="4"/>
  <c r="Q1549" i="4"/>
  <c r="V1548" i="4"/>
  <c r="S1548" i="4"/>
  <c r="Q1548" i="4"/>
  <c r="V1547" i="4"/>
  <c r="Q1547" i="4"/>
  <c r="V1546" i="4"/>
  <c r="Q1546" i="4"/>
  <c r="U1545" i="4"/>
  <c r="T1545" i="4"/>
  <c r="R1545" i="4"/>
  <c r="P1545" i="4"/>
  <c r="O1545" i="4"/>
  <c r="H1545" i="4"/>
  <c r="G1545" i="4"/>
  <c r="E1545" i="4"/>
  <c r="V1544" i="4"/>
  <c r="S1544" i="4"/>
  <c r="Q1544" i="4"/>
  <c r="V1543" i="4"/>
  <c r="S1543" i="4"/>
  <c r="Q1543" i="4"/>
  <c r="V1542" i="4"/>
  <c r="S1542" i="4"/>
  <c r="Q1542" i="4"/>
  <c r="V1541" i="4"/>
  <c r="S1541" i="4"/>
  <c r="Q1541" i="4"/>
  <c r="V1540" i="4"/>
  <c r="Q1540" i="4"/>
  <c r="U1539" i="4"/>
  <c r="T1539" i="4"/>
  <c r="R1539" i="4"/>
  <c r="P1539" i="4"/>
  <c r="L1539" i="4"/>
  <c r="K1539" i="4"/>
  <c r="I1539" i="4"/>
  <c r="H1539" i="4"/>
  <c r="G1539" i="4"/>
  <c r="E1539" i="4"/>
  <c r="M1537" i="4"/>
  <c r="F1535" i="4"/>
  <c r="F1534" i="4"/>
  <c r="V1533" i="4"/>
  <c r="S1533" i="4"/>
  <c r="Q1533" i="4"/>
  <c r="F1533" i="4"/>
  <c r="V1531" i="4"/>
  <c r="S1531" i="4"/>
  <c r="Q1531" i="4"/>
  <c r="V1530" i="4"/>
  <c r="S1530" i="4"/>
  <c r="Q1530" i="4"/>
  <c r="V1529" i="4"/>
  <c r="S1529" i="4"/>
  <c r="Q1529" i="4"/>
  <c r="F1529" i="4"/>
  <c r="V1528" i="4"/>
  <c r="S1528" i="4"/>
  <c r="Q1528" i="4"/>
  <c r="F1528" i="4"/>
  <c r="V1527" i="4"/>
  <c r="S1527" i="4"/>
  <c r="Q1527" i="4"/>
  <c r="F1527" i="4"/>
  <c r="V1526" i="4"/>
  <c r="S1526" i="4"/>
  <c r="Q1526" i="4"/>
  <c r="F1526" i="4"/>
  <c r="V1525" i="4"/>
  <c r="S1525" i="4"/>
  <c r="Q1525" i="4"/>
  <c r="F1525" i="4"/>
  <c r="V1524" i="4"/>
  <c r="S1524" i="4"/>
  <c r="Q1524" i="4"/>
  <c r="F1524" i="4"/>
  <c r="V1523" i="4"/>
  <c r="S1523" i="4"/>
  <c r="Q1523" i="4"/>
  <c r="V1522" i="4"/>
  <c r="S1522" i="4"/>
  <c r="Q1522" i="4"/>
  <c r="F1522" i="4"/>
  <c r="V1521" i="4"/>
  <c r="S1521" i="4"/>
  <c r="Q1521" i="4"/>
  <c r="F1521" i="4"/>
  <c r="V1520" i="4"/>
  <c r="S1520" i="4"/>
  <c r="Q1520" i="4"/>
  <c r="F1520" i="4"/>
  <c r="V1519" i="4"/>
  <c r="S1519" i="4"/>
  <c r="Q1519" i="4"/>
  <c r="F1519" i="4"/>
  <c r="V1518" i="4"/>
  <c r="S1518" i="4"/>
  <c r="Q1518" i="4"/>
  <c r="F1518" i="4"/>
  <c r="V1517" i="4"/>
  <c r="S1517" i="4"/>
  <c r="Q1517" i="4"/>
  <c r="F1517" i="4"/>
  <c r="V1516" i="4"/>
  <c r="S1516" i="4"/>
  <c r="Q1516" i="4"/>
  <c r="F1516" i="4"/>
  <c r="V1515" i="4"/>
  <c r="S1515" i="4"/>
  <c r="Q1515" i="4"/>
  <c r="F1515" i="4"/>
  <c r="V1514" i="4"/>
  <c r="S1514" i="4"/>
  <c r="Q1514" i="4"/>
  <c r="V1513" i="4"/>
  <c r="S1513" i="4"/>
  <c r="Q1513" i="4"/>
  <c r="F1513" i="4"/>
  <c r="V1512" i="4"/>
  <c r="S1512" i="4"/>
  <c r="Q1512" i="4"/>
  <c r="F1512" i="4"/>
  <c r="V1511" i="4"/>
  <c r="S1511" i="4"/>
  <c r="Q1511" i="4"/>
  <c r="F1511" i="4"/>
  <c r="V1510" i="4"/>
  <c r="S1510" i="4"/>
  <c r="Q1510" i="4"/>
  <c r="V1509" i="4"/>
  <c r="S1509" i="4"/>
  <c r="Q1509" i="4"/>
  <c r="F1509" i="4"/>
  <c r="V1508" i="4"/>
  <c r="S1508" i="4"/>
  <c r="Q1508" i="4"/>
  <c r="F1508" i="4"/>
  <c r="V1507" i="4"/>
  <c r="S1507" i="4"/>
  <c r="Q1507" i="4"/>
  <c r="F1507" i="4"/>
  <c r="V1506" i="4"/>
  <c r="S1506" i="4"/>
  <c r="Q1506" i="4"/>
  <c r="F1506" i="4"/>
  <c r="V1505" i="4"/>
  <c r="S1505" i="4"/>
  <c r="Q1505" i="4"/>
  <c r="V1504" i="4"/>
  <c r="S1504" i="4"/>
  <c r="Q1504" i="4"/>
  <c r="F1504" i="4"/>
  <c r="V1503" i="4"/>
  <c r="S1503" i="4"/>
  <c r="Q1503" i="4"/>
  <c r="F1503" i="4"/>
  <c r="V1502" i="4"/>
  <c r="S1502" i="4"/>
  <c r="Q1502" i="4"/>
  <c r="F1502" i="4"/>
  <c r="V1501" i="4"/>
  <c r="S1501" i="4"/>
  <c r="Q1501" i="4"/>
  <c r="F1501" i="4"/>
  <c r="V1500" i="4"/>
  <c r="S1500" i="4"/>
  <c r="Q1500" i="4"/>
  <c r="F1500" i="4"/>
  <c r="V1499" i="4"/>
  <c r="S1499" i="4"/>
  <c r="Q1499" i="4"/>
  <c r="V1498" i="4"/>
  <c r="S1498" i="4"/>
  <c r="Q1498" i="4"/>
  <c r="V1497" i="4"/>
  <c r="S1497" i="4"/>
  <c r="Q1497" i="4"/>
  <c r="F1497" i="4"/>
  <c r="V1496" i="4"/>
  <c r="Q1496" i="4"/>
  <c r="V1495" i="4"/>
  <c r="S1495" i="4"/>
  <c r="Q1495" i="4"/>
  <c r="V1494" i="4"/>
  <c r="S1494" i="4"/>
  <c r="Q1494" i="4"/>
  <c r="V1490" i="4"/>
  <c r="S1490" i="4"/>
  <c r="Q1490" i="4"/>
  <c r="U1489" i="4"/>
  <c r="U112" i="4" s="1"/>
  <c r="T1489" i="4"/>
  <c r="T112" i="4" s="1"/>
  <c r="R1489" i="4"/>
  <c r="R112" i="4" s="1"/>
  <c r="P1489" i="4"/>
  <c r="O1489" i="4"/>
  <c r="V1488" i="4"/>
  <c r="S1488" i="4"/>
  <c r="Q1488" i="4"/>
  <c r="V1487" i="4"/>
  <c r="S1487" i="4"/>
  <c r="Q1487" i="4"/>
  <c r="V1486" i="4"/>
  <c r="S1486" i="4"/>
  <c r="Q1486" i="4"/>
  <c r="V1485" i="4"/>
  <c r="S1485" i="4"/>
  <c r="Q1485" i="4"/>
  <c r="V1484" i="4"/>
  <c r="S1484" i="4"/>
  <c r="Q1484" i="4"/>
  <c r="V1483" i="4"/>
  <c r="S1483" i="4"/>
  <c r="Q1483" i="4"/>
  <c r="V1482" i="4"/>
  <c r="S1482" i="4"/>
  <c r="Q1482" i="4"/>
  <c r="V1481" i="4"/>
  <c r="S1481" i="4"/>
  <c r="Q1481" i="4"/>
  <c r="V1480" i="4"/>
  <c r="S1480" i="4"/>
  <c r="Q1480" i="4"/>
  <c r="V1479" i="4"/>
  <c r="S1479" i="4"/>
  <c r="Q1479" i="4"/>
  <c r="V1478" i="4"/>
  <c r="S1478" i="4"/>
  <c r="Q1478" i="4"/>
  <c r="V1477" i="4"/>
  <c r="Q1477" i="4"/>
  <c r="V1476" i="4"/>
  <c r="S1476" i="4"/>
  <c r="Q1476" i="4"/>
  <c r="V1475" i="4"/>
  <c r="S1475" i="4"/>
  <c r="Q1475" i="4"/>
  <c r="V1474" i="4"/>
  <c r="S1474" i="4"/>
  <c r="Q1474" i="4"/>
  <c r="V1473" i="4"/>
  <c r="S1473" i="4"/>
  <c r="Q1473" i="4"/>
  <c r="V1472" i="4"/>
  <c r="S1472" i="4"/>
  <c r="Q1472" i="4"/>
  <c r="V1471" i="4"/>
  <c r="S1471" i="4"/>
  <c r="Q1471" i="4"/>
  <c r="V1470" i="4"/>
  <c r="S1470" i="4"/>
  <c r="Q1470" i="4"/>
  <c r="V1469" i="4"/>
  <c r="S1469" i="4"/>
  <c r="Q1469" i="4"/>
  <c r="V1468" i="4"/>
  <c r="S1468" i="4"/>
  <c r="Q1468" i="4"/>
  <c r="V1467" i="4"/>
  <c r="S1467" i="4"/>
  <c r="Q1467" i="4"/>
  <c r="V1466" i="4"/>
  <c r="S1466" i="4"/>
  <c r="Q1466" i="4"/>
  <c r="V1465" i="4"/>
  <c r="S1465" i="4"/>
  <c r="Q1465" i="4"/>
  <c r="V1464" i="4"/>
  <c r="S1464" i="4"/>
  <c r="Q1464" i="4"/>
  <c r="V1463" i="4"/>
  <c r="S1463" i="4"/>
  <c r="Q1463" i="4"/>
  <c r="V1462" i="4"/>
  <c r="S1462" i="4"/>
  <c r="Q1462" i="4"/>
  <c r="V1461" i="4"/>
  <c r="S1461" i="4"/>
  <c r="Q1461" i="4"/>
  <c r="V1460" i="4"/>
  <c r="S1460" i="4"/>
  <c r="Q1460" i="4"/>
  <c r="V1459" i="4"/>
  <c r="S1459" i="4"/>
  <c r="Q1459" i="4"/>
  <c r="V1458" i="4"/>
  <c r="S1458" i="4"/>
  <c r="Q1458" i="4"/>
  <c r="V1457" i="4"/>
  <c r="S1457" i="4"/>
  <c r="Q1457" i="4"/>
  <c r="V1456" i="4"/>
  <c r="S1456" i="4"/>
  <c r="Q1456" i="4"/>
  <c r="V1455" i="4"/>
  <c r="S1455" i="4"/>
  <c r="Q1455" i="4"/>
  <c r="V1454" i="4"/>
  <c r="S1454" i="4"/>
  <c r="Q1454" i="4"/>
  <c r="V1453" i="4"/>
  <c r="S1453" i="4"/>
  <c r="Q1453" i="4"/>
  <c r="V1452" i="4"/>
  <c r="S1452" i="4"/>
  <c r="Q1452" i="4"/>
  <c r="V1451" i="4"/>
  <c r="S1451" i="4"/>
  <c r="Q1451" i="4"/>
  <c r="V1450" i="4"/>
  <c r="S1450" i="4"/>
  <c r="Q1450" i="4"/>
  <c r="V1449" i="4"/>
  <c r="S1449" i="4"/>
  <c r="Q1449" i="4"/>
  <c r="V1448" i="4"/>
  <c r="S1448" i="4"/>
  <c r="Q1448" i="4"/>
  <c r="V1447" i="4"/>
  <c r="S1447" i="4"/>
  <c r="Q1447" i="4"/>
  <c r="V1446" i="4"/>
  <c r="S1446" i="4"/>
  <c r="Q1446" i="4"/>
  <c r="V1445" i="4"/>
  <c r="S1445" i="4"/>
  <c r="Q1445" i="4"/>
  <c r="V1444" i="4"/>
  <c r="S1444" i="4"/>
  <c r="Q1444" i="4"/>
  <c r="V1443" i="4"/>
  <c r="S1443" i="4"/>
  <c r="Q1443" i="4"/>
  <c r="V1442" i="4"/>
  <c r="S1442" i="4"/>
  <c r="Q1442" i="4"/>
  <c r="V1441" i="4"/>
  <c r="S1441" i="4"/>
  <c r="Q1441" i="4"/>
  <c r="V1440" i="4"/>
  <c r="S1440" i="4"/>
  <c r="Q1440" i="4"/>
  <c r="V1439" i="4"/>
  <c r="S1439" i="4"/>
  <c r="Q1439" i="4"/>
  <c r="V1438" i="4"/>
  <c r="S1438" i="4"/>
  <c r="Q1438" i="4"/>
  <c r="V1437" i="4"/>
  <c r="Q1437" i="4"/>
  <c r="V1436" i="4"/>
  <c r="Q1436" i="4"/>
  <c r="U1435" i="4"/>
  <c r="U58" i="4" s="1"/>
  <c r="T1435" i="4"/>
  <c r="T58" i="4" s="1"/>
  <c r="R1435" i="4"/>
  <c r="R58" i="4" s="1"/>
  <c r="P1435" i="4"/>
  <c r="O1435" i="4"/>
  <c r="H1435" i="4"/>
  <c r="H58" i="4" s="1"/>
  <c r="G1435" i="4"/>
  <c r="G58" i="4" s="1"/>
  <c r="E1435" i="4"/>
  <c r="E58" i="4" s="1"/>
  <c r="V1434" i="4"/>
  <c r="S1434" i="4"/>
  <c r="Q1434" i="4"/>
  <c r="V1433" i="4"/>
  <c r="S1433" i="4"/>
  <c r="Q1433" i="4"/>
  <c r="V1432" i="4"/>
  <c r="S1432" i="4"/>
  <c r="Q1432" i="4"/>
  <c r="V1431" i="4"/>
  <c r="S1431" i="4"/>
  <c r="Q1431" i="4"/>
  <c r="V1430" i="4"/>
  <c r="Q1430" i="4"/>
  <c r="F1429" i="4"/>
  <c r="U1429" i="4"/>
  <c r="T1429" i="4"/>
  <c r="R1429" i="4"/>
  <c r="P1429" i="4"/>
  <c r="O1429" i="4"/>
  <c r="K1429" i="4"/>
  <c r="J1429" i="4"/>
  <c r="I1429" i="4"/>
  <c r="H1429" i="4"/>
  <c r="G1429" i="4"/>
  <c r="E1429" i="4"/>
  <c r="V1425" i="4"/>
  <c r="S1425" i="4"/>
  <c r="Q1425" i="4"/>
  <c r="V1424" i="4"/>
  <c r="S1424" i="4"/>
  <c r="Q1424" i="4"/>
  <c r="V1423" i="4"/>
  <c r="S1423" i="4"/>
  <c r="Q1423" i="4"/>
  <c r="V1422" i="4"/>
  <c r="S1422" i="4"/>
  <c r="Q1422" i="4"/>
  <c r="V1421" i="4"/>
  <c r="S1421" i="4"/>
  <c r="Q1421" i="4"/>
  <c r="V1420" i="4"/>
  <c r="S1420" i="4"/>
  <c r="Q1420" i="4"/>
  <c r="V1419" i="4"/>
  <c r="S1419" i="4"/>
  <c r="Q1419" i="4"/>
  <c r="V1418" i="4"/>
  <c r="S1418" i="4"/>
  <c r="Q1418" i="4"/>
  <c r="V1417" i="4"/>
  <c r="Q1417" i="4"/>
  <c r="V1416" i="4"/>
  <c r="Q1416" i="4"/>
  <c r="V1415" i="4"/>
  <c r="S1415" i="4"/>
  <c r="Q1415" i="4"/>
  <c r="V1414" i="4"/>
  <c r="S1414" i="4"/>
  <c r="Q1414" i="4"/>
  <c r="V1413" i="4"/>
  <c r="S1413" i="4"/>
  <c r="Q1413" i="4"/>
  <c r="V1412" i="4"/>
  <c r="S1412" i="4"/>
  <c r="Q1412" i="4"/>
  <c r="V1411" i="4"/>
  <c r="S1411" i="4"/>
  <c r="Q1411" i="4"/>
  <c r="U1410" i="4"/>
  <c r="U29" i="4" s="1"/>
  <c r="T1410" i="4"/>
  <c r="T29" i="4" s="1"/>
  <c r="R1410" i="4"/>
  <c r="R29" i="4" s="1"/>
  <c r="P1410" i="4"/>
  <c r="O1410" i="4"/>
  <c r="L1410" i="4"/>
  <c r="K1410" i="4"/>
  <c r="K29" i="4" s="1"/>
  <c r="I1410" i="4"/>
  <c r="H1410" i="4"/>
  <c r="H29" i="4" s="1"/>
  <c r="G1410" i="4"/>
  <c r="G29" i="4" s="1"/>
  <c r="E1410" i="4"/>
  <c r="E29" i="4" s="1"/>
  <c r="V1409" i="4"/>
  <c r="S1409" i="4"/>
  <c r="Q1409" i="4"/>
  <c r="V1408" i="4"/>
  <c r="S1408" i="4"/>
  <c r="Q1408" i="4"/>
  <c r="V1407" i="4"/>
  <c r="S1407" i="4"/>
  <c r="Q1407" i="4"/>
  <c r="V1406" i="4"/>
  <c r="S1406" i="4"/>
  <c r="Q1406" i="4"/>
  <c r="V1405" i="4"/>
  <c r="S1405" i="4"/>
  <c r="Q1405" i="4"/>
  <c r="V1404" i="4"/>
  <c r="S1404" i="4"/>
  <c r="Q1404" i="4"/>
  <c r="V1403" i="4"/>
  <c r="S1403" i="4"/>
  <c r="Q1403" i="4"/>
  <c r="V1402" i="4"/>
  <c r="S1402" i="4"/>
  <c r="Q1402" i="4"/>
  <c r="V1401" i="4"/>
  <c r="S1401" i="4"/>
  <c r="Q1401" i="4"/>
  <c r="V1400" i="4"/>
  <c r="S1400" i="4"/>
  <c r="Q1400" i="4"/>
  <c r="V1399" i="4"/>
  <c r="S1399" i="4"/>
  <c r="Q1399" i="4"/>
  <c r="V1398" i="4"/>
  <c r="S1398" i="4"/>
  <c r="Q1398" i="4"/>
  <c r="V1397" i="4"/>
  <c r="S1397" i="4"/>
  <c r="Q1397" i="4"/>
  <c r="U1396" i="4"/>
  <c r="U13" i="4" s="1"/>
  <c r="T1396" i="4"/>
  <c r="T13" i="4" s="1"/>
  <c r="R1396" i="4"/>
  <c r="R13" i="4" s="1"/>
  <c r="P1396" i="4"/>
  <c r="O1396" i="4"/>
  <c r="L1396" i="4"/>
  <c r="K1396" i="4"/>
  <c r="K13" i="4" s="1"/>
  <c r="J1396" i="4"/>
  <c r="I1396" i="4"/>
  <c r="I13" i="4" s="1"/>
  <c r="H1396" i="4"/>
  <c r="H13" i="4" s="1"/>
  <c r="G1396" i="4"/>
  <c r="G13" i="4" s="1"/>
  <c r="F1396" i="4"/>
  <c r="F13" i="4" s="1"/>
  <c r="E1396" i="4"/>
  <c r="E13" i="4" s="1"/>
  <c r="V1395" i="4"/>
  <c r="S1395" i="4"/>
  <c r="Q1395" i="4"/>
  <c r="V1394" i="4"/>
  <c r="S1394" i="4"/>
  <c r="Q1394" i="4"/>
  <c r="V1393" i="4"/>
  <c r="S1393" i="4"/>
  <c r="Q1393" i="4"/>
  <c r="V1392" i="4"/>
  <c r="S1392" i="4"/>
  <c r="Q1392" i="4"/>
  <c r="V1391" i="4"/>
  <c r="Q1391" i="4"/>
  <c r="U1390" i="4"/>
  <c r="T1390" i="4"/>
  <c r="R1390" i="4"/>
  <c r="P1390" i="4"/>
  <c r="L1390" i="4"/>
  <c r="K1390" i="4"/>
  <c r="J1390" i="4"/>
  <c r="I1390" i="4"/>
  <c r="H1390" i="4"/>
  <c r="G1390" i="4"/>
  <c r="E1390" i="4"/>
  <c r="M1388" i="4"/>
  <c r="V1384" i="4"/>
  <c r="S1384" i="4"/>
  <c r="Q1384" i="4"/>
  <c r="V1382" i="4"/>
  <c r="S1382" i="4"/>
  <c r="Q1382" i="4"/>
  <c r="V1381" i="4"/>
  <c r="S1381" i="4"/>
  <c r="Q1381" i="4"/>
  <c r="F1381" i="4"/>
  <c r="V1380" i="4"/>
  <c r="S1380" i="4"/>
  <c r="Q1380" i="4"/>
  <c r="F1380" i="4"/>
  <c r="V1379" i="4"/>
  <c r="S1379" i="4"/>
  <c r="Q1379" i="4"/>
  <c r="F1379" i="4"/>
  <c r="V1378" i="4"/>
  <c r="S1378" i="4"/>
  <c r="Q1378" i="4"/>
  <c r="F1378" i="4"/>
  <c r="V1377" i="4"/>
  <c r="S1377" i="4"/>
  <c r="Q1377" i="4"/>
  <c r="F1377" i="4"/>
  <c r="V1376" i="4"/>
  <c r="S1376" i="4"/>
  <c r="Q1376" i="4"/>
  <c r="F1376" i="4"/>
  <c r="V1375" i="4"/>
  <c r="S1375" i="4"/>
  <c r="Q1375" i="4"/>
  <c r="F1375" i="4"/>
  <c r="V1374" i="4"/>
  <c r="S1374" i="4"/>
  <c r="Q1374" i="4"/>
  <c r="V1373" i="4"/>
  <c r="S1373" i="4"/>
  <c r="Q1373" i="4"/>
  <c r="F1373" i="4"/>
  <c r="V1372" i="4"/>
  <c r="S1372" i="4"/>
  <c r="Q1372" i="4"/>
  <c r="V1371" i="4"/>
  <c r="S1371" i="4"/>
  <c r="Q1371" i="4"/>
  <c r="F1371" i="4"/>
  <c r="V1370" i="4"/>
  <c r="S1370" i="4"/>
  <c r="Q1370" i="4"/>
  <c r="F1370" i="4"/>
  <c r="V1369" i="4"/>
  <c r="S1369" i="4"/>
  <c r="Q1369" i="4"/>
  <c r="F1369" i="4"/>
  <c r="V1368" i="4"/>
  <c r="S1368" i="4"/>
  <c r="Q1368" i="4"/>
  <c r="F1368" i="4"/>
  <c r="V1367" i="4"/>
  <c r="S1367" i="4"/>
  <c r="Q1367" i="4"/>
  <c r="F1367" i="4"/>
  <c r="V1366" i="4"/>
  <c r="S1366" i="4"/>
  <c r="Q1366" i="4"/>
  <c r="F1366" i="4"/>
  <c r="V1365" i="4"/>
  <c r="S1365" i="4"/>
  <c r="Q1365" i="4"/>
  <c r="V1364" i="4"/>
  <c r="S1364" i="4"/>
  <c r="Q1364" i="4"/>
  <c r="F1364" i="4"/>
  <c r="V1363" i="4"/>
  <c r="S1363" i="4"/>
  <c r="Q1363" i="4"/>
  <c r="F1363" i="4"/>
  <c r="V1362" i="4"/>
  <c r="S1362" i="4"/>
  <c r="Q1362" i="4"/>
  <c r="F1362" i="4"/>
  <c r="V1361" i="4"/>
  <c r="S1361" i="4"/>
  <c r="Q1361" i="4"/>
  <c r="V1360" i="4"/>
  <c r="S1360" i="4"/>
  <c r="Q1360" i="4"/>
  <c r="F1360" i="4"/>
  <c r="V1359" i="4"/>
  <c r="S1359" i="4"/>
  <c r="Q1359" i="4"/>
  <c r="F1359" i="4"/>
  <c r="V1358" i="4"/>
  <c r="S1358" i="4"/>
  <c r="Q1358" i="4"/>
  <c r="F1358" i="4"/>
  <c r="V1357" i="4"/>
  <c r="S1357" i="4"/>
  <c r="Q1357" i="4"/>
  <c r="F1357" i="4"/>
  <c r="V1356" i="4"/>
  <c r="S1356" i="4"/>
  <c r="Q1356" i="4"/>
  <c r="V1355" i="4"/>
  <c r="S1355" i="4"/>
  <c r="Q1355" i="4"/>
  <c r="F1355" i="4"/>
  <c r="V1354" i="4"/>
  <c r="S1354" i="4"/>
  <c r="Q1354" i="4"/>
  <c r="F1354" i="4"/>
  <c r="V1353" i="4"/>
  <c r="S1353" i="4"/>
  <c r="Q1353" i="4"/>
  <c r="F1353" i="4"/>
  <c r="V1352" i="4"/>
  <c r="S1352" i="4"/>
  <c r="Q1352" i="4"/>
  <c r="F1352" i="4"/>
  <c r="V1351" i="4"/>
  <c r="S1351" i="4"/>
  <c r="Q1351" i="4"/>
  <c r="F1351" i="4"/>
  <c r="V1350" i="4"/>
  <c r="S1350" i="4"/>
  <c r="Q1350" i="4"/>
  <c r="V1349" i="4"/>
  <c r="S1349" i="4"/>
  <c r="Q1349" i="4"/>
  <c r="V1348" i="4"/>
  <c r="S1348" i="4"/>
  <c r="Q1348" i="4"/>
  <c r="F1348" i="4"/>
  <c r="V1347" i="4"/>
  <c r="Q1347" i="4"/>
  <c r="V1346" i="4"/>
  <c r="S1346" i="4"/>
  <c r="Q1346" i="4"/>
  <c r="V1345" i="4"/>
  <c r="S1345" i="4"/>
  <c r="Q1345" i="4"/>
  <c r="V1341" i="4"/>
  <c r="S1341" i="4"/>
  <c r="Q1341" i="4"/>
  <c r="U1340" i="4"/>
  <c r="T1340" i="4"/>
  <c r="R1340" i="4"/>
  <c r="P1340" i="4"/>
  <c r="O1340" i="4"/>
  <c r="V1338" i="4"/>
  <c r="S1338" i="4"/>
  <c r="Q1338" i="4"/>
  <c r="V1337" i="4"/>
  <c r="S1337" i="4"/>
  <c r="Q1337" i="4"/>
  <c r="V1336" i="4"/>
  <c r="Q1336" i="4"/>
  <c r="V1335" i="4"/>
  <c r="S1335" i="4"/>
  <c r="Q1335" i="4"/>
  <c r="V1334" i="4"/>
  <c r="S1334" i="4"/>
  <c r="Q1334" i="4"/>
  <c r="V1333" i="4"/>
  <c r="S1333" i="4"/>
  <c r="Q1333" i="4"/>
  <c r="V1332" i="4"/>
  <c r="S1332" i="4"/>
  <c r="Q1332" i="4"/>
  <c r="V1331" i="4"/>
  <c r="S1331" i="4"/>
  <c r="Q1331" i="4"/>
  <c r="V1330" i="4"/>
  <c r="Q1330" i="4"/>
  <c r="V1329" i="4"/>
  <c r="S1329" i="4"/>
  <c r="Q1329" i="4"/>
  <c r="V1328" i="4"/>
  <c r="S1328" i="4"/>
  <c r="Q1328" i="4"/>
  <c r="V1327" i="4"/>
  <c r="S1327" i="4"/>
  <c r="Q1327" i="4"/>
  <c r="V1326" i="4"/>
  <c r="S1326" i="4"/>
  <c r="Q1326" i="4"/>
  <c r="V1325" i="4"/>
  <c r="S1325" i="4"/>
  <c r="Q1325" i="4"/>
  <c r="V1324" i="4"/>
  <c r="S1324" i="4"/>
  <c r="Q1324" i="4"/>
  <c r="V1323" i="4"/>
  <c r="S1323" i="4"/>
  <c r="Q1323" i="4"/>
  <c r="V1322" i="4"/>
  <c r="Q1322" i="4"/>
  <c r="V1321" i="4"/>
  <c r="S1321" i="4"/>
  <c r="Q1321" i="4"/>
  <c r="V1320" i="4"/>
  <c r="S1320" i="4"/>
  <c r="Q1320" i="4"/>
  <c r="V1319" i="4"/>
  <c r="S1319" i="4"/>
  <c r="Q1319" i="4"/>
  <c r="V1318" i="4"/>
  <c r="S1318" i="4"/>
  <c r="Q1318" i="4"/>
  <c r="V1317" i="4"/>
  <c r="S1317" i="4"/>
  <c r="Q1317" i="4"/>
  <c r="V1316" i="4"/>
  <c r="S1316" i="4"/>
  <c r="Q1316" i="4"/>
  <c r="V1315" i="4"/>
  <c r="S1315" i="4"/>
  <c r="Q1315" i="4"/>
  <c r="V1314" i="4"/>
  <c r="S1314" i="4"/>
  <c r="Q1314" i="4"/>
  <c r="V1313" i="4"/>
  <c r="S1313" i="4"/>
  <c r="Q1313" i="4"/>
  <c r="V1312" i="4"/>
  <c r="S1312" i="4"/>
  <c r="Q1312" i="4"/>
  <c r="V1311" i="4"/>
  <c r="S1311" i="4"/>
  <c r="Q1311" i="4"/>
  <c r="V1310" i="4"/>
  <c r="S1310" i="4"/>
  <c r="Q1310" i="4"/>
  <c r="V1309" i="4"/>
  <c r="S1309" i="4"/>
  <c r="Q1309" i="4"/>
  <c r="V1308" i="4"/>
  <c r="S1308" i="4"/>
  <c r="Q1308" i="4"/>
  <c r="V1307" i="4"/>
  <c r="S1307" i="4"/>
  <c r="Q1307" i="4"/>
  <c r="V1306" i="4"/>
  <c r="S1306" i="4"/>
  <c r="Q1306" i="4"/>
  <c r="V1305" i="4"/>
  <c r="S1305" i="4"/>
  <c r="Q1305" i="4"/>
  <c r="V1304" i="4"/>
  <c r="S1304" i="4"/>
  <c r="Q1304" i="4"/>
  <c r="V1303" i="4"/>
  <c r="S1303" i="4"/>
  <c r="Q1303" i="4"/>
  <c r="V1302" i="4"/>
  <c r="S1302" i="4"/>
  <c r="Q1302" i="4"/>
  <c r="V1301" i="4"/>
  <c r="S1301" i="4"/>
  <c r="Q1301" i="4"/>
  <c r="V1300" i="4"/>
  <c r="S1300" i="4"/>
  <c r="Q1300" i="4"/>
  <c r="V1299" i="4"/>
  <c r="S1299" i="4"/>
  <c r="Q1299" i="4"/>
  <c r="V1298" i="4"/>
  <c r="S1298" i="4"/>
  <c r="Q1298" i="4"/>
  <c r="V1297" i="4"/>
  <c r="Q1297" i="4"/>
  <c r="V1296" i="4"/>
  <c r="S1296" i="4"/>
  <c r="Q1296" i="4"/>
  <c r="V1295" i="4"/>
  <c r="Q1295" i="4"/>
  <c r="V1294" i="4"/>
  <c r="S1294" i="4"/>
  <c r="Q1294" i="4"/>
  <c r="V1293" i="4"/>
  <c r="Q1293" i="4"/>
  <c r="V1292" i="4"/>
  <c r="S1292" i="4"/>
  <c r="Q1292" i="4"/>
  <c r="V1291" i="4"/>
  <c r="S1291" i="4"/>
  <c r="Q1291" i="4"/>
  <c r="V1290" i="4"/>
  <c r="S1290" i="4"/>
  <c r="Q1290" i="4"/>
  <c r="V1289" i="4"/>
  <c r="S1289" i="4"/>
  <c r="Q1289" i="4"/>
  <c r="V1288" i="4"/>
  <c r="S1288" i="4"/>
  <c r="Q1288" i="4"/>
  <c r="V1287" i="4"/>
  <c r="Q1287" i="4"/>
  <c r="V1286" i="4"/>
  <c r="Q1286" i="4"/>
  <c r="V1284" i="4"/>
  <c r="S1284" i="4"/>
  <c r="Q1284" i="4"/>
  <c r="V1283" i="4"/>
  <c r="S1283" i="4"/>
  <c r="Q1283" i="4"/>
  <c r="V1282" i="4"/>
  <c r="S1282" i="4"/>
  <c r="Q1282" i="4"/>
  <c r="V1281" i="4"/>
  <c r="S1281" i="4"/>
  <c r="Q1281" i="4"/>
  <c r="V1280" i="4"/>
  <c r="Q1280" i="4"/>
  <c r="F1279" i="4"/>
  <c r="U1279" i="4"/>
  <c r="T1279" i="4"/>
  <c r="R1279" i="4"/>
  <c r="P1279" i="4"/>
  <c r="O1279" i="4"/>
  <c r="L1279" i="4"/>
  <c r="K1279" i="4"/>
  <c r="I1279" i="4"/>
  <c r="H1279" i="4"/>
  <c r="G1279" i="4"/>
  <c r="E1279" i="4"/>
  <c r="V1275" i="4"/>
  <c r="S1275" i="4"/>
  <c r="Q1275" i="4"/>
  <c r="V1274" i="4"/>
  <c r="S1274" i="4"/>
  <c r="Q1274" i="4"/>
  <c r="V1273" i="4"/>
  <c r="S1273" i="4"/>
  <c r="Q1273" i="4"/>
  <c r="V1272" i="4"/>
  <c r="S1272" i="4"/>
  <c r="Q1272" i="4"/>
  <c r="V1271" i="4"/>
  <c r="S1271" i="4"/>
  <c r="Q1271" i="4"/>
  <c r="V1270" i="4"/>
  <c r="S1270" i="4"/>
  <c r="Q1270" i="4"/>
  <c r="V1269" i="4"/>
  <c r="S1269" i="4"/>
  <c r="Q1269" i="4"/>
  <c r="V1267" i="4"/>
  <c r="S1267" i="4"/>
  <c r="Q1267" i="4"/>
  <c r="V1266" i="4"/>
  <c r="Q1266" i="4"/>
  <c r="V1265" i="4"/>
  <c r="Q1265" i="4"/>
  <c r="V1264" i="4"/>
  <c r="S1264" i="4"/>
  <c r="Q1264" i="4"/>
  <c r="V1263" i="4"/>
  <c r="S1263" i="4"/>
  <c r="Q1263" i="4"/>
  <c r="V1262" i="4"/>
  <c r="S1262" i="4"/>
  <c r="Q1262" i="4"/>
  <c r="V1261" i="4"/>
  <c r="S1261" i="4"/>
  <c r="Q1261" i="4"/>
  <c r="V1260" i="4"/>
  <c r="S1260" i="4"/>
  <c r="Q1260" i="4"/>
  <c r="U1259" i="4"/>
  <c r="T1259" i="4"/>
  <c r="R1259" i="4"/>
  <c r="P1259" i="4"/>
  <c r="O1259" i="4"/>
  <c r="L1259" i="4"/>
  <c r="K1259" i="4"/>
  <c r="I1259" i="4"/>
  <c r="H1259" i="4"/>
  <c r="G1259" i="4"/>
  <c r="E1259" i="4"/>
  <c r="V1258" i="4"/>
  <c r="S1258" i="4"/>
  <c r="Q1258" i="4"/>
  <c r="V1257" i="4"/>
  <c r="S1257" i="4"/>
  <c r="Q1257" i="4"/>
  <c r="V1256" i="4"/>
  <c r="S1256" i="4"/>
  <c r="Q1256" i="4"/>
  <c r="V1255" i="4"/>
  <c r="S1255" i="4"/>
  <c r="Q1255" i="4"/>
  <c r="V1254" i="4"/>
  <c r="S1254" i="4"/>
  <c r="Q1254" i="4"/>
  <c r="V1253" i="4"/>
  <c r="S1253" i="4"/>
  <c r="Q1253" i="4"/>
  <c r="V1252" i="4"/>
  <c r="S1252" i="4"/>
  <c r="Q1252" i="4"/>
  <c r="V1251" i="4"/>
  <c r="S1251" i="4"/>
  <c r="Q1251" i="4"/>
  <c r="V1250" i="4"/>
  <c r="S1250" i="4"/>
  <c r="Q1250" i="4"/>
  <c r="V1249" i="4"/>
  <c r="S1249" i="4"/>
  <c r="Q1249" i="4"/>
  <c r="V1248" i="4"/>
  <c r="S1248" i="4"/>
  <c r="Q1248" i="4"/>
  <c r="V1247" i="4"/>
  <c r="S1247" i="4"/>
  <c r="Q1247" i="4"/>
  <c r="V1246" i="4"/>
  <c r="Q1246" i="4"/>
  <c r="U1245" i="4"/>
  <c r="T1245" i="4"/>
  <c r="R1245" i="4"/>
  <c r="P1245" i="4"/>
  <c r="O1245" i="4"/>
  <c r="H1245" i="4"/>
  <c r="G1245" i="4"/>
  <c r="E1245" i="4"/>
  <c r="V1244" i="4"/>
  <c r="S1244" i="4"/>
  <c r="Q1244" i="4"/>
  <c r="V1243" i="4"/>
  <c r="S1243" i="4"/>
  <c r="Q1243" i="4"/>
  <c r="V1242" i="4"/>
  <c r="S1242" i="4"/>
  <c r="Q1242" i="4"/>
  <c r="V1241" i="4"/>
  <c r="S1241" i="4"/>
  <c r="Q1241" i="4"/>
  <c r="V1240" i="4"/>
  <c r="Q1240" i="4"/>
  <c r="U1239" i="4"/>
  <c r="T1239" i="4"/>
  <c r="R1239" i="4"/>
  <c r="P1239" i="4"/>
  <c r="L1239" i="4"/>
  <c r="K1239" i="4"/>
  <c r="J1239" i="4"/>
  <c r="I1239" i="4"/>
  <c r="H1239" i="4"/>
  <c r="G1239" i="4"/>
  <c r="E1239" i="4"/>
  <c r="M1237" i="4"/>
  <c r="F1233" i="4"/>
  <c r="V1232" i="4"/>
  <c r="S1232" i="4"/>
  <c r="Q1232" i="4"/>
  <c r="F1232" i="4"/>
  <c r="V1230" i="4"/>
  <c r="S1230" i="4"/>
  <c r="Q1230" i="4"/>
  <c r="V1229" i="4"/>
  <c r="S1229" i="4"/>
  <c r="Q1229" i="4"/>
  <c r="V1228" i="4"/>
  <c r="S1228" i="4"/>
  <c r="Q1228" i="4"/>
  <c r="F1228" i="4"/>
  <c r="V1227" i="4"/>
  <c r="S1227" i="4"/>
  <c r="Q1227" i="4"/>
  <c r="F1227" i="4"/>
  <c r="V1226" i="4"/>
  <c r="S1226" i="4"/>
  <c r="Q1226" i="4"/>
  <c r="F1226" i="4"/>
  <c r="V1225" i="4"/>
  <c r="S1225" i="4"/>
  <c r="Q1225" i="4"/>
  <c r="F1225" i="4"/>
  <c r="V1224" i="4"/>
  <c r="S1224" i="4"/>
  <c r="Q1224" i="4"/>
  <c r="V1223" i="4"/>
  <c r="S1223" i="4"/>
  <c r="Q1223" i="4"/>
  <c r="V1222" i="4"/>
  <c r="S1222" i="4"/>
  <c r="Q1222" i="4"/>
  <c r="V1221" i="4"/>
  <c r="S1221" i="4"/>
  <c r="Q1221" i="4"/>
  <c r="F1221" i="4"/>
  <c r="V1220" i="4"/>
  <c r="S1220" i="4"/>
  <c r="Q1220" i="4"/>
  <c r="V1219" i="4"/>
  <c r="S1219" i="4"/>
  <c r="Q1219" i="4"/>
  <c r="F1219" i="4"/>
  <c r="V1218" i="4"/>
  <c r="S1218" i="4"/>
  <c r="Q1218" i="4"/>
  <c r="F1218" i="4"/>
  <c r="V1217" i="4"/>
  <c r="S1217" i="4"/>
  <c r="Q1217" i="4"/>
  <c r="F1217" i="4"/>
  <c r="V1216" i="4"/>
  <c r="S1216" i="4"/>
  <c r="Q1216" i="4"/>
  <c r="F1216" i="4"/>
  <c r="V1215" i="4"/>
  <c r="S1215" i="4"/>
  <c r="Q1215" i="4"/>
  <c r="F1215" i="4"/>
  <c r="V1214" i="4"/>
  <c r="S1214" i="4"/>
  <c r="Q1214" i="4"/>
  <c r="V1213" i="4"/>
  <c r="S1213" i="4"/>
  <c r="Q1213" i="4"/>
  <c r="V1212" i="4"/>
  <c r="S1212" i="4"/>
  <c r="Q1212" i="4"/>
  <c r="F1212" i="4"/>
  <c r="V1211" i="4"/>
  <c r="S1211" i="4"/>
  <c r="Q1211" i="4"/>
  <c r="V1210" i="4"/>
  <c r="S1210" i="4"/>
  <c r="Q1210" i="4"/>
  <c r="V1209" i="4"/>
  <c r="S1209" i="4"/>
  <c r="Q1209" i="4"/>
  <c r="V1208" i="4"/>
  <c r="S1208" i="4"/>
  <c r="Q1208" i="4"/>
  <c r="V1207" i="4"/>
  <c r="S1207" i="4"/>
  <c r="Q1207" i="4"/>
  <c r="V1206" i="4"/>
  <c r="S1206" i="4"/>
  <c r="Q1206" i="4"/>
  <c r="F1206" i="4"/>
  <c r="V1205" i="4"/>
  <c r="S1205" i="4"/>
  <c r="Q1205" i="4"/>
  <c r="F1205" i="4"/>
  <c r="V1204" i="4"/>
  <c r="S1204" i="4"/>
  <c r="Q1204" i="4"/>
  <c r="V1203" i="4"/>
  <c r="S1203" i="4"/>
  <c r="Q1203" i="4"/>
  <c r="F1203" i="4"/>
  <c r="V1202" i="4"/>
  <c r="S1202" i="4"/>
  <c r="Q1202" i="4"/>
  <c r="F1202" i="4"/>
  <c r="V1201" i="4"/>
  <c r="S1201" i="4"/>
  <c r="Q1201" i="4"/>
  <c r="V1200" i="4"/>
  <c r="S1200" i="4"/>
  <c r="Q1200" i="4"/>
  <c r="F1200" i="4"/>
  <c r="F119" i="4" s="1"/>
  <c r="V1199" i="4"/>
  <c r="S1199" i="4"/>
  <c r="Q1199" i="4"/>
  <c r="V1198" i="4"/>
  <c r="S1198" i="4"/>
  <c r="Q1198" i="4"/>
  <c r="V1197" i="4"/>
  <c r="S1197" i="4"/>
  <c r="Q1197" i="4"/>
  <c r="V1196" i="4"/>
  <c r="S1196" i="4"/>
  <c r="Q1196" i="4"/>
  <c r="V1195" i="4"/>
  <c r="Q1195" i="4"/>
  <c r="V1194" i="4"/>
  <c r="S1194" i="4"/>
  <c r="Q1194" i="4"/>
  <c r="V1193" i="4"/>
  <c r="S1193" i="4"/>
  <c r="Q1193" i="4"/>
  <c r="V1189" i="4"/>
  <c r="S1189" i="4"/>
  <c r="Q1189" i="4"/>
  <c r="V1186" i="4"/>
  <c r="S1186" i="4"/>
  <c r="Q1186" i="4"/>
  <c r="V1185" i="4"/>
  <c r="S1185" i="4"/>
  <c r="Q1185" i="4"/>
  <c r="V1184" i="4"/>
  <c r="Q1184" i="4"/>
  <c r="V1183" i="4"/>
  <c r="S1183" i="4"/>
  <c r="Q1183" i="4"/>
  <c r="V1182" i="4"/>
  <c r="Q1182" i="4"/>
  <c r="V1181" i="4"/>
  <c r="S1181" i="4"/>
  <c r="Q1181" i="4"/>
  <c r="V1180" i="4"/>
  <c r="S1180" i="4"/>
  <c r="Q1180" i="4"/>
  <c r="V1179" i="4"/>
  <c r="S1179" i="4"/>
  <c r="Q1179" i="4"/>
  <c r="V1178" i="4"/>
  <c r="S1178" i="4"/>
  <c r="Q1178" i="4"/>
  <c r="V1177" i="4"/>
  <c r="S1177" i="4"/>
  <c r="Q1177" i="4"/>
  <c r="V1176" i="4"/>
  <c r="S1176" i="4"/>
  <c r="Q1176" i="4"/>
  <c r="V1175" i="4"/>
  <c r="Q1175" i="4"/>
  <c r="V1174" i="4"/>
  <c r="S1174" i="4"/>
  <c r="Q1174" i="4"/>
  <c r="V1173" i="4"/>
  <c r="S1173" i="4"/>
  <c r="Q1173" i="4"/>
  <c r="V1172" i="4"/>
  <c r="S1172" i="4"/>
  <c r="Q1172" i="4"/>
  <c r="V1171" i="4"/>
  <c r="S1171" i="4"/>
  <c r="Q1171" i="4"/>
  <c r="V1170" i="4"/>
  <c r="Q1170" i="4"/>
  <c r="V1169" i="4"/>
  <c r="S1169" i="4"/>
  <c r="Q1169" i="4"/>
  <c r="V1168" i="4"/>
  <c r="S1168" i="4"/>
  <c r="Q1168" i="4"/>
  <c r="V1167" i="4"/>
  <c r="S1167" i="4"/>
  <c r="Q1167" i="4"/>
  <c r="V1166" i="4"/>
  <c r="S1166" i="4"/>
  <c r="Q1166" i="4"/>
  <c r="V1165" i="4"/>
  <c r="S1165" i="4"/>
  <c r="Q1165" i="4"/>
  <c r="V1164" i="4"/>
  <c r="S1164" i="4"/>
  <c r="Q1164" i="4"/>
  <c r="V1163" i="4"/>
  <c r="S1163" i="4"/>
  <c r="Q1163" i="4"/>
  <c r="V1162" i="4"/>
  <c r="S1162" i="4"/>
  <c r="Q1162" i="4"/>
  <c r="V1161" i="4"/>
  <c r="S1161" i="4"/>
  <c r="Q1161" i="4"/>
  <c r="V1160" i="4"/>
  <c r="S1160" i="4"/>
  <c r="Q1160" i="4"/>
  <c r="V1159" i="4"/>
  <c r="S1159" i="4"/>
  <c r="Q1159" i="4"/>
  <c r="V1158" i="4"/>
  <c r="Q1158" i="4"/>
  <c r="V1157" i="4"/>
  <c r="V1156" i="4"/>
  <c r="S1156" i="4"/>
  <c r="Q1156" i="4"/>
  <c r="V1155" i="4"/>
  <c r="S1155" i="4"/>
  <c r="Q1155" i="4"/>
  <c r="V1154" i="4"/>
  <c r="S1154" i="4"/>
  <c r="Q1154" i="4"/>
  <c r="V1153" i="4"/>
  <c r="Q1153" i="4"/>
  <c r="V1152" i="4"/>
  <c r="Q1152" i="4"/>
  <c r="V1151" i="4"/>
  <c r="S1151" i="4"/>
  <c r="Q1151" i="4"/>
  <c r="V1150" i="4"/>
  <c r="Q1150" i="4"/>
  <c r="V1149" i="4"/>
  <c r="S1149" i="4"/>
  <c r="Q1149" i="4"/>
  <c r="V1148" i="4"/>
  <c r="S1148" i="4"/>
  <c r="Q1148" i="4"/>
  <c r="V1147" i="4"/>
  <c r="S1147" i="4"/>
  <c r="Q1147" i="4"/>
  <c r="V1146" i="4"/>
  <c r="S1146" i="4"/>
  <c r="Q1146" i="4"/>
  <c r="V1145" i="4"/>
  <c r="Q1145" i="4"/>
  <c r="V1144" i="4"/>
  <c r="S1144" i="4"/>
  <c r="Q1144" i="4"/>
  <c r="V1143" i="4"/>
  <c r="Q1143" i="4"/>
  <c r="V1142" i="4"/>
  <c r="S1142" i="4"/>
  <c r="Q1142" i="4"/>
  <c r="V1141" i="4"/>
  <c r="Q1141" i="4"/>
  <c r="V1140" i="4"/>
  <c r="S1140" i="4"/>
  <c r="Q1140" i="4"/>
  <c r="V1139" i="4"/>
  <c r="S1139" i="4"/>
  <c r="Q1139" i="4"/>
  <c r="V1138" i="4"/>
  <c r="S1138" i="4"/>
  <c r="Q1138" i="4"/>
  <c r="V1137" i="4"/>
  <c r="S1137" i="4"/>
  <c r="Q1137" i="4"/>
  <c r="V1136" i="4"/>
  <c r="S1136" i="4"/>
  <c r="Q1136" i="4"/>
  <c r="V1135" i="4"/>
  <c r="Q1135" i="4"/>
  <c r="V1134" i="4"/>
  <c r="Q1134" i="4"/>
  <c r="V1132" i="4"/>
  <c r="Q1132" i="4"/>
  <c r="V1131" i="4"/>
  <c r="S1131" i="4"/>
  <c r="Q1131" i="4"/>
  <c r="V1130" i="4"/>
  <c r="S1130" i="4"/>
  <c r="Q1130" i="4"/>
  <c r="V1129" i="4"/>
  <c r="S1129" i="4"/>
  <c r="Q1129" i="4"/>
  <c r="V1128" i="4"/>
  <c r="Q1128" i="4"/>
  <c r="U1127" i="4"/>
  <c r="T1127" i="4"/>
  <c r="R1127" i="4"/>
  <c r="P1127" i="4"/>
  <c r="L1127" i="4"/>
  <c r="K1127" i="4"/>
  <c r="I1127" i="4"/>
  <c r="H1127" i="4"/>
  <c r="G1127" i="4"/>
  <c r="E1127" i="4"/>
  <c r="V1122" i="4"/>
  <c r="S1122" i="4"/>
  <c r="Q1122" i="4"/>
  <c r="V1121" i="4"/>
  <c r="S1121" i="4"/>
  <c r="Q1121" i="4"/>
  <c r="V1120" i="4"/>
  <c r="S1120" i="4"/>
  <c r="Q1120" i="4"/>
  <c r="V1119" i="4"/>
  <c r="S1119" i="4"/>
  <c r="Q1119" i="4"/>
  <c r="V1118" i="4"/>
  <c r="S1118" i="4"/>
  <c r="Q1118" i="4"/>
  <c r="V1117" i="4"/>
  <c r="S1117" i="4"/>
  <c r="Q1117" i="4"/>
  <c r="V1116" i="4"/>
  <c r="S1116" i="4"/>
  <c r="Q1116" i="4"/>
  <c r="V1115" i="4"/>
  <c r="S1115" i="4"/>
  <c r="Q1115" i="4"/>
  <c r="V1114" i="4"/>
  <c r="Q1114" i="4"/>
  <c r="V1113" i="4"/>
  <c r="Q1113" i="4"/>
  <c r="V1112" i="4"/>
  <c r="S1112" i="4"/>
  <c r="Q1112" i="4"/>
  <c r="V1111" i="4"/>
  <c r="S1111" i="4"/>
  <c r="Q1111" i="4"/>
  <c r="V1110" i="4"/>
  <c r="S1110" i="4"/>
  <c r="Q1110" i="4"/>
  <c r="V1109" i="4"/>
  <c r="S1109" i="4"/>
  <c r="Q1109" i="4"/>
  <c r="V1108" i="4"/>
  <c r="S1108" i="4"/>
  <c r="Q1108" i="4"/>
  <c r="U24" i="4"/>
  <c r="T24" i="4"/>
  <c r="R24" i="4"/>
  <c r="H24" i="4"/>
  <c r="G24" i="4"/>
  <c r="E24" i="4"/>
  <c r="V1106" i="4"/>
  <c r="S1106" i="4"/>
  <c r="Q1106" i="4"/>
  <c r="V1105" i="4"/>
  <c r="S1105" i="4"/>
  <c r="Q1105" i="4"/>
  <c r="V1104" i="4"/>
  <c r="S1104" i="4"/>
  <c r="Q1104" i="4"/>
  <c r="V1103" i="4"/>
  <c r="S1103" i="4"/>
  <c r="Q1103" i="4"/>
  <c r="V1102" i="4"/>
  <c r="S1102" i="4"/>
  <c r="Q1102" i="4"/>
  <c r="V1101" i="4"/>
  <c r="S1101" i="4"/>
  <c r="Q1101" i="4"/>
  <c r="V1100" i="4"/>
  <c r="S1100" i="4"/>
  <c r="Q1100" i="4"/>
  <c r="V1099" i="4"/>
  <c r="S1099" i="4"/>
  <c r="Q1099" i="4"/>
  <c r="V1098" i="4"/>
  <c r="S1098" i="4"/>
  <c r="Q1098" i="4"/>
  <c r="V1097" i="4"/>
  <c r="S1097" i="4"/>
  <c r="Q1097" i="4"/>
  <c r="V1096" i="4"/>
  <c r="S1096" i="4"/>
  <c r="Q1096" i="4"/>
  <c r="V1095" i="4"/>
  <c r="Q1095" i="4"/>
  <c r="V1094" i="4"/>
  <c r="Q1094" i="4"/>
  <c r="U1093" i="4"/>
  <c r="T1093" i="4"/>
  <c r="R1093" i="4"/>
  <c r="P1093" i="4"/>
  <c r="O1093" i="4"/>
  <c r="H1093" i="4"/>
  <c r="G1093" i="4"/>
  <c r="E1093" i="4"/>
  <c r="V1092" i="4"/>
  <c r="S1092" i="4"/>
  <c r="Q1092" i="4"/>
  <c r="V1091" i="4"/>
  <c r="S1091" i="4"/>
  <c r="Q1091" i="4"/>
  <c r="V1090" i="4"/>
  <c r="S1090" i="4"/>
  <c r="Q1090" i="4"/>
  <c r="V1089" i="4"/>
  <c r="S1089" i="4"/>
  <c r="Q1089" i="4"/>
  <c r="V1088" i="4"/>
  <c r="Q1088" i="4"/>
  <c r="U1087" i="4"/>
  <c r="T1087" i="4"/>
  <c r="R1087" i="4"/>
  <c r="P1087" i="4"/>
  <c r="L1087" i="4"/>
  <c r="K1087" i="4"/>
  <c r="J1087" i="4"/>
  <c r="I1087" i="4"/>
  <c r="H1087" i="4"/>
  <c r="G1087" i="4"/>
  <c r="E1087" i="4"/>
  <c r="M1085" i="4"/>
  <c r="F1083" i="4"/>
  <c r="F1082" i="4"/>
  <c r="V1081" i="4"/>
  <c r="S1081" i="4"/>
  <c r="Q1081" i="4"/>
  <c r="F1081" i="4"/>
  <c r="V1079" i="4"/>
  <c r="S1079" i="4"/>
  <c r="Q1079" i="4"/>
  <c r="V1078" i="4"/>
  <c r="S1078" i="4"/>
  <c r="Q1078" i="4"/>
  <c r="F1078" i="4"/>
  <c r="V1077" i="4"/>
  <c r="S1077" i="4"/>
  <c r="Q1077" i="4"/>
  <c r="F1077" i="4"/>
  <c r="V1076" i="4"/>
  <c r="S1076" i="4"/>
  <c r="Q1076" i="4"/>
  <c r="F1076" i="4"/>
  <c r="V1075" i="4"/>
  <c r="S1075" i="4"/>
  <c r="Q1075" i="4"/>
  <c r="F1075" i="4"/>
  <c r="V1074" i="4"/>
  <c r="S1074" i="4"/>
  <c r="Q1074" i="4"/>
  <c r="F1074" i="4"/>
  <c r="V1073" i="4"/>
  <c r="S1073" i="4"/>
  <c r="Q1073" i="4"/>
  <c r="F1073" i="4"/>
  <c r="V1072" i="4"/>
  <c r="S1072" i="4"/>
  <c r="Q1072" i="4"/>
  <c r="F1072" i="4"/>
  <c r="V1071" i="4"/>
  <c r="S1071" i="4"/>
  <c r="Q1071" i="4"/>
  <c r="V1070" i="4"/>
  <c r="S1070" i="4"/>
  <c r="Q1070" i="4"/>
  <c r="F1070" i="4"/>
  <c r="V1069" i="4"/>
  <c r="S1069" i="4"/>
  <c r="Q1069" i="4"/>
  <c r="F1069" i="4"/>
  <c r="V1068" i="4"/>
  <c r="S1068" i="4"/>
  <c r="Q1068" i="4"/>
  <c r="F1068" i="4"/>
  <c r="V1067" i="4"/>
  <c r="S1067" i="4"/>
  <c r="Q1067" i="4"/>
  <c r="F1067" i="4"/>
  <c r="V1066" i="4"/>
  <c r="S1066" i="4"/>
  <c r="Q1066" i="4"/>
  <c r="F1066" i="4"/>
  <c r="V1065" i="4"/>
  <c r="S1065" i="4"/>
  <c r="Q1065" i="4"/>
  <c r="F1065" i="4"/>
  <c r="V1064" i="4"/>
  <c r="S1064" i="4"/>
  <c r="Q1064" i="4"/>
  <c r="F1064" i="4"/>
  <c r="V1063" i="4"/>
  <c r="S1063" i="4"/>
  <c r="Q1063" i="4"/>
  <c r="F1063" i="4"/>
  <c r="V1062" i="4"/>
  <c r="S1062" i="4"/>
  <c r="Q1062" i="4"/>
  <c r="V1061" i="4"/>
  <c r="S1061" i="4"/>
  <c r="Q1061" i="4"/>
  <c r="F1061" i="4"/>
  <c r="V1060" i="4"/>
  <c r="S1060" i="4"/>
  <c r="Q1060" i="4"/>
  <c r="F1060" i="4"/>
  <c r="V1059" i="4"/>
  <c r="S1059" i="4"/>
  <c r="Q1059" i="4"/>
  <c r="F1059" i="4"/>
  <c r="V1058" i="4"/>
  <c r="S1058" i="4"/>
  <c r="Q1058" i="4"/>
  <c r="V1057" i="4"/>
  <c r="S1057" i="4"/>
  <c r="Q1057" i="4"/>
  <c r="F1057" i="4"/>
  <c r="V1056" i="4"/>
  <c r="S1056" i="4"/>
  <c r="Q1056" i="4"/>
  <c r="V1055" i="4"/>
  <c r="S1055" i="4"/>
  <c r="Q1055" i="4"/>
  <c r="F1055" i="4"/>
  <c r="V1054" i="4"/>
  <c r="S1054" i="4"/>
  <c r="Q1054" i="4"/>
  <c r="F1054" i="4"/>
  <c r="V1053" i="4"/>
  <c r="S1053" i="4"/>
  <c r="Q1053" i="4"/>
  <c r="V1052" i="4"/>
  <c r="S1052" i="4"/>
  <c r="Q1052" i="4"/>
  <c r="F1052" i="4"/>
  <c r="V1051" i="4"/>
  <c r="S1051" i="4"/>
  <c r="Q1051" i="4"/>
  <c r="F1051" i="4"/>
  <c r="V1050" i="4"/>
  <c r="S1050" i="4"/>
  <c r="Q1050" i="4"/>
  <c r="F1050" i="4"/>
  <c r="V1049" i="4"/>
  <c r="S1049" i="4"/>
  <c r="Q1049" i="4"/>
  <c r="F1049" i="4"/>
  <c r="V1048" i="4"/>
  <c r="S1048" i="4"/>
  <c r="Q1048" i="4"/>
  <c r="F1048" i="4"/>
  <c r="V1047" i="4"/>
  <c r="S1047" i="4"/>
  <c r="Q1047" i="4"/>
  <c r="V1046" i="4"/>
  <c r="S1046" i="4"/>
  <c r="Q1046" i="4"/>
  <c r="V1045" i="4"/>
  <c r="S1045" i="4"/>
  <c r="Q1045" i="4"/>
  <c r="F1045" i="4"/>
  <c r="V1044" i="4"/>
  <c r="Q1044" i="4"/>
  <c r="V1043" i="4"/>
  <c r="S1043" i="4"/>
  <c r="Q1043" i="4"/>
  <c r="V1042" i="4"/>
  <c r="S1042" i="4"/>
  <c r="Q1042" i="4"/>
  <c r="V1038" i="4"/>
  <c r="S1038" i="4"/>
  <c r="Q1038" i="4"/>
  <c r="U1037" i="4"/>
  <c r="T1037" i="4"/>
  <c r="R1037" i="4"/>
  <c r="P1037" i="4"/>
  <c r="O1037" i="4"/>
  <c r="V1036" i="4"/>
  <c r="S1036" i="4"/>
  <c r="Q1036" i="4"/>
  <c r="V1035" i="4"/>
  <c r="S1035" i="4"/>
  <c r="Q1035" i="4"/>
  <c r="V1034" i="4"/>
  <c r="S1034" i="4"/>
  <c r="Q1034" i="4"/>
  <c r="V1033" i="4"/>
  <c r="S1033" i="4"/>
  <c r="Q1033" i="4"/>
  <c r="V1032" i="4"/>
  <c r="S1032" i="4"/>
  <c r="Q1032" i="4"/>
  <c r="V1031" i="4"/>
  <c r="S1031" i="4"/>
  <c r="Q1031" i="4"/>
  <c r="V1030" i="4"/>
  <c r="S1030" i="4"/>
  <c r="Q1030" i="4"/>
  <c r="V1029" i="4"/>
  <c r="S1029" i="4"/>
  <c r="Q1029" i="4"/>
  <c r="V1028" i="4"/>
  <c r="S1028" i="4"/>
  <c r="Q1028" i="4"/>
  <c r="V1027" i="4"/>
  <c r="S1027" i="4"/>
  <c r="Q1027" i="4"/>
  <c r="V1026" i="4"/>
  <c r="S1026" i="4"/>
  <c r="Q1026" i="4"/>
  <c r="V1025" i="4"/>
  <c r="S1025" i="4"/>
  <c r="Q1025" i="4"/>
  <c r="V1024" i="4"/>
  <c r="S1024" i="4"/>
  <c r="Q1024" i="4"/>
  <c r="V1023" i="4"/>
  <c r="S1023" i="4"/>
  <c r="Q1023" i="4"/>
  <c r="V1022" i="4"/>
  <c r="S1022" i="4"/>
  <c r="Q1022" i="4"/>
  <c r="V1021" i="4"/>
  <c r="S1021" i="4"/>
  <c r="Q1021" i="4"/>
  <c r="V1020" i="4"/>
  <c r="S1020" i="4"/>
  <c r="Q1020" i="4"/>
  <c r="V1019" i="4"/>
  <c r="S1019" i="4"/>
  <c r="Q1019" i="4"/>
  <c r="V1018" i="4"/>
  <c r="S1018" i="4"/>
  <c r="Q1018" i="4"/>
  <c r="V1017" i="4"/>
  <c r="S1017" i="4"/>
  <c r="Q1017" i="4"/>
  <c r="V1016" i="4"/>
  <c r="S1016" i="4"/>
  <c r="Q1016" i="4"/>
  <c r="V1015" i="4"/>
  <c r="S1015" i="4"/>
  <c r="Q1015" i="4"/>
  <c r="V1014" i="4"/>
  <c r="S1014" i="4"/>
  <c r="Q1014" i="4"/>
  <c r="V1013" i="4"/>
  <c r="S1013" i="4"/>
  <c r="Q1013" i="4"/>
  <c r="V1012" i="4"/>
  <c r="S1012" i="4"/>
  <c r="Q1012" i="4"/>
  <c r="V1011" i="4"/>
  <c r="S1011" i="4"/>
  <c r="Q1011" i="4"/>
  <c r="V1010" i="4"/>
  <c r="S1010" i="4"/>
  <c r="Q1010" i="4"/>
  <c r="V1009" i="4"/>
  <c r="S1009" i="4"/>
  <c r="Q1009" i="4"/>
  <c r="V1008" i="4"/>
  <c r="S1008" i="4"/>
  <c r="Q1008" i="4"/>
  <c r="V1007" i="4"/>
  <c r="S1007" i="4"/>
  <c r="Q1007" i="4"/>
  <c r="V1006" i="4"/>
  <c r="S1006" i="4"/>
  <c r="Q1006" i="4"/>
  <c r="V1005" i="4"/>
  <c r="S1005" i="4"/>
  <c r="Q1005" i="4"/>
  <c r="V1004" i="4"/>
  <c r="S1004" i="4"/>
  <c r="Q1004" i="4"/>
  <c r="V1003" i="4"/>
  <c r="S1003" i="4"/>
  <c r="Q1003" i="4"/>
  <c r="V1002" i="4"/>
  <c r="S1002" i="4"/>
  <c r="Q1002" i="4"/>
  <c r="V1001" i="4"/>
  <c r="S1001" i="4"/>
  <c r="Q1001" i="4"/>
  <c r="V1000" i="4"/>
  <c r="S1000" i="4"/>
  <c r="Q1000" i="4"/>
  <c r="V999" i="4"/>
  <c r="S999" i="4"/>
  <c r="Q999" i="4"/>
  <c r="V998" i="4"/>
  <c r="S998" i="4"/>
  <c r="Q998" i="4"/>
  <c r="V997" i="4"/>
  <c r="S997" i="4"/>
  <c r="Q997" i="4"/>
  <c r="V996" i="4"/>
  <c r="S996" i="4"/>
  <c r="Q996" i="4"/>
  <c r="V995" i="4"/>
  <c r="S995" i="4"/>
  <c r="Q995" i="4"/>
  <c r="V994" i="4"/>
  <c r="S994" i="4"/>
  <c r="Q994" i="4"/>
  <c r="V993" i="4"/>
  <c r="S993" i="4"/>
  <c r="Q993" i="4"/>
  <c r="V992" i="4"/>
  <c r="S992" i="4"/>
  <c r="Q992" i="4"/>
  <c r="V991" i="4"/>
  <c r="S991" i="4"/>
  <c r="Q991" i="4"/>
  <c r="V990" i="4"/>
  <c r="S990" i="4"/>
  <c r="Q990" i="4"/>
  <c r="V989" i="4"/>
  <c r="S989" i="4"/>
  <c r="Q989" i="4"/>
  <c r="V988" i="4"/>
  <c r="S988" i="4"/>
  <c r="Q988" i="4"/>
  <c r="V987" i="4"/>
  <c r="S987" i="4"/>
  <c r="Q987" i="4"/>
  <c r="V986" i="4"/>
  <c r="S986" i="4"/>
  <c r="Q986" i="4"/>
  <c r="V985" i="4"/>
  <c r="Q985" i="4"/>
  <c r="V984" i="4"/>
  <c r="Q984" i="4"/>
  <c r="U983" i="4"/>
  <c r="U61" i="4" s="1"/>
  <c r="T983" i="4"/>
  <c r="T61" i="4" s="1"/>
  <c r="R983" i="4"/>
  <c r="R61" i="4" s="1"/>
  <c r="P983" i="4"/>
  <c r="O983" i="4"/>
  <c r="H983" i="4"/>
  <c r="H61" i="4" s="1"/>
  <c r="G983" i="4"/>
  <c r="G61" i="4" s="1"/>
  <c r="E983" i="4"/>
  <c r="E61" i="4" s="1"/>
  <c r="V982" i="4"/>
  <c r="S982" i="4"/>
  <c r="Q982" i="4"/>
  <c r="V981" i="4"/>
  <c r="S981" i="4"/>
  <c r="Q981" i="4"/>
  <c r="V980" i="4"/>
  <c r="S980" i="4"/>
  <c r="Q980" i="4"/>
  <c r="V979" i="4"/>
  <c r="S979" i="4"/>
  <c r="Q979" i="4"/>
  <c r="V978" i="4"/>
  <c r="Q978" i="4"/>
  <c r="F977" i="4"/>
  <c r="U977" i="4"/>
  <c r="T977" i="4"/>
  <c r="R977" i="4"/>
  <c r="P977" i="4"/>
  <c r="O977" i="4"/>
  <c r="K977" i="4"/>
  <c r="I977" i="4"/>
  <c r="H977" i="4"/>
  <c r="G977" i="4"/>
  <c r="E977" i="4"/>
  <c r="V973" i="4"/>
  <c r="S973" i="4"/>
  <c r="Q973" i="4"/>
  <c r="V972" i="4"/>
  <c r="S972" i="4"/>
  <c r="Q972" i="4"/>
  <c r="V971" i="4"/>
  <c r="S971" i="4"/>
  <c r="Q971" i="4"/>
  <c r="V970" i="4"/>
  <c r="S970" i="4"/>
  <c r="Q970" i="4"/>
  <c r="V969" i="4"/>
  <c r="S969" i="4"/>
  <c r="Q969" i="4"/>
  <c r="V968" i="4"/>
  <c r="S968" i="4"/>
  <c r="Q968" i="4"/>
  <c r="V967" i="4"/>
  <c r="S967" i="4"/>
  <c r="Q967" i="4"/>
  <c r="V966" i="4"/>
  <c r="S966" i="4"/>
  <c r="Q966" i="4"/>
  <c r="V965" i="4"/>
  <c r="Q965" i="4"/>
  <c r="V964" i="4"/>
  <c r="Q964" i="4"/>
  <c r="V963" i="4"/>
  <c r="S963" i="4"/>
  <c r="Q963" i="4"/>
  <c r="V962" i="4"/>
  <c r="S962" i="4"/>
  <c r="Q962" i="4"/>
  <c r="V961" i="4"/>
  <c r="S961" i="4"/>
  <c r="Q961" i="4"/>
  <c r="V960" i="4"/>
  <c r="S960" i="4"/>
  <c r="Q960" i="4"/>
  <c r="V959" i="4"/>
  <c r="S959" i="4"/>
  <c r="Q959" i="4"/>
  <c r="U958" i="4"/>
  <c r="U31" i="4" s="1"/>
  <c r="T958" i="4"/>
  <c r="T31" i="4" s="1"/>
  <c r="R958" i="4"/>
  <c r="R31" i="4" s="1"/>
  <c r="P958" i="4"/>
  <c r="O958" i="4"/>
  <c r="L958" i="4"/>
  <c r="K958" i="4"/>
  <c r="K31" i="4" s="1"/>
  <c r="I958" i="4"/>
  <c r="H958" i="4"/>
  <c r="H31" i="4" s="1"/>
  <c r="G958" i="4"/>
  <c r="G31" i="4" s="1"/>
  <c r="E958" i="4"/>
  <c r="E31" i="4" s="1"/>
  <c r="V957" i="4"/>
  <c r="S957" i="4"/>
  <c r="Q957" i="4"/>
  <c r="V956" i="4"/>
  <c r="S956" i="4"/>
  <c r="Q956" i="4"/>
  <c r="V955" i="4"/>
  <c r="S955" i="4"/>
  <c r="Q955" i="4"/>
  <c r="V954" i="4"/>
  <c r="S954" i="4"/>
  <c r="Q954" i="4"/>
  <c r="V953" i="4"/>
  <c r="S953" i="4"/>
  <c r="Q953" i="4"/>
  <c r="V952" i="4"/>
  <c r="S952" i="4"/>
  <c r="Q952" i="4"/>
  <c r="V951" i="4"/>
  <c r="S951" i="4"/>
  <c r="Q951" i="4"/>
  <c r="V950" i="4"/>
  <c r="S950" i="4"/>
  <c r="Q950" i="4"/>
  <c r="V949" i="4"/>
  <c r="S949" i="4"/>
  <c r="Q949" i="4"/>
  <c r="V948" i="4"/>
  <c r="S948" i="4"/>
  <c r="Q948" i="4"/>
  <c r="V947" i="4"/>
  <c r="S947" i="4"/>
  <c r="Q947" i="4"/>
  <c r="V946" i="4"/>
  <c r="S946" i="4"/>
  <c r="Q946" i="4"/>
  <c r="V945" i="4"/>
  <c r="S945" i="4"/>
  <c r="Q945" i="4"/>
  <c r="U944" i="4"/>
  <c r="U15" i="4" s="1"/>
  <c r="T944" i="4"/>
  <c r="T15" i="4" s="1"/>
  <c r="R944" i="4"/>
  <c r="R15" i="4" s="1"/>
  <c r="P944" i="4"/>
  <c r="O944" i="4"/>
  <c r="L944" i="4"/>
  <c r="K944" i="4"/>
  <c r="K15" i="4" s="1"/>
  <c r="I944" i="4"/>
  <c r="H944" i="4"/>
  <c r="H15" i="4" s="1"/>
  <c r="G944" i="4"/>
  <c r="G15" i="4" s="1"/>
  <c r="F944" i="4"/>
  <c r="F15" i="4" s="1"/>
  <c r="E944" i="4"/>
  <c r="E15" i="4" s="1"/>
  <c r="V943" i="4"/>
  <c r="S943" i="4"/>
  <c r="Q943" i="4"/>
  <c r="V942" i="4"/>
  <c r="S942" i="4"/>
  <c r="Q942" i="4"/>
  <c r="V941" i="4"/>
  <c r="S941" i="4"/>
  <c r="Q941" i="4"/>
  <c r="V940" i="4"/>
  <c r="S940" i="4"/>
  <c r="Q940" i="4"/>
  <c r="V939" i="4"/>
  <c r="Q939" i="4"/>
  <c r="U938" i="4"/>
  <c r="T938" i="4"/>
  <c r="R938" i="4"/>
  <c r="P938" i="4"/>
  <c r="L938" i="4"/>
  <c r="K938" i="4"/>
  <c r="I938" i="4"/>
  <c r="H938" i="4"/>
  <c r="G938" i="4"/>
  <c r="E938" i="4"/>
  <c r="M936" i="4"/>
  <c r="F934" i="4"/>
  <c r="F933" i="4"/>
  <c r="V932" i="4"/>
  <c r="S932" i="4"/>
  <c r="Q932" i="4"/>
  <c r="F932" i="4"/>
  <c r="V930" i="4"/>
  <c r="S930" i="4"/>
  <c r="Q930" i="4"/>
  <c r="V929" i="4"/>
  <c r="S929" i="4"/>
  <c r="Q929" i="4"/>
  <c r="V928" i="4"/>
  <c r="S928" i="4"/>
  <c r="Q928" i="4"/>
  <c r="F928" i="4"/>
  <c r="V927" i="4"/>
  <c r="S927" i="4"/>
  <c r="Q927" i="4"/>
  <c r="F927" i="4"/>
  <c r="V926" i="4"/>
  <c r="S926" i="4"/>
  <c r="Q926" i="4"/>
  <c r="F926" i="4"/>
  <c r="V925" i="4"/>
  <c r="S925" i="4"/>
  <c r="Q925" i="4"/>
  <c r="F925" i="4"/>
  <c r="V924" i="4"/>
  <c r="S924" i="4"/>
  <c r="Q924" i="4"/>
  <c r="F924" i="4"/>
  <c r="V923" i="4"/>
  <c r="S923" i="4"/>
  <c r="Q923" i="4"/>
  <c r="F923" i="4"/>
  <c r="V922" i="4"/>
  <c r="S922" i="4"/>
  <c r="Q922" i="4"/>
  <c r="F922" i="4"/>
  <c r="V921" i="4"/>
  <c r="S921" i="4"/>
  <c r="Q921" i="4"/>
  <c r="F921" i="4"/>
  <c r="V920" i="4"/>
  <c r="S920" i="4"/>
  <c r="Q920" i="4"/>
  <c r="F920" i="4"/>
  <c r="V919" i="4"/>
  <c r="S919" i="4"/>
  <c r="Q919" i="4"/>
  <c r="F919" i="4"/>
  <c r="V918" i="4"/>
  <c r="S918" i="4"/>
  <c r="Q918" i="4"/>
  <c r="F918" i="4"/>
  <c r="V917" i="4"/>
  <c r="S917" i="4"/>
  <c r="Q917" i="4"/>
  <c r="F917" i="4"/>
  <c r="V916" i="4"/>
  <c r="S916" i="4"/>
  <c r="Q916" i="4"/>
  <c r="F916" i="4"/>
  <c r="V915" i="4"/>
  <c r="S915" i="4"/>
  <c r="Q915" i="4"/>
  <c r="F915" i="4"/>
  <c r="V914" i="4"/>
  <c r="S914" i="4"/>
  <c r="Q914" i="4"/>
  <c r="F914" i="4"/>
  <c r="V913" i="4"/>
  <c r="S913" i="4"/>
  <c r="Q913" i="4"/>
  <c r="V912" i="4"/>
  <c r="S912" i="4"/>
  <c r="Q912" i="4"/>
  <c r="F912" i="4"/>
  <c r="V911" i="4"/>
  <c r="S911" i="4"/>
  <c r="Q911" i="4"/>
  <c r="F911" i="4"/>
  <c r="V910" i="4"/>
  <c r="S910" i="4"/>
  <c r="Q910" i="4"/>
  <c r="F910" i="4"/>
  <c r="V909" i="4"/>
  <c r="S909" i="4"/>
  <c r="Q909" i="4"/>
  <c r="F909" i="4"/>
  <c r="V908" i="4"/>
  <c r="S908" i="4"/>
  <c r="Q908" i="4"/>
  <c r="F908" i="4"/>
  <c r="V907" i="4"/>
  <c r="S907" i="4"/>
  <c r="Q907" i="4"/>
  <c r="F907" i="4"/>
  <c r="V906" i="4"/>
  <c r="S906" i="4"/>
  <c r="Q906" i="4"/>
  <c r="F906" i="4"/>
  <c r="V905" i="4"/>
  <c r="S905" i="4"/>
  <c r="Q905" i="4"/>
  <c r="F905" i="4"/>
  <c r="V904" i="4"/>
  <c r="S904" i="4"/>
  <c r="Q904" i="4"/>
  <c r="V903" i="4"/>
  <c r="S903" i="4"/>
  <c r="Q903" i="4"/>
  <c r="F903" i="4"/>
  <c r="V902" i="4"/>
  <c r="S902" i="4"/>
  <c r="Q902" i="4"/>
  <c r="F902" i="4"/>
  <c r="V901" i="4"/>
  <c r="S901" i="4"/>
  <c r="Q901" i="4"/>
  <c r="F901" i="4"/>
  <c r="V900" i="4"/>
  <c r="S900" i="4"/>
  <c r="Q900" i="4"/>
  <c r="F900" i="4"/>
  <c r="V899" i="4"/>
  <c r="S899" i="4"/>
  <c r="Q899" i="4"/>
  <c r="F899" i="4"/>
  <c r="V898" i="4"/>
  <c r="S898" i="4"/>
  <c r="Q898" i="4"/>
  <c r="V897" i="4"/>
  <c r="S897" i="4"/>
  <c r="Q897" i="4"/>
  <c r="V896" i="4"/>
  <c r="S896" i="4"/>
  <c r="Q896" i="4"/>
  <c r="F896" i="4"/>
  <c r="V895" i="4"/>
  <c r="Q895" i="4"/>
  <c r="V894" i="4"/>
  <c r="S894" i="4"/>
  <c r="Q894" i="4"/>
  <c r="V893" i="4"/>
  <c r="S893" i="4"/>
  <c r="Q893" i="4"/>
  <c r="V889" i="4"/>
  <c r="S889" i="4"/>
  <c r="Q889" i="4"/>
  <c r="U888" i="4"/>
  <c r="T888" i="4"/>
  <c r="R888" i="4"/>
  <c r="P888" i="4"/>
  <c r="O888" i="4"/>
  <c r="K888" i="4"/>
  <c r="I888" i="4"/>
  <c r="V887" i="4"/>
  <c r="S887" i="4"/>
  <c r="Q887" i="4"/>
  <c r="V886" i="4"/>
  <c r="S886" i="4"/>
  <c r="Q886" i="4"/>
  <c r="V885" i="4"/>
  <c r="S885" i="4"/>
  <c r="Q885" i="4"/>
  <c r="V884" i="4"/>
  <c r="S884" i="4"/>
  <c r="Q884" i="4"/>
  <c r="V883" i="4"/>
  <c r="S883" i="4"/>
  <c r="Q883" i="4"/>
  <c r="V882" i="4"/>
  <c r="S882" i="4"/>
  <c r="Q882" i="4"/>
  <c r="V881" i="4"/>
  <c r="S881" i="4"/>
  <c r="Q881" i="4"/>
  <c r="V880" i="4"/>
  <c r="S880" i="4"/>
  <c r="Q880" i="4"/>
  <c r="V879" i="4"/>
  <c r="S879" i="4"/>
  <c r="Q879" i="4"/>
  <c r="V878" i="4"/>
  <c r="S878" i="4"/>
  <c r="Q878" i="4"/>
  <c r="V877" i="4"/>
  <c r="S877" i="4"/>
  <c r="Q877" i="4"/>
  <c r="V876" i="4"/>
  <c r="S876" i="4"/>
  <c r="Q876" i="4"/>
  <c r="V875" i="4"/>
  <c r="S875" i="4"/>
  <c r="Q875" i="4"/>
  <c r="V874" i="4"/>
  <c r="S874" i="4"/>
  <c r="Q874" i="4"/>
  <c r="V873" i="4"/>
  <c r="S873" i="4"/>
  <c r="Q873" i="4"/>
  <c r="V872" i="4"/>
  <c r="S872" i="4"/>
  <c r="Q872" i="4"/>
  <c r="V871" i="4"/>
  <c r="S871" i="4"/>
  <c r="Q871" i="4"/>
  <c r="V870" i="4"/>
  <c r="S870" i="4"/>
  <c r="Q870" i="4"/>
  <c r="V869" i="4"/>
  <c r="S869" i="4"/>
  <c r="Q869" i="4"/>
  <c r="V868" i="4"/>
  <c r="S868" i="4"/>
  <c r="Q868" i="4"/>
  <c r="V867" i="4"/>
  <c r="S867" i="4"/>
  <c r="Q867" i="4"/>
  <c r="V866" i="4"/>
  <c r="S866" i="4"/>
  <c r="Q866" i="4"/>
  <c r="V865" i="4"/>
  <c r="S865" i="4"/>
  <c r="Q865" i="4"/>
  <c r="V864" i="4"/>
  <c r="S864" i="4"/>
  <c r="Q864" i="4"/>
  <c r="V863" i="4"/>
  <c r="S863" i="4"/>
  <c r="Q863" i="4"/>
  <c r="V862" i="4"/>
  <c r="S862" i="4"/>
  <c r="Q862" i="4"/>
  <c r="V861" i="4"/>
  <c r="S861" i="4"/>
  <c r="Q861" i="4"/>
  <c r="V860" i="4"/>
  <c r="S860" i="4"/>
  <c r="Q860" i="4"/>
  <c r="V859" i="4"/>
  <c r="S859" i="4"/>
  <c r="Q859" i="4"/>
  <c r="V858" i="4"/>
  <c r="S858" i="4"/>
  <c r="Q858" i="4"/>
  <c r="V857" i="4"/>
  <c r="S857" i="4"/>
  <c r="Q857" i="4"/>
  <c r="V856" i="4"/>
  <c r="S856" i="4"/>
  <c r="Q856" i="4"/>
  <c r="V855" i="4"/>
  <c r="S855" i="4"/>
  <c r="Q855" i="4"/>
  <c r="V854" i="4"/>
  <c r="S854" i="4"/>
  <c r="Q854" i="4"/>
  <c r="V853" i="4"/>
  <c r="S853" i="4"/>
  <c r="Q853" i="4"/>
  <c r="V852" i="4"/>
  <c r="S852" i="4"/>
  <c r="Q852" i="4"/>
  <c r="V851" i="4"/>
  <c r="S851" i="4"/>
  <c r="Q851" i="4"/>
  <c r="V850" i="4"/>
  <c r="S850" i="4"/>
  <c r="Q850" i="4"/>
  <c r="V849" i="4"/>
  <c r="S849" i="4"/>
  <c r="Q849" i="4"/>
  <c r="V848" i="4"/>
  <c r="S848" i="4"/>
  <c r="Q848" i="4"/>
  <c r="V847" i="4"/>
  <c r="S847" i="4"/>
  <c r="Q847" i="4"/>
  <c r="V846" i="4"/>
  <c r="S846" i="4"/>
  <c r="Q846" i="4"/>
  <c r="V845" i="4"/>
  <c r="S845" i="4"/>
  <c r="Q845" i="4"/>
  <c r="V844" i="4"/>
  <c r="S844" i="4"/>
  <c r="Q844" i="4"/>
  <c r="V843" i="4"/>
  <c r="S843" i="4"/>
  <c r="Q843" i="4"/>
  <c r="V842" i="4"/>
  <c r="S842" i="4"/>
  <c r="Q842" i="4"/>
  <c r="V841" i="4"/>
  <c r="S841" i="4"/>
  <c r="Q841" i="4"/>
  <c r="V840" i="4"/>
  <c r="S840" i="4"/>
  <c r="Q840" i="4"/>
  <c r="V839" i="4"/>
  <c r="S839" i="4"/>
  <c r="Q839" i="4"/>
  <c r="V838" i="4"/>
  <c r="S838" i="4"/>
  <c r="Q838" i="4"/>
  <c r="V837" i="4"/>
  <c r="S837" i="4"/>
  <c r="Q837" i="4"/>
  <c r="V836" i="4"/>
  <c r="Q836" i="4"/>
  <c r="V835" i="4"/>
  <c r="S835" i="4"/>
  <c r="Q835" i="4"/>
  <c r="U834" i="4"/>
  <c r="T834" i="4"/>
  <c r="R834" i="4"/>
  <c r="P834" i="4"/>
  <c r="O834" i="4"/>
  <c r="H834" i="4"/>
  <c r="G834" i="4"/>
  <c r="E834" i="4"/>
  <c r="V833" i="4"/>
  <c r="S833" i="4"/>
  <c r="Q833" i="4"/>
  <c r="V832" i="4"/>
  <c r="S832" i="4"/>
  <c r="Q832" i="4"/>
  <c r="V831" i="4"/>
  <c r="S831" i="4"/>
  <c r="Q831" i="4"/>
  <c r="V830" i="4"/>
  <c r="S830" i="4"/>
  <c r="Q830" i="4"/>
  <c r="V829" i="4"/>
  <c r="Q829" i="4"/>
  <c r="F828" i="4"/>
  <c r="U828" i="4"/>
  <c r="T828" i="4"/>
  <c r="R828" i="4"/>
  <c r="P828" i="4"/>
  <c r="O828" i="4"/>
  <c r="K828" i="4"/>
  <c r="I828" i="4"/>
  <c r="H828" i="4"/>
  <c r="G828" i="4"/>
  <c r="E828" i="4"/>
  <c r="V824" i="4"/>
  <c r="S824" i="4"/>
  <c r="Q824" i="4"/>
  <c r="V823" i="4"/>
  <c r="S823" i="4"/>
  <c r="Q823" i="4"/>
  <c r="V822" i="4"/>
  <c r="S822" i="4"/>
  <c r="Q822" i="4"/>
  <c r="V821" i="4"/>
  <c r="S821" i="4"/>
  <c r="Q821" i="4"/>
  <c r="V820" i="4"/>
  <c r="S820" i="4"/>
  <c r="Q820" i="4"/>
  <c r="V819" i="4"/>
  <c r="S819" i="4"/>
  <c r="Q819" i="4"/>
  <c r="V818" i="4"/>
  <c r="S818" i="4"/>
  <c r="Q818" i="4"/>
  <c r="V817" i="4"/>
  <c r="S817" i="4"/>
  <c r="Q817" i="4"/>
  <c r="V816" i="4"/>
  <c r="Q816" i="4"/>
  <c r="V815" i="4"/>
  <c r="Q815" i="4"/>
  <c r="V814" i="4"/>
  <c r="S814" i="4"/>
  <c r="Q814" i="4"/>
  <c r="V813" i="4"/>
  <c r="S813" i="4"/>
  <c r="Q813" i="4"/>
  <c r="V812" i="4"/>
  <c r="S812" i="4"/>
  <c r="Q812" i="4"/>
  <c r="V811" i="4"/>
  <c r="S811" i="4"/>
  <c r="Q811" i="4"/>
  <c r="V810" i="4"/>
  <c r="S810" i="4"/>
  <c r="Q810" i="4"/>
  <c r="U809" i="4"/>
  <c r="T809" i="4"/>
  <c r="R809" i="4"/>
  <c r="P809" i="4"/>
  <c r="O809" i="4"/>
  <c r="L809" i="4"/>
  <c r="K809" i="4"/>
  <c r="I809" i="4"/>
  <c r="H809" i="4"/>
  <c r="G809" i="4"/>
  <c r="E809" i="4"/>
  <c r="V808" i="4"/>
  <c r="S808" i="4"/>
  <c r="Q808" i="4"/>
  <c r="V807" i="4"/>
  <c r="S807" i="4"/>
  <c r="Q807" i="4"/>
  <c r="V806" i="4"/>
  <c r="S806" i="4"/>
  <c r="Q806" i="4"/>
  <c r="V805" i="4"/>
  <c r="S805" i="4"/>
  <c r="Q805" i="4"/>
  <c r="V804" i="4"/>
  <c r="S804" i="4"/>
  <c r="Q804" i="4"/>
  <c r="V803" i="4"/>
  <c r="S803" i="4"/>
  <c r="Q803" i="4"/>
  <c r="V802" i="4"/>
  <c r="S802" i="4"/>
  <c r="Q802" i="4"/>
  <c r="V801" i="4"/>
  <c r="S801" i="4"/>
  <c r="Q801" i="4"/>
  <c r="V800" i="4"/>
  <c r="S800" i="4"/>
  <c r="Q800" i="4"/>
  <c r="V799" i="4"/>
  <c r="S799" i="4"/>
  <c r="Q799" i="4"/>
  <c r="V798" i="4"/>
  <c r="S798" i="4"/>
  <c r="Q798" i="4"/>
  <c r="V797" i="4"/>
  <c r="S797" i="4"/>
  <c r="Q797" i="4"/>
  <c r="V796" i="4"/>
  <c r="S796" i="4"/>
  <c r="Q796" i="4"/>
  <c r="U795" i="4"/>
  <c r="T795" i="4"/>
  <c r="R795" i="4"/>
  <c r="P795" i="4"/>
  <c r="O795" i="4"/>
  <c r="L795" i="4"/>
  <c r="K795" i="4"/>
  <c r="I795" i="4"/>
  <c r="H795" i="4"/>
  <c r="G795" i="4"/>
  <c r="F795" i="4"/>
  <c r="E795" i="4"/>
  <c r="V794" i="4"/>
  <c r="S794" i="4"/>
  <c r="Q794" i="4"/>
  <c r="V793" i="4"/>
  <c r="S793" i="4"/>
  <c r="Q793" i="4"/>
  <c r="V792" i="4"/>
  <c r="S792" i="4"/>
  <c r="Q792" i="4"/>
  <c r="V791" i="4"/>
  <c r="S791" i="4"/>
  <c r="Q791" i="4"/>
  <c r="V790" i="4"/>
  <c r="Q790" i="4"/>
  <c r="U789" i="4"/>
  <c r="T789" i="4"/>
  <c r="R789" i="4"/>
  <c r="P789" i="4"/>
  <c r="L789" i="4"/>
  <c r="K789" i="4"/>
  <c r="I789" i="4"/>
  <c r="H789" i="4"/>
  <c r="G789" i="4"/>
  <c r="E789" i="4"/>
  <c r="M787" i="4"/>
  <c r="F785" i="4"/>
  <c r="F784" i="4"/>
  <c r="V783" i="4"/>
  <c r="S783" i="4"/>
  <c r="Q783" i="4"/>
  <c r="F783" i="4"/>
  <c r="V781" i="4"/>
  <c r="S781" i="4"/>
  <c r="Q781" i="4"/>
  <c r="V780" i="4"/>
  <c r="S780" i="4"/>
  <c r="Q780" i="4"/>
  <c r="F780" i="4"/>
  <c r="V779" i="4"/>
  <c r="S779" i="4"/>
  <c r="Q779" i="4"/>
  <c r="F779" i="4"/>
  <c r="V778" i="4"/>
  <c r="S778" i="4"/>
  <c r="Q778" i="4"/>
  <c r="F778" i="4"/>
  <c r="V777" i="4"/>
  <c r="S777" i="4"/>
  <c r="Q777" i="4"/>
  <c r="F777" i="4"/>
  <c r="V776" i="4"/>
  <c r="S776" i="4"/>
  <c r="Q776" i="4"/>
  <c r="F776" i="4"/>
  <c r="V775" i="4"/>
  <c r="S775" i="4"/>
  <c r="Q775" i="4"/>
  <c r="F775" i="4"/>
  <c r="V774" i="4"/>
  <c r="S774" i="4"/>
  <c r="Q774" i="4"/>
  <c r="F774" i="4"/>
  <c r="V773" i="4"/>
  <c r="S773" i="4"/>
  <c r="Q773" i="4"/>
  <c r="V772" i="4"/>
  <c r="S772" i="4"/>
  <c r="Q772" i="4"/>
  <c r="F772" i="4"/>
  <c r="V771" i="4"/>
  <c r="S771" i="4"/>
  <c r="Q771" i="4"/>
  <c r="F771" i="4"/>
  <c r="V770" i="4"/>
  <c r="S770" i="4"/>
  <c r="Q770" i="4"/>
  <c r="F770" i="4"/>
  <c r="V769" i="4"/>
  <c r="S769" i="4"/>
  <c r="Q769" i="4"/>
  <c r="F769" i="4"/>
  <c r="V768" i="4"/>
  <c r="S768" i="4"/>
  <c r="Q768" i="4"/>
  <c r="F768" i="4"/>
  <c r="V767" i="4"/>
  <c r="S767" i="4"/>
  <c r="Q767" i="4"/>
  <c r="F767" i="4"/>
  <c r="V766" i="4"/>
  <c r="S766" i="4"/>
  <c r="Q766" i="4"/>
  <c r="F766" i="4"/>
  <c r="V765" i="4"/>
  <c r="S765" i="4"/>
  <c r="Q765" i="4"/>
  <c r="F765" i="4"/>
  <c r="V764" i="4"/>
  <c r="S764" i="4"/>
  <c r="Q764" i="4"/>
  <c r="V763" i="4"/>
  <c r="S763" i="4"/>
  <c r="Q763" i="4"/>
  <c r="F763" i="4"/>
  <c r="V762" i="4"/>
  <c r="S762" i="4"/>
  <c r="Q762" i="4"/>
  <c r="F762" i="4"/>
  <c r="V761" i="4"/>
  <c r="S761" i="4"/>
  <c r="Q761" i="4"/>
  <c r="F761" i="4"/>
  <c r="V760" i="4"/>
  <c r="S760" i="4"/>
  <c r="Q760" i="4"/>
  <c r="V759" i="4"/>
  <c r="S759" i="4"/>
  <c r="Q759" i="4"/>
  <c r="F759" i="4"/>
  <c r="V758" i="4"/>
  <c r="S758" i="4"/>
  <c r="Q758" i="4"/>
  <c r="V757" i="4"/>
  <c r="S757" i="4"/>
  <c r="Q757" i="4"/>
  <c r="F757" i="4"/>
  <c r="V756" i="4"/>
  <c r="S756" i="4"/>
  <c r="Q756" i="4"/>
  <c r="F756" i="4"/>
  <c r="V755" i="4"/>
  <c r="S755" i="4"/>
  <c r="Q755" i="4"/>
  <c r="V754" i="4"/>
  <c r="S754" i="4"/>
  <c r="Q754" i="4"/>
  <c r="F754" i="4"/>
  <c r="V753" i="4"/>
  <c r="S753" i="4"/>
  <c r="Q753" i="4"/>
  <c r="F753" i="4"/>
  <c r="V752" i="4"/>
  <c r="S752" i="4"/>
  <c r="Q752" i="4"/>
  <c r="F752" i="4"/>
  <c r="V751" i="4"/>
  <c r="S751" i="4"/>
  <c r="Q751" i="4"/>
  <c r="F751" i="4"/>
  <c r="V750" i="4"/>
  <c r="S750" i="4"/>
  <c r="Q750" i="4"/>
  <c r="F750" i="4"/>
  <c r="V749" i="4"/>
  <c r="S749" i="4"/>
  <c r="Q749" i="4"/>
  <c r="V748" i="4"/>
  <c r="S748" i="4"/>
  <c r="Q748" i="4"/>
  <c r="V747" i="4"/>
  <c r="S747" i="4"/>
  <c r="Q747" i="4"/>
  <c r="V746" i="4"/>
  <c r="Q746" i="4"/>
  <c r="V745" i="4"/>
  <c r="S745" i="4"/>
  <c r="Q745" i="4"/>
  <c r="V744" i="4"/>
  <c r="S744" i="4"/>
  <c r="Q744" i="4"/>
  <c r="V740" i="4"/>
  <c r="S740" i="4"/>
  <c r="Q740" i="4"/>
  <c r="U739" i="4"/>
  <c r="T739" i="4"/>
  <c r="R739" i="4"/>
  <c r="P739" i="4"/>
  <c r="O739" i="4"/>
  <c r="V738" i="4"/>
  <c r="S738" i="4"/>
  <c r="Q738" i="4"/>
  <c r="V737" i="4"/>
  <c r="S737" i="4"/>
  <c r="Q737" i="4"/>
  <c r="V736" i="4"/>
  <c r="S736" i="4"/>
  <c r="Q736" i="4"/>
  <c r="V735" i="4"/>
  <c r="S735" i="4"/>
  <c r="Q735" i="4"/>
  <c r="V734" i="4"/>
  <c r="S734" i="4"/>
  <c r="Q734" i="4"/>
  <c r="V733" i="4"/>
  <c r="S733" i="4"/>
  <c r="Q733" i="4"/>
  <c r="V732" i="4"/>
  <c r="S732" i="4"/>
  <c r="Q732" i="4"/>
  <c r="V731" i="4"/>
  <c r="S731" i="4"/>
  <c r="Q731" i="4"/>
  <c r="V730" i="4"/>
  <c r="S730" i="4"/>
  <c r="Q730" i="4"/>
  <c r="V729" i="4"/>
  <c r="S729" i="4"/>
  <c r="Q729" i="4"/>
  <c r="V728" i="4"/>
  <c r="S728" i="4"/>
  <c r="Q728" i="4"/>
  <c r="V727" i="4"/>
  <c r="S727" i="4"/>
  <c r="Q727" i="4"/>
  <c r="V726" i="4"/>
  <c r="S726" i="4"/>
  <c r="Q726" i="4"/>
  <c r="V725" i="4"/>
  <c r="S725" i="4"/>
  <c r="Q725" i="4"/>
  <c r="V724" i="4"/>
  <c r="S724" i="4"/>
  <c r="Q724" i="4"/>
  <c r="V723" i="4"/>
  <c r="S723" i="4"/>
  <c r="Q723" i="4"/>
  <c r="V722" i="4"/>
  <c r="S722" i="4"/>
  <c r="Q722" i="4"/>
  <c r="V721" i="4"/>
  <c r="S721" i="4"/>
  <c r="Q721" i="4"/>
  <c r="V720" i="4"/>
  <c r="S720" i="4"/>
  <c r="Q720" i="4"/>
  <c r="V719" i="4"/>
  <c r="S719" i="4"/>
  <c r="Q719" i="4"/>
  <c r="V718" i="4"/>
  <c r="S718" i="4"/>
  <c r="Q718" i="4"/>
  <c r="V717" i="4"/>
  <c r="S717" i="4"/>
  <c r="Q717" i="4"/>
  <c r="V716" i="4"/>
  <c r="S716" i="4"/>
  <c r="Q716" i="4"/>
  <c r="V715" i="4"/>
  <c r="S715" i="4"/>
  <c r="Q715" i="4"/>
  <c r="V714" i="4"/>
  <c r="S714" i="4"/>
  <c r="Q714" i="4"/>
  <c r="V713" i="4"/>
  <c r="S713" i="4"/>
  <c r="Q713" i="4"/>
  <c r="V712" i="4"/>
  <c r="S712" i="4"/>
  <c r="Q712" i="4"/>
  <c r="V711" i="4"/>
  <c r="S711" i="4"/>
  <c r="Q711" i="4"/>
  <c r="V710" i="4"/>
  <c r="S710" i="4"/>
  <c r="Q710" i="4"/>
  <c r="V709" i="4"/>
  <c r="S709" i="4"/>
  <c r="Q709" i="4"/>
  <c r="V708" i="4"/>
  <c r="S708" i="4"/>
  <c r="Q708" i="4"/>
  <c r="V707" i="4"/>
  <c r="S707" i="4"/>
  <c r="Q707" i="4"/>
  <c r="V706" i="4"/>
  <c r="S706" i="4"/>
  <c r="Q706" i="4"/>
  <c r="V705" i="4"/>
  <c r="S705" i="4"/>
  <c r="Q705" i="4"/>
  <c r="V704" i="4"/>
  <c r="S704" i="4"/>
  <c r="Q704" i="4"/>
  <c r="V703" i="4"/>
  <c r="S703" i="4"/>
  <c r="Q703" i="4"/>
  <c r="V702" i="4"/>
  <c r="S702" i="4"/>
  <c r="Q702" i="4"/>
  <c r="V701" i="4"/>
  <c r="S701" i="4"/>
  <c r="Q701" i="4"/>
  <c r="V700" i="4"/>
  <c r="S700" i="4"/>
  <c r="Q700" i="4"/>
  <c r="V699" i="4"/>
  <c r="S699" i="4"/>
  <c r="Q699" i="4"/>
  <c r="V698" i="4"/>
  <c r="S698" i="4"/>
  <c r="Q698" i="4"/>
  <c r="V697" i="4"/>
  <c r="S697" i="4"/>
  <c r="Q697" i="4"/>
  <c r="V696" i="4"/>
  <c r="S696" i="4"/>
  <c r="Q696" i="4"/>
  <c r="V695" i="4"/>
  <c r="S695" i="4"/>
  <c r="Q695" i="4"/>
  <c r="V694" i="4"/>
  <c r="S694" i="4"/>
  <c r="Q694" i="4"/>
  <c r="V693" i="4"/>
  <c r="S693" i="4"/>
  <c r="Q693" i="4"/>
  <c r="V692" i="4"/>
  <c r="S692" i="4"/>
  <c r="Q692" i="4"/>
  <c r="V691" i="4"/>
  <c r="S691" i="4"/>
  <c r="Q691" i="4"/>
  <c r="V690" i="4"/>
  <c r="S690" i="4"/>
  <c r="Q690" i="4"/>
  <c r="V689" i="4"/>
  <c r="S689" i="4"/>
  <c r="Q689" i="4"/>
  <c r="V688" i="4"/>
  <c r="S688" i="4"/>
  <c r="Q688" i="4"/>
  <c r="V687" i="4"/>
  <c r="Q687" i="4"/>
  <c r="V686" i="4"/>
  <c r="Q686" i="4"/>
  <c r="U685" i="4"/>
  <c r="T685" i="4"/>
  <c r="R685" i="4"/>
  <c r="P685" i="4"/>
  <c r="O685" i="4"/>
  <c r="H685" i="4"/>
  <c r="G685" i="4"/>
  <c r="E685" i="4"/>
  <c r="V684" i="4"/>
  <c r="S684" i="4"/>
  <c r="Q684" i="4"/>
  <c r="V683" i="4"/>
  <c r="S683" i="4"/>
  <c r="Q683" i="4"/>
  <c r="V682" i="4"/>
  <c r="S682" i="4"/>
  <c r="Q682" i="4"/>
  <c r="V681" i="4"/>
  <c r="S681" i="4"/>
  <c r="Q681" i="4"/>
  <c r="V680" i="4"/>
  <c r="Q680" i="4"/>
  <c r="F679" i="4"/>
  <c r="U679" i="4"/>
  <c r="T679" i="4"/>
  <c r="R679" i="4"/>
  <c r="P679" i="4"/>
  <c r="O679" i="4"/>
  <c r="K679" i="4"/>
  <c r="I679" i="4"/>
  <c r="H679" i="4"/>
  <c r="G679" i="4"/>
  <c r="E679" i="4"/>
  <c r="V675" i="4"/>
  <c r="S675" i="4"/>
  <c r="Q675" i="4"/>
  <c r="V674" i="4"/>
  <c r="S674" i="4"/>
  <c r="Q674" i="4"/>
  <c r="V673" i="4"/>
  <c r="S673" i="4"/>
  <c r="Q673" i="4"/>
  <c r="V672" i="4"/>
  <c r="S672" i="4"/>
  <c r="Q672" i="4"/>
  <c r="V671" i="4"/>
  <c r="S671" i="4"/>
  <c r="Q671" i="4"/>
  <c r="V670" i="4"/>
  <c r="S670" i="4"/>
  <c r="Q670" i="4"/>
  <c r="V669" i="4"/>
  <c r="S669" i="4"/>
  <c r="Q669" i="4"/>
  <c r="V668" i="4"/>
  <c r="S668" i="4"/>
  <c r="Q668" i="4"/>
  <c r="V667" i="4"/>
  <c r="Q667" i="4"/>
  <c r="V666" i="4"/>
  <c r="Q666" i="4"/>
  <c r="V665" i="4"/>
  <c r="S665" i="4"/>
  <c r="Q665" i="4"/>
  <c r="V664" i="4"/>
  <c r="S664" i="4"/>
  <c r="Q664" i="4"/>
  <c r="V663" i="4"/>
  <c r="Q663" i="4"/>
  <c r="V662" i="4"/>
  <c r="S662" i="4"/>
  <c r="Q662" i="4"/>
  <c r="V661" i="4"/>
  <c r="S661" i="4"/>
  <c r="Q661" i="4"/>
  <c r="U660" i="4"/>
  <c r="T660" i="4"/>
  <c r="R660" i="4"/>
  <c r="P660" i="4"/>
  <c r="O660" i="4"/>
  <c r="K660" i="4"/>
  <c r="I660" i="4"/>
  <c r="H660" i="4"/>
  <c r="G660" i="4"/>
  <c r="E660" i="4"/>
  <c r="V659" i="4"/>
  <c r="S659" i="4"/>
  <c r="Q659" i="4"/>
  <c r="V658" i="4"/>
  <c r="S658" i="4"/>
  <c r="Q658" i="4"/>
  <c r="V657" i="4"/>
  <c r="S657" i="4"/>
  <c r="Q657" i="4"/>
  <c r="V656" i="4"/>
  <c r="S656" i="4"/>
  <c r="Q656" i="4"/>
  <c r="V655" i="4"/>
  <c r="S655" i="4"/>
  <c r="Q655" i="4"/>
  <c r="V654" i="4"/>
  <c r="S654" i="4"/>
  <c r="Q654" i="4"/>
  <c r="V653" i="4"/>
  <c r="S653" i="4"/>
  <c r="Q653" i="4"/>
  <c r="V652" i="4"/>
  <c r="S652" i="4"/>
  <c r="Q652" i="4"/>
  <c r="V651" i="4"/>
  <c r="S651" i="4"/>
  <c r="Q651" i="4"/>
  <c r="V650" i="4"/>
  <c r="S650" i="4"/>
  <c r="Q650" i="4"/>
  <c r="V649" i="4"/>
  <c r="S649" i="4"/>
  <c r="Q649" i="4"/>
  <c r="V648" i="4"/>
  <c r="S648" i="4"/>
  <c r="Q648" i="4"/>
  <c r="V647" i="4"/>
  <c r="S647" i="4"/>
  <c r="Q647" i="4"/>
  <c r="U646" i="4"/>
  <c r="T646" i="4"/>
  <c r="R646" i="4"/>
  <c r="P646" i="4"/>
  <c r="O646" i="4"/>
  <c r="L646" i="4"/>
  <c r="K646" i="4"/>
  <c r="I646" i="4"/>
  <c r="H646" i="4"/>
  <c r="G646" i="4"/>
  <c r="F646" i="4"/>
  <c r="E646" i="4"/>
  <c r="V645" i="4"/>
  <c r="S645" i="4"/>
  <c r="Q645" i="4"/>
  <c r="V644" i="4"/>
  <c r="S644" i="4"/>
  <c r="Q644" i="4"/>
  <c r="V643" i="4"/>
  <c r="S643" i="4"/>
  <c r="Q643" i="4"/>
  <c r="V642" i="4"/>
  <c r="S642" i="4"/>
  <c r="Q642" i="4"/>
  <c r="V641" i="4"/>
  <c r="Q641" i="4"/>
  <c r="U640" i="4"/>
  <c r="T640" i="4"/>
  <c r="R640" i="4"/>
  <c r="P640" i="4"/>
  <c r="K640" i="4"/>
  <c r="I640" i="4"/>
  <c r="H640" i="4"/>
  <c r="G640" i="4"/>
  <c r="M638" i="4"/>
  <c r="F126" i="4" l="1"/>
  <c r="F127" i="4"/>
  <c r="I141" i="4"/>
  <c r="J3887" i="4"/>
  <c r="J3826" i="4" s="1"/>
  <c r="F27" i="4"/>
  <c r="J5159" i="4"/>
  <c r="J5138" i="4" s="1"/>
  <c r="Q1107" i="4"/>
  <c r="S1107" i="4"/>
  <c r="V1107" i="4"/>
  <c r="E1126" i="4"/>
  <c r="E14" i="4"/>
  <c r="T115" i="4"/>
  <c r="U20" i="4"/>
  <c r="U115" i="4"/>
  <c r="I23" i="4"/>
  <c r="I25" i="4"/>
  <c r="I29" i="4"/>
  <c r="I31" i="4"/>
  <c r="F124" i="4"/>
  <c r="G14" i="4"/>
  <c r="R14" i="4"/>
  <c r="K20" i="4"/>
  <c r="F111" i="4"/>
  <c r="E40" i="4"/>
  <c r="R40" i="4"/>
  <c r="F35" i="4"/>
  <c r="H14" i="4"/>
  <c r="T14" i="4"/>
  <c r="R30" i="4"/>
  <c r="E21" i="4"/>
  <c r="R21" i="4"/>
  <c r="G40" i="4"/>
  <c r="T40" i="4"/>
  <c r="F120" i="4"/>
  <c r="F122" i="4"/>
  <c r="R105" i="4"/>
  <c r="U14" i="4"/>
  <c r="E30" i="4"/>
  <c r="T30" i="4"/>
  <c r="F118" i="4"/>
  <c r="G21" i="4"/>
  <c r="T21" i="4"/>
  <c r="H40" i="4"/>
  <c r="U40" i="4"/>
  <c r="F121" i="4"/>
  <c r="R56" i="4"/>
  <c r="T105" i="4"/>
  <c r="G30" i="4"/>
  <c r="U30" i="4"/>
  <c r="E20" i="4"/>
  <c r="I20" i="4"/>
  <c r="I26" i="4"/>
  <c r="I28" i="4"/>
  <c r="I15" i="4"/>
  <c r="F113" i="4"/>
  <c r="H21" i="4"/>
  <c r="U21" i="4"/>
  <c r="I40" i="4"/>
  <c r="F40" i="4"/>
  <c r="U105" i="4"/>
  <c r="G20" i="4"/>
  <c r="R20" i="4"/>
  <c r="I35" i="4"/>
  <c r="K40" i="4"/>
  <c r="R115" i="4"/>
  <c r="H20" i="4"/>
  <c r="T20" i="4"/>
  <c r="K1833" i="4"/>
  <c r="L1833" i="4" s="1"/>
  <c r="I1833" i="4"/>
  <c r="J1833" i="4" s="1"/>
  <c r="I146" i="4"/>
  <c r="I133" i="4"/>
  <c r="I3434" i="4"/>
  <c r="I3373" i="4" s="1"/>
  <c r="Q2333" i="4"/>
  <c r="V1285" i="4"/>
  <c r="J2327" i="4"/>
  <c r="S1285" i="4"/>
  <c r="Q1285" i="4"/>
  <c r="J6222" i="4"/>
  <c r="J5923" i="4"/>
  <c r="I123" i="4"/>
  <c r="I4940" i="4"/>
  <c r="J1728" i="4"/>
  <c r="F125" i="4"/>
  <c r="F136" i="4"/>
  <c r="F133" i="4"/>
  <c r="F145" i="4"/>
  <c r="F130" i="4"/>
  <c r="F131" i="4"/>
  <c r="F144" i="4"/>
  <c r="F146" i="4"/>
  <c r="F148" i="4"/>
  <c r="F150" i="4"/>
  <c r="F140" i="4"/>
  <c r="F142" i="4"/>
  <c r="F123" i="4"/>
  <c r="S35" i="4"/>
  <c r="F5457" i="4"/>
  <c r="F6053" i="4"/>
  <c r="F5159" i="4"/>
  <c r="F21" i="4" s="1"/>
  <c r="J3976" i="4"/>
  <c r="I5834" i="4"/>
  <c r="J5327" i="4"/>
  <c r="Q4586" i="4"/>
  <c r="V4586" i="4"/>
  <c r="S4586" i="4"/>
  <c r="V2333" i="4"/>
  <c r="S2333" i="4"/>
  <c r="V2183" i="4"/>
  <c r="S2183" i="4"/>
  <c r="Q2183" i="4"/>
  <c r="J1279" i="4"/>
  <c r="J4126" i="4"/>
  <c r="L2177" i="4"/>
  <c r="J2477" i="4"/>
  <c r="L977" i="4"/>
  <c r="L2027" i="4"/>
  <c r="L5178" i="4"/>
  <c r="L5029" i="4"/>
  <c r="J2027" i="4"/>
  <c r="J3075" i="4"/>
  <c r="L3075" i="4"/>
  <c r="L5774" i="4"/>
  <c r="J977" i="4"/>
  <c r="L4580" i="4"/>
  <c r="J4880" i="4"/>
  <c r="L1429" i="4"/>
  <c r="J4277" i="4"/>
  <c r="L4880" i="4"/>
  <c r="J6203" i="4"/>
  <c r="J2627" i="4"/>
  <c r="L2627" i="4"/>
  <c r="L2477" i="4"/>
  <c r="J2777" i="4"/>
  <c r="L2777" i="4"/>
  <c r="J679" i="4"/>
  <c r="L679" i="4"/>
  <c r="S3081" i="4"/>
  <c r="Q3081" i="4"/>
  <c r="V3081" i="4"/>
  <c r="V1133" i="4"/>
  <c r="Q1133" i="4"/>
  <c r="S1133" i="4"/>
  <c r="Q1734" i="4"/>
  <c r="V1734" i="4"/>
  <c r="S1734" i="4"/>
  <c r="Q3982" i="4"/>
  <c r="S3982" i="4"/>
  <c r="V3982" i="4"/>
  <c r="S2633" i="4"/>
  <c r="V2633" i="4"/>
  <c r="F6282" i="4"/>
  <c r="J6282" i="4" s="1"/>
  <c r="F6132" i="4"/>
  <c r="J6132" i="4" s="1"/>
  <c r="F5983" i="4"/>
  <c r="J5983" i="4" s="1"/>
  <c r="F5834" i="4"/>
  <c r="F5685" i="4"/>
  <c r="F5536" i="4"/>
  <c r="F109" i="4" s="1"/>
  <c r="F5387" i="4"/>
  <c r="F5238" i="4"/>
  <c r="J5238" i="4" s="1"/>
  <c r="F5089" i="4"/>
  <c r="F4791" i="4"/>
  <c r="F4940" i="4"/>
  <c r="F4642" i="4"/>
  <c r="F4488" i="4"/>
  <c r="F4337" i="4"/>
  <c r="J4337" i="4" s="1"/>
  <c r="F4186" i="4"/>
  <c r="F104" i="4" s="1"/>
  <c r="F3887" i="4"/>
  <c r="F4037" i="4"/>
  <c r="J4037" i="4" s="1"/>
  <c r="F3736" i="4"/>
  <c r="F3585" i="4"/>
  <c r="F3524" i="4" s="1"/>
  <c r="F3434" i="4"/>
  <c r="L3434" i="4" s="1"/>
  <c r="F3285" i="4"/>
  <c r="F2986" i="4"/>
  <c r="F3136" i="4"/>
  <c r="F2837" i="4"/>
  <c r="F2688" i="4"/>
  <c r="F2537" i="4"/>
  <c r="F2388" i="4"/>
  <c r="F2238" i="4"/>
  <c r="F2087" i="4"/>
  <c r="F1938" i="4"/>
  <c r="F110" i="4" s="1"/>
  <c r="F1340" i="4"/>
  <c r="F1789" i="4"/>
  <c r="F114" i="4" s="1"/>
  <c r="F1638" i="4"/>
  <c r="F1489" i="4"/>
  <c r="F1188" i="4"/>
  <c r="F108" i="4" s="1"/>
  <c r="F1037" i="4"/>
  <c r="F888" i="4"/>
  <c r="J888" i="4" s="1"/>
  <c r="F739" i="4"/>
  <c r="N5435" i="4"/>
  <c r="Q1188" i="4"/>
  <c r="S1188" i="4"/>
  <c r="F106" i="4"/>
  <c r="F3374" i="4"/>
  <c r="I3486" i="4"/>
  <c r="R2326" i="4"/>
  <c r="F6183" i="4"/>
  <c r="F6182" i="4" s="1"/>
  <c r="N5286" i="4"/>
  <c r="E4388" i="4"/>
  <c r="T2326" i="4"/>
  <c r="E6032" i="4"/>
  <c r="R3074" i="4"/>
  <c r="F3937" i="4"/>
  <c r="J3937" i="4" s="1"/>
  <c r="U4579" i="4"/>
  <c r="O2326" i="4"/>
  <c r="N3184" i="4"/>
  <c r="O5177" i="4"/>
  <c r="H1238" i="4"/>
  <c r="E678" i="4"/>
  <c r="T1877" i="4"/>
  <c r="U2026" i="4"/>
  <c r="N3635" i="4"/>
  <c r="P4125" i="4"/>
  <c r="U3373" i="4"/>
  <c r="E639" i="4"/>
  <c r="E788" i="4"/>
  <c r="F3355" i="4"/>
  <c r="O4989" i="4"/>
  <c r="F5586" i="4"/>
  <c r="G5922" i="4"/>
  <c r="R4125" i="4"/>
  <c r="R36" i="4" s="1"/>
  <c r="U3826" i="4"/>
  <c r="U49" i="4" s="1"/>
  <c r="U3975" i="4"/>
  <c r="F4087" i="4"/>
  <c r="O4237" i="4"/>
  <c r="Q5437" i="4"/>
  <c r="U1126" i="4"/>
  <c r="O3975" i="4"/>
  <c r="R5773" i="4"/>
  <c r="F3036" i="4"/>
  <c r="J3036" i="4" s="1"/>
  <c r="G4840" i="4"/>
  <c r="F1694" i="4"/>
  <c r="E827" i="4"/>
  <c r="N1686" i="4"/>
  <c r="R5326" i="4"/>
  <c r="P2925" i="4"/>
  <c r="L5734" i="4"/>
  <c r="T5922" i="4"/>
  <c r="S6033" i="4"/>
  <c r="T6182" i="4"/>
  <c r="U6221" i="4"/>
  <c r="R2476" i="4"/>
  <c r="H3373" i="4"/>
  <c r="U5177" i="4"/>
  <c r="P6182" i="4"/>
  <c r="T6221" i="4"/>
  <c r="H1278" i="4"/>
  <c r="T1278" i="4"/>
  <c r="H2886" i="4"/>
  <c r="G5436" i="4"/>
  <c r="F2738" i="4"/>
  <c r="J2738" i="4" s="1"/>
  <c r="G5773" i="4"/>
  <c r="F5929" i="4"/>
  <c r="O678" i="4"/>
  <c r="F1087" i="4"/>
  <c r="E2026" i="4"/>
  <c r="N2135" i="4"/>
  <c r="T5734" i="4"/>
  <c r="T827" i="4"/>
  <c r="T1126" i="4"/>
  <c r="N1237" i="4"/>
  <c r="U3524" i="4"/>
  <c r="T4579" i="4"/>
  <c r="F5437" i="4"/>
  <c r="J5734" i="4"/>
  <c r="O6182" i="4"/>
  <c r="N6181" i="4"/>
  <c r="U4989" i="4"/>
  <c r="T5585" i="4"/>
  <c r="F5904" i="4"/>
  <c r="E6221" i="4"/>
  <c r="R5028" i="4"/>
  <c r="S1988" i="4"/>
  <c r="N1837" i="4"/>
  <c r="F2887" i="4"/>
  <c r="J2887" i="4" s="1"/>
  <c r="Q3788" i="4"/>
  <c r="I3936" i="4"/>
  <c r="T4730" i="4"/>
  <c r="J5287" i="4"/>
  <c r="R5475" i="4"/>
  <c r="R43" i="4" s="1"/>
  <c r="I5585" i="4"/>
  <c r="O1278" i="4"/>
  <c r="Q1988" i="4"/>
  <c r="N2286" i="4"/>
  <c r="H3074" i="4"/>
  <c r="N5137" i="4"/>
  <c r="O5138" i="4"/>
  <c r="G5177" i="4"/>
  <c r="R5177" i="4"/>
  <c r="H5326" i="4"/>
  <c r="G5624" i="4"/>
  <c r="H6032" i="4"/>
  <c r="N3333" i="4"/>
  <c r="K3373" i="4"/>
  <c r="F3486" i="4"/>
  <c r="Q5145" i="4"/>
  <c r="H827" i="4"/>
  <c r="F1239" i="4"/>
  <c r="R1278" i="4"/>
  <c r="P2176" i="4"/>
  <c r="E3334" i="4"/>
  <c r="P4086" i="4"/>
  <c r="U4125" i="4"/>
  <c r="U36" i="4" s="1"/>
  <c r="E4691" i="4"/>
  <c r="N4839" i="4"/>
  <c r="U5624" i="4"/>
  <c r="U2176" i="4"/>
  <c r="U50" i="4" s="1"/>
  <c r="T4989" i="4"/>
  <c r="P5028" i="4"/>
  <c r="I5145" i="4"/>
  <c r="P1987" i="4"/>
  <c r="P3334" i="4"/>
  <c r="S4642" i="4"/>
  <c r="O4840" i="4"/>
  <c r="H5138" i="4"/>
  <c r="K5287" i="4"/>
  <c r="U5475" i="4"/>
  <c r="U43" i="4" s="1"/>
  <c r="P5773" i="4"/>
  <c r="N6031" i="4"/>
  <c r="E6182" i="4"/>
  <c r="L6182" i="4"/>
  <c r="E5028" i="4"/>
  <c r="H5177" i="4"/>
  <c r="T5177" i="4"/>
  <c r="S5437" i="4"/>
  <c r="S5625" i="4"/>
  <c r="F1688" i="4"/>
  <c r="O1727" i="4"/>
  <c r="R2287" i="4"/>
  <c r="U2326" i="4"/>
  <c r="U2626" i="4"/>
  <c r="V4389" i="4"/>
  <c r="Q4395" i="4"/>
  <c r="G4427" i="4"/>
  <c r="E4579" i="4"/>
  <c r="O4579" i="4"/>
  <c r="O4879" i="4"/>
  <c r="R4879" i="4"/>
  <c r="P5436" i="4"/>
  <c r="T5475" i="4"/>
  <c r="T43" i="4" s="1"/>
  <c r="O6071" i="4"/>
  <c r="R6071" i="4"/>
  <c r="E1987" i="4"/>
  <c r="P976" i="4"/>
  <c r="H1126" i="4"/>
  <c r="E2176" i="4"/>
  <c r="E50" i="4" s="1"/>
  <c r="H2476" i="4"/>
  <c r="P4579" i="4"/>
  <c r="P4879" i="4"/>
  <c r="V5238" i="4"/>
  <c r="R5883" i="4"/>
  <c r="T6032" i="4"/>
  <c r="O6032" i="4"/>
  <c r="Q6053" i="4"/>
  <c r="U6182" i="4"/>
  <c r="H1538" i="4"/>
  <c r="L1838" i="4"/>
  <c r="E4539" i="4"/>
  <c r="Q685" i="4"/>
  <c r="I788" i="4"/>
  <c r="N787" i="4"/>
  <c r="T1577" i="4"/>
  <c r="U1687" i="4"/>
  <c r="G2176" i="4"/>
  <c r="G50" i="4" s="1"/>
  <c r="H2287" i="4"/>
  <c r="P2737" i="4"/>
  <c r="F3186" i="4"/>
  <c r="U3224" i="4"/>
  <c r="F4132" i="4"/>
  <c r="S4277" i="4"/>
  <c r="H4276" i="4"/>
  <c r="P4276" i="4"/>
  <c r="V5983" i="4"/>
  <c r="G6071" i="4"/>
  <c r="T6071" i="4"/>
  <c r="P2626" i="4"/>
  <c r="K788" i="4"/>
  <c r="H976" i="4"/>
  <c r="T2026" i="4"/>
  <c r="H3035" i="4"/>
  <c r="O4388" i="4"/>
  <c r="F4841" i="4"/>
  <c r="H4840" i="4"/>
  <c r="T4840" i="4"/>
  <c r="H5028" i="4"/>
  <c r="H5287" i="4"/>
  <c r="T5287" i="4"/>
  <c r="U5287" i="4"/>
  <c r="F5631" i="4"/>
  <c r="U5734" i="4"/>
  <c r="U5883" i="4"/>
  <c r="Q3374" i="4"/>
  <c r="G1086" i="4"/>
  <c r="H1389" i="4"/>
  <c r="H169" i="4" s="1"/>
  <c r="T1389" i="4"/>
  <c r="S1390" i="4"/>
  <c r="T2925" i="4"/>
  <c r="L3524" i="4"/>
  <c r="N5733" i="4"/>
  <c r="E5734" i="4"/>
  <c r="H5773" i="4"/>
  <c r="Q5631" i="4"/>
  <c r="S5735" i="4"/>
  <c r="T5883" i="4"/>
  <c r="I3185" i="4"/>
  <c r="U3185" i="4"/>
  <c r="P3936" i="4"/>
  <c r="G4691" i="4"/>
  <c r="R5138" i="4"/>
  <c r="G5287" i="4"/>
  <c r="E5436" i="4"/>
  <c r="O5436" i="4"/>
  <c r="H5585" i="4"/>
  <c r="O5624" i="4"/>
  <c r="U6032" i="4"/>
  <c r="V6183" i="4"/>
  <c r="G6221" i="4"/>
  <c r="P6221" i="4"/>
  <c r="R1126" i="4"/>
  <c r="R1727" i="4"/>
  <c r="R48" i="4" s="1"/>
  <c r="E2136" i="4"/>
  <c r="I2143" i="4"/>
  <c r="I2136" i="4" s="1"/>
  <c r="T2287" i="4"/>
  <c r="Q2327" i="4"/>
  <c r="R2886" i="4"/>
  <c r="Q2907" i="4"/>
  <c r="R3035" i="4"/>
  <c r="Q3042" i="4"/>
  <c r="Q3056" i="4"/>
  <c r="R3936" i="4"/>
  <c r="O3936" i="4"/>
  <c r="F3957" i="4"/>
  <c r="H4086" i="4"/>
  <c r="E4237" i="4"/>
  <c r="H4539" i="4"/>
  <c r="S4841" i="4"/>
  <c r="V4861" i="4"/>
  <c r="F2143" i="4"/>
  <c r="F14" i="4" s="1"/>
  <c r="H678" i="4"/>
  <c r="E1577" i="4"/>
  <c r="E1687" i="4"/>
  <c r="I1694" i="4"/>
  <c r="I1687" i="4" s="1"/>
  <c r="I1838" i="4"/>
  <c r="U1838" i="4"/>
  <c r="T2586" i="4"/>
  <c r="L2607" i="4"/>
  <c r="N2736" i="4"/>
  <c r="R2776" i="4"/>
  <c r="T2886" i="4"/>
  <c r="N3786" i="4"/>
  <c r="V3937" i="4"/>
  <c r="H4237" i="4"/>
  <c r="G4237" i="4"/>
  <c r="V4841" i="4"/>
  <c r="S4990" i="4"/>
  <c r="Q4996" i="4"/>
  <c r="T5028" i="4"/>
  <c r="V5139" i="4"/>
  <c r="E5177" i="4"/>
  <c r="O5475" i="4"/>
  <c r="S5983" i="4"/>
  <c r="H6071" i="4"/>
  <c r="V679" i="4"/>
  <c r="O827" i="4"/>
  <c r="R1086" i="4"/>
  <c r="F1127" i="4"/>
  <c r="G1577" i="4"/>
  <c r="F1839" i="4"/>
  <c r="Q2893" i="4"/>
  <c r="R3224" i="4"/>
  <c r="J3373" i="4"/>
  <c r="P3675" i="4"/>
  <c r="E3787" i="4"/>
  <c r="F4107" i="4"/>
  <c r="J4107" i="4" s="1"/>
  <c r="K4427" i="4"/>
  <c r="F4540" i="4"/>
  <c r="J4691" i="4"/>
  <c r="V4990" i="4"/>
  <c r="F5288" i="4"/>
  <c r="E5326" i="4"/>
  <c r="P5326" i="4"/>
  <c r="Q5476" i="4"/>
  <c r="V5476" i="4"/>
  <c r="U5585" i="4"/>
  <c r="T5773" i="4"/>
  <c r="S5923" i="4"/>
  <c r="K6182" i="4"/>
  <c r="P788" i="4"/>
  <c r="V795" i="4"/>
  <c r="Q834" i="4"/>
  <c r="G937" i="4"/>
  <c r="R937" i="4"/>
  <c r="Q1127" i="4"/>
  <c r="T1428" i="4"/>
  <c r="T47" i="4" s="1"/>
  <c r="G2026" i="4"/>
  <c r="V2238" i="4"/>
  <c r="Q2288" i="4"/>
  <c r="V2483" i="4"/>
  <c r="F2587" i="4"/>
  <c r="J2587" i="4" s="1"/>
  <c r="R2737" i="4"/>
  <c r="H2925" i="4"/>
  <c r="U3334" i="4"/>
  <c r="J3524" i="4"/>
  <c r="E3524" i="4"/>
  <c r="G3787" i="4"/>
  <c r="L3787" i="4"/>
  <c r="F4238" i="4"/>
  <c r="S4238" i="4"/>
  <c r="H4388" i="4"/>
  <c r="U4539" i="4"/>
  <c r="Q4731" i="4"/>
  <c r="G4879" i="4"/>
  <c r="E4989" i="4"/>
  <c r="F4990" i="4"/>
  <c r="Q4990" i="4"/>
  <c r="N5584" i="4"/>
  <c r="S5586" i="4"/>
  <c r="Q5606" i="4"/>
  <c r="Q5923" i="4"/>
  <c r="V5923" i="4"/>
  <c r="F6228" i="4"/>
  <c r="T678" i="4"/>
  <c r="F640" i="4"/>
  <c r="L640" i="4" s="1"/>
  <c r="S789" i="4"/>
  <c r="T788" i="4"/>
  <c r="H937" i="4"/>
  <c r="G1727" i="4"/>
  <c r="G48" i="4" s="1"/>
  <c r="H1877" i="4"/>
  <c r="N2885" i="4"/>
  <c r="G3224" i="4"/>
  <c r="K3524" i="4"/>
  <c r="Q3637" i="4"/>
  <c r="U3636" i="4"/>
  <c r="H3975" i="4"/>
  <c r="T3975" i="4"/>
  <c r="T4276" i="4"/>
  <c r="V4428" i="4"/>
  <c r="T4427" i="4"/>
  <c r="F5035" i="4"/>
  <c r="V5586" i="4"/>
  <c r="P5585" i="4"/>
  <c r="K5585" i="4"/>
  <c r="F5780" i="4"/>
  <c r="E5883" i="4"/>
  <c r="P5883" i="4"/>
  <c r="F5884" i="4"/>
  <c r="V5904" i="4"/>
  <c r="S6053" i="4"/>
  <c r="S6228" i="4"/>
  <c r="Q6228" i="4"/>
  <c r="O6221" i="4"/>
  <c r="Q6282" i="4"/>
  <c r="S6282" i="4"/>
  <c r="P5138" i="4"/>
  <c r="Q640" i="4"/>
  <c r="R678" i="4"/>
  <c r="R1577" i="4"/>
  <c r="Q1994" i="4"/>
  <c r="H2326" i="4"/>
  <c r="S2438" i="4"/>
  <c r="E2476" i="4"/>
  <c r="V2738" i="4"/>
  <c r="I2737" i="4"/>
  <c r="U2737" i="4"/>
  <c r="G2776" i="4"/>
  <c r="P2776" i="4"/>
  <c r="H3224" i="4"/>
  <c r="T3485" i="4"/>
  <c r="T3636" i="4"/>
  <c r="N4236" i="4"/>
  <c r="G4539" i="4"/>
  <c r="N4690" i="4"/>
  <c r="V4692" i="4"/>
  <c r="Q4841" i="4"/>
  <c r="Q5159" i="4"/>
  <c r="I5159" i="4"/>
  <c r="I21" i="4" s="1"/>
  <c r="H5436" i="4"/>
  <c r="T5436" i="4"/>
  <c r="R5585" i="4"/>
  <c r="I5734" i="4"/>
  <c r="Q5741" i="4"/>
  <c r="S5884" i="4"/>
  <c r="O5883" i="4"/>
  <c r="R6032" i="4"/>
  <c r="P5177" i="4"/>
  <c r="R1428" i="4"/>
  <c r="G2737" i="4"/>
  <c r="I5287" i="4"/>
  <c r="I937" i="4"/>
  <c r="S977" i="4"/>
  <c r="V983" i="4"/>
  <c r="G976" i="4"/>
  <c r="H1086" i="4"/>
  <c r="U1086" i="4"/>
  <c r="H1428" i="4"/>
  <c r="V1578" i="4"/>
  <c r="V1728" i="4"/>
  <c r="Q1789" i="4"/>
  <c r="G1877" i="4"/>
  <c r="H2136" i="4"/>
  <c r="Q2157" i="4"/>
  <c r="N2585" i="4"/>
  <c r="S2738" i="4"/>
  <c r="S2887" i="4"/>
  <c r="F3231" i="4"/>
  <c r="G3936" i="4"/>
  <c r="V4244" i="4"/>
  <c r="U4388" i="4"/>
  <c r="P5624" i="4"/>
  <c r="J828" i="4"/>
  <c r="R2026" i="4"/>
  <c r="Q5294" i="4"/>
  <c r="F685" i="4"/>
  <c r="S938" i="4"/>
  <c r="K937" i="4"/>
  <c r="V958" i="4"/>
  <c r="E1278" i="4"/>
  <c r="V1390" i="4"/>
  <c r="I1389" i="4"/>
  <c r="I169" i="4" s="1"/>
  <c r="U1389" i="4"/>
  <c r="F1410" i="4"/>
  <c r="Q1489" i="4"/>
  <c r="V1688" i="4"/>
  <c r="P1727" i="4"/>
  <c r="U1877" i="4"/>
  <c r="V1988" i="4"/>
  <c r="T1987" i="4"/>
  <c r="F2308" i="4"/>
  <c r="F19" i="4" s="1"/>
  <c r="S2477" i="4"/>
  <c r="K2586" i="4"/>
  <c r="I2586" i="4"/>
  <c r="Q2688" i="4"/>
  <c r="V2887" i="4"/>
  <c r="F4244" i="4"/>
  <c r="N4387" i="4"/>
  <c r="U4879" i="4"/>
  <c r="S5482" i="4"/>
  <c r="Q6189" i="4"/>
  <c r="G788" i="4"/>
  <c r="F3492" i="4"/>
  <c r="T1086" i="4"/>
  <c r="P1577" i="4"/>
  <c r="J1878" i="4"/>
  <c r="F2137" i="4"/>
  <c r="S2288" i="4"/>
  <c r="S2777" i="4"/>
  <c r="G3373" i="4"/>
  <c r="N3484" i="4"/>
  <c r="G3826" i="4"/>
  <c r="G49" i="4" s="1"/>
  <c r="R3826" i="4"/>
  <c r="R49" i="4" s="1"/>
  <c r="S5288" i="4"/>
  <c r="T5326" i="4"/>
  <c r="Q5333" i="4"/>
  <c r="P5475" i="4"/>
  <c r="U5773" i="4"/>
  <c r="S6132" i="4"/>
  <c r="F2458" i="4"/>
  <c r="J2458" i="4" s="1"/>
  <c r="F6078" i="4"/>
  <c r="F60" i="4" s="1"/>
  <c r="E1877" i="4"/>
  <c r="K5734" i="4"/>
  <c r="V640" i="4"/>
  <c r="E1238" i="4"/>
  <c r="F1390" i="4"/>
  <c r="K1389" i="4"/>
  <c r="K169" i="4" s="1"/>
  <c r="N1537" i="4"/>
  <c r="V1539" i="4"/>
  <c r="Q1545" i="4"/>
  <c r="H1577" i="4"/>
  <c r="G1687" i="4"/>
  <c r="T1727" i="4"/>
  <c r="T48" i="4" s="1"/>
  <c r="E1838" i="4"/>
  <c r="P1838" i="4"/>
  <c r="S1938" i="4"/>
  <c r="S2087" i="4"/>
  <c r="S116" i="4" s="1"/>
  <c r="V2087" i="4"/>
  <c r="V116" i="4" s="1"/>
  <c r="Q2177" i="4"/>
  <c r="V2688" i="4"/>
  <c r="H2776" i="4"/>
  <c r="V3285" i="4"/>
  <c r="R4237" i="4"/>
  <c r="T5138" i="4"/>
  <c r="Q5238" i="4"/>
  <c r="O5287" i="4"/>
  <c r="O5585" i="4"/>
  <c r="V5592" i="4"/>
  <c r="R788" i="4"/>
  <c r="U2586" i="4"/>
  <c r="Q1340" i="4"/>
  <c r="G639" i="4"/>
  <c r="O937" i="4"/>
  <c r="T976" i="4"/>
  <c r="N1085" i="4"/>
  <c r="S1087" i="4"/>
  <c r="G1126" i="4"/>
  <c r="G1238" i="4"/>
  <c r="R1238" i="4"/>
  <c r="U1238" i="4"/>
  <c r="U1278" i="4"/>
  <c r="T1687" i="4"/>
  <c r="U1727" i="4"/>
  <c r="U48" i="4" s="1"/>
  <c r="G1838" i="4"/>
  <c r="H1838" i="4"/>
  <c r="Q1845" i="4"/>
  <c r="S2027" i="4"/>
  <c r="H2026" i="4"/>
  <c r="H2176" i="4"/>
  <c r="H50" i="4" s="1"/>
  <c r="G2287" i="4"/>
  <c r="G2326" i="4"/>
  <c r="P2326" i="4"/>
  <c r="F2438" i="4"/>
  <c r="J2438" i="4" s="1"/>
  <c r="R2437" i="4"/>
  <c r="G2476" i="4"/>
  <c r="O2626" i="4"/>
  <c r="Q2783" i="4"/>
  <c r="R3185" i="4"/>
  <c r="P3485" i="4"/>
  <c r="S3525" i="4"/>
  <c r="O3524" i="4"/>
  <c r="P4989" i="4"/>
  <c r="V5536" i="4"/>
  <c r="S6183" i="4"/>
  <c r="V2893" i="4"/>
  <c r="F4389" i="4"/>
  <c r="F660" i="4"/>
  <c r="J660" i="4" s="1"/>
  <c r="F789" i="4"/>
  <c r="J789" i="4" s="1"/>
  <c r="H639" i="4"/>
  <c r="U827" i="4"/>
  <c r="Q828" i="4"/>
  <c r="E937" i="4"/>
  <c r="U976" i="4"/>
  <c r="S1239" i="4"/>
  <c r="P1238" i="4"/>
  <c r="E1428" i="4"/>
  <c r="S1429" i="4"/>
  <c r="Q1539" i="4"/>
  <c r="U1577" i="4"/>
  <c r="V1638" i="4"/>
  <c r="Q1638" i="4"/>
  <c r="S1638" i="4"/>
  <c r="P1687" i="4"/>
  <c r="V1694" i="4"/>
  <c r="V1878" i="4"/>
  <c r="N1986" i="4"/>
  <c r="F2008" i="4"/>
  <c r="V2177" i="4"/>
  <c r="V2477" i="4"/>
  <c r="T2476" i="4"/>
  <c r="G2586" i="4"/>
  <c r="H2626" i="4"/>
  <c r="T2626" i="4"/>
  <c r="R2626" i="4"/>
  <c r="U2886" i="4"/>
  <c r="U3675" i="4"/>
  <c r="T4388" i="4"/>
  <c r="G4989" i="4"/>
  <c r="V5178" i="4"/>
  <c r="V5308" i="4"/>
  <c r="Q5327" i="4"/>
  <c r="V5387" i="4"/>
  <c r="V5443" i="4"/>
  <c r="V5631" i="4"/>
  <c r="G5883" i="4"/>
  <c r="G6032" i="4"/>
  <c r="Q5685" i="4"/>
  <c r="S5741" i="4"/>
  <c r="Q5834" i="4"/>
  <c r="Q5904" i="4"/>
  <c r="Q5983" i="4"/>
  <c r="V6053" i="4"/>
  <c r="U6071" i="4"/>
  <c r="Q6203" i="4"/>
  <c r="V6203" i="4"/>
  <c r="S6203" i="4"/>
  <c r="V6228" i="4"/>
  <c r="V6282" i="4"/>
  <c r="N3034" i="4"/>
  <c r="V3036" i="4"/>
  <c r="G3074" i="4"/>
  <c r="T3185" i="4"/>
  <c r="F3206" i="4"/>
  <c r="Q3225" i="4"/>
  <c r="Q3231" i="4"/>
  <c r="H3334" i="4"/>
  <c r="Q3808" i="4"/>
  <c r="H3826" i="4"/>
  <c r="H3936" i="4"/>
  <c r="S3937" i="4"/>
  <c r="U4086" i="4"/>
  <c r="V4277" i="4"/>
  <c r="S4540" i="4"/>
  <c r="H4579" i="4"/>
  <c r="F4737" i="4"/>
  <c r="F46" i="4" s="1"/>
  <c r="E4840" i="4"/>
  <c r="P4840" i="4"/>
  <c r="E4879" i="4"/>
  <c r="U5138" i="4"/>
  <c r="S5178" i="4"/>
  <c r="R5287" i="4"/>
  <c r="U5326" i="4"/>
  <c r="V5437" i="4"/>
  <c r="S5443" i="4"/>
  <c r="Q5457" i="4"/>
  <c r="G5475" i="4"/>
  <c r="G43" i="4" s="1"/>
  <c r="R5624" i="4"/>
  <c r="S5631" i="4"/>
  <c r="S5685" i="4"/>
  <c r="V5685" i="4"/>
  <c r="O5734" i="4"/>
  <c r="V5741" i="4"/>
  <c r="Q5774" i="4"/>
  <c r="V5774" i="4"/>
  <c r="S5834" i="4"/>
  <c r="V5834" i="4"/>
  <c r="H5883" i="4"/>
  <c r="S5904" i="4"/>
  <c r="Q6072" i="4"/>
  <c r="R6221" i="4"/>
  <c r="R39" i="4" s="1"/>
  <c r="K3185" i="4"/>
  <c r="Q3186" i="4"/>
  <c r="V3486" i="4"/>
  <c r="G3524" i="4"/>
  <c r="F3637" i="4"/>
  <c r="V3657" i="4"/>
  <c r="I3787" i="4"/>
  <c r="V3788" i="4"/>
  <c r="N4085" i="4"/>
  <c r="S4087" i="4"/>
  <c r="Q4107" i="4"/>
  <c r="U4237" i="4"/>
  <c r="V4540" i="4"/>
  <c r="S4546" i="4"/>
  <c r="V4546" i="4"/>
  <c r="S4560" i="4"/>
  <c r="V4560" i="4"/>
  <c r="H4730" i="4"/>
  <c r="F5139" i="4"/>
  <c r="S5139" i="4"/>
  <c r="S5294" i="4"/>
  <c r="Q5387" i="4"/>
  <c r="S5387" i="4"/>
  <c r="R5436" i="4"/>
  <c r="S5457" i="4"/>
  <c r="H5475" i="4"/>
  <c r="H43" i="4" s="1"/>
  <c r="Q5536" i="4"/>
  <c r="S5536" i="4"/>
  <c r="V5606" i="4"/>
  <c r="S5606" i="4"/>
  <c r="T5624" i="4"/>
  <c r="V5735" i="4"/>
  <c r="P5734" i="4"/>
  <c r="S5774" i="4"/>
  <c r="Q5929" i="4"/>
  <c r="O5922" i="4"/>
  <c r="H6221" i="4"/>
  <c r="H39" i="4" s="1"/>
  <c r="G3035" i="4"/>
  <c r="U3074" i="4"/>
  <c r="L3185" i="4"/>
  <c r="S3186" i="4"/>
  <c r="F3335" i="4"/>
  <c r="G3334" i="4"/>
  <c r="R3334" i="4"/>
  <c r="V3355" i="4"/>
  <c r="E3485" i="4"/>
  <c r="F3506" i="4"/>
  <c r="J3506" i="4" s="1"/>
  <c r="H3524" i="4"/>
  <c r="U3787" i="4"/>
  <c r="H4125" i="4"/>
  <c r="H36" i="4" s="1"/>
  <c r="P4237" i="4"/>
  <c r="V4238" i="4"/>
  <c r="F4258" i="4"/>
  <c r="J4258" i="4" s="1"/>
  <c r="E4730" i="4"/>
  <c r="V4731" i="4"/>
  <c r="N4988" i="4"/>
  <c r="V5184" i="4"/>
  <c r="S5184" i="4"/>
  <c r="F5184" i="4"/>
  <c r="V5294" i="4"/>
  <c r="Q5308" i="4"/>
  <c r="F5308" i="4"/>
  <c r="V5457" i="4"/>
  <c r="E5585" i="4"/>
  <c r="G5734" i="4"/>
  <c r="F5735" i="4"/>
  <c r="F5734" i="4" s="1"/>
  <c r="E5773" i="4"/>
  <c r="O5773" i="4"/>
  <c r="N5882" i="4"/>
  <c r="S5890" i="4"/>
  <c r="S5929" i="4"/>
  <c r="V5929" i="4"/>
  <c r="E5922" i="4"/>
  <c r="F6033" i="4"/>
  <c r="S6039" i="4"/>
  <c r="Q6039" i="4"/>
  <c r="V6072" i="4"/>
  <c r="V6189" i="4"/>
  <c r="S6189" i="4"/>
  <c r="Q6222" i="4"/>
  <c r="Q3136" i="4"/>
  <c r="Q3335" i="4"/>
  <c r="R3524" i="4"/>
  <c r="S3524" i="4" s="1"/>
  <c r="E3675" i="4"/>
  <c r="O3675" i="4"/>
  <c r="K3787" i="4"/>
  <c r="F3788" i="4"/>
  <c r="S3827" i="4"/>
  <c r="N3935" i="4"/>
  <c r="S3976" i="4"/>
  <c r="E4086" i="4"/>
  <c r="V4186" i="4"/>
  <c r="G4388" i="4"/>
  <c r="F4395" i="4"/>
  <c r="I4427" i="4"/>
  <c r="G4579" i="4"/>
  <c r="H4691" i="4"/>
  <c r="F4712" i="4"/>
  <c r="S4712" i="4"/>
  <c r="R4840" i="4"/>
  <c r="Q5029" i="4"/>
  <c r="Q5089" i="4"/>
  <c r="S5089" i="4"/>
  <c r="S5145" i="4"/>
  <c r="E5287" i="4"/>
  <c r="V5288" i="4"/>
  <c r="P5287" i="4"/>
  <c r="S5327" i="4"/>
  <c r="S5333" i="4"/>
  <c r="V5333" i="4"/>
  <c r="O5326" i="4"/>
  <c r="Q5482" i="4"/>
  <c r="Q5592" i="4"/>
  <c r="G5585" i="4"/>
  <c r="F5606" i="4"/>
  <c r="J5606" i="4" s="1"/>
  <c r="Q5625" i="4"/>
  <c r="Q5735" i="4"/>
  <c r="H5734" i="4"/>
  <c r="R5734" i="4"/>
  <c r="S5780" i="4"/>
  <c r="Q5780" i="4"/>
  <c r="Q5884" i="4"/>
  <c r="V5890" i="4"/>
  <c r="P5922" i="4"/>
  <c r="R5922" i="4"/>
  <c r="Q6033" i="4"/>
  <c r="V6039" i="4"/>
  <c r="E6071" i="4"/>
  <c r="Q6078" i="4"/>
  <c r="Q6132" i="4"/>
  <c r="S6222" i="4"/>
  <c r="S3676" i="4"/>
  <c r="V3736" i="4"/>
  <c r="Q3736" i="4"/>
  <c r="V3827" i="4"/>
  <c r="L3936" i="4"/>
  <c r="G3975" i="4"/>
  <c r="R3975" i="4"/>
  <c r="G4086" i="4"/>
  <c r="G152" i="4" s="1"/>
  <c r="O4125" i="4"/>
  <c r="S4488" i="4"/>
  <c r="F4560" i="4"/>
  <c r="J4560" i="4" s="1"/>
  <c r="S4580" i="4"/>
  <c r="L4691" i="4"/>
  <c r="Q4940" i="4"/>
  <c r="S5029" i="4"/>
  <c r="G5028" i="4"/>
  <c r="E5138" i="4"/>
  <c r="E155" i="4" s="1"/>
  <c r="V5145" i="4"/>
  <c r="S5159" i="4"/>
  <c r="Q5178" i="4"/>
  <c r="Q5288" i="4"/>
  <c r="V5327" i="4"/>
  <c r="U5436" i="4"/>
  <c r="Q5443" i="4"/>
  <c r="S5476" i="4"/>
  <c r="E5475" i="4"/>
  <c r="E43" i="4" s="1"/>
  <c r="S5592" i="4"/>
  <c r="V5755" i="4"/>
  <c r="V5780" i="4"/>
  <c r="Q5890" i="4"/>
  <c r="H5922" i="4"/>
  <c r="S6072" i="4"/>
  <c r="P6071" i="4"/>
  <c r="S6078" i="4"/>
  <c r="G6182" i="4"/>
  <c r="V6222" i="4"/>
  <c r="S3075" i="4"/>
  <c r="G3185" i="4"/>
  <c r="T3224" i="4"/>
  <c r="E3373" i="4"/>
  <c r="P3373" i="4"/>
  <c r="Q3380" i="4"/>
  <c r="O3373" i="4"/>
  <c r="Q3434" i="4"/>
  <c r="S3531" i="4"/>
  <c r="P3636" i="4"/>
  <c r="H3636" i="4"/>
  <c r="V3643" i="4"/>
  <c r="Q3827" i="4"/>
  <c r="E3975" i="4"/>
  <c r="S4126" i="4"/>
  <c r="V4488" i="4"/>
  <c r="V4580" i="4"/>
  <c r="F4861" i="4"/>
  <c r="T4879" i="4"/>
  <c r="Q5139" i="4"/>
  <c r="G5138" i="4"/>
  <c r="G155" i="4" s="1"/>
  <c r="V5159" i="4"/>
  <c r="Q5184" i="4"/>
  <c r="S5238" i="4"/>
  <c r="L5287" i="4"/>
  <c r="S5308" i="4"/>
  <c r="G5326" i="4"/>
  <c r="V5482" i="4"/>
  <c r="Q5586" i="4"/>
  <c r="E5624" i="4"/>
  <c r="V5625" i="4"/>
  <c r="H5624" i="4"/>
  <c r="Q5755" i="4"/>
  <c r="S5755" i="4"/>
  <c r="V5884" i="4"/>
  <c r="U5922" i="4"/>
  <c r="V6033" i="4"/>
  <c r="P6032" i="4"/>
  <c r="V6078" i="4"/>
  <c r="V6132" i="4"/>
  <c r="I6182" i="4"/>
  <c r="Q6183" i="4"/>
  <c r="H6182" i="4"/>
  <c r="R6182" i="4"/>
  <c r="K6228" i="4"/>
  <c r="K5929" i="4"/>
  <c r="K5780" i="4"/>
  <c r="K5333" i="4"/>
  <c r="F5333" i="4"/>
  <c r="R639" i="4"/>
  <c r="Q660" i="4"/>
  <c r="S660" i="4"/>
  <c r="V660" i="4"/>
  <c r="S685" i="4"/>
  <c r="H788" i="4"/>
  <c r="U788" i="4"/>
  <c r="R827" i="4"/>
  <c r="F983" i="4"/>
  <c r="F61" i="4" s="1"/>
  <c r="Q2388" i="4"/>
  <c r="K2783" i="4"/>
  <c r="F2783" i="4"/>
  <c r="I639" i="4"/>
  <c r="T639" i="4"/>
  <c r="V685" i="4"/>
  <c r="P678" i="4"/>
  <c r="Q2777" i="4"/>
  <c r="F3643" i="4"/>
  <c r="G3675" i="4"/>
  <c r="F938" i="4"/>
  <c r="J938" i="4" s="1"/>
  <c r="Q646" i="4"/>
  <c r="V646" i="4"/>
  <c r="P639" i="4"/>
  <c r="S679" i="4"/>
  <c r="Q679" i="4"/>
  <c r="Q789" i="4"/>
  <c r="S795" i="4"/>
  <c r="S828" i="4"/>
  <c r="F834" i="4"/>
  <c r="P937" i="4"/>
  <c r="V944" i="4"/>
  <c r="E1538" i="4"/>
  <c r="Q1584" i="4"/>
  <c r="V2438" i="4"/>
  <c r="V2744" i="4"/>
  <c r="U639" i="4"/>
  <c r="K639" i="4"/>
  <c r="S646" i="4"/>
  <c r="U678" i="4"/>
  <c r="Q809" i="4"/>
  <c r="V1429" i="4"/>
  <c r="Q2238" i="4"/>
  <c r="E2437" i="4"/>
  <c r="S2607" i="4"/>
  <c r="N638" i="4"/>
  <c r="G678" i="4"/>
  <c r="Q739" i="4"/>
  <c r="V789" i="4"/>
  <c r="Q795" i="4"/>
  <c r="F809" i="4"/>
  <c r="J809" i="4" s="1"/>
  <c r="V809" i="4"/>
  <c r="V888" i="4"/>
  <c r="U937" i="4"/>
  <c r="S944" i="4"/>
  <c r="Q1245" i="4"/>
  <c r="S1584" i="4"/>
  <c r="E1727" i="4"/>
  <c r="E48" i="4" s="1"/>
  <c r="O2176" i="4"/>
  <c r="F1093" i="4"/>
  <c r="S640" i="4"/>
  <c r="O639" i="4"/>
  <c r="S739" i="4"/>
  <c r="V739" i="4"/>
  <c r="V938" i="4"/>
  <c r="F1708" i="4"/>
  <c r="P2136" i="4"/>
  <c r="T2776" i="4"/>
  <c r="S809" i="4"/>
  <c r="Q888" i="4"/>
  <c r="N936" i="4"/>
  <c r="Q938" i="4"/>
  <c r="F958" i="4"/>
  <c r="V1093" i="4"/>
  <c r="P1126" i="4"/>
  <c r="F1259" i="4"/>
  <c r="J1259" i="4" s="1"/>
  <c r="Q1259" i="4"/>
  <c r="S1279" i="4"/>
  <c r="Q1410" i="4"/>
  <c r="U1428" i="4"/>
  <c r="G1538" i="4"/>
  <c r="S1545" i="4"/>
  <c r="V1545" i="4"/>
  <c r="R1538" i="4"/>
  <c r="V1559" i="4"/>
  <c r="Q1688" i="4"/>
  <c r="Q1728" i="4"/>
  <c r="S1789" i="4"/>
  <c r="S1839" i="4"/>
  <c r="V1839" i="4"/>
  <c r="Q1884" i="4"/>
  <c r="Q1938" i="4"/>
  <c r="S2008" i="4"/>
  <c r="S2033" i="4"/>
  <c r="S2137" i="4"/>
  <c r="S2294" i="4"/>
  <c r="V2388" i="4"/>
  <c r="S2388" i="4"/>
  <c r="U2476" i="4"/>
  <c r="S2587" i="4"/>
  <c r="E2586" i="4"/>
  <c r="E2626" i="4"/>
  <c r="S2744" i="4"/>
  <c r="U2776" i="4"/>
  <c r="G2886" i="4"/>
  <c r="Q2887" i="4"/>
  <c r="S3036" i="4"/>
  <c r="G3636" i="4"/>
  <c r="R3675" i="4"/>
  <c r="O3787" i="4"/>
  <c r="E3936" i="4"/>
  <c r="Q4283" i="4"/>
  <c r="O788" i="4"/>
  <c r="G827" i="4"/>
  <c r="V828" i="4"/>
  <c r="S888" i="4"/>
  <c r="Q958" i="4"/>
  <c r="Q977" i="4"/>
  <c r="V1087" i="4"/>
  <c r="V1340" i="4"/>
  <c r="S1340" i="4"/>
  <c r="G1428" i="4"/>
  <c r="Q1435" i="4"/>
  <c r="S1435" i="4"/>
  <c r="V1435" i="4"/>
  <c r="S1688" i="4"/>
  <c r="S1694" i="4"/>
  <c r="S12" i="4" s="1"/>
  <c r="Q1694" i="4"/>
  <c r="S1728" i="4"/>
  <c r="S1859" i="4"/>
  <c r="V1859" i="4"/>
  <c r="S1884" i="4"/>
  <c r="V1938" i="4"/>
  <c r="V2033" i="4"/>
  <c r="O2026" i="4"/>
  <c r="Q2137" i="4"/>
  <c r="V2137" i="4"/>
  <c r="T2136" i="4"/>
  <c r="V2288" i="4"/>
  <c r="U2287" i="4"/>
  <c r="S2327" i="4"/>
  <c r="S2458" i="4"/>
  <c r="Q2477" i="4"/>
  <c r="Q2483" i="4"/>
  <c r="S2483" i="4"/>
  <c r="Q2537" i="4"/>
  <c r="V2587" i="4"/>
  <c r="P2586" i="4"/>
  <c r="S2688" i="4"/>
  <c r="Q2758" i="4"/>
  <c r="Q2837" i="4"/>
  <c r="S3794" i="4"/>
  <c r="S958" i="4"/>
  <c r="Q1037" i="4"/>
  <c r="V1245" i="4"/>
  <c r="S1245" i="4"/>
  <c r="P1278" i="4"/>
  <c r="V1396" i="4"/>
  <c r="V1410" i="4"/>
  <c r="S1410" i="4"/>
  <c r="Q1429" i="4"/>
  <c r="S1489" i="4"/>
  <c r="V1489" i="4"/>
  <c r="P1538" i="4"/>
  <c r="S1559" i="4"/>
  <c r="S1578" i="4"/>
  <c r="T1838" i="4"/>
  <c r="V1884" i="4"/>
  <c r="U1987" i="4"/>
  <c r="Q2008" i="4"/>
  <c r="V2008" i="4"/>
  <c r="P2026" i="4"/>
  <c r="U2136" i="4"/>
  <c r="R2176" i="4"/>
  <c r="R50" i="4" s="1"/>
  <c r="Q2294" i="4"/>
  <c r="P2287" i="4"/>
  <c r="E2326" i="4"/>
  <c r="N2436" i="4"/>
  <c r="V2444" i="4"/>
  <c r="S2444" i="4"/>
  <c r="U2437" i="4"/>
  <c r="S2537" i="4"/>
  <c r="V2537" i="4"/>
  <c r="R2586" i="4"/>
  <c r="K2737" i="4"/>
  <c r="Q2738" i="4"/>
  <c r="T2737" i="4"/>
  <c r="S2837" i="4"/>
  <c r="P2886" i="4"/>
  <c r="V977" i="4"/>
  <c r="S1037" i="4"/>
  <c r="Q1087" i="4"/>
  <c r="V1259" i="4"/>
  <c r="V1279" i="4"/>
  <c r="Q1396" i="4"/>
  <c r="S1396" i="4"/>
  <c r="F1559" i="4"/>
  <c r="J1559" i="4" s="1"/>
  <c r="K1838" i="4"/>
  <c r="Q1839" i="4"/>
  <c r="V1845" i="4"/>
  <c r="O1877" i="4"/>
  <c r="F1988" i="4"/>
  <c r="S2157" i="4"/>
  <c r="T2176" i="4"/>
  <c r="T50" i="4" s="1"/>
  <c r="F2288" i="4"/>
  <c r="V2327" i="4"/>
  <c r="Q2587" i="4"/>
  <c r="S2627" i="4"/>
  <c r="S2758" i="4"/>
  <c r="S2783" i="4"/>
  <c r="L828" i="4"/>
  <c r="V834" i="4"/>
  <c r="S834" i="4"/>
  <c r="P827" i="4"/>
  <c r="T937" i="4"/>
  <c r="Q944" i="4"/>
  <c r="V1037" i="4"/>
  <c r="Q1093" i="4"/>
  <c r="V1239" i="4"/>
  <c r="Q1279" i="4"/>
  <c r="P1389" i="4"/>
  <c r="N1388" i="4"/>
  <c r="O1428" i="4"/>
  <c r="F1539" i="4"/>
  <c r="J1539" i="4" s="1"/>
  <c r="T1538" i="4"/>
  <c r="Q1559" i="4"/>
  <c r="V1708" i="4"/>
  <c r="J1838" i="4"/>
  <c r="F1859" i="4"/>
  <c r="F26" i="4" s="1"/>
  <c r="P1877" i="4"/>
  <c r="S1994" i="4"/>
  <c r="R1987" i="4"/>
  <c r="Q2027" i="4"/>
  <c r="V2027" i="4"/>
  <c r="V2157" i="4"/>
  <c r="F2157" i="4"/>
  <c r="J2157" i="4" s="1"/>
  <c r="V2294" i="4"/>
  <c r="G2437" i="4"/>
  <c r="P2437" i="4"/>
  <c r="K2437" i="4"/>
  <c r="Q2458" i="4"/>
  <c r="O2476" i="4"/>
  <c r="H2586" i="4"/>
  <c r="V2607" i="4"/>
  <c r="V2627" i="4"/>
  <c r="E2737" i="4"/>
  <c r="Q2744" i="4"/>
  <c r="F2758" i="4"/>
  <c r="L2758" i="4" s="1"/>
  <c r="V2758" i="4"/>
  <c r="E2776" i="4"/>
  <c r="O2776" i="4"/>
  <c r="U3936" i="4"/>
  <c r="Q4186" i="4"/>
  <c r="O976" i="4"/>
  <c r="P1086" i="4"/>
  <c r="S1127" i="4"/>
  <c r="Q1239" i="4"/>
  <c r="G1278" i="4"/>
  <c r="E1389" i="4"/>
  <c r="E169" i="4" s="1"/>
  <c r="G1389" i="4"/>
  <c r="G169" i="4" s="1"/>
  <c r="R1389" i="4"/>
  <c r="P1428" i="4"/>
  <c r="U1538" i="4"/>
  <c r="F1578" i="4"/>
  <c r="J1578" i="4" s="1"/>
  <c r="V1584" i="4"/>
  <c r="H1687" i="4"/>
  <c r="H1727" i="4"/>
  <c r="H48" i="4" s="1"/>
  <c r="S1845" i="4"/>
  <c r="Q1859" i="4"/>
  <c r="Q1878" i="4"/>
  <c r="F1884" i="4"/>
  <c r="R1877" i="4"/>
  <c r="V1994" i="4"/>
  <c r="H1987" i="4"/>
  <c r="Q2143" i="4"/>
  <c r="G2136" i="4"/>
  <c r="Q2308" i="4"/>
  <c r="Q2444" i="4"/>
  <c r="P2476" i="4"/>
  <c r="Q2593" i="4"/>
  <c r="V2593" i="4"/>
  <c r="Q2607" i="4"/>
  <c r="V2783" i="4"/>
  <c r="R976" i="4"/>
  <c r="S983" i="4"/>
  <c r="Q983" i="4"/>
  <c r="E976" i="4"/>
  <c r="S1093" i="4"/>
  <c r="E1086" i="4"/>
  <c r="V1127" i="4"/>
  <c r="V1188" i="4"/>
  <c r="T1238" i="4"/>
  <c r="S1259" i="4"/>
  <c r="Q1390" i="4"/>
  <c r="S1539" i="4"/>
  <c r="Q1578" i="4"/>
  <c r="R1687" i="4"/>
  <c r="Q1708" i="4"/>
  <c r="S1708" i="4"/>
  <c r="V1789" i="4"/>
  <c r="R1838" i="4"/>
  <c r="S1878" i="4"/>
  <c r="G1987" i="4"/>
  <c r="Q2033" i="4"/>
  <c r="Q2087" i="4"/>
  <c r="Q116" i="4" s="1"/>
  <c r="S2143" i="4"/>
  <c r="V2143" i="4"/>
  <c r="R2136" i="4"/>
  <c r="S2177" i="4"/>
  <c r="S2238" i="4"/>
  <c r="E2287" i="4"/>
  <c r="V2308" i="4"/>
  <c r="I2437" i="4"/>
  <c r="Q2438" i="4"/>
  <c r="H2437" i="4"/>
  <c r="T2437" i="4"/>
  <c r="V2458" i="4"/>
  <c r="S2593" i="4"/>
  <c r="G2626" i="4"/>
  <c r="Q2627" i="4"/>
  <c r="Q2633" i="4"/>
  <c r="H2737" i="4"/>
  <c r="V2777" i="4"/>
  <c r="V2837" i="4"/>
  <c r="E2886" i="4"/>
  <c r="Q4337" i="4"/>
  <c r="S2893" i="4"/>
  <c r="G2925" i="4"/>
  <c r="R2925" i="4"/>
  <c r="T3035" i="4"/>
  <c r="V3042" i="4"/>
  <c r="S3042" i="4"/>
  <c r="E3185" i="4"/>
  <c r="S3231" i="4"/>
  <c r="E3224" i="4"/>
  <c r="O3224" i="4"/>
  <c r="V3341" i="4"/>
  <c r="Q3355" i="4"/>
  <c r="S3434" i="4"/>
  <c r="S3486" i="4"/>
  <c r="H3485" i="4"/>
  <c r="S3492" i="4"/>
  <c r="Q3531" i="4"/>
  <c r="T3524" i="4"/>
  <c r="S3637" i="4"/>
  <c r="H3675" i="4"/>
  <c r="S3736" i="4"/>
  <c r="P3787" i="4"/>
  <c r="Q3833" i="4"/>
  <c r="P3826" i="4"/>
  <c r="Q3937" i="4"/>
  <c r="Q4093" i="4"/>
  <c r="V4126" i="4"/>
  <c r="S4132" i="4"/>
  <c r="E4125" i="4"/>
  <c r="E36" i="4" s="1"/>
  <c r="Q4277" i="4"/>
  <c r="S4283" i="4"/>
  <c r="U4427" i="4"/>
  <c r="R4539" i="4"/>
  <c r="T4539" i="4"/>
  <c r="V4698" i="4"/>
  <c r="I4691" i="4"/>
  <c r="U4691" i="4"/>
  <c r="Q4737" i="4"/>
  <c r="V4737" i="4"/>
  <c r="V4847" i="4"/>
  <c r="Q4880" i="4"/>
  <c r="F4886" i="4"/>
  <c r="S5010" i="4"/>
  <c r="V5029" i="4"/>
  <c r="V2907" i="4"/>
  <c r="E2925" i="4"/>
  <c r="S2932" i="4"/>
  <c r="E3035" i="4"/>
  <c r="V3056" i="4"/>
  <c r="O3074" i="4"/>
  <c r="V3136" i="4"/>
  <c r="S3136" i="4"/>
  <c r="V3186" i="4"/>
  <c r="P3185" i="4"/>
  <c r="J3185" i="4"/>
  <c r="V3231" i="4"/>
  <c r="P3224" i="4"/>
  <c r="S3355" i="4"/>
  <c r="R3373" i="4"/>
  <c r="V3434" i="4"/>
  <c r="U3485" i="4"/>
  <c r="V3492" i="4"/>
  <c r="V3531" i="4"/>
  <c r="Q3794" i="4"/>
  <c r="R3787" i="4"/>
  <c r="V3808" i="4"/>
  <c r="V3887" i="4"/>
  <c r="S3957" i="4"/>
  <c r="Q3957" i="4"/>
  <c r="V4132" i="4"/>
  <c r="G4125" i="4"/>
  <c r="G36" i="4" s="1"/>
  <c r="S4244" i="4"/>
  <c r="Q4244" i="4"/>
  <c r="V4283" i="4"/>
  <c r="S4395" i="4"/>
  <c r="Q4434" i="4"/>
  <c r="P4427" i="4"/>
  <c r="O4539" i="4"/>
  <c r="S4692" i="4"/>
  <c r="O4691" i="4"/>
  <c r="G4730" i="4"/>
  <c r="G38" i="4" s="1"/>
  <c r="P4730" i="4"/>
  <c r="Q4847" i="4"/>
  <c r="S4847" i="4"/>
  <c r="S4880" i="4"/>
  <c r="V5010" i="4"/>
  <c r="F5010" i="4"/>
  <c r="Q5010" i="4"/>
  <c r="S5035" i="4"/>
  <c r="U2925" i="4"/>
  <c r="E3074" i="4"/>
  <c r="P3074" i="4"/>
  <c r="S3341" i="4"/>
  <c r="T3373" i="4"/>
  <c r="Q3492" i="4"/>
  <c r="S3506" i="4"/>
  <c r="Q3506" i="4"/>
  <c r="R3636" i="4"/>
  <c r="J3675" i="4"/>
  <c r="T3787" i="4"/>
  <c r="V3833" i="4"/>
  <c r="S3833" i="4"/>
  <c r="T3826" i="4"/>
  <c r="T49" i="4" s="1"/>
  <c r="K3936" i="4"/>
  <c r="V3957" i="4"/>
  <c r="V4093" i="4"/>
  <c r="Q4126" i="4"/>
  <c r="Q4132" i="4"/>
  <c r="V4258" i="4"/>
  <c r="O4276" i="4"/>
  <c r="V4395" i="4"/>
  <c r="S4434" i="4"/>
  <c r="P4539" i="4"/>
  <c r="N4538" i="4"/>
  <c r="P4691" i="4"/>
  <c r="K4691" i="4"/>
  <c r="R4730" i="4"/>
  <c r="Q4791" i="4"/>
  <c r="S4791" i="4"/>
  <c r="U4840" i="4"/>
  <c r="V4880" i="4"/>
  <c r="O5028" i="4"/>
  <c r="V5089" i="4"/>
  <c r="S2926" i="4"/>
  <c r="Q2932" i="4"/>
  <c r="Q2986" i="4"/>
  <c r="S2986" i="4"/>
  <c r="Q3036" i="4"/>
  <c r="V3075" i="4"/>
  <c r="H3185" i="4"/>
  <c r="S3206" i="4"/>
  <c r="V3206" i="4"/>
  <c r="Q3206" i="4"/>
  <c r="S3225" i="4"/>
  <c r="V3380" i="4"/>
  <c r="S3380" i="4"/>
  <c r="Q3486" i="4"/>
  <c r="V3506" i="4"/>
  <c r="Q3525" i="4"/>
  <c r="V3525" i="4"/>
  <c r="S3585" i="4"/>
  <c r="Q3657" i="4"/>
  <c r="F3657" i="4"/>
  <c r="F23" i="4" s="1"/>
  <c r="S3682" i="4"/>
  <c r="Q3682" i="4"/>
  <c r="K3675" i="4"/>
  <c r="S3788" i="4"/>
  <c r="V3794" i="4"/>
  <c r="F3808" i="4"/>
  <c r="J3808" i="4" s="1"/>
  <c r="E3826" i="4"/>
  <c r="E49" i="4" s="1"/>
  <c r="O3826" i="4"/>
  <c r="S4037" i="4"/>
  <c r="Q4037" i="4"/>
  <c r="Q4087" i="4"/>
  <c r="O4086" i="4"/>
  <c r="S4093" i="4"/>
  <c r="S4107" i="4"/>
  <c r="T4125" i="4"/>
  <c r="T36" i="4" s="1"/>
  <c r="Q4389" i="4"/>
  <c r="S4389" i="4"/>
  <c r="V4409" i="4"/>
  <c r="V4434" i="4"/>
  <c r="H4427" i="4"/>
  <c r="F4692" i="4"/>
  <c r="R4691" i="4"/>
  <c r="S4698" i="4"/>
  <c r="V4712" i="4"/>
  <c r="V4940" i="4"/>
  <c r="R4989" i="4"/>
  <c r="S2907" i="4"/>
  <c r="Q2926" i="4"/>
  <c r="S3056" i="4"/>
  <c r="Q3075" i="4"/>
  <c r="V3225" i="4"/>
  <c r="T3334" i="4"/>
  <c r="Q3341" i="4"/>
  <c r="R3485" i="4"/>
  <c r="V3585" i="4"/>
  <c r="S3657" i="4"/>
  <c r="V3682" i="4"/>
  <c r="Q3887" i="4"/>
  <c r="Q3943" i="4"/>
  <c r="S3943" i="4"/>
  <c r="Q3976" i="4"/>
  <c r="V4037" i="4"/>
  <c r="V4107" i="4"/>
  <c r="S4258" i="4"/>
  <c r="Q4258" i="4"/>
  <c r="R4276" i="4"/>
  <c r="V4337" i="4"/>
  <c r="S4337" i="4"/>
  <c r="P4388" i="4"/>
  <c r="E4427" i="4"/>
  <c r="O4427" i="4"/>
  <c r="Q4540" i="4"/>
  <c r="T4691" i="4"/>
  <c r="U4730" i="4"/>
  <c r="H4989" i="4"/>
  <c r="U5028" i="4"/>
  <c r="V2932" i="4"/>
  <c r="V2986" i="4"/>
  <c r="P3035" i="4"/>
  <c r="U3035" i="4"/>
  <c r="T3074" i="4"/>
  <c r="Q3192" i="4"/>
  <c r="V3192" i="4"/>
  <c r="Q3285" i="4"/>
  <c r="S3335" i="4"/>
  <c r="V3335" i="4"/>
  <c r="V3374" i="4"/>
  <c r="G3485" i="4"/>
  <c r="I3524" i="4"/>
  <c r="Q3585" i="4"/>
  <c r="V3637" i="4"/>
  <c r="Q3643" i="4"/>
  <c r="S3643" i="4"/>
  <c r="O3636" i="4"/>
  <c r="V3676" i="4"/>
  <c r="T3675" i="4"/>
  <c r="S3808" i="4"/>
  <c r="S3887" i="4"/>
  <c r="V3943" i="4"/>
  <c r="V4087" i="4"/>
  <c r="R4086" i="4"/>
  <c r="Q4238" i="4"/>
  <c r="T4237" i="4"/>
  <c r="R4388" i="4"/>
  <c r="S4409" i="4"/>
  <c r="O4730" i="4"/>
  <c r="V4791" i="4"/>
  <c r="H4879" i="4"/>
  <c r="Q4886" i="4"/>
  <c r="V4886" i="4"/>
  <c r="S4886" i="4"/>
  <c r="V4996" i="4"/>
  <c r="S4996" i="4"/>
  <c r="F2907" i="4"/>
  <c r="J2907" i="4" s="1"/>
  <c r="V2926" i="4"/>
  <c r="O2925" i="4"/>
  <c r="F3056" i="4"/>
  <c r="J3056" i="4" s="1"/>
  <c r="S3192" i="4"/>
  <c r="S3285" i="4"/>
  <c r="S3374" i="4"/>
  <c r="P3524" i="4"/>
  <c r="E3636" i="4"/>
  <c r="Q3676" i="4"/>
  <c r="I3675" i="4"/>
  <c r="T3936" i="4"/>
  <c r="V3976" i="4"/>
  <c r="P3975" i="4"/>
  <c r="T4086" i="4"/>
  <c r="S4186" i="4"/>
  <c r="E4276" i="4"/>
  <c r="U4276" i="4"/>
  <c r="G4276" i="4"/>
  <c r="Q4409" i="4"/>
  <c r="F4409" i="4"/>
  <c r="J4409" i="4" s="1"/>
  <c r="S4428" i="4"/>
  <c r="Q4428" i="4"/>
  <c r="R4427" i="4"/>
  <c r="Q4488" i="4"/>
  <c r="F4546" i="4"/>
  <c r="Q4546" i="4"/>
  <c r="Q4560" i="4"/>
  <c r="Q4580" i="4"/>
  <c r="R4579" i="4"/>
  <c r="V4642" i="4"/>
  <c r="Q4642" i="4"/>
  <c r="Q4692" i="4"/>
  <c r="Q4698" i="4"/>
  <c r="Q4712" i="4"/>
  <c r="S4731" i="4"/>
  <c r="S4737" i="4"/>
  <c r="S4861" i="4"/>
  <c r="Q4861" i="4"/>
  <c r="S4940" i="4"/>
  <c r="Q5035" i="4"/>
  <c r="V5035" i="4"/>
  <c r="K5035" i="4"/>
  <c r="K4546" i="4"/>
  <c r="F4283" i="4"/>
  <c r="F4093" i="4"/>
  <c r="J3225" i="4"/>
  <c r="L3225" i="4"/>
  <c r="I2893" i="4"/>
  <c r="I3042" i="4"/>
  <c r="I3035" i="4" s="1"/>
  <c r="J2926" i="4"/>
  <c r="K2932" i="4"/>
  <c r="L2926" i="4"/>
  <c r="F2932" i="4"/>
  <c r="F2893" i="4"/>
  <c r="F3042" i="4"/>
  <c r="I2483" i="4"/>
  <c r="F2483" i="4"/>
  <c r="L2143" i="4"/>
  <c r="L2136" i="4" s="1"/>
  <c r="K2143" i="4"/>
  <c r="K2136" i="4" s="1"/>
  <c r="I2033" i="4"/>
  <c r="F2033" i="4"/>
  <c r="K1694" i="4"/>
  <c r="K1545" i="4"/>
  <c r="K1538" i="4" s="1"/>
  <c r="F1545" i="4"/>
  <c r="F1584" i="4"/>
  <c r="I1435" i="4"/>
  <c r="F1435" i="4"/>
  <c r="F58" i="4" s="1"/>
  <c r="I1245" i="4"/>
  <c r="I1238" i="4" s="1"/>
  <c r="J1245" i="4"/>
  <c r="F1245" i="4"/>
  <c r="K685" i="4"/>
  <c r="L126" i="4" l="1"/>
  <c r="J126" i="4"/>
  <c r="K149" i="4"/>
  <c r="I149" i="4"/>
  <c r="T62" i="4"/>
  <c r="U62" i="4"/>
  <c r="R62" i="4"/>
  <c r="R55" i="4" s="1"/>
  <c r="G42" i="4"/>
  <c r="E39" i="4"/>
  <c r="F30" i="4"/>
  <c r="E47" i="4"/>
  <c r="J1410" i="4"/>
  <c r="F29" i="4"/>
  <c r="T39" i="4"/>
  <c r="J122" i="4"/>
  <c r="L122" i="4"/>
  <c r="F16" i="4"/>
  <c r="G166" i="4"/>
  <c r="F20" i="4"/>
  <c r="H166" i="4"/>
  <c r="T42" i="4"/>
  <c r="J2087" i="4"/>
  <c r="F116" i="4"/>
  <c r="I14" i="4"/>
  <c r="G47" i="4"/>
  <c r="J1708" i="4"/>
  <c r="F28" i="4"/>
  <c r="H47" i="4"/>
  <c r="R42" i="4"/>
  <c r="H155" i="4"/>
  <c r="U42" i="4"/>
  <c r="L120" i="4"/>
  <c r="J120" i="4"/>
  <c r="J958" i="4"/>
  <c r="F31" i="4"/>
  <c r="R47" i="4"/>
  <c r="J1127" i="4"/>
  <c r="F43" i="4"/>
  <c r="E166" i="4"/>
  <c r="F105" i="4"/>
  <c r="E42" i="4"/>
  <c r="U47" i="4"/>
  <c r="F24" i="4"/>
  <c r="G39" i="4"/>
  <c r="H42" i="4"/>
  <c r="U39" i="4"/>
  <c r="F112" i="4"/>
  <c r="J121" i="4"/>
  <c r="L121" i="4"/>
  <c r="F12" i="4"/>
  <c r="I144" i="4"/>
  <c r="K144" i="4"/>
  <c r="Q4125" i="4"/>
  <c r="I2388" i="4"/>
  <c r="I1188" i="4"/>
  <c r="I1638" i="4"/>
  <c r="J1638" i="4" s="1"/>
  <c r="I2837" i="4"/>
  <c r="J2837" i="4" s="1"/>
  <c r="I3887" i="4"/>
  <c r="I3826" i="4" s="1"/>
  <c r="I1789" i="4"/>
  <c r="I1037" i="4"/>
  <c r="J1037" i="4" s="1"/>
  <c r="I132" i="4"/>
  <c r="I3285" i="4"/>
  <c r="J3285" i="4" s="1"/>
  <c r="I2986" i="4"/>
  <c r="J2986" i="4" s="1"/>
  <c r="K1340" i="4"/>
  <c r="L1340" i="4" s="1"/>
  <c r="K2986" i="4"/>
  <c r="K2925" i="4" s="1"/>
  <c r="K1789" i="4"/>
  <c r="L5089" i="4"/>
  <c r="K132" i="4"/>
  <c r="K5089" i="4"/>
  <c r="K5028" i="4" s="1"/>
  <c r="K3887" i="4"/>
  <c r="K3826" i="4" s="1"/>
  <c r="K2537" i="4"/>
  <c r="L2537" i="4" s="1"/>
  <c r="K143" i="4"/>
  <c r="K2837" i="4"/>
  <c r="L2837" i="4" s="1"/>
  <c r="I1340" i="4"/>
  <c r="J1340" i="4" s="1"/>
  <c r="K136" i="4"/>
  <c r="K1037" i="4"/>
  <c r="L1037" i="4" s="1"/>
  <c r="K3285" i="4"/>
  <c r="L3285" i="4" s="1"/>
  <c r="I136" i="4"/>
  <c r="I2537" i="4"/>
  <c r="I2476" i="4" s="1"/>
  <c r="K1188" i="4"/>
  <c r="K2388" i="4"/>
  <c r="K1638" i="4"/>
  <c r="L1638" i="4" s="1"/>
  <c r="I5089" i="4"/>
  <c r="J5089" i="4" s="1"/>
  <c r="I143" i="4"/>
  <c r="L125" i="4"/>
  <c r="J4940" i="4"/>
  <c r="F6032" i="4"/>
  <c r="F5138" i="4"/>
  <c r="F155" i="4" s="1"/>
  <c r="F5436" i="4"/>
  <c r="J5010" i="4"/>
  <c r="J4989" i="4" s="1"/>
  <c r="I5010" i="4"/>
  <c r="I4989" i="4" s="1"/>
  <c r="L2308" i="4"/>
  <c r="L2287" i="4" s="1"/>
  <c r="K2308" i="4"/>
  <c r="L5904" i="4"/>
  <c r="L5883" i="4" s="1"/>
  <c r="K5904" i="4"/>
  <c r="K5883" i="4" s="1"/>
  <c r="L5159" i="4"/>
  <c r="L5138" i="4" s="1"/>
  <c r="K5159" i="4"/>
  <c r="I2308" i="4"/>
  <c r="J5904" i="4"/>
  <c r="J5883" i="4" s="1"/>
  <c r="I5904" i="4"/>
  <c r="I5883" i="4" s="1"/>
  <c r="L5010" i="4"/>
  <c r="L4989" i="4" s="1"/>
  <c r="K5010" i="4"/>
  <c r="K4989" i="4" s="1"/>
  <c r="J6053" i="4"/>
  <c r="J6032" i="4" s="1"/>
  <c r="I6053" i="4"/>
  <c r="J2008" i="4"/>
  <c r="J1987" i="4" s="1"/>
  <c r="I2008" i="4"/>
  <c r="I1987" i="4" s="1"/>
  <c r="L5457" i="4"/>
  <c r="L5436" i="4" s="1"/>
  <c r="K5457" i="4"/>
  <c r="L6053" i="4"/>
  <c r="L6032" i="4" s="1"/>
  <c r="K6053" i="4"/>
  <c r="L2008" i="4"/>
  <c r="L1987" i="4" s="1"/>
  <c r="K2008" i="4"/>
  <c r="K1987" i="4" s="1"/>
  <c r="I3355" i="4"/>
  <c r="I3334" i="4" s="1"/>
  <c r="I3333" i="4" s="1"/>
  <c r="L4861" i="4"/>
  <c r="L4840" i="4" s="1"/>
  <c r="K4861" i="4"/>
  <c r="K4840" i="4" s="1"/>
  <c r="L3355" i="4"/>
  <c r="L3334" i="4" s="1"/>
  <c r="K3355" i="4"/>
  <c r="K3334" i="4" s="1"/>
  <c r="K3333" i="4" s="1"/>
  <c r="J5457" i="4"/>
  <c r="J5436" i="4" s="1"/>
  <c r="I5457" i="4"/>
  <c r="I4861" i="4"/>
  <c r="I4840" i="4" s="1"/>
  <c r="J5834" i="4"/>
  <c r="J3136" i="4"/>
  <c r="L3136" i="4"/>
  <c r="J5387" i="4"/>
  <c r="L5387" i="4"/>
  <c r="L888" i="4"/>
  <c r="I1428" i="4"/>
  <c r="J1435" i="4"/>
  <c r="L1938" i="4"/>
  <c r="J1938" i="4"/>
  <c r="F5475" i="4"/>
  <c r="J5536" i="4"/>
  <c r="F3826" i="4"/>
  <c r="F4427" i="4"/>
  <c r="L4427" i="4" s="1"/>
  <c r="J4488" i="4"/>
  <c r="L5685" i="4"/>
  <c r="J5685" i="4"/>
  <c r="J2238" i="4"/>
  <c r="L2238" i="4"/>
  <c r="L4642" i="4"/>
  <c r="J4642" i="4"/>
  <c r="J1489" i="4"/>
  <c r="L1489" i="4"/>
  <c r="F3675" i="4"/>
  <c r="L3675" i="4" s="1"/>
  <c r="L3736" i="4"/>
  <c r="J4791" i="4"/>
  <c r="L4791" i="4"/>
  <c r="J6182" i="4"/>
  <c r="L660" i="4"/>
  <c r="J2758" i="4"/>
  <c r="L2738" i="4"/>
  <c r="J2607" i="4"/>
  <c r="L2458" i="4"/>
  <c r="J640" i="4"/>
  <c r="L2438" i="4"/>
  <c r="J2688" i="4"/>
  <c r="L2688" i="4"/>
  <c r="J739" i="4"/>
  <c r="L739" i="4"/>
  <c r="H3484" i="4"/>
  <c r="G3484" i="4"/>
  <c r="K834" i="4"/>
  <c r="O1086" i="4"/>
  <c r="O1085" i="4" s="1"/>
  <c r="O3485" i="4"/>
  <c r="O3484" i="4" s="1"/>
  <c r="U2736" i="4"/>
  <c r="E6181" i="4"/>
  <c r="L4132" i="4"/>
  <c r="E4538" i="4"/>
  <c r="U5584" i="4"/>
  <c r="G4988" i="4"/>
  <c r="K4132" i="4"/>
  <c r="K106" i="4"/>
  <c r="I4132" i="4"/>
  <c r="I106" i="4"/>
  <c r="K115" i="4"/>
  <c r="F3373" i="4"/>
  <c r="L3373" i="4" s="1"/>
  <c r="P1986" i="4"/>
  <c r="K4244" i="4"/>
  <c r="L4244" i="4" s="1"/>
  <c r="T5882" i="4"/>
  <c r="U3333" i="4"/>
  <c r="R2286" i="4"/>
  <c r="E4236" i="4"/>
  <c r="E6031" i="4"/>
  <c r="R6031" i="4"/>
  <c r="G1986" i="4"/>
  <c r="O638" i="4"/>
  <c r="E4387" i="4"/>
  <c r="G5733" i="4"/>
  <c r="F4125" i="4"/>
  <c r="F36" i="4" s="1"/>
  <c r="H3184" i="4"/>
  <c r="E5882" i="4"/>
  <c r="T2286" i="4"/>
  <c r="H787" i="4"/>
  <c r="P5137" i="4"/>
  <c r="H4839" i="4"/>
  <c r="U5882" i="4"/>
  <c r="F3334" i="4"/>
  <c r="H2436" i="4"/>
  <c r="O5435" i="4"/>
  <c r="T1237" i="4"/>
  <c r="U1837" i="4"/>
  <c r="U1986" i="4"/>
  <c r="U1686" i="4"/>
  <c r="U5435" i="4"/>
  <c r="F3936" i="4"/>
  <c r="J3936" i="4" s="1"/>
  <c r="E1986" i="4"/>
  <c r="U4988" i="4"/>
  <c r="T5435" i="4"/>
  <c r="H5286" i="4"/>
  <c r="U3786" i="4"/>
  <c r="U3484" i="4"/>
  <c r="U4085" i="4"/>
  <c r="U2286" i="4"/>
  <c r="R2736" i="4"/>
  <c r="U4538" i="4"/>
  <c r="P2436" i="4"/>
  <c r="G5584" i="4"/>
  <c r="E1837" i="4"/>
  <c r="I5631" i="4"/>
  <c r="I5624" i="4" s="1"/>
  <c r="R3034" i="4"/>
  <c r="U3034" i="4"/>
  <c r="F5585" i="4"/>
  <c r="L5585" i="4" s="1"/>
  <c r="H3333" i="4"/>
  <c r="H4690" i="4"/>
  <c r="J2143" i="4"/>
  <c r="H1388" i="4"/>
  <c r="H164" i="4" s="1"/>
  <c r="P3635" i="4"/>
  <c r="O6181" i="4"/>
  <c r="O5137" i="4"/>
  <c r="T1986" i="4"/>
  <c r="R4988" i="4"/>
  <c r="O4538" i="4"/>
  <c r="F1428" i="4"/>
  <c r="R4085" i="4"/>
  <c r="P4988" i="4"/>
  <c r="T1085" i="4"/>
  <c r="O3935" i="4"/>
  <c r="U6031" i="4"/>
  <c r="T4690" i="4"/>
  <c r="F1278" i="4"/>
  <c r="S2626" i="4"/>
  <c r="E3333" i="4"/>
  <c r="R5882" i="4"/>
  <c r="T5286" i="4"/>
  <c r="O4236" i="4"/>
  <c r="E1537" i="4"/>
  <c r="F5028" i="4"/>
  <c r="U3635" i="4"/>
  <c r="H1237" i="4"/>
  <c r="H167" i="4" s="1"/>
  <c r="F2026" i="4"/>
  <c r="P2885" i="4"/>
  <c r="U5137" i="4"/>
  <c r="R4690" i="4"/>
  <c r="S5028" i="4"/>
  <c r="R5286" i="4"/>
  <c r="R936" i="4"/>
  <c r="G1537" i="4"/>
  <c r="O4988" i="4"/>
  <c r="F4989" i="4"/>
  <c r="G4690" i="4"/>
  <c r="F2737" i="4"/>
  <c r="L2737" i="4" s="1"/>
  <c r="Q937" i="4"/>
  <c r="R2585" i="4"/>
  <c r="G5435" i="4"/>
  <c r="H1537" i="4"/>
  <c r="U1085" i="4"/>
  <c r="U6181" i="4"/>
  <c r="K3643" i="4"/>
  <c r="K3636" i="4" s="1"/>
  <c r="K3635" i="4" s="1"/>
  <c r="E3786" i="4"/>
  <c r="E163" i="4" s="1"/>
  <c r="P2135" i="4"/>
  <c r="F1086" i="4"/>
  <c r="S6032" i="4"/>
  <c r="F1987" i="4"/>
  <c r="P2286" i="4"/>
  <c r="F1687" i="4"/>
  <c r="J1687" i="4" s="1"/>
  <c r="R638" i="4"/>
  <c r="R3935" i="4"/>
  <c r="F5624" i="4"/>
  <c r="H2135" i="4"/>
  <c r="F4840" i="4"/>
  <c r="F1238" i="4"/>
  <c r="J1238" i="4" s="1"/>
  <c r="R4236" i="4"/>
  <c r="F3787" i="4"/>
  <c r="T1837" i="4"/>
  <c r="R787" i="4"/>
  <c r="H5733" i="4"/>
  <c r="O5882" i="4"/>
  <c r="G5882" i="4"/>
  <c r="T5137" i="4"/>
  <c r="P5435" i="4"/>
  <c r="P2736" i="4"/>
  <c r="T787" i="4"/>
  <c r="H4236" i="4"/>
  <c r="F2586" i="4"/>
  <c r="J2586" i="4" s="1"/>
  <c r="H3034" i="4"/>
  <c r="P4085" i="4"/>
  <c r="I3492" i="4"/>
  <c r="J3492" i="4" s="1"/>
  <c r="Q4388" i="4"/>
  <c r="E936" i="4"/>
  <c r="U1537" i="4"/>
  <c r="T638" i="4"/>
  <c r="U787" i="4"/>
  <c r="H2885" i="4"/>
  <c r="L5035" i="4"/>
  <c r="G1388" i="4"/>
  <c r="G164" i="4" s="1"/>
  <c r="V1687" i="4"/>
  <c r="E5435" i="4"/>
  <c r="R5733" i="4"/>
  <c r="P1686" i="4"/>
  <c r="U5733" i="4"/>
  <c r="P6181" i="4"/>
  <c r="S6221" i="4"/>
  <c r="P6031" i="4"/>
  <c r="T3184" i="4"/>
  <c r="P5882" i="4"/>
  <c r="E4690" i="4"/>
  <c r="F4730" i="4"/>
  <c r="R5137" i="4"/>
  <c r="U3935" i="4"/>
  <c r="T1537" i="4"/>
  <c r="S1389" i="4"/>
  <c r="P1537" i="4"/>
  <c r="P2585" i="4"/>
  <c r="E1686" i="4"/>
  <c r="E161" i="4" s="1"/>
  <c r="Q5624" i="4"/>
  <c r="E3484" i="4"/>
  <c r="G3034" i="4"/>
  <c r="H4538" i="4"/>
  <c r="U2585" i="4"/>
  <c r="P3034" i="4"/>
  <c r="Q2925" i="4"/>
  <c r="T4538" i="4"/>
  <c r="S1126" i="4"/>
  <c r="F5922" i="4"/>
  <c r="S5326" i="4"/>
  <c r="P3333" i="4"/>
  <c r="T936" i="4"/>
  <c r="F3636" i="4"/>
  <c r="G2585" i="4"/>
  <c r="P5286" i="4"/>
  <c r="V5585" i="4"/>
  <c r="T3635" i="4"/>
  <c r="P5584" i="4"/>
  <c r="H1837" i="4"/>
  <c r="T2885" i="4"/>
  <c r="Q2776" i="4"/>
  <c r="E3935" i="4"/>
  <c r="E162" i="4" s="1"/>
  <c r="S6182" i="4"/>
  <c r="V5177" i="4"/>
  <c r="F3185" i="4"/>
  <c r="G2286" i="4"/>
  <c r="G4839" i="4"/>
  <c r="V1278" i="4"/>
  <c r="V6182" i="4"/>
  <c r="I6078" i="4"/>
  <c r="E4839" i="4"/>
  <c r="T1686" i="4"/>
  <c r="S2737" i="4"/>
  <c r="S4840" i="4"/>
  <c r="F6221" i="4"/>
  <c r="H2585" i="4"/>
  <c r="F2176" i="4"/>
  <c r="F50" i="4" s="1"/>
  <c r="I5780" i="4"/>
  <c r="J5780" i="4" s="1"/>
  <c r="F5287" i="4"/>
  <c r="H3935" i="4"/>
  <c r="H162" i="4" s="1"/>
  <c r="T6181" i="4"/>
  <c r="F1877" i="4"/>
  <c r="P1085" i="4"/>
  <c r="R2436" i="4"/>
  <c r="I5138" i="4"/>
  <c r="I155" i="4" s="1"/>
  <c r="F1727" i="4"/>
  <c r="F48" i="4" s="1"/>
  <c r="Q827" i="4"/>
  <c r="V6032" i="4"/>
  <c r="E5733" i="4"/>
  <c r="Q2176" i="4"/>
  <c r="T1388" i="4"/>
  <c r="T4988" i="4"/>
  <c r="O4839" i="4"/>
  <c r="T5733" i="4"/>
  <c r="R2135" i="4"/>
  <c r="U2436" i="4"/>
  <c r="Q5028" i="4"/>
  <c r="V3975" i="4"/>
  <c r="O4085" i="4"/>
  <c r="V3373" i="4"/>
  <c r="P4538" i="4"/>
  <c r="R3635" i="4"/>
  <c r="Q4276" i="4"/>
  <c r="T3484" i="4"/>
  <c r="V3035" i="4"/>
  <c r="V5475" i="4"/>
  <c r="G5137" i="4"/>
  <c r="G4387" i="4"/>
  <c r="P4236" i="4"/>
  <c r="F4388" i="4"/>
  <c r="R1237" i="4"/>
  <c r="G3786" i="4"/>
  <c r="G163" i="4" s="1"/>
  <c r="V1838" i="4"/>
  <c r="F5883" i="4"/>
  <c r="S3826" i="4"/>
  <c r="U4839" i="4"/>
  <c r="E2286" i="4"/>
  <c r="Q2026" i="4"/>
  <c r="V2737" i="4"/>
  <c r="V1428" i="4"/>
  <c r="V5883" i="4"/>
  <c r="Q5138" i="4"/>
  <c r="Q3373" i="4"/>
  <c r="Q5177" i="4"/>
  <c r="V5922" i="4"/>
  <c r="P5733" i="4"/>
  <c r="G936" i="4"/>
  <c r="H2286" i="4"/>
  <c r="H936" i="4"/>
  <c r="F2886" i="4"/>
  <c r="V4579" i="4"/>
  <c r="O6031" i="4"/>
  <c r="K3975" i="4"/>
  <c r="Q3675" i="4"/>
  <c r="V3185" i="4"/>
  <c r="S3074" i="4"/>
  <c r="S1278" i="4"/>
  <c r="T4839" i="4"/>
  <c r="S5475" i="4"/>
  <c r="S3975" i="4"/>
  <c r="S5883" i="4"/>
  <c r="T5584" i="4"/>
  <c r="R5435" i="4"/>
  <c r="G3184" i="4"/>
  <c r="T6031" i="4"/>
  <c r="E4988" i="4"/>
  <c r="S2176" i="4"/>
  <c r="S50" i="4" s="1"/>
  <c r="G2135" i="4"/>
  <c r="R1986" i="4"/>
  <c r="V639" i="4"/>
  <c r="P4839" i="4"/>
  <c r="G1686" i="4"/>
  <c r="G161" i="4" s="1"/>
  <c r="F3224" i="4"/>
  <c r="G4538" i="4"/>
  <c r="H6031" i="4"/>
  <c r="U2135" i="4"/>
  <c r="G1085" i="4"/>
  <c r="G160" i="4" s="1"/>
  <c r="H4988" i="4"/>
  <c r="Q3074" i="4"/>
  <c r="F2925" i="4"/>
  <c r="S1838" i="4"/>
  <c r="Q1238" i="4"/>
  <c r="E2436" i="4"/>
  <c r="V5624" i="4"/>
  <c r="E1237" i="4"/>
  <c r="E167" i="4" s="1"/>
  <c r="H5137" i="4"/>
  <c r="H154" i="4" s="1"/>
  <c r="K3231" i="4"/>
  <c r="O4387" i="4"/>
  <c r="P3786" i="4"/>
  <c r="R2885" i="4"/>
  <c r="Q1987" i="4"/>
  <c r="V1086" i="4"/>
  <c r="R1537" i="4"/>
  <c r="T2585" i="4"/>
  <c r="S1086" i="4"/>
  <c r="S2476" i="4"/>
  <c r="S1428" i="4"/>
  <c r="K983" i="4"/>
  <c r="K61" i="4" s="1"/>
  <c r="G6031" i="4"/>
  <c r="P3484" i="4"/>
  <c r="F2437" i="4"/>
  <c r="J2437" i="4" s="1"/>
  <c r="G1237" i="4"/>
  <c r="G167" i="4" s="1"/>
  <c r="V2626" i="4"/>
  <c r="F1838" i="4"/>
  <c r="Q1086" i="4"/>
  <c r="V1877" i="4"/>
  <c r="F1126" i="4"/>
  <c r="P936" i="4"/>
  <c r="F5177" i="4"/>
  <c r="U5286" i="4"/>
  <c r="H1085" i="4"/>
  <c r="H160" i="4" s="1"/>
  <c r="R1085" i="4"/>
  <c r="E2135" i="4"/>
  <c r="V3485" i="4"/>
  <c r="Q4730" i="4"/>
  <c r="P1388" i="4"/>
  <c r="S788" i="4"/>
  <c r="Q6182" i="4"/>
  <c r="G6181" i="4"/>
  <c r="V5287" i="4"/>
  <c r="R4839" i="4"/>
  <c r="Q6221" i="4"/>
  <c r="V4539" i="4"/>
  <c r="H638" i="4"/>
  <c r="V4840" i="4"/>
  <c r="U3184" i="4"/>
  <c r="H1986" i="4"/>
  <c r="Q5436" i="4"/>
  <c r="F1538" i="4"/>
  <c r="L1538" i="4" s="1"/>
  <c r="F4086" i="4"/>
  <c r="V4989" i="4"/>
  <c r="O936" i="4"/>
  <c r="V2026" i="4"/>
  <c r="Q1126" i="4"/>
  <c r="I685" i="4"/>
  <c r="I678" i="4" s="1"/>
  <c r="I638" i="4" s="1"/>
  <c r="Q1727" i="4"/>
  <c r="G5286" i="4"/>
  <c r="S3675" i="4"/>
  <c r="Q6032" i="4"/>
  <c r="E5286" i="4"/>
  <c r="E5584" i="4"/>
  <c r="H4085" i="4"/>
  <c r="H5435" i="4"/>
  <c r="Q5883" i="4"/>
  <c r="F1389" i="4"/>
  <c r="V1577" i="4"/>
  <c r="Q3636" i="4"/>
  <c r="V678" i="4"/>
  <c r="T3935" i="4"/>
  <c r="T4236" i="4"/>
  <c r="Q3524" i="4"/>
  <c r="S3936" i="4"/>
  <c r="H4387" i="4"/>
  <c r="Q4989" i="4"/>
  <c r="S827" i="4"/>
  <c r="F2776" i="4"/>
  <c r="S5922" i="4"/>
  <c r="F639" i="4"/>
  <c r="L639" i="4" s="1"/>
  <c r="G3935" i="4"/>
  <c r="G162" i="4" s="1"/>
  <c r="R5584" i="4"/>
  <c r="V4691" i="4"/>
  <c r="S5585" i="4"/>
  <c r="Q3334" i="4"/>
  <c r="V4427" i="4"/>
  <c r="S4086" i="4"/>
  <c r="S3334" i="4"/>
  <c r="V3524" i="4"/>
  <c r="S4276" i="4"/>
  <c r="R1837" i="4"/>
  <c r="Q1877" i="4"/>
  <c r="E1388" i="4"/>
  <c r="E164" i="4" s="1"/>
  <c r="Q2437" i="4"/>
  <c r="Q2886" i="4"/>
  <c r="S639" i="4"/>
  <c r="S6071" i="4"/>
  <c r="S4691" i="4"/>
  <c r="E4085" i="4"/>
  <c r="V5734" i="4"/>
  <c r="S5436" i="4"/>
  <c r="F5773" i="4"/>
  <c r="F5733" i="4" s="1"/>
  <c r="V2476" i="4"/>
  <c r="G1837" i="4"/>
  <c r="G159" i="4" s="1"/>
  <c r="S2776" i="4"/>
  <c r="J1694" i="4"/>
  <c r="Q4539" i="4"/>
  <c r="T3333" i="4"/>
  <c r="V4879" i="4"/>
  <c r="V3826" i="4"/>
  <c r="F2326" i="4"/>
  <c r="V2776" i="4"/>
  <c r="V1538" i="4"/>
  <c r="S678" i="4"/>
  <c r="L2783" i="4"/>
  <c r="F976" i="4"/>
  <c r="Q639" i="4"/>
  <c r="L5780" i="4"/>
  <c r="V5138" i="4"/>
  <c r="F4691" i="4"/>
  <c r="V6071" i="4"/>
  <c r="S3185" i="4"/>
  <c r="U4236" i="4"/>
  <c r="Q6071" i="4"/>
  <c r="Q5773" i="4"/>
  <c r="V2176" i="4"/>
  <c r="V50" i="4" s="1"/>
  <c r="R3184" i="4"/>
  <c r="V2886" i="4"/>
  <c r="V1987" i="4"/>
  <c r="V1389" i="4"/>
  <c r="S4539" i="4"/>
  <c r="F4539" i="4"/>
  <c r="T4085" i="4"/>
  <c r="O3635" i="4"/>
  <c r="Q3185" i="4"/>
  <c r="Q4237" i="4"/>
  <c r="Q4086" i="4"/>
  <c r="S3224" i="4"/>
  <c r="Q3035" i="4"/>
  <c r="Q976" i="4"/>
  <c r="S3787" i="4"/>
  <c r="S2326" i="4"/>
  <c r="Q1687" i="4"/>
  <c r="V827" i="4"/>
  <c r="Q678" i="4"/>
  <c r="H5584" i="4"/>
  <c r="E5137" i="4"/>
  <c r="E154" i="4" s="1"/>
  <c r="T4387" i="4"/>
  <c r="K4737" i="4"/>
  <c r="P3935" i="4"/>
  <c r="S4989" i="4"/>
  <c r="S3636" i="4"/>
  <c r="Q3975" i="4"/>
  <c r="S2925" i="4"/>
  <c r="V4388" i="4"/>
  <c r="S4125" i="4"/>
  <c r="S976" i="4"/>
  <c r="P787" i="4"/>
  <c r="Q1428" i="4"/>
  <c r="I1093" i="4"/>
  <c r="I1086" i="4" s="1"/>
  <c r="G787" i="4"/>
  <c r="V937" i="4"/>
  <c r="Q5922" i="4"/>
  <c r="O5584" i="4"/>
  <c r="Q5326" i="4"/>
  <c r="G2736" i="4"/>
  <c r="Q5475" i="4"/>
  <c r="P1237" i="4"/>
  <c r="S937" i="4"/>
  <c r="F2476" i="4"/>
  <c r="G4236" i="4"/>
  <c r="R4387" i="4"/>
  <c r="R3786" i="4"/>
  <c r="R3333" i="4"/>
  <c r="V4125" i="4"/>
  <c r="P1837" i="4"/>
  <c r="F2287" i="4"/>
  <c r="V2326" i="4"/>
  <c r="V1238" i="4"/>
  <c r="S1687" i="4"/>
  <c r="O787" i="4"/>
  <c r="F4237" i="4"/>
  <c r="Q3787" i="4"/>
  <c r="U1237" i="4"/>
  <c r="O5286" i="4"/>
  <c r="S2287" i="4"/>
  <c r="F3485" i="4"/>
  <c r="F3484" i="4" s="1"/>
  <c r="F2626" i="4"/>
  <c r="V1727" i="4"/>
  <c r="Q1278" i="4"/>
  <c r="G4085" i="4"/>
  <c r="V4730" i="4"/>
  <c r="R4538" i="4"/>
  <c r="R1686" i="4"/>
  <c r="F2136" i="4"/>
  <c r="J2136" i="4" s="1"/>
  <c r="Q1389" i="4"/>
  <c r="F5326" i="4"/>
  <c r="H6181" i="4"/>
  <c r="Q5585" i="4"/>
  <c r="G638" i="4"/>
  <c r="S1877" i="4"/>
  <c r="E787" i="4"/>
  <c r="S5287" i="4"/>
  <c r="I5482" i="4"/>
  <c r="S5138" i="4"/>
  <c r="U4387" i="4"/>
  <c r="S5624" i="4"/>
  <c r="K2626" i="4"/>
  <c r="S4388" i="4"/>
  <c r="E638" i="4"/>
  <c r="S5734" i="4"/>
  <c r="F678" i="4"/>
  <c r="I3643" i="4"/>
  <c r="S4730" i="4"/>
  <c r="F4579" i="4"/>
  <c r="V3936" i="4"/>
  <c r="V3636" i="4"/>
  <c r="V4086" i="4"/>
  <c r="V3787" i="4"/>
  <c r="K4886" i="4"/>
  <c r="P3184" i="4"/>
  <c r="H3635" i="4"/>
  <c r="I5035" i="4"/>
  <c r="J5035" i="4" s="1"/>
  <c r="T2736" i="4"/>
  <c r="Q2326" i="4"/>
  <c r="K5184" i="4"/>
  <c r="F6071" i="4"/>
  <c r="Q5734" i="4"/>
  <c r="S5177" i="4"/>
  <c r="F788" i="4"/>
  <c r="V3224" i="4"/>
  <c r="V5773" i="4"/>
  <c r="F3975" i="4"/>
  <c r="I4093" i="4"/>
  <c r="Q4579" i="4"/>
  <c r="Q4427" i="4"/>
  <c r="V3074" i="4"/>
  <c r="T2436" i="4"/>
  <c r="V1126" i="4"/>
  <c r="E2736" i="4"/>
  <c r="F827" i="4"/>
  <c r="R6181" i="4"/>
  <c r="V5326" i="4"/>
  <c r="I5929" i="4"/>
  <c r="I834" i="4"/>
  <c r="F1577" i="4"/>
  <c r="J2183" i="4"/>
  <c r="J2483" i="4"/>
  <c r="J2893" i="4"/>
  <c r="I4283" i="4"/>
  <c r="J4283" i="4" s="1"/>
  <c r="S4427" i="4"/>
  <c r="E3635" i="4"/>
  <c r="R3484" i="4"/>
  <c r="V4237" i="4"/>
  <c r="Q3936" i="4"/>
  <c r="V3334" i="4"/>
  <c r="H2736" i="4"/>
  <c r="Q1577" i="4"/>
  <c r="G2436" i="4"/>
  <c r="S1987" i="4"/>
  <c r="Q1538" i="4"/>
  <c r="Q2737" i="4"/>
  <c r="E2585" i="4"/>
  <c r="I6228" i="4"/>
  <c r="J6228" i="4" s="1"/>
  <c r="V6221" i="4"/>
  <c r="Q5287" i="4"/>
  <c r="O5733" i="4"/>
  <c r="S2026" i="4"/>
  <c r="S1577" i="4"/>
  <c r="L1285" i="4"/>
  <c r="P4690" i="4"/>
  <c r="T3786" i="4"/>
  <c r="U2885" i="4"/>
  <c r="Q4840" i="4"/>
  <c r="P4387" i="4"/>
  <c r="S4579" i="4"/>
  <c r="S1538" i="4"/>
  <c r="E1085" i="4"/>
  <c r="E160" i="4" s="1"/>
  <c r="R1388" i="4"/>
  <c r="V976" i="4"/>
  <c r="U936" i="4"/>
  <c r="L5333" i="4"/>
  <c r="K6078" i="4"/>
  <c r="V5436" i="4"/>
  <c r="G3333" i="4"/>
  <c r="F4879" i="4"/>
  <c r="U1388" i="4"/>
  <c r="J2333" i="4"/>
  <c r="I3074" i="4"/>
  <c r="Q3224" i="4"/>
  <c r="S3373" i="4"/>
  <c r="Q3826" i="4"/>
  <c r="Q2626" i="4"/>
  <c r="S1727" i="4"/>
  <c r="S5773" i="4"/>
  <c r="H5882" i="4"/>
  <c r="L6228" i="4"/>
  <c r="K6221" i="4"/>
  <c r="L5929" i="4"/>
  <c r="K5922" i="4"/>
  <c r="K5773" i="4"/>
  <c r="K5631" i="4"/>
  <c r="L5482" i="4"/>
  <c r="L5475" i="4" s="1"/>
  <c r="K5482" i="4"/>
  <c r="K5475" i="4" s="1"/>
  <c r="K43" i="4" s="1"/>
  <c r="I5333" i="4"/>
  <c r="K5326" i="4"/>
  <c r="I5184" i="4"/>
  <c r="I1884" i="4"/>
  <c r="Q2136" i="4"/>
  <c r="O3786" i="4"/>
  <c r="S2586" i="4"/>
  <c r="P638" i="4"/>
  <c r="F3035" i="4"/>
  <c r="J3035" i="4" s="1"/>
  <c r="Q2287" i="4"/>
  <c r="V2586" i="4"/>
  <c r="G2885" i="4"/>
  <c r="V788" i="4"/>
  <c r="K3074" i="4"/>
  <c r="Q4691" i="4"/>
  <c r="V2925" i="4"/>
  <c r="V5028" i="4"/>
  <c r="S3035" i="4"/>
  <c r="H1686" i="4"/>
  <c r="H161" i="4" s="1"/>
  <c r="S2437" i="4"/>
  <c r="I983" i="4"/>
  <c r="I61" i="4" s="1"/>
  <c r="V2287" i="4"/>
  <c r="G3635" i="4"/>
  <c r="S2136" i="4"/>
  <c r="U638" i="4"/>
  <c r="K4283" i="4"/>
  <c r="K4276" i="4" s="1"/>
  <c r="E2885" i="4"/>
  <c r="V2437" i="4"/>
  <c r="F937" i="4"/>
  <c r="I2783" i="4"/>
  <c r="J2783" i="4" s="1"/>
  <c r="V3675" i="4"/>
  <c r="O4690" i="4"/>
  <c r="O2287" i="4" s="1"/>
  <c r="O2286" i="4" s="1"/>
  <c r="V4276" i="4"/>
  <c r="U4690" i="4"/>
  <c r="T3034" i="4"/>
  <c r="K3492" i="4"/>
  <c r="L2932" i="4"/>
  <c r="Q4879" i="4"/>
  <c r="S3485" i="4"/>
  <c r="S3484" i="4" s="1"/>
  <c r="Q2476" i="4"/>
  <c r="K1093" i="4"/>
  <c r="Q788" i="4"/>
  <c r="Q3485" i="4"/>
  <c r="S4879" i="4"/>
  <c r="S4237" i="4"/>
  <c r="E3034" i="4"/>
  <c r="Q2586" i="4"/>
  <c r="Q1838" i="4"/>
  <c r="T2135" i="4"/>
  <c r="I3231" i="4"/>
  <c r="E3184" i="4"/>
  <c r="S2886" i="4"/>
  <c r="S1238" i="4"/>
  <c r="V2136" i="4"/>
  <c r="I4886" i="4"/>
  <c r="I4737" i="4"/>
  <c r="I46" i="4" s="1"/>
  <c r="K4395" i="4"/>
  <c r="I4395" i="4"/>
  <c r="F4276" i="4"/>
  <c r="L4546" i="4"/>
  <c r="K4539" i="4"/>
  <c r="I4244" i="4"/>
  <c r="I12" i="4" s="1"/>
  <c r="I4546" i="4"/>
  <c r="K4093" i="4"/>
  <c r="F3074" i="4"/>
  <c r="J3042" i="4"/>
  <c r="K3042" i="4"/>
  <c r="K3035" i="4" s="1"/>
  <c r="L3042" i="4"/>
  <c r="K2893" i="4"/>
  <c r="K2886" i="4" s="1"/>
  <c r="L2893" i="4"/>
  <c r="I2932" i="4"/>
  <c r="I2886" i="4"/>
  <c r="K2483" i="4"/>
  <c r="J2033" i="4"/>
  <c r="I2026" i="4"/>
  <c r="K2033" i="4"/>
  <c r="K1884" i="4"/>
  <c r="L1734" i="4"/>
  <c r="L1694" i="4"/>
  <c r="K1687" i="4"/>
  <c r="I1545" i="4"/>
  <c r="K1584" i="4"/>
  <c r="I1584" i="4"/>
  <c r="L1545" i="4"/>
  <c r="K1435" i="4"/>
  <c r="K58" i="4" s="1"/>
  <c r="K1245" i="4"/>
  <c r="K14" i="4" s="1"/>
  <c r="L685" i="4"/>
  <c r="K678" i="4"/>
  <c r="J6078" i="4" l="1"/>
  <c r="I60" i="4"/>
  <c r="K4125" i="4"/>
  <c r="K36" i="4" s="1"/>
  <c r="I1388" i="4"/>
  <c r="I164" i="4" s="1"/>
  <c r="I5436" i="4"/>
  <c r="I24" i="4"/>
  <c r="L1188" i="4"/>
  <c r="K108" i="4"/>
  <c r="L1789" i="4"/>
  <c r="K114" i="4"/>
  <c r="J1789" i="4"/>
  <c r="I114" i="4"/>
  <c r="F166" i="4"/>
  <c r="F47" i="4"/>
  <c r="L47" i="4" s="1"/>
  <c r="L834" i="4"/>
  <c r="K6032" i="4"/>
  <c r="K30" i="4"/>
  <c r="I827" i="4"/>
  <c r="I787" i="4" s="1"/>
  <c r="L4737" i="4"/>
  <c r="K46" i="4"/>
  <c r="F42" i="4"/>
  <c r="G154" i="4"/>
  <c r="F6181" i="4"/>
  <c r="F39" i="4"/>
  <c r="F49" i="4"/>
  <c r="K2287" i="4"/>
  <c r="K19" i="4"/>
  <c r="K12" i="4"/>
  <c r="I58" i="4"/>
  <c r="I6032" i="4"/>
  <c r="I30" i="4"/>
  <c r="L2388" i="4"/>
  <c r="K105" i="4"/>
  <c r="G153" i="4"/>
  <c r="K5436" i="4"/>
  <c r="K5435" i="4" s="1"/>
  <c r="K24" i="4"/>
  <c r="K3786" i="4"/>
  <c r="K49" i="4"/>
  <c r="I3786" i="4"/>
  <c r="K6071" i="4"/>
  <c r="K60" i="4"/>
  <c r="L1389" i="4"/>
  <c r="F169" i="4"/>
  <c r="I4086" i="4"/>
  <c r="J4086" i="4" s="1"/>
  <c r="F38" i="4"/>
  <c r="I2287" i="4"/>
  <c r="J2287" i="4" s="1"/>
  <c r="I19" i="4"/>
  <c r="J2388" i="4"/>
  <c r="I105" i="4"/>
  <c r="I115" i="4"/>
  <c r="K5138" i="4"/>
  <c r="K155" i="4" s="1"/>
  <c r="K21" i="4"/>
  <c r="J1188" i="4"/>
  <c r="I108" i="4"/>
  <c r="J116" i="4"/>
  <c r="L116" i="4"/>
  <c r="K1727" i="4"/>
  <c r="K2776" i="4"/>
  <c r="L2776" i="4" s="1"/>
  <c r="J2537" i="4"/>
  <c r="L2986" i="4"/>
  <c r="K3224" i="4"/>
  <c r="K3184" i="4" s="1"/>
  <c r="L3887" i="4"/>
  <c r="L3826" i="4" s="1"/>
  <c r="F6031" i="4"/>
  <c r="F5137" i="4"/>
  <c r="J3334" i="4"/>
  <c r="J4840" i="4"/>
  <c r="F5435" i="4"/>
  <c r="J3355" i="4"/>
  <c r="J2308" i="4"/>
  <c r="J4861" i="4"/>
  <c r="F3635" i="4"/>
  <c r="L3635" i="4" s="1"/>
  <c r="F4387" i="4"/>
  <c r="L5773" i="4"/>
  <c r="F3786" i="4"/>
  <c r="J4427" i="4"/>
  <c r="I4125" i="4"/>
  <c r="J4132" i="4"/>
  <c r="J1428" i="4"/>
  <c r="K6181" i="4"/>
  <c r="L6221" i="4"/>
  <c r="I3034" i="4"/>
  <c r="J3074" i="4"/>
  <c r="K5177" i="4"/>
  <c r="L5177" i="4" s="1"/>
  <c r="L5184" i="4"/>
  <c r="I5177" i="4"/>
  <c r="I5137" i="4" s="1"/>
  <c r="J5184" i="4"/>
  <c r="I5584" i="4"/>
  <c r="J5624" i="4"/>
  <c r="L3975" i="4"/>
  <c r="I1538" i="4"/>
  <c r="J1538" i="4" s="1"/>
  <c r="J1545" i="4"/>
  <c r="I3636" i="4"/>
  <c r="J3643" i="4"/>
  <c r="J3787" i="4"/>
  <c r="J639" i="4"/>
  <c r="L2586" i="4"/>
  <c r="L2437" i="4"/>
  <c r="J2737" i="4"/>
  <c r="K638" i="4"/>
  <c r="L678" i="4"/>
  <c r="K2585" i="4"/>
  <c r="L2626" i="4"/>
  <c r="I2436" i="4"/>
  <c r="J2476" i="4"/>
  <c r="L2886" i="4"/>
  <c r="K827" i="4"/>
  <c r="K787" i="4" s="1"/>
  <c r="I2776" i="4"/>
  <c r="O2586" i="4"/>
  <c r="O2585" i="4" s="1"/>
  <c r="O1389" i="4"/>
  <c r="O1388" i="4" s="1"/>
  <c r="O2437" i="4"/>
  <c r="O2436" i="4" s="1"/>
  <c r="O1238" i="4"/>
  <c r="O1237" i="4" s="1"/>
  <c r="O2136" i="4"/>
  <c r="O2135" i="4" s="1"/>
  <c r="O1538" i="4"/>
  <c r="O1537" i="4" s="1"/>
  <c r="O3185" i="4"/>
  <c r="O3184" i="4" s="1"/>
  <c r="O1987" i="4"/>
  <c r="O1986" i="4" s="1"/>
  <c r="O2737" i="4"/>
  <c r="O2736" i="4" s="1"/>
  <c r="O3035" i="4"/>
  <c r="O3034" i="4" s="1"/>
  <c r="O1838" i="4"/>
  <c r="O1837" i="4" s="1"/>
  <c r="O2886" i="4"/>
  <c r="O2885" i="4" s="1"/>
  <c r="O1687" i="4"/>
  <c r="O1686" i="4" s="1"/>
  <c r="O3334" i="4"/>
  <c r="O3333" i="4" s="1"/>
  <c r="J1093" i="4"/>
  <c r="F1986" i="4"/>
  <c r="F3333" i="4"/>
  <c r="L3333" i="4" s="1"/>
  <c r="K4237" i="4"/>
  <c r="F4085" i="4"/>
  <c r="V1388" i="4"/>
  <c r="F3935" i="4"/>
  <c r="V2585" i="4"/>
  <c r="J5631" i="4"/>
  <c r="F5584" i="4"/>
  <c r="Q787" i="4"/>
  <c r="S2585" i="4"/>
  <c r="F2585" i="4"/>
  <c r="V1686" i="4"/>
  <c r="S6031" i="4"/>
  <c r="F4538" i="4"/>
  <c r="Q1237" i="4"/>
  <c r="F2736" i="4"/>
  <c r="Q3034" i="4"/>
  <c r="J5585" i="4"/>
  <c r="L3643" i="4"/>
  <c r="L3636" i="4" s="1"/>
  <c r="I4276" i="4"/>
  <c r="J4276" i="4" s="1"/>
  <c r="V936" i="4"/>
  <c r="Q2135" i="4"/>
  <c r="V638" i="4"/>
  <c r="V4988" i="4"/>
  <c r="V3935" i="4"/>
  <c r="S5584" i="4"/>
  <c r="V1237" i="4"/>
  <c r="S1085" i="4"/>
  <c r="Q5584" i="4"/>
  <c r="S4988" i="4"/>
  <c r="F4690" i="4"/>
  <c r="V5584" i="4"/>
  <c r="V5733" i="4"/>
  <c r="Q1686" i="4"/>
  <c r="F1237" i="4"/>
  <c r="F167" i="4" s="1"/>
  <c r="V5882" i="4"/>
  <c r="V1837" i="4"/>
  <c r="S936" i="4"/>
  <c r="V4538" i="4"/>
  <c r="S6181" i="4"/>
  <c r="V2135" i="4"/>
  <c r="L5028" i="4"/>
  <c r="S787" i="4"/>
  <c r="F2885" i="4"/>
  <c r="F5882" i="4"/>
  <c r="F3184" i="4"/>
  <c r="Q1085" i="4"/>
  <c r="L2925" i="4"/>
  <c r="S3333" i="4"/>
  <c r="S2885" i="4"/>
  <c r="F4839" i="4"/>
  <c r="S4690" i="4"/>
  <c r="F1085" i="4"/>
  <c r="F160" i="4" s="1"/>
  <c r="S2736" i="4"/>
  <c r="S2286" i="4"/>
  <c r="I3485" i="4"/>
  <c r="I3484" i="4" s="1"/>
  <c r="J3484" i="4" s="1"/>
  <c r="F4988" i="4"/>
  <c r="L3231" i="4"/>
  <c r="K4730" i="4"/>
  <c r="Q4387" i="4"/>
  <c r="I5773" i="4"/>
  <c r="Q936" i="4"/>
  <c r="L3982" i="4"/>
  <c r="Q2885" i="4"/>
  <c r="F1686" i="4"/>
  <c r="F161" i="4" s="1"/>
  <c r="Q3484" i="4"/>
  <c r="F1837" i="4"/>
  <c r="F159" i="4" s="1"/>
  <c r="S4839" i="4"/>
  <c r="F2436" i="4"/>
  <c r="S1388" i="4"/>
  <c r="V2286" i="4"/>
  <c r="Q4690" i="4"/>
  <c r="J1086" i="4"/>
  <c r="V1986" i="4"/>
  <c r="V6031" i="4"/>
  <c r="Q3333" i="4"/>
  <c r="S5882" i="4"/>
  <c r="Q2736" i="4"/>
  <c r="K4988" i="4"/>
  <c r="I5028" i="4"/>
  <c r="I4988" i="4" s="1"/>
  <c r="V1085" i="4"/>
  <c r="Q4236" i="4"/>
  <c r="Q2436" i="4"/>
  <c r="I6071" i="4"/>
  <c r="V3184" i="4"/>
  <c r="V5137" i="4"/>
  <c r="V6181" i="4"/>
  <c r="V4690" i="4"/>
  <c r="V1537" i="4"/>
  <c r="Q1388" i="4"/>
  <c r="S3786" i="4"/>
  <c r="V2736" i="4"/>
  <c r="S3034" i="4"/>
  <c r="V3333" i="4"/>
  <c r="S5286" i="4"/>
  <c r="F2135" i="4"/>
  <c r="V4839" i="4"/>
  <c r="J1389" i="4"/>
  <c r="V3484" i="4"/>
  <c r="S5435" i="4"/>
  <c r="Q1986" i="4"/>
  <c r="V2885" i="4"/>
  <c r="S4085" i="4"/>
  <c r="Q5137" i="4"/>
  <c r="S1237" i="4"/>
  <c r="V5435" i="4"/>
  <c r="F5286" i="4"/>
  <c r="S3635" i="4"/>
  <c r="J678" i="4"/>
  <c r="V3635" i="4"/>
  <c r="S5137" i="4"/>
  <c r="S1986" i="4"/>
  <c r="F1537" i="4"/>
  <c r="Q5882" i="4"/>
  <c r="V4387" i="4"/>
  <c r="Q4988" i="4"/>
  <c r="Q3635" i="4"/>
  <c r="V4085" i="4"/>
  <c r="S3935" i="4"/>
  <c r="V3034" i="4"/>
  <c r="S2135" i="4"/>
  <c r="V787" i="4"/>
  <c r="Q5286" i="4"/>
  <c r="S1837" i="4"/>
  <c r="F638" i="4"/>
  <c r="J638" i="4" s="1"/>
  <c r="S638" i="4"/>
  <c r="V3786" i="4"/>
  <c r="V5286" i="4"/>
  <c r="Q4538" i="4"/>
  <c r="J685" i="4"/>
  <c r="Q6181" i="4"/>
  <c r="Q4085" i="4"/>
  <c r="Q5435" i="4"/>
  <c r="S3184" i="4"/>
  <c r="S4538" i="4"/>
  <c r="Q6031" i="4"/>
  <c r="Q638" i="4"/>
  <c r="F936" i="4"/>
  <c r="L4283" i="4"/>
  <c r="F787" i="4"/>
  <c r="I2326" i="4"/>
  <c r="S2436" i="4"/>
  <c r="Q3184" i="4"/>
  <c r="J834" i="4"/>
  <c r="I6221" i="4"/>
  <c r="Q3786" i="4"/>
  <c r="F1388" i="4"/>
  <c r="L983" i="4"/>
  <c r="K976" i="4"/>
  <c r="Q5733" i="4"/>
  <c r="Q1837" i="4"/>
  <c r="L6078" i="4"/>
  <c r="J3081" i="4"/>
  <c r="J4093" i="4"/>
  <c r="I2176" i="4"/>
  <c r="Q2585" i="4"/>
  <c r="S4236" i="4"/>
  <c r="V4236" i="4"/>
  <c r="V2436" i="4"/>
  <c r="S1686" i="4"/>
  <c r="Q3935" i="4"/>
  <c r="S5733" i="4"/>
  <c r="F2286" i="4"/>
  <c r="J5929" i="4"/>
  <c r="I5922" i="4"/>
  <c r="J5922" i="4" s="1"/>
  <c r="L788" i="4"/>
  <c r="I5475" i="4"/>
  <c r="I43" i="4" s="1"/>
  <c r="J5482" i="4"/>
  <c r="J788" i="4"/>
  <c r="S4387" i="4"/>
  <c r="Q4839" i="4"/>
  <c r="K1278" i="4"/>
  <c r="L1278" i="4" s="1"/>
  <c r="I2626" i="4"/>
  <c r="J2633" i="4"/>
  <c r="S1537" i="4"/>
  <c r="L4886" i="4"/>
  <c r="K4879" i="4"/>
  <c r="Q2286" i="4"/>
  <c r="Q1537" i="4"/>
  <c r="L5922" i="4"/>
  <c r="K5882" i="4"/>
  <c r="K5733" i="4"/>
  <c r="L5733" i="4" s="1"/>
  <c r="L5631" i="4"/>
  <c r="K5624" i="4"/>
  <c r="L5624" i="4" s="1"/>
  <c r="L5326" i="4"/>
  <c r="K5286" i="4"/>
  <c r="J5333" i="4"/>
  <c r="I5326" i="4"/>
  <c r="J3231" i="4"/>
  <c r="I3224" i="4"/>
  <c r="J983" i="4"/>
  <c r="I976" i="4"/>
  <c r="L3074" i="4"/>
  <c r="I1877" i="4"/>
  <c r="J1884" i="4"/>
  <c r="K1086" i="4"/>
  <c r="L1093" i="4"/>
  <c r="L937" i="4"/>
  <c r="J937" i="4"/>
  <c r="L3081" i="4"/>
  <c r="L3492" i="4"/>
  <c r="K3485" i="4"/>
  <c r="J4886" i="4"/>
  <c r="I4879" i="4"/>
  <c r="J4737" i="4"/>
  <c r="I4730" i="4"/>
  <c r="L4539" i="4"/>
  <c r="L4586" i="4"/>
  <c r="K4579" i="4"/>
  <c r="L4579" i="4" s="1"/>
  <c r="J4244" i="4"/>
  <c r="I4237" i="4"/>
  <c r="I4388" i="4"/>
  <c r="J4388" i="4" s="1"/>
  <c r="J4395" i="4"/>
  <c r="F4236" i="4"/>
  <c r="L4276" i="4"/>
  <c r="L4395" i="4"/>
  <c r="K4388" i="4"/>
  <c r="J4586" i="4"/>
  <c r="I4579" i="4"/>
  <c r="J4579" i="4" s="1"/>
  <c r="J4546" i="4"/>
  <c r="I4539" i="4"/>
  <c r="J4539" i="4" s="1"/>
  <c r="K4086" i="4"/>
  <c r="L4093" i="4"/>
  <c r="K3935" i="4"/>
  <c r="K162" i="4" s="1"/>
  <c r="J3982" i="4"/>
  <c r="I3975" i="4"/>
  <c r="J3975" i="4" s="1"/>
  <c r="J2886" i="4"/>
  <c r="K3034" i="4"/>
  <c r="L3035" i="4"/>
  <c r="J2932" i="4"/>
  <c r="I2925" i="4"/>
  <c r="J2925" i="4" s="1"/>
  <c r="F3034" i="4"/>
  <c r="K2885" i="4"/>
  <c r="L2885" i="4" s="1"/>
  <c r="K2476" i="4"/>
  <c r="L2483" i="4"/>
  <c r="L2333" i="4"/>
  <c r="K2326" i="4"/>
  <c r="L2183" i="4"/>
  <c r="K2176" i="4"/>
  <c r="K50" i="4" s="1"/>
  <c r="L50" i="4" s="1"/>
  <c r="J2026" i="4"/>
  <c r="I1986" i="4"/>
  <c r="K2026" i="4"/>
  <c r="L2033" i="4"/>
  <c r="K1877" i="4"/>
  <c r="L1884" i="4"/>
  <c r="L1687" i="4"/>
  <c r="I1727" i="4"/>
  <c r="J1734" i="4"/>
  <c r="I1577" i="4"/>
  <c r="J1577" i="4" s="1"/>
  <c r="J1584" i="4"/>
  <c r="K1577" i="4"/>
  <c r="L1584" i="4"/>
  <c r="K1428" i="4"/>
  <c r="L1435" i="4"/>
  <c r="L1245" i="4"/>
  <c r="K1238" i="4"/>
  <c r="J1285" i="4"/>
  <c r="I1278" i="4"/>
  <c r="K1126" i="4"/>
  <c r="K42" i="4" s="1"/>
  <c r="L1133" i="4"/>
  <c r="J1133" i="4"/>
  <c r="I1126" i="4"/>
  <c r="I42" i="4" s="1"/>
  <c r="J827" i="4" l="1"/>
  <c r="K6031" i="4"/>
  <c r="L6031" i="4" s="1"/>
  <c r="J787" i="4"/>
  <c r="L3786" i="4"/>
  <c r="L4125" i="4"/>
  <c r="L6071" i="4"/>
  <c r="I6031" i="4"/>
  <c r="J6031" i="4" s="1"/>
  <c r="I2135" i="4"/>
  <c r="J2135" i="4" s="1"/>
  <c r="I50" i="4"/>
  <c r="J1388" i="4"/>
  <c r="F164" i="4"/>
  <c r="J47" i="4"/>
  <c r="L4730" i="4"/>
  <c r="I48" i="4"/>
  <c r="L4237" i="4"/>
  <c r="K166" i="4"/>
  <c r="L166" i="4" s="1"/>
  <c r="L6181" i="4"/>
  <c r="L1727" i="4"/>
  <c r="K48" i="4"/>
  <c r="J4730" i="4"/>
  <c r="L2326" i="4"/>
  <c r="L1086" i="4"/>
  <c r="K161" i="4"/>
  <c r="J4125" i="4"/>
  <c r="I36" i="4"/>
  <c r="F163" i="4"/>
  <c r="I49" i="4"/>
  <c r="I166" i="4"/>
  <c r="J2326" i="4"/>
  <c r="L169" i="4"/>
  <c r="J169" i="4"/>
  <c r="K1686" i="4"/>
  <c r="L1686" i="4" s="1"/>
  <c r="L3224" i="4"/>
  <c r="K2736" i="4"/>
  <c r="L2736" i="4" s="1"/>
  <c r="J5137" i="4"/>
  <c r="L5435" i="4"/>
  <c r="K5137" i="4"/>
  <c r="J5177" i="4"/>
  <c r="J3786" i="4"/>
  <c r="I4085" i="4"/>
  <c r="J5584" i="4"/>
  <c r="J3034" i="4"/>
  <c r="I6181" i="4"/>
  <c r="J6221" i="4"/>
  <c r="I5733" i="4"/>
  <c r="J5733" i="4" s="1"/>
  <c r="J5773" i="4"/>
  <c r="I3635" i="4"/>
  <c r="J3635" i="4" s="1"/>
  <c r="J3636" i="4"/>
  <c r="J2436" i="4"/>
  <c r="L2585" i="4"/>
  <c r="I2585" i="4"/>
  <c r="J2585" i="4" s="1"/>
  <c r="J2626" i="4"/>
  <c r="K2436" i="4"/>
  <c r="L2436" i="4" s="1"/>
  <c r="L2476" i="4"/>
  <c r="L827" i="4"/>
  <c r="J3333" i="4"/>
  <c r="L638" i="4"/>
  <c r="I2736" i="4"/>
  <c r="J2736" i="4" s="1"/>
  <c r="J2776" i="4"/>
  <c r="J1986" i="4"/>
  <c r="K4236" i="4"/>
  <c r="L4236" i="4" s="1"/>
  <c r="L3935" i="4"/>
  <c r="L3184" i="4"/>
  <c r="L4988" i="4"/>
  <c r="J6071" i="4"/>
  <c r="L5286" i="4"/>
  <c r="J4988" i="4"/>
  <c r="L5882" i="4"/>
  <c r="J3485" i="4"/>
  <c r="K4690" i="4"/>
  <c r="L4690" i="4" s="1"/>
  <c r="J5028" i="4"/>
  <c r="J2176" i="4"/>
  <c r="I2286" i="4"/>
  <c r="I2885" i="4"/>
  <c r="J2885" i="4" s="1"/>
  <c r="L787" i="4"/>
  <c r="K936" i="4"/>
  <c r="L936" i="4" s="1"/>
  <c r="L976" i="4"/>
  <c r="J5475" i="4"/>
  <c r="I5435" i="4"/>
  <c r="J5435" i="4" s="1"/>
  <c r="K4839" i="4"/>
  <c r="L4839" i="4" s="1"/>
  <c r="L4879" i="4"/>
  <c r="I5882" i="4"/>
  <c r="J5882" i="4" s="1"/>
  <c r="K5584" i="4"/>
  <c r="L5584" i="4" s="1"/>
  <c r="J5326" i="4"/>
  <c r="I5286" i="4"/>
  <c r="J5286" i="4" s="1"/>
  <c r="J3224" i="4"/>
  <c r="I3184" i="4"/>
  <c r="J3184" i="4" s="1"/>
  <c r="I936" i="4"/>
  <c r="J936" i="4" s="1"/>
  <c r="J976" i="4"/>
  <c r="K3484" i="4"/>
  <c r="L3484" i="4" s="1"/>
  <c r="L3485" i="4"/>
  <c r="J1877" i="4"/>
  <c r="I1837" i="4"/>
  <c r="J1837" i="4" s="1"/>
  <c r="J4879" i="4"/>
  <c r="I4839" i="4"/>
  <c r="J4839" i="4" s="1"/>
  <c r="I4690" i="4"/>
  <c r="J4690" i="4" s="1"/>
  <c r="I4387" i="4"/>
  <c r="J4387" i="4" s="1"/>
  <c r="K4387" i="4"/>
  <c r="L4387" i="4" s="1"/>
  <c r="L4388" i="4"/>
  <c r="I4236" i="4"/>
  <c r="J4236" i="4" s="1"/>
  <c r="J4237" i="4"/>
  <c r="I4538" i="4"/>
  <c r="J4538" i="4" s="1"/>
  <c r="K4538" i="4"/>
  <c r="L4538" i="4" s="1"/>
  <c r="L4086" i="4"/>
  <c r="K4085" i="4"/>
  <c r="I3935" i="4"/>
  <c r="L3034" i="4"/>
  <c r="K2286" i="4"/>
  <c r="L2176" i="4"/>
  <c r="K2135" i="4"/>
  <c r="L2135" i="4" s="1"/>
  <c r="L2026" i="4"/>
  <c r="K1986" i="4"/>
  <c r="L1986" i="4" s="1"/>
  <c r="L1877" i="4"/>
  <c r="K1837" i="4"/>
  <c r="L1837" i="4" s="1"/>
  <c r="J1727" i="4"/>
  <c r="I1686" i="4"/>
  <c r="L1577" i="4"/>
  <c r="K1537" i="4"/>
  <c r="L1537" i="4" s="1"/>
  <c r="I1537" i="4"/>
  <c r="J1537" i="4" s="1"/>
  <c r="L1428" i="4"/>
  <c r="K1388" i="4"/>
  <c r="J1278" i="4"/>
  <c r="I1237" i="4"/>
  <c r="K1237" i="4"/>
  <c r="L1238" i="4"/>
  <c r="J1126" i="4"/>
  <c r="I1085" i="4"/>
  <c r="L1126" i="4"/>
  <c r="K1085" i="4"/>
  <c r="J50" i="4" l="1"/>
  <c r="J166" i="4"/>
  <c r="J164" i="4"/>
  <c r="J3935" i="4"/>
  <c r="I162" i="4"/>
  <c r="J6181" i="4"/>
  <c r="J1237" i="4"/>
  <c r="I167" i="4"/>
  <c r="L1085" i="4"/>
  <c r="K160" i="4"/>
  <c r="L1388" i="4"/>
  <c r="K164" i="4"/>
  <c r="L4085" i="4"/>
  <c r="J2286" i="4"/>
  <c r="K163" i="4"/>
  <c r="J1085" i="4"/>
  <c r="I160" i="4"/>
  <c r="J4085" i="4"/>
  <c r="I154" i="4"/>
  <c r="L1237" i="4"/>
  <c r="K167" i="4"/>
  <c r="L167" i="4" s="1"/>
  <c r="J1686" i="4"/>
  <c r="I161" i="4"/>
  <c r="L2286" i="4"/>
  <c r="L5137" i="4"/>
  <c r="K154" i="4"/>
  <c r="I163" i="4"/>
  <c r="U588" i="4"/>
  <c r="T588" i="4"/>
  <c r="R588" i="4"/>
  <c r="P588" i="4"/>
  <c r="O588" i="4"/>
  <c r="V586" i="4"/>
  <c r="S586" i="4"/>
  <c r="Q586" i="4"/>
  <c r="V585" i="4"/>
  <c r="S585" i="4"/>
  <c r="Q585" i="4"/>
  <c r="V584" i="4"/>
  <c r="Q584" i="4"/>
  <c r="V583" i="4"/>
  <c r="S583" i="4"/>
  <c r="Q583" i="4"/>
  <c r="V582" i="4"/>
  <c r="S582" i="4"/>
  <c r="Q582" i="4"/>
  <c r="V581" i="4"/>
  <c r="S581" i="4"/>
  <c r="Q581" i="4"/>
  <c r="V580" i="4"/>
  <c r="Q580" i="4"/>
  <c r="V579" i="4"/>
  <c r="S579" i="4"/>
  <c r="Q579" i="4"/>
  <c r="V578" i="4"/>
  <c r="Q578" i="4"/>
  <c r="V577" i="4"/>
  <c r="S577" i="4"/>
  <c r="Q577" i="4"/>
  <c r="V576" i="4"/>
  <c r="S576" i="4"/>
  <c r="Q576" i="4"/>
  <c r="V575" i="4"/>
  <c r="S575" i="4"/>
  <c r="Q575" i="4"/>
  <c r="V574" i="4"/>
  <c r="S574" i="4"/>
  <c r="Q574" i="4"/>
  <c r="V573" i="4"/>
  <c r="S573" i="4"/>
  <c r="Q573" i="4"/>
  <c r="V572" i="4"/>
  <c r="Q572" i="4"/>
  <c r="V571" i="4"/>
  <c r="Q571" i="4"/>
  <c r="V570" i="4"/>
  <c r="Q570" i="4"/>
  <c r="V569" i="4"/>
  <c r="Q569" i="4"/>
  <c r="V568" i="4"/>
  <c r="S568" i="4"/>
  <c r="Q568" i="4"/>
  <c r="V567" i="4"/>
  <c r="S567" i="4"/>
  <c r="Q567" i="4"/>
  <c r="V566" i="4"/>
  <c r="Q566" i="4"/>
  <c r="V565" i="4"/>
  <c r="Q565" i="4"/>
  <c r="V564" i="4"/>
  <c r="S564" i="4"/>
  <c r="Q564" i="4"/>
  <c r="V563" i="4"/>
  <c r="Q563" i="4"/>
  <c r="V562" i="4"/>
  <c r="S562" i="4"/>
  <c r="Q562" i="4"/>
  <c r="V561" i="4"/>
  <c r="S561" i="4"/>
  <c r="Q561" i="4"/>
  <c r="V560" i="4"/>
  <c r="S560" i="4"/>
  <c r="Q560" i="4"/>
  <c r="V559" i="4"/>
  <c r="S559" i="4"/>
  <c r="Q559" i="4"/>
  <c r="V558" i="4"/>
  <c r="Q558" i="4"/>
  <c r="V557" i="4"/>
  <c r="V556" i="4"/>
  <c r="Q556" i="4"/>
  <c r="V555" i="4"/>
  <c r="Q555" i="4"/>
  <c r="V554" i="4"/>
  <c r="Q554" i="4"/>
  <c r="V553" i="4"/>
  <c r="S553" i="4"/>
  <c r="Q553" i="4"/>
  <c r="V552" i="4"/>
  <c r="Q552" i="4"/>
  <c r="V551" i="4"/>
  <c r="Q551" i="4"/>
  <c r="V550" i="4"/>
  <c r="Q550" i="4"/>
  <c r="V549" i="4"/>
  <c r="Q549" i="4"/>
  <c r="V548" i="4"/>
  <c r="Q548" i="4"/>
  <c r="V547" i="4"/>
  <c r="Q547" i="4"/>
  <c r="V546" i="4"/>
  <c r="S546" i="4"/>
  <c r="Q546" i="4"/>
  <c r="V545" i="4"/>
  <c r="Q545" i="4"/>
  <c r="V544" i="4"/>
  <c r="S544" i="4"/>
  <c r="Q544" i="4"/>
  <c r="V543" i="4"/>
  <c r="Q543" i="4"/>
  <c r="V542" i="4"/>
  <c r="S542" i="4"/>
  <c r="Q542" i="4"/>
  <c r="V541" i="4"/>
  <c r="Q541" i="4"/>
  <c r="V540" i="4"/>
  <c r="S540" i="4"/>
  <c r="Q540" i="4"/>
  <c r="V539" i="4"/>
  <c r="S539" i="4"/>
  <c r="Q539" i="4"/>
  <c r="V538" i="4"/>
  <c r="S538" i="4"/>
  <c r="Q538" i="4"/>
  <c r="V537" i="4"/>
  <c r="S537" i="4"/>
  <c r="Q537" i="4"/>
  <c r="V536" i="4"/>
  <c r="S536" i="4"/>
  <c r="Q536" i="4"/>
  <c r="Q535" i="4"/>
  <c r="V534" i="4"/>
  <c r="Q534" i="4"/>
  <c r="V532" i="4"/>
  <c r="Q532" i="4"/>
  <c r="V531" i="4"/>
  <c r="S531" i="4"/>
  <c r="Q531" i="4"/>
  <c r="V530" i="4"/>
  <c r="S530" i="4"/>
  <c r="Q530" i="4"/>
  <c r="V529" i="4"/>
  <c r="S529" i="4"/>
  <c r="Q529" i="4"/>
  <c r="V528" i="4"/>
  <c r="Q528" i="4"/>
  <c r="U527" i="4"/>
  <c r="U45" i="4" s="1"/>
  <c r="T527" i="4"/>
  <c r="T45" i="4" s="1"/>
  <c r="R527" i="4"/>
  <c r="R45" i="4" s="1"/>
  <c r="P527" i="4"/>
  <c r="O527" i="4"/>
  <c r="L527" i="4"/>
  <c r="K527" i="4"/>
  <c r="K45" i="4" s="1"/>
  <c r="I527" i="4"/>
  <c r="I45" i="4" s="1"/>
  <c r="H527" i="4"/>
  <c r="H45" i="4" s="1"/>
  <c r="G527" i="4"/>
  <c r="G45" i="4" s="1"/>
  <c r="E527" i="4"/>
  <c r="E45" i="4" s="1"/>
  <c r="U506" i="4"/>
  <c r="U23" i="4" s="1"/>
  <c r="T506" i="4"/>
  <c r="T23" i="4" s="1"/>
  <c r="R506" i="4"/>
  <c r="R23" i="4" s="1"/>
  <c r="P506" i="4"/>
  <c r="O506" i="4"/>
  <c r="V505" i="4"/>
  <c r="S505" i="4"/>
  <c r="Q505" i="4"/>
  <c r="V504" i="4"/>
  <c r="Q504" i="4"/>
  <c r="V503" i="4"/>
  <c r="S503" i="4"/>
  <c r="Q503" i="4"/>
  <c r="V502" i="4"/>
  <c r="Q502" i="4"/>
  <c r="V501" i="4"/>
  <c r="Q501" i="4"/>
  <c r="V500" i="4"/>
  <c r="S500" i="4"/>
  <c r="Q500" i="4"/>
  <c r="V499" i="4"/>
  <c r="S499" i="4"/>
  <c r="Q499" i="4"/>
  <c r="V498" i="4"/>
  <c r="S498" i="4"/>
  <c r="Q498" i="4"/>
  <c r="V497" i="4"/>
  <c r="Q497" i="4"/>
  <c r="V496" i="4"/>
  <c r="Q496" i="4"/>
  <c r="V495" i="4"/>
  <c r="S495" i="4"/>
  <c r="Q495" i="4"/>
  <c r="V494" i="4"/>
  <c r="S494" i="4"/>
  <c r="Q494" i="4"/>
  <c r="V493" i="4"/>
  <c r="Q493" i="4"/>
  <c r="U492" i="4"/>
  <c r="T492" i="4"/>
  <c r="R492" i="4"/>
  <c r="P492" i="4"/>
  <c r="O492" i="4"/>
  <c r="H492" i="4"/>
  <c r="G492" i="4"/>
  <c r="G172" i="4" s="1"/>
  <c r="E492" i="4"/>
  <c r="E172" i="4" s="1"/>
  <c r="V491" i="4"/>
  <c r="S491" i="4"/>
  <c r="Q491" i="4"/>
  <c r="V490" i="4"/>
  <c r="S490" i="4"/>
  <c r="Q490" i="4"/>
  <c r="V489" i="4"/>
  <c r="S489" i="4"/>
  <c r="Q489" i="4"/>
  <c r="V488" i="4"/>
  <c r="S488" i="4"/>
  <c r="Q488" i="4"/>
  <c r="V487" i="4"/>
  <c r="Q487" i="4"/>
  <c r="U486" i="4"/>
  <c r="T486" i="4"/>
  <c r="R486" i="4"/>
  <c r="P486" i="4"/>
  <c r="L486" i="4"/>
  <c r="K486" i="4"/>
  <c r="K158" i="4" s="1"/>
  <c r="I486" i="4"/>
  <c r="I158" i="4" s="1"/>
  <c r="H486" i="4"/>
  <c r="H158" i="4" s="1"/>
  <c r="G486" i="4"/>
  <c r="G158" i="4" s="1"/>
  <c r="E486" i="4"/>
  <c r="E158" i="4" s="1"/>
  <c r="M484" i="4"/>
  <c r="V431" i="4"/>
  <c r="S431" i="4"/>
  <c r="Q431" i="4"/>
  <c r="V430" i="4"/>
  <c r="S430" i="4"/>
  <c r="Q430" i="4"/>
  <c r="V429" i="4"/>
  <c r="Q429" i="4"/>
  <c r="V428" i="4"/>
  <c r="S428" i="4"/>
  <c r="Q428" i="4"/>
  <c r="V427" i="4"/>
  <c r="S427" i="4"/>
  <c r="Q427" i="4"/>
  <c r="V426" i="4"/>
  <c r="S426" i="4"/>
  <c r="Q426" i="4"/>
  <c r="V425" i="4"/>
  <c r="S425" i="4"/>
  <c r="Q425" i="4"/>
  <c r="V424" i="4"/>
  <c r="Q424" i="4"/>
  <c r="V423" i="4"/>
  <c r="Q423" i="4"/>
  <c r="V422" i="4"/>
  <c r="Q422" i="4"/>
  <c r="V421" i="4"/>
  <c r="S421" i="4"/>
  <c r="Q421" i="4"/>
  <c r="V420" i="4"/>
  <c r="S420" i="4"/>
  <c r="Q420" i="4"/>
  <c r="V419" i="4"/>
  <c r="Q419" i="4"/>
  <c r="V418" i="4"/>
  <c r="S418" i="4"/>
  <c r="Q418" i="4"/>
  <c r="V417" i="4"/>
  <c r="S417" i="4"/>
  <c r="Q417" i="4"/>
  <c r="V416" i="4"/>
  <c r="Q416" i="4"/>
  <c r="V415" i="4"/>
  <c r="Q415" i="4"/>
  <c r="V414" i="4"/>
  <c r="S414" i="4"/>
  <c r="Q414" i="4"/>
  <c r="V413" i="4"/>
  <c r="S413" i="4"/>
  <c r="Q413" i="4"/>
  <c r="V412" i="4"/>
  <c r="Q412" i="4"/>
  <c r="V411" i="4"/>
  <c r="S411" i="4"/>
  <c r="Q411" i="4"/>
  <c r="V410" i="4"/>
  <c r="S410" i="4"/>
  <c r="Q410" i="4"/>
  <c r="V409" i="4"/>
  <c r="S409" i="4"/>
  <c r="Q409" i="4"/>
  <c r="V408" i="4"/>
  <c r="S408" i="4"/>
  <c r="Q408" i="4"/>
  <c r="V407" i="4"/>
  <c r="Q407" i="4"/>
  <c r="V406" i="4"/>
  <c r="Q406" i="4"/>
  <c r="V405" i="4"/>
  <c r="S405" i="4"/>
  <c r="Q405" i="4"/>
  <c r="V404" i="4"/>
  <c r="S404" i="4"/>
  <c r="Q404" i="4"/>
  <c r="V403" i="4"/>
  <c r="S403" i="4"/>
  <c r="Q403" i="4"/>
  <c r="V402" i="4"/>
  <c r="S402" i="4"/>
  <c r="Q402" i="4"/>
  <c r="V401" i="4"/>
  <c r="S401" i="4"/>
  <c r="Q401" i="4"/>
  <c r="V400" i="4"/>
  <c r="S400" i="4"/>
  <c r="Q400" i="4"/>
  <c r="V399" i="4"/>
  <c r="Q399" i="4"/>
  <c r="V398" i="4"/>
  <c r="S398" i="4"/>
  <c r="Q398" i="4"/>
  <c r="V397" i="4"/>
  <c r="Q397" i="4"/>
  <c r="V396" i="4"/>
  <c r="S396" i="4"/>
  <c r="Q396" i="4"/>
  <c r="V395" i="4"/>
  <c r="S395" i="4"/>
  <c r="Q395" i="4"/>
  <c r="V394" i="4"/>
  <c r="S394" i="4"/>
  <c r="Q394" i="4"/>
  <c r="V393" i="4"/>
  <c r="S393" i="4"/>
  <c r="Q393" i="4"/>
  <c r="V392" i="4"/>
  <c r="S392" i="4"/>
  <c r="Q392" i="4"/>
  <c r="V391" i="4"/>
  <c r="S391" i="4"/>
  <c r="Q391" i="4"/>
  <c r="V390" i="4"/>
  <c r="S390" i="4"/>
  <c r="Q390" i="4"/>
  <c r="V389" i="4"/>
  <c r="S389" i="4"/>
  <c r="Q389" i="4"/>
  <c r="V388" i="4"/>
  <c r="S388" i="4"/>
  <c r="Q388" i="4"/>
  <c r="V387" i="4"/>
  <c r="S387" i="4"/>
  <c r="Q387" i="4"/>
  <c r="V386" i="4"/>
  <c r="S386" i="4"/>
  <c r="S57" i="4" s="1"/>
  <c r="Q386" i="4"/>
  <c r="V385" i="4"/>
  <c r="Q385" i="4"/>
  <c r="V384" i="4"/>
  <c r="Q384" i="4"/>
  <c r="V383" i="4"/>
  <c r="S383" i="4"/>
  <c r="Q383" i="4"/>
  <c r="V382" i="4"/>
  <c r="V49" i="4" s="1"/>
  <c r="S382" i="4"/>
  <c r="S49" i="4" s="1"/>
  <c r="Q382" i="4"/>
  <c r="V381" i="4"/>
  <c r="S381" i="4"/>
  <c r="Q381" i="4"/>
  <c r="V380" i="4"/>
  <c r="Q380" i="4"/>
  <c r="V379" i="4"/>
  <c r="Q379" i="4"/>
  <c r="V377" i="4"/>
  <c r="Q377" i="4"/>
  <c r="V376" i="4"/>
  <c r="Q376" i="4"/>
  <c r="V375" i="4"/>
  <c r="S375" i="4"/>
  <c r="Q375" i="4"/>
  <c r="V374" i="4"/>
  <c r="S374" i="4"/>
  <c r="Q374" i="4"/>
  <c r="V373" i="4"/>
  <c r="Q373" i="4"/>
  <c r="U372" i="4"/>
  <c r="U38" i="4" s="1"/>
  <c r="T372" i="4"/>
  <c r="T38" i="4" s="1"/>
  <c r="R372" i="4"/>
  <c r="P372" i="4"/>
  <c r="O372" i="4"/>
  <c r="L372" i="4"/>
  <c r="K372" i="4"/>
  <c r="K38" i="4" s="1"/>
  <c r="I372" i="4"/>
  <c r="I38" i="4" s="1"/>
  <c r="H372" i="4"/>
  <c r="H38" i="4" s="1"/>
  <c r="E372" i="4"/>
  <c r="E38" i="4" s="1"/>
  <c r="U351" i="4"/>
  <c r="U16" i="4" s="1"/>
  <c r="T351" i="4"/>
  <c r="T16" i="4" s="1"/>
  <c r="R351" i="4"/>
  <c r="R16" i="4" s="1"/>
  <c r="P351" i="4"/>
  <c r="O351" i="4"/>
  <c r="H16" i="4"/>
  <c r="E16" i="4"/>
  <c r="E11" i="4" s="1"/>
  <c r="V350" i="4"/>
  <c r="S350" i="4"/>
  <c r="Q350" i="4"/>
  <c r="V349" i="4"/>
  <c r="S349" i="4"/>
  <c r="Q349" i="4"/>
  <c r="V348" i="4"/>
  <c r="S348" i="4"/>
  <c r="Q348" i="4"/>
  <c r="V347" i="4"/>
  <c r="Q347" i="4"/>
  <c r="V346" i="4"/>
  <c r="Q346" i="4"/>
  <c r="V345" i="4"/>
  <c r="S345" i="4"/>
  <c r="Q345" i="4"/>
  <c r="V344" i="4"/>
  <c r="S344" i="4"/>
  <c r="Q344" i="4"/>
  <c r="V343" i="4"/>
  <c r="S343" i="4"/>
  <c r="Q343" i="4"/>
  <c r="V342" i="4"/>
  <c r="S342" i="4"/>
  <c r="Q342" i="4"/>
  <c r="V341" i="4"/>
  <c r="Q341" i="4"/>
  <c r="V340" i="4"/>
  <c r="S340" i="4"/>
  <c r="Q340" i="4"/>
  <c r="V339" i="4"/>
  <c r="S339" i="4"/>
  <c r="Q339" i="4"/>
  <c r="V338" i="4"/>
  <c r="Q338" i="4"/>
  <c r="U337" i="4"/>
  <c r="T337" i="4"/>
  <c r="R337" i="4"/>
  <c r="P337" i="4"/>
  <c r="O337" i="4"/>
  <c r="H337" i="4"/>
  <c r="H159" i="4" s="1"/>
  <c r="E337" i="4"/>
  <c r="E159" i="4" s="1"/>
  <c r="V336" i="4"/>
  <c r="S336" i="4"/>
  <c r="Q336" i="4"/>
  <c r="V335" i="4"/>
  <c r="S335" i="4"/>
  <c r="Q335" i="4"/>
  <c r="V334" i="4"/>
  <c r="S334" i="4"/>
  <c r="Q334" i="4"/>
  <c r="V333" i="4"/>
  <c r="S333" i="4"/>
  <c r="Q333" i="4"/>
  <c r="V332" i="4"/>
  <c r="Q332" i="4"/>
  <c r="U331" i="4"/>
  <c r="T331" i="4"/>
  <c r="R331" i="4"/>
  <c r="P331" i="4"/>
  <c r="L331" i="4"/>
  <c r="K331" i="4"/>
  <c r="K153" i="4" s="1"/>
  <c r="I331" i="4"/>
  <c r="J331" i="4" s="1"/>
  <c r="H331" i="4"/>
  <c r="H153" i="4" s="1"/>
  <c r="E331" i="4"/>
  <c r="E153" i="4" s="1"/>
  <c r="M329" i="4"/>
  <c r="V324" i="4"/>
  <c r="S324" i="4"/>
  <c r="Q324" i="4"/>
  <c r="F162" i="4"/>
  <c r="V321" i="4"/>
  <c r="S321" i="4"/>
  <c r="V320" i="4"/>
  <c r="S320" i="4"/>
  <c r="Q320" i="4"/>
  <c r="V319" i="4"/>
  <c r="S319" i="4"/>
  <c r="Q319" i="4"/>
  <c r="V318" i="4"/>
  <c r="S318" i="4"/>
  <c r="Q318" i="4"/>
  <c r="V317" i="4"/>
  <c r="S317" i="4"/>
  <c r="Q317" i="4"/>
  <c r="V316" i="4"/>
  <c r="S316" i="4"/>
  <c r="Q316" i="4"/>
  <c r="F154" i="4"/>
  <c r="V315" i="4"/>
  <c r="S315" i="4"/>
  <c r="Q315" i="4"/>
  <c r="F153" i="4"/>
  <c r="V314" i="4"/>
  <c r="S314" i="4"/>
  <c r="Q314" i="4"/>
  <c r="F152" i="4"/>
  <c r="V313" i="4"/>
  <c r="S313" i="4"/>
  <c r="Q313" i="4"/>
  <c r="V312" i="4"/>
  <c r="S312" i="4"/>
  <c r="Q312" i="4"/>
  <c r="V311" i="4"/>
  <c r="S311" i="4"/>
  <c r="Q311" i="4"/>
  <c r="F149" i="4"/>
  <c r="V310" i="4"/>
  <c r="S310" i="4"/>
  <c r="Q310" i="4"/>
  <c r="V309" i="4"/>
  <c r="S309" i="4"/>
  <c r="Q309" i="4"/>
  <c r="F147" i="4"/>
  <c r="V308" i="4"/>
  <c r="S308" i="4"/>
  <c r="Q308" i="4"/>
  <c r="V307" i="4"/>
  <c r="S307" i="4"/>
  <c r="Q307" i="4"/>
  <c r="V306" i="4"/>
  <c r="S306" i="4"/>
  <c r="Q306" i="4"/>
  <c r="V305" i="4"/>
  <c r="S305" i="4"/>
  <c r="Q305" i="4"/>
  <c r="F143" i="4"/>
  <c r="V304" i="4"/>
  <c r="S304" i="4"/>
  <c r="Q304" i="4"/>
  <c r="V303" i="4"/>
  <c r="S303" i="4"/>
  <c r="Q303" i="4"/>
  <c r="F141" i="4"/>
  <c r="V302" i="4"/>
  <c r="S302" i="4"/>
  <c r="Q302" i="4"/>
  <c r="V301" i="4"/>
  <c r="S301" i="4"/>
  <c r="Q301" i="4"/>
  <c r="F139" i="4"/>
  <c r="V300" i="4"/>
  <c r="S300" i="4"/>
  <c r="Q300" i="4"/>
  <c r="F138" i="4"/>
  <c r="V299" i="4"/>
  <c r="S299" i="4"/>
  <c r="Q299" i="4"/>
  <c r="V298" i="4"/>
  <c r="S298" i="4"/>
  <c r="Q298" i="4"/>
  <c r="V297" i="4"/>
  <c r="S297" i="4"/>
  <c r="Q297" i="4"/>
  <c r="F135" i="4"/>
  <c r="V296" i="4"/>
  <c r="S296" i="4"/>
  <c r="Q296" i="4"/>
  <c r="F134" i="4"/>
  <c r="V295" i="4"/>
  <c r="S295" i="4"/>
  <c r="Q295" i="4"/>
  <c r="V294" i="4"/>
  <c r="S294" i="4"/>
  <c r="Q294" i="4"/>
  <c r="F132" i="4"/>
  <c r="V293" i="4"/>
  <c r="S293" i="4"/>
  <c r="Q293" i="4"/>
  <c r="V292" i="4"/>
  <c r="S292" i="4"/>
  <c r="Q292" i="4"/>
  <c r="V291" i="4"/>
  <c r="S291" i="4"/>
  <c r="Q291" i="4"/>
  <c r="F129" i="4"/>
  <c r="V290" i="4"/>
  <c r="S290" i="4"/>
  <c r="Q290" i="4"/>
  <c r="F128" i="4"/>
  <c r="V289" i="4"/>
  <c r="S289" i="4"/>
  <c r="Q289" i="4"/>
  <c r="V288" i="4"/>
  <c r="S288" i="4"/>
  <c r="Q288" i="4"/>
  <c r="V287" i="4"/>
  <c r="S287" i="4"/>
  <c r="Q287" i="4"/>
  <c r="V286" i="4"/>
  <c r="Q286" i="4"/>
  <c r="V285" i="4"/>
  <c r="S285" i="4"/>
  <c r="Q285" i="4"/>
  <c r="V284" i="4"/>
  <c r="S284" i="4"/>
  <c r="Q284" i="4"/>
  <c r="V280" i="4"/>
  <c r="S280" i="4"/>
  <c r="Q280" i="4"/>
  <c r="V277" i="4"/>
  <c r="Q277" i="4"/>
  <c r="F115" i="4"/>
  <c r="V276" i="4"/>
  <c r="Q276" i="4"/>
  <c r="V275" i="4"/>
  <c r="S275" i="4"/>
  <c r="S113" i="4" s="1"/>
  <c r="Q275" i="4"/>
  <c r="V274" i="4"/>
  <c r="S274" i="4"/>
  <c r="Q274" i="4"/>
  <c r="V273" i="4"/>
  <c r="Q273" i="4"/>
  <c r="V272" i="4"/>
  <c r="S272" i="4"/>
  <c r="Q272" i="4"/>
  <c r="V271" i="4"/>
  <c r="S271" i="4"/>
  <c r="Q271" i="4"/>
  <c r="V270" i="4"/>
  <c r="S270" i="4"/>
  <c r="Q270" i="4"/>
  <c r="V269" i="4"/>
  <c r="S269" i="4"/>
  <c r="S108" i="4" s="1"/>
  <c r="Q269" i="4"/>
  <c r="V268" i="4"/>
  <c r="S268" i="4"/>
  <c r="Q268" i="4"/>
  <c r="V267" i="4"/>
  <c r="S267" i="4"/>
  <c r="Q267" i="4"/>
  <c r="V266" i="4"/>
  <c r="S266" i="4"/>
  <c r="Q266" i="4"/>
  <c r="V265" i="4"/>
  <c r="S265" i="4"/>
  <c r="Q265" i="4"/>
  <c r="V264" i="4"/>
  <c r="S264" i="4"/>
  <c r="Q264" i="4"/>
  <c r="V263" i="4"/>
  <c r="S263" i="4"/>
  <c r="Q263" i="4"/>
  <c r="V262" i="4"/>
  <c r="S262" i="4"/>
  <c r="S102" i="4" s="1"/>
  <c r="Q262" i="4"/>
  <c r="V261" i="4"/>
  <c r="S261" i="4"/>
  <c r="Q261" i="4"/>
  <c r="V260" i="4"/>
  <c r="S260" i="4"/>
  <c r="Q260" i="4"/>
  <c r="V259" i="4"/>
  <c r="S259" i="4"/>
  <c r="Q259" i="4"/>
  <c r="V258" i="4"/>
  <c r="S258" i="4"/>
  <c r="Q258" i="4"/>
  <c r="V257" i="4"/>
  <c r="S257" i="4"/>
  <c r="Q257" i="4"/>
  <c r="V256" i="4"/>
  <c r="S256" i="4"/>
  <c r="Q256" i="4"/>
  <c r="V255" i="4"/>
  <c r="S255" i="4"/>
  <c r="Q255" i="4"/>
  <c r="V254" i="4"/>
  <c r="S254" i="4"/>
  <c r="Q254" i="4"/>
  <c r="V253" i="4"/>
  <c r="S253" i="4"/>
  <c r="Q253" i="4"/>
  <c r="V252" i="4"/>
  <c r="S252" i="4"/>
  <c r="Q252" i="4"/>
  <c r="V251" i="4"/>
  <c r="S251" i="4"/>
  <c r="Q251" i="4"/>
  <c r="V250" i="4"/>
  <c r="S250" i="4"/>
  <c r="Q250" i="4"/>
  <c r="V249" i="4"/>
  <c r="S249" i="4"/>
  <c r="Q249" i="4"/>
  <c r="V248" i="4"/>
  <c r="S248" i="4"/>
  <c r="Q248" i="4"/>
  <c r="V247" i="4"/>
  <c r="S247" i="4"/>
  <c r="Q247" i="4"/>
  <c r="V246" i="4"/>
  <c r="S246" i="4"/>
  <c r="Q246" i="4"/>
  <c r="V245" i="4"/>
  <c r="S245" i="4"/>
  <c r="S84" i="4" s="1"/>
  <c r="Q245" i="4"/>
  <c r="V244" i="4"/>
  <c r="S244" i="4"/>
  <c r="Q244" i="4"/>
  <c r="V243" i="4"/>
  <c r="S243" i="4"/>
  <c r="S82" i="4" s="1"/>
  <c r="Q243" i="4"/>
  <c r="V242" i="4"/>
  <c r="S242" i="4"/>
  <c r="Q242" i="4"/>
  <c r="V241" i="4"/>
  <c r="S241" i="4"/>
  <c r="Q241" i="4"/>
  <c r="V240" i="4"/>
  <c r="S240" i="4"/>
  <c r="Q240" i="4"/>
  <c r="V239" i="4"/>
  <c r="S239" i="4"/>
  <c r="Q239" i="4"/>
  <c r="V238" i="4"/>
  <c r="S238" i="4"/>
  <c r="Q238" i="4"/>
  <c r="V237" i="4"/>
  <c r="S237" i="4"/>
  <c r="Q237" i="4"/>
  <c r="V236" i="4"/>
  <c r="S236" i="4"/>
  <c r="Q236" i="4"/>
  <c r="V235" i="4"/>
  <c r="S235" i="4"/>
  <c r="Q235" i="4"/>
  <c r="V234" i="4"/>
  <c r="S234" i="4"/>
  <c r="Q234" i="4"/>
  <c r="V233" i="4"/>
  <c r="S233" i="4"/>
  <c r="Q233" i="4"/>
  <c r="V232" i="4"/>
  <c r="S232" i="4"/>
  <c r="Q232" i="4"/>
  <c r="V231" i="4"/>
  <c r="S231" i="4"/>
  <c r="Q231" i="4"/>
  <c r="V230" i="4"/>
  <c r="S230" i="4"/>
  <c r="Q230" i="4"/>
  <c r="V229" i="4"/>
  <c r="Q229" i="4"/>
  <c r="V228" i="4"/>
  <c r="S228" i="4"/>
  <c r="Q228" i="4"/>
  <c r="V227" i="4"/>
  <c r="Q227" i="4"/>
  <c r="V226" i="4"/>
  <c r="S226" i="4"/>
  <c r="S65" i="4" s="1"/>
  <c r="Q226" i="4"/>
  <c r="V225" i="4"/>
  <c r="S225" i="4"/>
  <c r="S64" i="4" s="1"/>
  <c r="Q225" i="4"/>
  <c r="V223" i="4"/>
  <c r="S223" i="4"/>
  <c r="S61" i="4" s="1"/>
  <c r="Q223" i="4"/>
  <c r="V222" i="4"/>
  <c r="Q222" i="4"/>
  <c r="V221" i="4"/>
  <c r="Q221" i="4"/>
  <c r="V220" i="4"/>
  <c r="S220" i="4"/>
  <c r="Q220" i="4"/>
  <c r="V219" i="4"/>
  <c r="Q219" i="4"/>
  <c r="U218" i="4"/>
  <c r="T218" i="4"/>
  <c r="R218" i="4"/>
  <c r="P218" i="4"/>
  <c r="O218" i="4"/>
  <c r="L218" i="4"/>
  <c r="K218" i="4"/>
  <c r="I218" i="4"/>
  <c r="H218" i="4"/>
  <c r="G218" i="4"/>
  <c r="E218" i="4"/>
  <c r="V214" i="4"/>
  <c r="S214" i="4"/>
  <c r="Q214" i="4"/>
  <c r="V213" i="4"/>
  <c r="S213" i="4"/>
  <c r="Q213" i="4"/>
  <c r="V212" i="4"/>
  <c r="V46" i="4" s="1"/>
  <c r="S212" i="4"/>
  <c r="S46" i="4" s="1"/>
  <c r="Q212" i="4"/>
  <c r="V211" i="4"/>
  <c r="S211" i="4"/>
  <c r="Q211" i="4"/>
  <c r="V210" i="4"/>
  <c r="S210" i="4"/>
  <c r="Q210" i="4"/>
  <c r="V209" i="4"/>
  <c r="S209" i="4"/>
  <c r="S43" i="4" s="1"/>
  <c r="Q209" i="4"/>
  <c r="V208" i="4"/>
  <c r="V42" i="4" s="1"/>
  <c r="S208" i="4"/>
  <c r="S42" i="4" s="1"/>
  <c r="Q208" i="4"/>
  <c r="V207" i="4"/>
  <c r="V40" i="4" s="1"/>
  <c r="S207" i="4"/>
  <c r="S40" i="4" s="1"/>
  <c r="Q207" i="4"/>
  <c r="V206" i="4"/>
  <c r="Q206" i="4"/>
  <c r="V205" i="4"/>
  <c r="Q205" i="4"/>
  <c r="V204" i="4"/>
  <c r="S204" i="4"/>
  <c r="Q204" i="4"/>
  <c r="V203" i="4"/>
  <c r="V36" i="4" s="1"/>
  <c r="S203" i="4"/>
  <c r="S36" i="4" s="1"/>
  <c r="Q203" i="4"/>
  <c r="V202" i="4"/>
  <c r="V35" i="4" s="1"/>
  <c r="Q202" i="4"/>
  <c r="J35" i="4"/>
  <c r="V201" i="4"/>
  <c r="V34" i="4" s="1"/>
  <c r="S201" i="4"/>
  <c r="S34" i="4" s="1"/>
  <c r="Q201" i="4"/>
  <c r="V200" i="4"/>
  <c r="V33" i="4" s="1"/>
  <c r="S200" i="4"/>
  <c r="S33" i="4" s="1"/>
  <c r="Q200" i="4"/>
  <c r="U199" i="4"/>
  <c r="T199" i="4"/>
  <c r="R199" i="4"/>
  <c r="P199" i="4"/>
  <c r="O199" i="4"/>
  <c r="K199" i="4"/>
  <c r="I199" i="4"/>
  <c r="H199" i="4"/>
  <c r="G199" i="4"/>
  <c r="E199" i="4"/>
  <c r="V198" i="4"/>
  <c r="S198" i="4"/>
  <c r="Q198" i="4"/>
  <c r="V197" i="4"/>
  <c r="S197" i="4"/>
  <c r="Q197" i="4"/>
  <c r="V196" i="4"/>
  <c r="Q196" i="4"/>
  <c r="V195" i="4"/>
  <c r="S195" i="4"/>
  <c r="S28" i="4" s="1"/>
  <c r="Q195" i="4"/>
  <c r="V194" i="4"/>
  <c r="S194" i="4"/>
  <c r="S27" i="4" s="1"/>
  <c r="Q194" i="4"/>
  <c r="V193" i="4"/>
  <c r="S193" i="4"/>
  <c r="Q193" i="4"/>
  <c r="V192" i="4"/>
  <c r="S192" i="4"/>
  <c r="Q192" i="4"/>
  <c r="V191" i="4"/>
  <c r="S191" i="4"/>
  <c r="Q191" i="4"/>
  <c r="V190" i="4"/>
  <c r="S190" i="4"/>
  <c r="Q190" i="4"/>
  <c r="V189" i="4"/>
  <c r="S189" i="4"/>
  <c r="S22" i="4" s="1"/>
  <c r="Q189" i="4"/>
  <c r="V188" i="4"/>
  <c r="S188" i="4"/>
  <c r="Q188" i="4"/>
  <c r="V187" i="4"/>
  <c r="S187" i="4"/>
  <c r="Q187" i="4"/>
  <c r="V186" i="4"/>
  <c r="S186" i="4"/>
  <c r="S19" i="4" s="1"/>
  <c r="Q186" i="4"/>
  <c r="U185" i="4"/>
  <c r="T185" i="4"/>
  <c r="R185" i="4"/>
  <c r="P185" i="4"/>
  <c r="O185" i="4"/>
  <c r="H185" i="4"/>
  <c r="G185" i="4"/>
  <c r="E185" i="4"/>
  <c r="V184" i="4"/>
  <c r="Q184" i="4"/>
  <c r="V183" i="4"/>
  <c r="Q183" i="4"/>
  <c r="V182" i="4"/>
  <c r="S182" i="4"/>
  <c r="Q182" i="4"/>
  <c r="V181" i="4"/>
  <c r="S181" i="4"/>
  <c r="Q181" i="4"/>
  <c r="V180" i="4"/>
  <c r="Q180" i="4"/>
  <c r="U179" i="4"/>
  <c r="T179" i="4"/>
  <c r="R179" i="4"/>
  <c r="P179" i="4"/>
  <c r="L179" i="4"/>
  <c r="K179" i="4"/>
  <c r="J179" i="4"/>
  <c r="I179" i="4"/>
  <c r="H179" i="4"/>
  <c r="G179" i="4"/>
  <c r="E179" i="4"/>
  <c r="M177" i="4"/>
  <c r="L164" i="4" l="1"/>
  <c r="J167" i="4"/>
  <c r="V43" i="4"/>
  <c r="I153" i="4"/>
  <c r="S101" i="4"/>
  <c r="S60" i="4"/>
  <c r="J351" i="4"/>
  <c r="I16" i="4"/>
  <c r="I11" i="4" s="1"/>
  <c r="Q378" i="4"/>
  <c r="F137" i="4"/>
  <c r="S100" i="4"/>
  <c r="S91" i="4"/>
  <c r="S98" i="4"/>
  <c r="V22" i="4"/>
  <c r="V60" i="4"/>
  <c r="S73" i="4"/>
  <c r="S66" i="4"/>
  <c r="V78" i="4"/>
  <c r="S92" i="4"/>
  <c r="V14" i="4"/>
  <c r="V64" i="4"/>
  <c r="V25" i="4"/>
  <c r="V67" i="4"/>
  <c r="S25" i="4"/>
  <c r="V58" i="4"/>
  <c r="S87" i="4"/>
  <c r="V92" i="4"/>
  <c r="V61" i="4"/>
  <c r="S67" i="4"/>
  <c r="S70" i="4"/>
  <c r="V75" i="4"/>
  <c r="S78" i="4"/>
  <c r="V83" i="4"/>
  <c r="V100" i="4"/>
  <c r="S29" i="4"/>
  <c r="V73" i="4"/>
  <c r="S96" i="4"/>
  <c r="V87" i="4"/>
  <c r="S90" i="4"/>
  <c r="V86" i="4"/>
  <c r="V28" i="4"/>
  <c r="V31" i="4"/>
  <c r="S58" i="4"/>
  <c r="V66" i="4"/>
  <c r="V69" i="4"/>
  <c r="S14" i="4"/>
  <c r="V19" i="4"/>
  <c r="V72" i="4"/>
  <c r="S75" i="4"/>
  <c r="S103" i="4"/>
  <c r="V96" i="4"/>
  <c r="V99" i="4"/>
  <c r="S31" i="4"/>
  <c r="S111" i="4"/>
  <c r="V113" i="4"/>
  <c r="V107" i="4"/>
  <c r="S99" i="4"/>
  <c r="S114" i="4"/>
  <c r="V112" i="4"/>
  <c r="S76" i="4"/>
  <c r="V108" i="4"/>
  <c r="S69" i="4"/>
  <c r="S93" i="4"/>
  <c r="S109" i="4"/>
  <c r="V80" i="4"/>
  <c r="V71" i="4"/>
  <c r="V12" i="4"/>
  <c r="V20" i="4"/>
  <c r="V98" i="4"/>
  <c r="S26" i="4"/>
  <c r="S71" i="4"/>
  <c r="V76" i="4"/>
  <c r="S79" i="4"/>
  <c r="S104" i="4"/>
  <c r="V79" i="4"/>
  <c r="V82" i="4"/>
  <c r="S85" i="4"/>
  <c r="V90" i="4"/>
  <c r="V29" i="4"/>
  <c r="V85" i="4"/>
  <c r="S88" i="4"/>
  <c r="V109" i="4"/>
  <c r="V111" i="4"/>
  <c r="V114" i="4"/>
  <c r="V97" i="4"/>
  <c r="S107" i="4"/>
  <c r="S59" i="4"/>
  <c r="V93" i="4"/>
  <c r="S97" i="4"/>
  <c r="V91" i="4"/>
  <c r="S94" i="4"/>
  <c r="S110" i="4"/>
  <c r="S112" i="4"/>
  <c r="V70" i="4"/>
  <c r="V103" i="4"/>
  <c r="V110" i="4"/>
  <c r="V68" i="4"/>
  <c r="V84" i="4"/>
  <c r="V101" i="4"/>
  <c r="V104" i="4"/>
  <c r="V74" i="4"/>
  <c r="S77" i="4"/>
  <c r="S105" i="4"/>
  <c r="V88" i="4"/>
  <c r="V102" i="4"/>
  <c r="V105" i="4"/>
  <c r="Q96" i="4"/>
  <c r="S20" i="4"/>
  <c r="V81" i="4"/>
  <c r="V89" i="4"/>
  <c r="V65" i="4"/>
  <c r="S74" i="4"/>
  <c r="V77" i="4"/>
  <c r="S80" i="4"/>
  <c r="S83" i="4"/>
  <c r="S72" i="4"/>
  <c r="S86" i="4"/>
  <c r="S81" i="4"/>
  <c r="S89" i="4"/>
  <c r="V94" i="4"/>
  <c r="S68" i="4"/>
  <c r="V26" i="4"/>
  <c r="V59" i="4"/>
  <c r="V57" i="4"/>
  <c r="S21" i="4"/>
  <c r="S30" i="4"/>
  <c r="V15" i="4"/>
  <c r="S15" i="4"/>
  <c r="S13" i="4"/>
  <c r="V13" i="4"/>
  <c r="V21" i="4"/>
  <c r="S24" i="4"/>
  <c r="V24" i="4"/>
  <c r="V27" i="4"/>
  <c r="V30" i="4"/>
  <c r="S533" i="4"/>
  <c r="Q533" i="4"/>
  <c r="V533" i="4"/>
  <c r="S378" i="4"/>
  <c r="S45" i="4" s="1"/>
  <c r="V378" i="4"/>
  <c r="V45" i="4" s="1"/>
  <c r="O62" i="4"/>
  <c r="V224" i="4"/>
  <c r="Q224" i="4"/>
  <c r="S224" i="4"/>
  <c r="L36" i="4"/>
  <c r="J36" i="4"/>
  <c r="J41" i="4"/>
  <c r="L41" i="4"/>
  <c r="L46" i="4"/>
  <c r="J46" i="4"/>
  <c r="L35" i="4"/>
  <c r="O17" i="4"/>
  <c r="F588" i="4"/>
  <c r="L588" i="4" s="1"/>
  <c r="P62" i="4"/>
  <c r="P17" i="4"/>
  <c r="P117" i="4"/>
  <c r="P11" i="4"/>
  <c r="Q89" i="4"/>
  <c r="Q114" i="4"/>
  <c r="I118" i="4"/>
  <c r="Q279" i="4"/>
  <c r="S279" i="4"/>
  <c r="V279" i="4"/>
  <c r="Q59" i="4"/>
  <c r="Q68" i="4"/>
  <c r="Q80" i="4"/>
  <c r="S48" i="4"/>
  <c r="G178" i="4"/>
  <c r="O56" i="4"/>
  <c r="Q64" i="4"/>
  <c r="Q109" i="4"/>
  <c r="Q78" i="4"/>
  <c r="Q73" i="4"/>
  <c r="Q81" i="4"/>
  <c r="Q90" i="4"/>
  <c r="Q99" i="4"/>
  <c r="Q77" i="4"/>
  <c r="Q105" i="4"/>
  <c r="Q76" i="4"/>
  <c r="Q92" i="4"/>
  <c r="Q101" i="4"/>
  <c r="S106" i="4"/>
  <c r="Q66" i="4"/>
  <c r="Q71" i="4"/>
  <c r="Q79" i="4"/>
  <c r="Q87" i="4"/>
  <c r="Q104" i="4"/>
  <c r="Q85" i="4"/>
  <c r="P56" i="4"/>
  <c r="Q72" i="4"/>
  <c r="Q88" i="4"/>
  <c r="Q97" i="4"/>
  <c r="S115" i="4"/>
  <c r="Q67" i="4"/>
  <c r="Q75" i="4"/>
  <c r="Q83" i="4"/>
  <c r="Q107" i="4"/>
  <c r="Q111" i="4"/>
  <c r="V115" i="4"/>
  <c r="S122" i="4"/>
  <c r="Q93" i="4"/>
  <c r="Q113" i="4"/>
  <c r="Q70" i="4"/>
  <c r="Q86" i="4"/>
  <c r="Q103" i="4"/>
  <c r="Q110" i="4"/>
  <c r="V122" i="4"/>
  <c r="P32" i="4"/>
  <c r="Q61" i="4"/>
  <c r="Q98" i="4"/>
  <c r="Q106" i="4"/>
  <c r="L101" i="4"/>
  <c r="Q84" i="4"/>
  <c r="Q108" i="4"/>
  <c r="Q112" i="4"/>
  <c r="N329" i="4"/>
  <c r="Q74" i="4"/>
  <c r="Q82" i="4"/>
  <c r="N55" i="4"/>
  <c r="Q69" i="4"/>
  <c r="Q102" i="4"/>
  <c r="Q115" i="4"/>
  <c r="Q65" i="4"/>
  <c r="Q91" i="4"/>
  <c r="Q100" i="4"/>
  <c r="Q94" i="4"/>
  <c r="V47" i="4"/>
  <c r="Q58" i="4"/>
  <c r="O11" i="4"/>
  <c r="O32" i="4"/>
  <c r="H178" i="4"/>
  <c r="Q60" i="4"/>
  <c r="Q57" i="4"/>
  <c r="L33" i="4"/>
  <c r="S47" i="4"/>
  <c r="V48" i="4"/>
  <c r="S39" i="4"/>
  <c r="V39" i="4"/>
  <c r="E178" i="4"/>
  <c r="N484" i="4"/>
  <c r="E485" i="4"/>
  <c r="E157" i="4" s="1"/>
  <c r="S486" i="4"/>
  <c r="E526" i="4"/>
  <c r="E44" i="4" s="1"/>
  <c r="P526" i="4"/>
  <c r="E217" i="4"/>
  <c r="E330" i="4"/>
  <c r="E152" i="4" s="1"/>
  <c r="N177" i="4"/>
  <c r="G485" i="4"/>
  <c r="G157" i="4" s="1"/>
  <c r="R485" i="4"/>
  <c r="U371" i="4"/>
  <c r="U37" i="4" s="1"/>
  <c r="V372" i="4"/>
  <c r="V38" i="4" s="1"/>
  <c r="H330" i="4"/>
  <c r="H152" i="4" s="1"/>
  <c r="O526" i="4"/>
  <c r="Q331" i="4"/>
  <c r="O330" i="4"/>
  <c r="Q506" i="4"/>
  <c r="V331" i="4"/>
  <c r="P330" i="4"/>
  <c r="P371" i="4"/>
  <c r="R526" i="4"/>
  <c r="R44" i="4" s="1"/>
  <c r="H485" i="4"/>
  <c r="H157" i="4" s="1"/>
  <c r="R371" i="4"/>
  <c r="R37" i="4" s="1"/>
  <c r="T485" i="4"/>
  <c r="V492" i="4"/>
  <c r="U485" i="4"/>
  <c r="F527" i="4"/>
  <c r="U526" i="4"/>
  <c r="U44" i="4" s="1"/>
  <c r="O485" i="4"/>
  <c r="Q527" i="4"/>
  <c r="R178" i="4"/>
  <c r="V486" i="4"/>
  <c r="Q492" i="4"/>
  <c r="G526" i="4"/>
  <c r="G44" i="4" s="1"/>
  <c r="T330" i="4"/>
  <c r="Q486" i="4"/>
  <c r="V179" i="4"/>
  <c r="H217" i="4"/>
  <c r="P217" i="4"/>
  <c r="S331" i="4"/>
  <c r="S372" i="4"/>
  <c r="S38" i="4" s="1"/>
  <c r="P485" i="4"/>
  <c r="S506" i="4"/>
  <c r="S23" i="4" s="1"/>
  <c r="V506" i="4"/>
  <c r="V23" i="4" s="1"/>
  <c r="H526" i="4"/>
  <c r="H44" i="4" s="1"/>
  <c r="T526" i="4"/>
  <c r="T44" i="4" s="1"/>
  <c r="S588" i="4"/>
  <c r="Q588" i="4"/>
  <c r="F179" i="4"/>
  <c r="R217" i="4"/>
  <c r="S199" i="4"/>
  <c r="S337" i="4"/>
  <c r="R330" i="4"/>
  <c r="Q351" i="4"/>
  <c r="F486" i="4"/>
  <c r="S218" i="4"/>
  <c r="Q337" i="4"/>
  <c r="V351" i="4"/>
  <c r="V16" i="4" s="1"/>
  <c r="Q372" i="4"/>
  <c r="V433" i="4"/>
  <c r="V106" i="4" s="1"/>
  <c r="V588" i="4"/>
  <c r="P178" i="4"/>
  <c r="V527" i="4"/>
  <c r="V337" i="4"/>
  <c r="J506" i="4"/>
  <c r="S179" i="4"/>
  <c r="T178" i="4"/>
  <c r="U330" i="4"/>
  <c r="S351" i="4"/>
  <c r="S16" i="4" s="1"/>
  <c r="T371" i="4"/>
  <c r="T37" i="4" s="1"/>
  <c r="S492" i="4"/>
  <c r="S527" i="4"/>
  <c r="F492" i="4"/>
  <c r="Q179" i="4"/>
  <c r="F185" i="4"/>
  <c r="Q185" i="4"/>
  <c r="V185" i="4"/>
  <c r="V218" i="4"/>
  <c r="F218" i="4"/>
  <c r="J218" i="4" s="1"/>
  <c r="T217" i="4"/>
  <c r="S185" i="4"/>
  <c r="V199" i="4"/>
  <c r="F199" i="4"/>
  <c r="J199" i="4" s="1"/>
  <c r="Q218" i="4"/>
  <c r="G217" i="4"/>
  <c r="U217" i="4"/>
  <c r="Q199" i="4"/>
  <c r="U178" i="4"/>
  <c r="O178" i="4"/>
  <c r="O217" i="4"/>
  <c r="J527" i="4" l="1"/>
  <c r="F45" i="4"/>
  <c r="J486" i="4"/>
  <c r="F158" i="4"/>
  <c r="L506" i="4"/>
  <c r="I137" i="4"/>
  <c r="K137" i="4"/>
  <c r="L137" i="4" s="1"/>
  <c r="K279" i="4"/>
  <c r="Q62" i="4"/>
  <c r="Q117" i="4"/>
  <c r="V62" i="4"/>
  <c r="I279" i="4"/>
  <c r="L199" i="4"/>
  <c r="S62" i="4"/>
  <c r="F62" i="4"/>
  <c r="L161" i="4"/>
  <c r="J161" i="4"/>
  <c r="J125" i="4"/>
  <c r="J155" i="4"/>
  <c r="L155" i="4"/>
  <c r="L139" i="4"/>
  <c r="J139" i="4"/>
  <c r="L154" i="4"/>
  <c r="J154" i="4"/>
  <c r="J153" i="4"/>
  <c r="L153" i="4"/>
  <c r="L132" i="4"/>
  <c r="J132" i="4"/>
  <c r="J136" i="4"/>
  <c r="L136" i="4"/>
  <c r="J123" i="4"/>
  <c r="L123" i="4"/>
  <c r="J163" i="4"/>
  <c r="L163" i="4"/>
  <c r="J130" i="4"/>
  <c r="L130" i="4"/>
  <c r="J134" i="4"/>
  <c r="L134" i="4"/>
  <c r="L150" i="4"/>
  <c r="J150" i="4"/>
  <c r="L149" i="4"/>
  <c r="J149" i="4"/>
  <c r="J147" i="4"/>
  <c r="L147" i="4"/>
  <c r="L131" i="4"/>
  <c r="J131" i="4"/>
  <c r="L128" i="4"/>
  <c r="J128" i="4"/>
  <c r="J49" i="4"/>
  <c r="L49" i="4"/>
  <c r="L42" i="4"/>
  <c r="J42" i="4"/>
  <c r="L140" i="4"/>
  <c r="J140" i="4"/>
  <c r="L146" i="4"/>
  <c r="J146" i="4"/>
  <c r="L145" i="4"/>
  <c r="J145" i="4"/>
  <c r="J129" i="4"/>
  <c r="L129" i="4"/>
  <c r="L34" i="4"/>
  <c r="J34" i="4"/>
  <c r="L148" i="4"/>
  <c r="J148" i="4"/>
  <c r="J162" i="4"/>
  <c r="L162" i="4"/>
  <c r="L144" i="4"/>
  <c r="J144" i="4"/>
  <c r="J143" i="4"/>
  <c r="L143" i="4"/>
  <c r="L127" i="4"/>
  <c r="J127" i="4"/>
  <c r="L48" i="4"/>
  <c r="J48" i="4"/>
  <c r="J33" i="4"/>
  <c r="J588" i="4"/>
  <c r="Q17" i="4"/>
  <c r="O10" i="4"/>
  <c r="P10" i="4"/>
  <c r="N9" i="4"/>
  <c r="G177" i="4"/>
  <c r="V117" i="4"/>
  <c r="H177" i="4"/>
  <c r="S117" i="4"/>
  <c r="Q56" i="4"/>
  <c r="J103" i="4"/>
  <c r="Q32" i="4"/>
  <c r="L351" i="4"/>
  <c r="K16" i="4"/>
  <c r="Q11" i="4"/>
  <c r="K185" i="4"/>
  <c r="I185" i="4"/>
  <c r="J185" i="4" s="1"/>
  <c r="E177" i="4"/>
  <c r="U329" i="4"/>
  <c r="T484" i="4"/>
  <c r="V371" i="4"/>
  <c r="V37" i="4" s="1"/>
  <c r="Q330" i="4"/>
  <c r="G484" i="4"/>
  <c r="Q526" i="4"/>
  <c r="U484" i="4"/>
  <c r="P484" i="4"/>
  <c r="V330" i="4"/>
  <c r="R484" i="4"/>
  <c r="J224" i="4"/>
  <c r="E484" i="4"/>
  <c r="E156" i="4" s="1"/>
  <c r="S371" i="4"/>
  <c r="S37" i="4" s="1"/>
  <c r="H484" i="4"/>
  <c r="S485" i="4"/>
  <c r="F485" i="4"/>
  <c r="F157" i="4" s="1"/>
  <c r="R177" i="4"/>
  <c r="O484" i="4"/>
  <c r="S217" i="4"/>
  <c r="V485" i="4"/>
  <c r="T177" i="4"/>
  <c r="U177" i="4"/>
  <c r="T329" i="4"/>
  <c r="V526" i="4"/>
  <c r="V44" i="4" s="1"/>
  <c r="S330" i="4"/>
  <c r="R329" i="4"/>
  <c r="S178" i="4"/>
  <c r="V178" i="4"/>
  <c r="F526" i="4"/>
  <c r="F44" i="4" s="1"/>
  <c r="Q485" i="4"/>
  <c r="P329" i="4"/>
  <c r="P177" i="4"/>
  <c r="S526" i="4"/>
  <c r="S44" i="4" s="1"/>
  <c r="V217" i="4"/>
  <c r="F178" i="4"/>
  <c r="Q371" i="4"/>
  <c r="I492" i="4"/>
  <c r="K492" i="4"/>
  <c r="K337" i="4"/>
  <c r="K159" i="4" s="1"/>
  <c r="L159" i="4" s="1"/>
  <c r="I337" i="4"/>
  <c r="I159" i="4" s="1"/>
  <c r="Q178" i="4"/>
  <c r="O177" i="4"/>
  <c r="Q217" i="4"/>
  <c r="L224" i="4"/>
  <c r="J45" i="4" l="1"/>
  <c r="J137" i="4"/>
  <c r="L158" i="4"/>
  <c r="J159" i="4"/>
  <c r="L45" i="4"/>
  <c r="J158" i="4"/>
  <c r="G371" i="4"/>
  <c r="G156" i="4"/>
  <c r="H371" i="4"/>
  <c r="H156" i="4"/>
  <c r="E371" i="4"/>
  <c r="O117" i="4"/>
  <c r="O55" i="4" s="1"/>
  <c r="O9" i="4" s="1"/>
  <c r="O371" i="4"/>
  <c r="O329" i="4" s="1"/>
  <c r="K178" i="4"/>
  <c r="L178" i="4" s="1"/>
  <c r="L185" i="4"/>
  <c r="I62" i="4"/>
  <c r="K62" i="4"/>
  <c r="L62" i="4" s="1"/>
  <c r="V177" i="4"/>
  <c r="I178" i="4"/>
  <c r="J178" i="4" s="1"/>
  <c r="I217" i="4"/>
  <c r="Q329" i="4"/>
  <c r="V329" i="4"/>
  <c r="K217" i="4"/>
  <c r="Q484" i="4"/>
  <c r="S177" i="4"/>
  <c r="S484" i="4"/>
  <c r="S329" i="4"/>
  <c r="F484" i="4"/>
  <c r="V484" i="4"/>
  <c r="K526" i="4"/>
  <c r="L533" i="4"/>
  <c r="L492" i="4"/>
  <c r="K485" i="4"/>
  <c r="J492" i="4"/>
  <c r="I485" i="4"/>
  <c r="I526" i="4"/>
  <c r="J533" i="4"/>
  <c r="L337" i="4"/>
  <c r="K330" i="4"/>
  <c r="K152" i="4" s="1"/>
  <c r="L152" i="4" s="1"/>
  <c r="J378" i="4"/>
  <c r="L378" i="4"/>
  <c r="J337" i="4"/>
  <c r="I330" i="4"/>
  <c r="I152" i="4" s="1"/>
  <c r="Q177" i="4"/>
  <c r="J152" i="4" l="1"/>
  <c r="E329" i="4"/>
  <c r="E151" i="4" s="1"/>
  <c r="E117" i="4" s="1"/>
  <c r="E37" i="4"/>
  <c r="E32" i="4" s="1"/>
  <c r="E17" i="4" s="1"/>
  <c r="E10" i="4" s="1"/>
  <c r="J485" i="4"/>
  <c r="J157" i="4" s="1"/>
  <c r="I157" i="4"/>
  <c r="L485" i="4"/>
  <c r="K157" i="4"/>
  <c r="L157" i="4" s="1"/>
  <c r="H329" i="4"/>
  <c r="H151" i="4" s="1"/>
  <c r="H37" i="4"/>
  <c r="L526" i="4"/>
  <c r="K44" i="4"/>
  <c r="L44" i="4" s="1"/>
  <c r="J526" i="4"/>
  <c r="I44" i="4"/>
  <c r="F371" i="4"/>
  <c r="F156" i="4"/>
  <c r="G329" i="4"/>
  <c r="G151" i="4" s="1"/>
  <c r="G37" i="4"/>
  <c r="J62" i="4"/>
  <c r="I177" i="4"/>
  <c r="K177" i="4"/>
  <c r="K484" i="4"/>
  <c r="K156" i="4" s="1"/>
  <c r="I484" i="4"/>
  <c r="I156" i="4" s="1"/>
  <c r="J330" i="4"/>
  <c r="L330" i="4"/>
  <c r="G117" i="4" l="1"/>
  <c r="J44" i="4"/>
  <c r="G32" i="4"/>
  <c r="G17" i="4" s="1"/>
  <c r="L156" i="4"/>
  <c r="J156" i="4"/>
  <c r="F329" i="4"/>
  <c r="F151" i="4" s="1"/>
  <c r="F37" i="4"/>
  <c r="F32" i="4" s="1"/>
  <c r="F17" i="4" s="1"/>
  <c r="J484" i="4"/>
  <c r="L484" i="4"/>
  <c r="W117" i="4"/>
  <c r="W62" i="4" s="1"/>
  <c r="L113" i="4"/>
  <c r="J110" i="4"/>
  <c r="L99" i="4"/>
  <c r="J77" i="4"/>
  <c r="J73" i="4"/>
  <c r="J72" i="4"/>
  <c r="L70" i="4"/>
  <c r="W56" i="4"/>
  <c r="W32" i="4"/>
  <c r="W17" i="4" s="1"/>
  <c r="T11" i="4"/>
  <c r="G11" i="4"/>
  <c r="W11" i="4"/>
  <c r="L433" i="4" l="1"/>
  <c r="K371" i="4"/>
  <c r="K37" i="4" s="1"/>
  <c r="L37" i="4" s="1"/>
  <c r="J433" i="4"/>
  <c r="I371" i="4"/>
  <c r="I37" i="4" s="1"/>
  <c r="W10" i="4"/>
  <c r="P55" i="4"/>
  <c r="Q55" i="4"/>
  <c r="W55" i="4"/>
  <c r="Q10" i="4"/>
  <c r="J79" i="4"/>
  <c r="J86" i="4"/>
  <c r="L15" i="4"/>
  <c r="L91" i="4"/>
  <c r="L87" i="4"/>
  <c r="L83" i="4"/>
  <c r="L26" i="4"/>
  <c r="L102" i="4"/>
  <c r="J15" i="4"/>
  <c r="L72" i="4"/>
  <c r="J85" i="4"/>
  <c r="J109" i="4"/>
  <c r="J28" i="4"/>
  <c r="J96" i="4"/>
  <c r="J70" i="4"/>
  <c r="L79" i="4"/>
  <c r="L107" i="4"/>
  <c r="L108" i="4"/>
  <c r="L86" i="4"/>
  <c r="J98" i="4"/>
  <c r="L106" i="4"/>
  <c r="H11" i="4"/>
  <c r="U11" i="4"/>
  <c r="L75" i="4"/>
  <c r="J87" i="4"/>
  <c r="J91" i="4"/>
  <c r="J102" i="4"/>
  <c r="L112" i="4"/>
  <c r="R11" i="4"/>
  <c r="L80" i="4"/>
  <c r="L81" i="4"/>
  <c r="L31" i="4"/>
  <c r="L82" i="4"/>
  <c r="L77" i="4"/>
  <c r="L96" i="4"/>
  <c r="L100" i="4"/>
  <c r="L21" i="4"/>
  <c r="J101" i="4"/>
  <c r="G56" i="4"/>
  <c r="J22" i="4"/>
  <c r="T56" i="4"/>
  <c r="J12" i="4"/>
  <c r="J75" i="4"/>
  <c r="L84" i="4"/>
  <c r="L30" i="4"/>
  <c r="T32" i="4"/>
  <c r="L73" i="4"/>
  <c r="L71" i="4"/>
  <c r="J84" i="4"/>
  <c r="J106" i="4"/>
  <c r="J107" i="4"/>
  <c r="R32" i="4"/>
  <c r="R17" i="4" s="1"/>
  <c r="L92" i="4"/>
  <c r="J113" i="4"/>
  <c r="L110" i="4"/>
  <c r="J14" i="4"/>
  <c r="J29" i="4"/>
  <c r="J114" i="4"/>
  <c r="G55" i="4" l="1"/>
  <c r="J37" i="4"/>
  <c r="I32" i="4"/>
  <c r="I17" i="4" s="1"/>
  <c r="T17" i="4"/>
  <c r="T10" i="4" s="1"/>
  <c r="L371" i="4"/>
  <c r="K329" i="4"/>
  <c r="J371" i="4"/>
  <c r="I329" i="4"/>
  <c r="Q9" i="4"/>
  <c r="P9" i="4"/>
  <c r="R10" i="4"/>
  <c r="T55" i="4"/>
  <c r="G10" i="4"/>
  <c r="L29" i="4"/>
  <c r="L12" i="4"/>
  <c r="H56" i="4"/>
  <c r="E56" i="4"/>
  <c r="E55" i="4" s="1"/>
  <c r="L68" i="4"/>
  <c r="L27" i="4"/>
  <c r="L85" i="4"/>
  <c r="J108" i="4"/>
  <c r="J83" i="4"/>
  <c r="J31" i="4"/>
  <c r="J82" i="4"/>
  <c r="L28" i="4"/>
  <c r="J99" i="4"/>
  <c r="J89" i="4"/>
  <c r="L103" i="4"/>
  <c r="J97" i="4"/>
  <c r="J104" i="4"/>
  <c r="J69" i="4"/>
  <c r="L78" i="4"/>
  <c r="L109" i="4"/>
  <c r="L105" i="4"/>
  <c r="J68" i="4"/>
  <c r="J81" i="4"/>
  <c r="J71" i="4"/>
  <c r="J90" i="4"/>
  <c r="L14" i="4"/>
  <c r="L61" i="4"/>
  <c r="L22" i="4"/>
  <c r="J88" i="4"/>
  <c r="J23" i="4"/>
  <c r="L89" i="4"/>
  <c r="J24" i="4"/>
  <c r="J80" i="4"/>
  <c r="J76" i="4"/>
  <c r="L97" i="4"/>
  <c r="L90" i="4"/>
  <c r="L69" i="4"/>
  <c r="J27" i="4"/>
  <c r="L74" i="4"/>
  <c r="J16" i="4"/>
  <c r="L16" i="4"/>
  <c r="L88" i="4"/>
  <c r="L23" i="4"/>
  <c r="L24" i="4"/>
  <c r="J105" i="4"/>
  <c r="L76" i="4"/>
  <c r="J61" i="4"/>
  <c r="F11" i="4"/>
  <c r="L114" i="4"/>
  <c r="V11" i="4"/>
  <c r="J92" i="4"/>
  <c r="J26" i="4"/>
  <c r="J30" i="4"/>
  <c r="L98" i="4"/>
  <c r="J112" i="4"/>
  <c r="J74" i="4"/>
  <c r="U32" i="4"/>
  <c r="S32" i="4"/>
  <c r="S17" i="4" s="1"/>
  <c r="J25" i="4"/>
  <c r="L111" i="4"/>
  <c r="J111" i="4"/>
  <c r="L25" i="4"/>
  <c r="L104" i="4"/>
  <c r="V32" i="4"/>
  <c r="V17" i="4" s="1"/>
  <c r="J21" i="4"/>
  <c r="J100" i="4"/>
  <c r="L60" i="4"/>
  <c r="J78" i="4"/>
  <c r="G9" i="4" l="1"/>
  <c r="T9" i="4"/>
  <c r="L329" i="4"/>
  <c r="K151" i="4"/>
  <c r="U17" i="4"/>
  <c r="U10" i="4" s="1"/>
  <c r="J329" i="4"/>
  <c r="I151" i="4"/>
  <c r="R9" i="4"/>
  <c r="V10" i="4"/>
  <c r="S11" i="4"/>
  <c r="U56" i="4"/>
  <c r="U55" i="4" s="1"/>
  <c r="J65" i="4"/>
  <c r="L64" i="4"/>
  <c r="J59" i="4"/>
  <c r="L20" i="4"/>
  <c r="L59" i="4"/>
  <c r="J60" i="4"/>
  <c r="L118" i="4"/>
  <c r="F10" i="4"/>
  <c r="L58" i="4"/>
  <c r="J118" i="4"/>
  <c r="F56" i="4"/>
  <c r="S56" i="4"/>
  <c r="V56" i="4"/>
  <c r="J19" i="4"/>
  <c r="L65" i="4"/>
  <c r="J64" i="4"/>
  <c r="L19" i="4"/>
  <c r="U9" i="4" l="1"/>
  <c r="E9" i="4"/>
  <c r="S10" i="4"/>
  <c r="S55" i="4"/>
  <c r="V55" i="4"/>
  <c r="V9" i="4" s="1"/>
  <c r="J20" i="4"/>
  <c r="L13" i="4"/>
  <c r="K11" i="4"/>
  <c r="J13" i="4"/>
  <c r="J58" i="4"/>
  <c r="L57" i="4"/>
  <c r="K56" i="4"/>
  <c r="L56" i="4" l="1"/>
  <c r="I10" i="4"/>
  <c r="S9" i="4"/>
  <c r="I56" i="4"/>
  <c r="J57" i="4"/>
  <c r="J11" i="4"/>
  <c r="K32" i="4"/>
  <c r="K17" i="4" s="1"/>
  <c r="L11" i="4"/>
  <c r="J56" i="4" l="1"/>
  <c r="K10" i="4"/>
  <c r="J32" i="4"/>
  <c r="L32" i="4"/>
  <c r="L17" i="4" l="1"/>
  <c r="J17" i="4"/>
  <c r="J10" i="4" l="1"/>
  <c r="L10" i="4"/>
  <c r="H49" i="4"/>
  <c r="H32" i="4" s="1"/>
  <c r="H3808" i="4"/>
  <c r="H3787" i="4" l="1"/>
  <c r="H30" i="4"/>
  <c r="H17" i="4" s="1"/>
  <c r="H10" i="4" s="1"/>
  <c r="F279" i="4"/>
  <c r="L279" i="4" s="1"/>
  <c r="F172" i="4"/>
  <c r="F117" i="4" l="1"/>
  <c r="H3786" i="4"/>
  <c r="H163" i="4" s="1"/>
  <c r="H172" i="4"/>
  <c r="I172" i="4"/>
  <c r="J279" i="4"/>
  <c r="K172" i="4"/>
  <c r="F217" i="4"/>
  <c r="H117" i="4" l="1"/>
  <c r="H55" i="4" s="1"/>
  <c r="H9" i="4" s="1"/>
  <c r="J172" i="4"/>
  <c r="I117" i="4"/>
  <c r="F55" i="4"/>
  <c r="F177" i="4"/>
  <c r="L217" i="4"/>
  <c r="J217" i="4"/>
  <c r="K117" i="4"/>
  <c r="L172" i="4"/>
  <c r="J117" i="4" l="1"/>
  <c r="F9" i="4"/>
  <c r="I55" i="4"/>
  <c r="I9" i="4" s="1"/>
  <c r="J177" i="4"/>
  <c r="L177" i="4"/>
  <c r="K55" i="4"/>
  <c r="L117" i="4"/>
  <c r="J9" i="4" l="1"/>
  <c r="J55" i="4"/>
  <c r="K9" i="4"/>
  <c r="L9" i="4" s="1"/>
  <c r="L55" i="4"/>
</calcChain>
</file>

<file path=xl/sharedStrings.xml><?xml version="1.0" encoding="utf-8"?>
<sst xmlns="http://schemas.openxmlformats.org/spreadsheetml/2006/main" count="25786" uniqueCount="431">
  <si>
    <t xml:space="preserve">Pārskats par stacionārās veselības aprūpes pakalpojumu nodrošināšanai  noslēgtiem līgumiem un izpildi </t>
  </si>
  <si>
    <t>EUR</t>
  </si>
  <si>
    <t>Ārstniecības iestādes nosaukums</t>
  </si>
  <si>
    <t>Programmas kods</t>
  </si>
  <si>
    <t>Iezīmētās programmas nosaukums</t>
  </si>
  <si>
    <t>Pakalpojumi</t>
  </si>
  <si>
    <t>Valsts kompensētais pacientu līdzmaksājums</t>
  </si>
  <si>
    <t>Hospitalizāciju skaits</t>
  </si>
  <si>
    <t xml:space="preserve">Plānotais finansējums </t>
  </si>
  <si>
    <t>Faktiskā izpilde</t>
  </si>
  <si>
    <t>Faktiskā izpilde līguma ietvaros</t>
  </si>
  <si>
    <t>Pārstrāde virs līguma summas</t>
  </si>
  <si>
    <t>Līguma neizpilde</t>
  </si>
  <si>
    <t xml:space="preserve">Faktiskā izpilde </t>
  </si>
  <si>
    <t>Valsts neapmaksātais pacienta līdzmaksājums, ņemot vērā pārstrādi</t>
  </si>
  <si>
    <t xml:space="preserve">Plānotais pacientu skaits </t>
  </si>
  <si>
    <t xml:space="preserve">Hospitalizēto pacientu skaits </t>
  </si>
  <si>
    <t>Hospitalizēto pacientu skaits līguma ietvaros</t>
  </si>
  <si>
    <t>Rēķinos neiekļautais hospitalizāciju skaits</t>
  </si>
  <si>
    <t>gadam</t>
  </si>
  <si>
    <t>% pret pārskata periodu</t>
  </si>
  <si>
    <t>KOPĀ:</t>
  </si>
  <si>
    <t>1.Neatliekamie pakalpojumi</t>
  </si>
  <si>
    <t>1.1.Fiksētie maksājumi stacionārai palīdzībai:</t>
  </si>
  <si>
    <t>1.2.Iezīmētās pakalpojumu programmas:</t>
  </si>
  <si>
    <t>NK203</t>
  </si>
  <si>
    <t>NK204</t>
  </si>
  <si>
    <t>Narkoloģija</t>
  </si>
  <si>
    <t>NK205</t>
  </si>
  <si>
    <t>Obligātā narkoloģiskā palīdzība bērniem pēc bāriņtiesas lēmuma</t>
  </si>
  <si>
    <t>1.3. Virs līguma summas pakalpojuma apmaksa atbilstoši līguma nosacījumiem</t>
  </si>
  <si>
    <t>2.Plānveida pakalpojumi</t>
  </si>
  <si>
    <t>2.1.Fiksētie maksājumi stacionārai palīdzībai:</t>
  </si>
  <si>
    <t>2.2. Iezīmētās pakalpojumu programmas:</t>
  </si>
  <si>
    <t>PK250</t>
  </si>
  <si>
    <t>PK251</t>
  </si>
  <si>
    <t>PK252</t>
  </si>
  <si>
    <t>PK255</t>
  </si>
  <si>
    <t>PK257</t>
  </si>
  <si>
    <t>PK259</t>
  </si>
  <si>
    <t>PK264</t>
  </si>
  <si>
    <t>PK266</t>
  </si>
  <si>
    <t>PK270</t>
  </si>
  <si>
    <t>PK271</t>
  </si>
  <si>
    <t>PK272</t>
  </si>
  <si>
    <t>PK273</t>
  </si>
  <si>
    <t>PK274</t>
  </si>
  <si>
    <t>PK275</t>
  </si>
  <si>
    <t>PK276</t>
  </si>
  <si>
    <t>PK281</t>
  </si>
  <si>
    <t>2.3. Virs līguma summas pakalpojuma apmaksa atbilstoši līguma nosacījumiem</t>
  </si>
  <si>
    <t>Kopā</t>
  </si>
  <si>
    <t>Mikroķirurģija bērniem</t>
  </si>
  <si>
    <t>Apsaldējumu stacionārā ārstēšana pieaugušajiem</t>
  </si>
  <si>
    <t xml:space="preserve">Neiroloģija (insulta vienība) </t>
  </si>
  <si>
    <t>Mikroķirurģija pieaugušajiem</t>
  </si>
  <si>
    <t>NK207</t>
  </si>
  <si>
    <t>NK208</t>
  </si>
  <si>
    <t>NK209</t>
  </si>
  <si>
    <t>NK210</t>
  </si>
  <si>
    <t>NK211</t>
  </si>
  <si>
    <t>NK212</t>
  </si>
  <si>
    <t>NK213</t>
  </si>
  <si>
    <t>NK214</t>
  </si>
  <si>
    <t>NK215</t>
  </si>
  <si>
    <t>NK216</t>
  </si>
  <si>
    <t>Vēdera aortas endoprotezēšana</t>
  </si>
  <si>
    <t>Krūšu aortas endoprotezēšana</t>
  </si>
  <si>
    <t>Pieaugušo apdegumu stacionārā ārstēšana</t>
  </si>
  <si>
    <t>Psihiatriskā palīdzība, tai skaitā  pēc tiesas lēmuma</t>
  </si>
  <si>
    <t>Psihiatriskā palīdzība bērniem</t>
  </si>
  <si>
    <t>Stacionārā psihiatriskā palīdzība bērniem</t>
  </si>
  <si>
    <t xml:space="preserve">Tuberkuloze (psihiatrijas pacientiem) </t>
  </si>
  <si>
    <t>NN001</t>
  </si>
  <si>
    <t>NN002</t>
  </si>
  <si>
    <t>NN003</t>
  </si>
  <si>
    <t>NN004</t>
  </si>
  <si>
    <t>Piemaksa par hemodialīzēm</t>
  </si>
  <si>
    <t> Piemaksa par trombolīzēm</t>
  </si>
  <si>
    <t>NN100</t>
  </si>
  <si>
    <t>NN101</t>
  </si>
  <si>
    <t>Ilgstoša mākslīgā plaušu ventilācija, aprūpe</t>
  </si>
  <si>
    <t>NN103</t>
  </si>
  <si>
    <t>Piemaksa par rehabilitācija psihiatriskā profila pacientiem</t>
  </si>
  <si>
    <t>NN105</t>
  </si>
  <si>
    <t>Pakalpojumi Ukrainas iedzīvotājiem saistībā ar KF militāro konfliktu</t>
  </si>
  <si>
    <t>NN109</t>
  </si>
  <si>
    <t xml:space="preserve"> Apmaksa par pacientu ārstēšanu ar zālēm Rekombinantais aktivētais VII faktors  (Nova Seven), atbilstoši iesniegtajiem rēķiniem</t>
  </si>
  <si>
    <t>Piemaksa par gripas testu veikšanu</t>
  </si>
  <si>
    <t>NN110</t>
  </si>
  <si>
    <t>Piemaksa par IT gultu uzturēšanu</t>
  </si>
  <si>
    <t>NN129</t>
  </si>
  <si>
    <t>Piemaksa par autiskā spektra traucējumiem</t>
  </si>
  <si>
    <t>NN131</t>
  </si>
  <si>
    <t>NN130</t>
  </si>
  <si>
    <t>NN107</t>
  </si>
  <si>
    <t>Piemaksa par endovaskulāru trombektomiju</t>
  </si>
  <si>
    <t xml:space="preserve"> Piemaksa par dzemdību atsāpināšanu</t>
  </si>
  <si>
    <t>NN135</t>
  </si>
  <si>
    <t xml:space="preserve"> Piemaksa par ekstrakorporālu membrānu oksigenāciju (EKMO)</t>
  </si>
  <si>
    <t>NN136 </t>
  </si>
  <si>
    <t xml:space="preserve"> Piemaksa par litotripsija</t>
  </si>
  <si>
    <t>X</t>
  </si>
  <si>
    <t xml:space="preserve"> Atbilstoši  iesniegtajiem rēķiniem apmaksājamie veselības aprūpes pakalpojumi (endovaskulāra trombektomija) saskaņā ar MK noteikumu 555  7.pielikumu</t>
  </si>
  <si>
    <t>Fiksētā piemaksa par uzņemšanas nodaļas darbību</t>
  </si>
  <si>
    <t>Fiksētā piemaksa observācijas gultu uzturēšanai</t>
  </si>
  <si>
    <t xml:space="preserve">DRG  maksājums par stacionāra darbību </t>
  </si>
  <si>
    <t xml:space="preserve"> Fiksētais  maksājums - sifiliss, gonoreja bērniem</t>
  </si>
  <si>
    <t xml:space="preserve"> Fiksētais maksājums - psihiatriskā palīdzība bērniem</t>
  </si>
  <si>
    <t>PN001</t>
  </si>
  <si>
    <t>PN003</t>
  </si>
  <si>
    <t>PN004</t>
  </si>
  <si>
    <t>PN133</t>
  </si>
  <si>
    <t>PN005</t>
  </si>
  <si>
    <t xml:space="preserve"> psihiatriskā ārstēšana stacionārā - tāmes finansējums</t>
  </si>
  <si>
    <t xml:space="preserve"> Fiksētais maksājums -  ķīmijterapija bērniem</t>
  </si>
  <si>
    <t xml:space="preserve"> Fiksētais maksājums -   tuberkulozes diagnostika un  ārstēšana bērniem</t>
  </si>
  <si>
    <t>DRG fiksētais maksājums - Krūšu rekonstrukcija</t>
  </si>
  <si>
    <t>Izgulējumu, t.sk komplicētu ar osteomielītu  mikroķirurģiskā ārstēšana</t>
  </si>
  <si>
    <t>Hronisko pacientu aprūpe ar ārstēšanās ilgumu līdz 14 gultasdienām</t>
  </si>
  <si>
    <t>Hronisko pacientu aprūpe no 15. ārstēšanās dienas vai aprūpes turpināšana pēc akūta ārstēšanas perioda iestādes ietvaros</t>
  </si>
  <si>
    <t>Mikrodiskektomija, mikrofenestrācija</t>
  </si>
  <si>
    <t>PK221</t>
  </si>
  <si>
    <t>PK222</t>
  </si>
  <si>
    <t>PK231</t>
  </si>
  <si>
    <t>PK232</t>
  </si>
  <si>
    <t>PK220</t>
  </si>
  <si>
    <t>PK219</t>
  </si>
  <si>
    <t>PK277</t>
  </si>
  <si>
    <t>PK207</t>
  </si>
  <si>
    <t>PK205</t>
  </si>
  <si>
    <t>PK209</t>
  </si>
  <si>
    <t>PK211</t>
  </si>
  <si>
    <t>PK212</t>
  </si>
  <si>
    <t>PK215</t>
  </si>
  <si>
    <t>PK213</t>
  </si>
  <si>
    <t>PK214</t>
  </si>
  <si>
    <t>PK218</t>
  </si>
  <si>
    <t>PK216</t>
  </si>
  <si>
    <t>PK112</t>
  </si>
  <si>
    <t>PK113</t>
  </si>
  <si>
    <t>PK200</t>
  </si>
  <si>
    <t>Kaulā ievietojamā dzirdes aparāta (BAHA) implanta ievietošana bērniem (ar implanta vērtību)</t>
  </si>
  <si>
    <t>PK201</t>
  </si>
  <si>
    <t>Kaulā ievietojamā dzirdes aparāta (BAHA) implanta ievietošana bērniem (bez implanta vērtības)</t>
  </si>
  <si>
    <t>PK202</t>
  </si>
  <si>
    <t>Kohleārā implanta implantācija bērniem</t>
  </si>
  <si>
    <t>PK203</t>
  </si>
  <si>
    <t>Nieres transplantācija un pēcoperācijas periods</t>
  </si>
  <si>
    <t>PK204</t>
  </si>
  <si>
    <t>Slimnieku sagatavošana transplantācijai, pacienti ar transplantāta disfunkciju, pacienti ar imūnsuperesīvas terapijas komplikācijām, tās kontrole, korekcija, kā arī pacienti ar nefunkcionējošu transplantātu (niere)</t>
  </si>
  <si>
    <t xml:space="preserve">Gūžas locītavas endoprotezēšana ar bezcementa fiksācijas vai hibrīda tipa endoprotēzi </t>
  </si>
  <si>
    <t xml:space="preserve">Gūžas locītavas endoprotezēšana ar cementējamu endoprotēzi </t>
  </si>
  <si>
    <t xml:space="preserve">Ceļa locītavas endoprotezēšana </t>
  </si>
  <si>
    <t xml:space="preserve">Elkoņa locītavas daļēja (radija galviņas) endoprotezēšana </t>
  </si>
  <si>
    <t xml:space="preserve">Elkoņa locītavas totālā endoprotezēšana </t>
  </si>
  <si>
    <t xml:space="preserve">Plecu locītavas endoprotezēšana </t>
  </si>
  <si>
    <t xml:space="preserve">Revīzijas endoprotezēšana (ar endoprotēzes vērtību) </t>
  </si>
  <si>
    <t xml:space="preserve">Revīzijas endoprotēžu implantēšana, endoprotezēšana osteomielīta un onkoloģijas pacientiem (bez implanta vērtības) </t>
  </si>
  <si>
    <t xml:space="preserve">Ķīmijterapija pieaugušajiem </t>
  </si>
  <si>
    <t>Staru terapija, staru terapija un ķīmijterapija pieaugušajiem</t>
  </si>
  <si>
    <t xml:space="preserve">Multirezistentās tuberkulozes pacientu ārstēšana </t>
  </si>
  <si>
    <t>Tuberkulozes ārstēšana pacientiem, kuriem tiek nodrošināta piespiedu izolēšana</t>
  </si>
  <si>
    <t xml:space="preserve">Tuberkulozes diagnostika un ārstēšana </t>
  </si>
  <si>
    <t xml:space="preserve">Tuberkulozes seku ārstēšana </t>
  </si>
  <si>
    <t xml:space="preserve">Tuberkulozes diagnostika un ārstēšana bērniem </t>
  </si>
  <si>
    <t xml:space="preserve">Tuberkulozes seku ārstēšana bērniem </t>
  </si>
  <si>
    <t xml:space="preserve">Bērnu surdoloģija (pārejoši vai pastāvīgu dzirdes un valodas traucējumi). Stacionārā palīdzība. Rehabilitācija </t>
  </si>
  <si>
    <t xml:space="preserve">Cilmes šūnu transplantācija </t>
  </si>
  <si>
    <t xml:space="preserve">Nacionālsociālistiskajā režīmā cietušo personu rehabilitācija </t>
  </si>
  <si>
    <t xml:space="preserve">Paliatīvā aprūpe </t>
  </si>
  <si>
    <t xml:space="preserve">Torakālā ķirurģija tuberkulozes pacientiem </t>
  </si>
  <si>
    <t xml:space="preserve">Radioķiruģija, stereotaktiskā staru terapija un staru terapija ar augsti tehnoloģiskām apstarošanas metodēm </t>
  </si>
  <si>
    <t xml:space="preserve">Pakalpojumi aprūpes slimnīcā vai aprūpes gultā </t>
  </si>
  <si>
    <t>PK206</t>
  </si>
  <si>
    <t>Gūžas locītavas endoprotezēšana ar bezcementa fiksācijas vai hibrīda tipa endoprotēzi sarežģītos gadījumos</t>
  </si>
  <si>
    <t>PK208</t>
  </si>
  <si>
    <t>Gūžas locītavas endoprotezēšana ar cementējamu endoprotēzi sarežģītos gadījumos</t>
  </si>
  <si>
    <t>PK210</t>
  </si>
  <si>
    <t>Ceļa locītavas endoprotezēšana sarežģītos gadījumos</t>
  </si>
  <si>
    <t>PK217</t>
  </si>
  <si>
    <t>Staru terapija</t>
  </si>
  <si>
    <t>PK223</t>
  </si>
  <si>
    <t>Narkomānu rehabilitācija stacionārā bērniem</t>
  </si>
  <si>
    <t>PK224</t>
  </si>
  <si>
    <t>Narkomānu rehabilitācija stacionārā pieaugušajiem</t>
  </si>
  <si>
    <t>PK225</t>
  </si>
  <si>
    <t>Ortotopiskā aknu transplantācija</t>
  </si>
  <si>
    <t>PK226</t>
  </si>
  <si>
    <t>Pacientu izmeklēšana pirms ortotopiskās aknu transplantācijas</t>
  </si>
  <si>
    <t>Černobiļas AES avārijas likvidētāju un arodslimnieku ārstēšana stacionārā</t>
  </si>
  <si>
    <t xml:space="preserve">Ilgstoši mākslīgi ventilējamā pacienta medicīniskā rehabilitācija </t>
  </si>
  <si>
    <t xml:space="preserve">Minesotas programma stacionārā </t>
  </si>
  <si>
    <t xml:space="preserve">Ortotopiskā sirds transplantācija </t>
  </si>
  <si>
    <t>Aortālā vārstuļa transkatetrāla implantācija (TAVI)</t>
  </si>
  <si>
    <t xml:space="preserve">Kohleāro impalntu impalntēšana </t>
  </si>
  <si>
    <t>Diennakts perinatālā periodā radušos stāvokļu rehabilitācija</t>
  </si>
  <si>
    <t>PK282</t>
  </si>
  <si>
    <t>Rehabilitācija pacientiem ar muguras samadzeņu šķērsbojājumu (spinālie pacienti)</t>
  </si>
  <si>
    <t>PK283</t>
  </si>
  <si>
    <t>Diennakts stacionārā sniedzamie otrā etapa medicīniskās rehabilitācijas pakalpojumi pieaugušajiem</t>
  </si>
  <si>
    <t>PK284</t>
  </si>
  <si>
    <t xml:space="preserve">Diennakts stacionārā sniedzamie otrā etapa medicīniskās rehabilitācijas pakalpojumi bērniem </t>
  </si>
  <si>
    <t>PK285</t>
  </si>
  <si>
    <t>Diennakts stacionārā sniedzamie perinatālā periodā radušos stāvokļu rehabilitācija, kas tiek sniegta bērniem pirmajā dzīves gadā</t>
  </si>
  <si>
    <t xml:space="preserve"> Atbilstoši  iesniegtajiem rēķiniem apmaksājamie veselības aprūpes pakalpojumi (specifiskie medikamenti un nestandarta endoprotēzes) saskaņā ar MK noteikumu 555  7.pielikumu</t>
  </si>
  <si>
    <t>PN104</t>
  </si>
  <si>
    <t xml:space="preserve"> Zāļu rezistenta tuberkulozes pacienta paliatīvā aprūpei</t>
  </si>
  <si>
    <t>PN105</t>
  </si>
  <si>
    <t xml:space="preserve"> Piemaksa par pavadošās personas atrašanās pie pacienta</t>
  </si>
  <si>
    <t>PN106</t>
  </si>
  <si>
    <t xml:space="preserve">PN108 </t>
  </si>
  <si>
    <t>Piemaksa par sarežģītu primāras onkooperācijas veikšanu</t>
  </si>
  <si>
    <t>PN111</t>
  </si>
  <si>
    <t xml:space="preserve"> Piemaksa par ķīmijterapijas zāļu izlietojumu</t>
  </si>
  <si>
    <t xml:space="preserve">PN113 </t>
  </si>
  <si>
    <t xml:space="preserve"> Piemaksa par akūto rehabilitāciju jaukta profila gultās</t>
  </si>
  <si>
    <t xml:space="preserve">PN114 </t>
  </si>
  <si>
    <t xml:space="preserve"> Piemaksa par urīnpūšļa fotodinamisku diagnostiku (FDD)</t>
  </si>
  <si>
    <t>PN115</t>
  </si>
  <si>
    <t>Piemaksa par lielo locītavu endoprotezēšanas operāciju sarežģītos gadījumos</t>
  </si>
  <si>
    <t>PN116</t>
  </si>
  <si>
    <t>PN117</t>
  </si>
  <si>
    <t>Pakalpojumi personai ar prognozējamu invaliditāti</t>
  </si>
  <si>
    <t>Piemaksa par hibridizācijas izmeklējumu mutāciju noteikšanai</t>
  </si>
  <si>
    <t>Piemaksa par pozitronu emisijas tomogrāfiju/datortomogrāfiju</t>
  </si>
  <si>
    <t>PN122</t>
  </si>
  <si>
    <t xml:space="preserve">PN123 </t>
  </si>
  <si>
    <t xml:space="preserve"> Samaksa par toksikoloģijas un sepses pakalpojumu sniegšanu</t>
  </si>
  <si>
    <t xml:space="preserve">PN125 </t>
  </si>
  <si>
    <t>COVID-19 vakcinācija</t>
  </si>
  <si>
    <t xml:space="preserve">PN129 </t>
  </si>
  <si>
    <t xml:space="preserve"> Hemodialīzes filtri</t>
  </si>
  <si>
    <t>PN130</t>
  </si>
  <si>
    <t xml:space="preserve"> Piemaksa par hronisko pacientu aprūpi</t>
  </si>
  <si>
    <t>PN132</t>
  </si>
  <si>
    <t>Piemaksa par elektromagnētiski navigētas bronhoskopijas (ENB) izmantošanu</t>
  </si>
  <si>
    <t xml:space="preserve">PN134 </t>
  </si>
  <si>
    <t xml:space="preserve"> Piemaksa par medikamentu sagatavošanu ķīmijterapijas procedūrām</t>
  </si>
  <si>
    <t xml:space="preserve">PN135 </t>
  </si>
  <si>
    <t xml:space="preserve">PN136 </t>
  </si>
  <si>
    <t>PN137</t>
  </si>
  <si>
    <t>Piemaksa par zāļu koagulācijas faktoru</t>
  </si>
  <si>
    <t xml:space="preserve"> Piemaksa par Covid-19 medikamentiem</t>
  </si>
  <si>
    <t xml:space="preserve"> Piemaksa par IAL lietošanu</t>
  </si>
  <si>
    <t xml:space="preserve">PN138 </t>
  </si>
  <si>
    <t xml:space="preserve"> Piemaksa par onkoloģiskas slimības diagnostiku un ģenētiskiem izmeklējumiem</t>
  </si>
  <si>
    <t>PN139</t>
  </si>
  <si>
    <t>Multiplais miega latentuma tests</t>
  </si>
  <si>
    <t>PN140</t>
  </si>
  <si>
    <t>Piemaksa par klejotājnerva stimulācijas sistēmas implantāciju</t>
  </si>
  <si>
    <t xml:space="preserve">PN141 </t>
  </si>
  <si>
    <t>PN144</t>
  </si>
  <si>
    <t>Reto slimību diagnostika</t>
  </si>
  <si>
    <t>PN145</t>
  </si>
  <si>
    <t>Modificētā elektrokonvulsīvā terapija</t>
  </si>
  <si>
    <t>PN146</t>
  </si>
  <si>
    <t>Otrā kohleārā implanta ievietošana</t>
  </si>
  <si>
    <t>PN147</t>
  </si>
  <si>
    <t>Piemaksa pie gultas dienas par Covid - 19 pacientu ārstēšanu</t>
  </si>
  <si>
    <t xml:space="preserve"> Primāra un sekundāra balss protēžu implantācija</t>
  </si>
  <si>
    <t>PN153</t>
  </si>
  <si>
    <t>Krūšu rekonstrukcijas  papildmateriāli</t>
  </si>
  <si>
    <t>PN154</t>
  </si>
  <si>
    <t>Primāri diagnosticēts ļaundabīgs audzējs vai reta neonkoloģiska patoloģija, diagnozes apstiprināšanu veic otrs ārsts - patologs</t>
  </si>
  <si>
    <t>PN155</t>
  </si>
  <si>
    <t>Medikamenta Radium Ra 223 dichloride lietošana</t>
  </si>
  <si>
    <t>PN156</t>
  </si>
  <si>
    <t>Zondes izmantošana, pielietojot intrakraniālo neironavigāciju</t>
  </si>
  <si>
    <t>PN157</t>
  </si>
  <si>
    <t>Intraoperatīva elektrokortikogrāfija</t>
  </si>
  <si>
    <t>PN158</t>
  </si>
  <si>
    <t>Ārstu konsīlijs atkārtotai attēldiagnostikas datu apstrādei citā iestādē</t>
  </si>
  <si>
    <t>PN159</t>
  </si>
  <si>
    <t>Ginekoloģiskie izmeklējumi</t>
  </si>
  <si>
    <t>PN160</t>
  </si>
  <si>
    <t>Plaukstas locītavas dubultas mobilitātes endoprotēzes lietošana</t>
  </si>
  <si>
    <t>PN121</t>
  </si>
  <si>
    <t>Piemaksa par pacienta apmācību stacionārā par enterālu un parenterālu barošanu</t>
  </si>
  <si>
    <t>Bērnu KUS</t>
  </si>
  <si>
    <t>P.Stradiņa KUS</t>
  </si>
  <si>
    <t>RAKUS</t>
  </si>
  <si>
    <t>Jūrmalas slimnīca</t>
  </si>
  <si>
    <t>Ogres RS</t>
  </si>
  <si>
    <t>Tukuma slimnīca</t>
  </si>
  <si>
    <t>Liepājas RS</t>
  </si>
  <si>
    <t>Ziemeļkurzemes RS</t>
  </si>
  <si>
    <t>Kuldīgas slimnīca</t>
  </si>
  <si>
    <t>Daugavpils RS</t>
  </si>
  <si>
    <t>Rēzeknes RS</t>
  </si>
  <si>
    <t>Preiļu slimnīca</t>
  </si>
  <si>
    <t>Krāslavas slimnīca</t>
  </si>
  <si>
    <t>Vidzemes slimnīca</t>
  </si>
  <si>
    <t>Madonas slimnīca</t>
  </si>
  <si>
    <t>Balvu un Gulbenes SA</t>
  </si>
  <si>
    <t>Cēsu klīnika</t>
  </si>
  <si>
    <t>Alūksnes slimnīca</t>
  </si>
  <si>
    <t>Jelgavas PS</t>
  </si>
  <si>
    <t>Jēkabpils RS</t>
  </si>
  <si>
    <t>Dobeles AS</t>
  </si>
  <si>
    <t>Bērnu PS Ainaži</t>
  </si>
  <si>
    <t>Daugavpils PS</t>
  </si>
  <si>
    <t>Piejūras slimnīca</t>
  </si>
  <si>
    <t>Rīgas Dzemdību nams</t>
  </si>
  <si>
    <t>Rīgas 2.slimnīca</t>
  </si>
  <si>
    <t>Slimnīca Ģintermuiža</t>
  </si>
  <si>
    <t>Strenču PS</t>
  </si>
  <si>
    <t>Traumatoloģijas un ortopēdijas slimnīca</t>
  </si>
  <si>
    <t>NRC Vaivari</t>
  </si>
  <si>
    <t>Bauskas slimnīca</t>
  </si>
  <si>
    <t>Līvānu slimnīca</t>
  </si>
  <si>
    <t>Ludzas medicīnas centrs</t>
  </si>
  <si>
    <t>Priekules slimnīca</t>
  </si>
  <si>
    <t>Siguldas slimnīca</t>
  </si>
  <si>
    <t>Jūras medicīnas centrs</t>
  </si>
  <si>
    <t>Sanare Jaunķemeri</t>
  </si>
  <si>
    <t>Saldus medicīnas centrs</t>
  </si>
  <si>
    <t>Limbažu slimnīca</t>
  </si>
  <si>
    <t>Piemaksa par IT gultām</t>
  </si>
  <si>
    <t>Piemaksa par trombolīzēm</t>
  </si>
  <si>
    <t>Fiksētais  maksājums - sifiliss, gonoreja bērniem</t>
  </si>
  <si>
    <t>Fiksētais maksājums - psihiatriskā palīdzība bērniem</t>
  </si>
  <si>
    <t>Piemaksa par dzemdību atsāpināšanu</t>
  </si>
  <si>
    <t>Piemaksa par ekstrakorporālu membrānu oksigenāciju (EKMO)</t>
  </si>
  <si>
    <t>Apmaksa par pacientu ārstēšanu ar zālēm Rekombinantais aktivētais VII faktors  (Nova Seven), atbilstoši iesniegtajiem rēķiniem</t>
  </si>
  <si>
    <t>psihiatriskā ārstēšana stacionārā - tāmes finansējums</t>
  </si>
  <si>
    <t>Fiksētais maksājums -  ķīmijterapija bērniem</t>
  </si>
  <si>
    <t>Fiksētais maksājums -   tuberkulozes diagnostika un  ārstēšana bērniem</t>
  </si>
  <si>
    <t>Pakalpojumu grupa</t>
  </si>
  <si>
    <t>1.1.</t>
  </si>
  <si>
    <t>1.2.</t>
  </si>
  <si>
    <t>1.3.</t>
  </si>
  <si>
    <t>2.1.</t>
  </si>
  <si>
    <t>2.2.</t>
  </si>
  <si>
    <t>2.3.</t>
  </si>
  <si>
    <t>K</t>
  </si>
  <si>
    <t>Hemodialīzes filtri</t>
  </si>
  <si>
    <t>Piemaksa par hronisko pacientu aprūpi</t>
  </si>
  <si>
    <t>Piemaksa par IAL lietošanu</t>
  </si>
  <si>
    <t>Zāļu rezistenta tuberkulozes pacienta paliatīvā aprūpei</t>
  </si>
  <si>
    <t>Piemaksa par pavadošās personas atrašanās pie pacienta</t>
  </si>
  <si>
    <t>Piemaksa par akūto rehabilitāciju jaukta profila gultās</t>
  </si>
  <si>
    <t>Piemaksa par urīnpūšļa fotodinamisku diagnostiku (FDD)</t>
  </si>
  <si>
    <t>Samaksa par toksikoloģijas un sepses pakalpojumu sniegšanu</t>
  </si>
  <si>
    <t>Piemaksa par onkoloģiskas slimības diagnostiku un ģenētiskiem izmeklējumiem</t>
  </si>
  <si>
    <t>Atbilstoši  iesniegtajiem rēķiniem apmaksājamie veselības aprūpes pakalpojumi (endovaskulāra trombektomija) saskaņā ar MK noteikumu 555  7.pielikumu</t>
  </si>
  <si>
    <t>Piemaksa par litotripsija</t>
  </si>
  <si>
    <t>Piezīmes:</t>
  </si>
  <si>
    <r>
      <t xml:space="preserve">Aprēķinātais pacienta līdzmaksājums par neatbrīvotajām kategorijām, </t>
    </r>
    <r>
      <rPr>
        <b/>
        <u/>
        <sz val="11"/>
        <rFont val="Calibri"/>
        <family val="2"/>
        <charset val="186"/>
        <scheme val="minor"/>
      </rPr>
      <t>(iekasē ārstniecības iestāde)</t>
    </r>
  </si>
  <si>
    <t>2.4.</t>
  </si>
  <si>
    <t>Piemaksa par jaundzimušo skrīningu</t>
  </si>
  <si>
    <t>ES un EEZ dalībvalstu un Šveices iedzīvotājiem sniegtie pakalpojumi</t>
  </si>
  <si>
    <t>PN162</t>
  </si>
  <si>
    <t>PN163</t>
  </si>
  <si>
    <t>Piemaksa par griezējšuvējiem</t>
  </si>
  <si>
    <t>Apmaksa par pacientu ārstēšanu ar zālēm Rekombinantais aktivētais VII faktors  (Nova Seven)</t>
  </si>
  <si>
    <t>NN111</t>
  </si>
  <si>
    <t xml:space="preserve">Piemaksa par mugurkaula ķirurģiju </t>
  </si>
  <si>
    <t>Pacientu transportēšanas izmaksas</t>
  </si>
  <si>
    <t>PN164</t>
  </si>
  <si>
    <t>Piemaksa par ultrasonogrāfiju, dupleksskenēšanu</t>
  </si>
  <si>
    <t>NN145</t>
  </si>
  <si>
    <t xml:space="preserve">Piemaksa par ultrasonogrāfiju, dupleksskenēšanu pacientiem līdz 18 gadu vecumam </t>
  </si>
  <si>
    <t>Piemaksa par narkoloģiskā testa veikšanu</t>
  </si>
  <si>
    <t>NN146</t>
  </si>
  <si>
    <t xml:space="preserve">Piemaksa par jaundzimušo skrīningu </t>
  </si>
  <si>
    <t>PN101</t>
  </si>
  <si>
    <t>PN102</t>
  </si>
  <si>
    <t>PN103</t>
  </si>
  <si>
    <t>Piemaksa par kontracepciju sociālā riska sievietēm</t>
  </si>
  <si>
    <t>Piemaksa par kaulu trausluma ķirurģiju</t>
  </si>
  <si>
    <t>Piemaksa par multidisciplināru sanāksmi paliatīvajiem pacientiem</t>
  </si>
  <si>
    <t>PN170</t>
  </si>
  <si>
    <t>PN171</t>
  </si>
  <si>
    <t>Optometrista pakalpojumi un optikas piederumi psihiatriskā profila pacientiem</t>
  </si>
  <si>
    <t>Zobārstniecības pakalpojumi psihiatrijas iestādē</t>
  </si>
  <si>
    <t>PN172</t>
  </si>
  <si>
    <t xml:space="preserve"> Piemaksa par miega izmeklējumiem</t>
  </si>
  <si>
    <t xml:space="preserve"> Piemaksa par skriemeļu biopsiju</t>
  </si>
  <si>
    <t>PN167</t>
  </si>
  <si>
    <t>PN168</t>
  </si>
  <si>
    <t>PN169</t>
  </si>
  <si>
    <t>DRG  maksājums par stacionāra darbību *</t>
  </si>
  <si>
    <t>Pakalpojumi Ukrainas iedzīvotājiem saistībā ar KF militāro konfliktu****</t>
  </si>
  <si>
    <t>Piemaksa par ķīmijterapijas zāļu izlietojumu***</t>
  </si>
  <si>
    <t>*** medikamenti , kas nav iekļauti centralizētos iepirkumos</t>
  </si>
  <si>
    <t>PN301</t>
  </si>
  <si>
    <t>Digitalizācijas risinājumu ikkgadējs maksājums</t>
  </si>
  <si>
    <t>PN174</t>
  </si>
  <si>
    <t>Piemaksa par retraktora sistēmas lietošanu bērniem</t>
  </si>
  <si>
    <t>* DRG fiksētais maksājums - faktiskā izpilde (G aile)  aprēķināta pēc faktiski veiktā hospitalizācijas skaita, ņemot vērā MK noteikumu 555 "Veselības aprūpes pakalpojumu organizēšanas un samaksas kārtība" 14.pielikuma 7.punktu</t>
  </si>
  <si>
    <t>PN173</t>
  </si>
  <si>
    <t>Piemaksa par rutēnija aplikatoru izmantošu acs melanomas ārstēšanai</t>
  </si>
  <si>
    <t xml:space="preserve"> Piemaksa par rutēnija aplikatoru izmantošanu acs melanomas ārstēšanai</t>
  </si>
  <si>
    <t>Nacionālais psihiskās VC</t>
  </si>
  <si>
    <t>Pakalpojumi, kas sniegti ilgstoši slimojošām personām darbspējīgā vecumā, ar mērķi novērst iespējamas invaliditātes iestāšanos (01.09.2024)</t>
  </si>
  <si>
    <t>PK292</t>
  </si>
  <si>
    <t xml:space="preserve"> Piemaksa par ķīmijterapijas zāļu izlietojumu***</t>
  </si>
  <si>
    <t xml:space="preserve">COVID-19 vakcinācija  </t>
  </si>
  <si>
    <t xml:space="preserve">Piemaksa par Covid-19 medikamentiem </t>
  </si>
  <si>
    <t>PK240</t>
  </si>
  <si>
    <t>Komplicēta osteomielīta, muskuloskeletālās sistēmas traumu, ortopēdisku un onkoloģisko saslimšanu un to seku (defektu, funkciju) traucējumu kombinēta ortopēdiska ārstēšana</t>
  </si>
  <si>
    <t>Līgatne, rehabilitācijas centrs</t>
  </si>
  <si>
    <t xml:space="preserve">Piemaksa pie gultas dienas par Covid - 19 pacientu ārstēšanu </t>
  </si>
  <si>
    <t>Pakalpojumi, kas sniegti ilgstoši slimojošām personām darbspējīgā vecumā, ar mērķi novērst iespējamas invaliditātes iestāšanos (no 01.09.2024)</t>
  </si>
  <si>
    <t>COVID diagnostika (no 33.15.00)</t>
  </si>
  <si>
    <t>PN176</t>
  </si>
  <si>
    <t>Piemaksa par baklofēna sūkņa nomaiņu</t>
  </si>
  <si>
    <t>Pārstrādes segšanai</t>
  </si>
  <si>
    <t xml:space="preserve">2.4.Citi </t>
  </si>
  <si>
    <t>DRG fiksētais maksājums - Krūšu rekonstrukcija*</t>
  </si>
  <si>
    <t>1.3. Virs līguma summas pakalpojuma apmaksa atbilstoši līguma nosacījumiem**</t>
  </si>
  <si>
    <t>2.3. Virs līguma summas pakalpojuma apmaksa atbilstoši līguma nosacījumie**</t>
  </si>
  <si>
    <t>COVID diagnostika (no 33.15.00) nesadalīts</t>
  </si>
  <si>
    <t>Piemaksa par IT gultām (janv-marts)</t>
  </si>
  <si>
    <t>Piemaksa par IT gultu uzturēšanu (apr-dec)</t>
  </si>
  <si>
    <t>Aizkraukles klīnika</t>
  </si>
  <si>
    <t>PN</t>
  </si>
  <si>
    <t>Piemaksa par ārsta attālinātām diennakts dežūrām (1 nedēļa)</t>
  </si>
  <si>
    <t>PN___</t>
  </si>
  <si>
    <t>NN147</t>
  </si>
  <si>
    <t>E.Coli diagnostika</t>
  </si>
  <si>
    <t>Ieturējumi no uzņemšanas nodaļu maksājumiem</t>
  </si>
  <si>
    <t>Iepriekšējo gadu (periodu) prognozējamais valsts kompensētais pacientu līdzmaksājums</t>
  </si>
  <si>
    <t>Tuberkulozes diagnostika un ārstēšana bērniem (no jūlija)</t>
  </si>
  <si>
    <t>t.sk.  korekcija pēc 5 mēnešu izpildes</t>
  </si>
  <si>
    <r>
      <t>Pārskata periods:</t>
    </r>
    <r>
      <rPr>
        <u/>
        <sz val="11"/>
        <rFont val="Calibri"/>
        <family val="2"/>
        <charset val="186"/>
        <scheme val="minor"/>
      </rPr>
      <t xml:space="preserve"> 2025.gada janvāris - julijs</t>
    </r>
  </si>
  <si>
    <t>** Virs līguma summas noteiktajām piemaksām (izņemot PN122)  plānotais finansējums periodam un  faktiskā  izpilde   par periodu janvāris - julijs, faktiskā izpilde līguma ietvaros janvāris - jūnijs (rēķinos tiek iekļauts ar aktu par iepriekšējo mēnesi)</t>
  </si>
  <si>
    <t>janvāris - jūlijs</t>
  </si>
  <si>
    <t>Pakalpojumi Ukrainas iedzīvotājiem saistībā ar KF militāro konfliktu (finansējums 3M, izpilde 7M)</t>
  </si>
  <si>
    <t>COVID diagnostika (no 33.15.00)(plāns 3M, izpilde 7M)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</si>
</sst>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2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u/>
      <sz val="1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u/>
      <sz val="11"/>
      <name val="Calibri"/>
      <family val="2"/>
      <charset val="186"/>
      <scheme val="minor"/>
    </font>
    <font>
      <b/>
      <i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u/>
      <sz val="12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i/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b/>
      <i/>
      <sz val="12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18">
    <xf numFmtId="0" fontId="0" fillId="0" borderId="0" xfId="0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5" fillId="0" borderId="0" xfId="0" applyFont="1"/>
    <xf numFmtId="0" fontId="5" fillId="0" borderId="0" xfId="0" applyFont="1" applyAlignment="1">
      <alignment horizontal="right"/>
    </xf>
    <xf numFmtId="3" fontId="5" fillId="0" borderId="0" xfId="0" applyNumberFormat="1" applyFont="1"/>
    <xf numFmtId="0" fontId="5" fillId="0" borderId="0" xfId="0" applyFont="1" applyAlignment="1">
      <alignment horizontal="left"/>
    </xf>
    <xf numFmtId="0" fontId="7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2" fillId="0" borderId="22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7" fillId="0" borderId="13" xfId="0" applyFont="1" applyBorder="1" applyAlignment="1">
      <alignment horizontal="left"/>
    </xf>
    <xf numFmtId="0" fontId="7" fillId="0" borderId="13" xfId="0" applyFont="1" applyBorder="1"/>
    <xf numFmtId="0" fontId="5" fillId="0" borderId="13" xfId="0" applyFont="1" applyBorder="1" applyAlignment="1">
      <alignment horizontal="left"/>
    </xf>
    <xf numFmtId="0" fontId="6" fillId="0" borderId="1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4" fillId="0" borderId="13" xfId="0" applyFont="1" applyBorder="1" applyAlignment="1">
      <alignment horizontal="left" vertical="center"/>
    </xf>
    <xf numFmtId="3" fontId="7" fillId="4" borderId="13" xfId="0" applyNumberFormat="1" applyFont="1" applyFill="1" applyBorder="1" applyAlignment="1">
      <alignment vertical="center"/>
    </xf>
    <xf numFmtId="4" fontId="3" fillId="4" borderId="10" xfId="0" applyNumberFormat="1" applyFont="1" applyFill="1" applyBorder="1" applyAlignment="1">
      <alignment horizontal="right" vertical="center"/>
    </xf>
    <xf numFmtId="4" fontId="3" fillId="4" borderId="13" xfId="0" applyNumberFormat="1" applyFont="1" applyFill="1" applyBorder="1" applyAlignment="1">
      <alignment horizontal="right" vertical="center"/>
    </xf>
    <xf numFmtId="3" fontId="7" fillId="4" borderId="13" xfId="0" applyNumberFormat="1" applyFont="1" applyFill="1" applyBorder="1" applyAlignment="1">
      <alignment vertical="center" wrapText="1"/>
    </xf>
    <xf numFmtId="0" fontId="6" fillId="0" borderId="13" xfId="0" applyFont="1" applyBorder="1" applyAlignment="1">
      <alignment wrapText="1"/>
    </xf>
    <xf numFmtId="0" fontId="12" fillId="0" borderId="13" xfId="0" applyFont="1" applyBorder="1"/>
    <xf numFmtId="0" fontId="15" fillId="0" borderId="13" xfId="0" applyFont="1" applyBorder="1" applyAlignment="1">
      <alignment wrapText="1"/>
    </xf>
    <xf numFmtId="0" fontId="16" fillId="0" borderId="0" xfId="0" applyFont="1"/>
    <xf numFmtId="0" fontId="16" fillId="0" borderId="13" xfId="0" applyFont="1" applyBorder="1" applyAlignment="1">
      <alignment horizontal="center"/>
    </xf>
    <xf numFmtId="0" fontId="17" fillId="0" borderId="13" xfId="0" applyFont="1" applyBorder="1" applyAlignment="1">
      <alignment horizontal="left" vertical="top" wrapText="1"/>
    </xf>
    <xf numFmtId="0" fontId="9" fillId="2" borderId="13" xfId="0" applyFont="1" applyFill="1" applyBorder="1" applyAlignment="1">
      <alignment wrapText="1"/>
    </xf>
    <xf numFmtId="0" fontId="15" fillId="0" borderId="13" xfId="0" applyFont="1" applyBorder="1" applyAlignment="1">
      <alignment vertical="top" wrapText="1"/>
    </xf>
    <xf numFmtId="0" fontId="14" fillId="0" borderId="13" xfId="0" applyFont="1" applyBorder="1" applyAlignment="1">
      <alignment vertical="center"/>
    </xf>
    <xf numFmtId="0" fontId="6" fillId="0" borderId="13" xfId="0" applyFont="1" applyBorder="1"/>
    <xf numFmtId="0" fontId="17" fillId="0" borderId="13" xfId="0" applyFont="1" applyBorder="1"/>
    <xf numFmtId="0" fontId="9" fillId="0" borderId="13" xfId="0" applyFont="1" applyBorder="1" applyAlignment="1">
      <alignment wrapText="1"/>
    </xf>
    <xf numFmtId="0" fontId="12" fillId="0" borderId="13" xfId="0" applyFont="1" applyBorder="1" applyAlignment="1">
      <alignment horizontal="left"/>
    </xf>
    <xf numFmtId="3" fontId="7" fillId="3" borderId="13" xfId="0" applyNumberFormat="1" applyFont="1" applyFill="1" applyBorder="1" applyAlignment="1">
      <alignment vertical="center"/>
    </xf>
    <xf numFmtId="4" fontId="5" fillId="3" borderId="10" xfId="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3" fillId="0" borderId="13" xfId="0" applyFont="1" applyBorder="1" applyAlignment="1">
      <alignment horizontal="left"/>
    </xf>
    <xf numFmtId="3" fontId="7" fillId="0" borderId="13" xfId="0" applyNumberFormat="1" applyFont="1" applyBorder="1" applyAlignment="1">
      <alignment vertical="center"/>
    </xf>
    <xf numFmtId="4" fontId="5" fillId="0" borderId="10" xfId="0" applyNumberFormat="1" applyFont="1" applyBorder="1" applyAlignment="1">
      <alignment horizontal="right" vertical="center"/>
    </xf>
    <xf numFmtId="3" fontId="7" fillId="0" borderId="12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vertical="center" wrapText="1"/>
    </xf>
    <xf numFmtId="3" fontId="5" fillId="0" borderId="10" xfId="0" applyNumberFormat="1" applyFont="1" applyBorder="1" applyAlignment="1">
      <alignment horizontal="right" vertical="center"/>
    </xf>
    <xf numFmtId="4" fontId="5" fillId="0" borderId="13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vertical="center" wrapText="1"/>
    </xf>
    <xf numFmtId="3" fontId="12" fillId="0" borderId="10" xfId="0" applyNumberFormat="1" applyFont="1" applyBorder="1" applyAlignment="1">
      <alignment vertical="center"/>
    </xf>
    <xf numFmtId="3" fontId="12" fillId="0" borderId="24" xfId="0" applyNumberFormat="1" applyFont="1" applyBorder="1" applyAlignment="1">
      <alignment vertical="center" wrapText="1"/>
    </xf>
    <xf numFmtId="3" fontId="12" fillId="0" borderId="13" xfId="0" applyNumberFormat="1" applyFont="1" applyBorder="1" applyAlignment="1">
      <alignment vertical="center"/>
    </xf>
    <xf numFmtId="3" fontId="12" fillId="0" borderId="12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right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right" vertical="center" wrapText="1"/>
    </xf>
    <xf numFmtId="3" fontId="7" fillId="0" borderId="13" xfId="0" applyNumberFormat="1" applyFont="1" applyBorder="1" applyAlignment="1">
      <alignment vertical="center" wrapText="1"/>
    </xf>
    <xf numFmtId="3" fontId="7" fillId="0" borderId="12" xfId="0" applyNumberFormat="1" applyFont="1" applyBorder="1" applyAlignment="1">
      <alignment vertical="center" wrapText="1"/>
    </xf>
    <xf numFmtId="0" fontId="3" fillId="0" borderId="0" xfId="0" applyFont="1"/>
    <xf numFmtId="4" fontId="5" fillId="3" borderId="13" xfId="0" applyNumberFormat="1" applyFont="1" applyFill="1" applyBorder="1" applyAlignment="1">
      <alignment horizontal="right" vertical="center"/>
    </xf>
    <xf numFmtId="3" fontId="7" fillId="0" borderId="13" xfId="0" applyNumberFormat="1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 vertical="center"/>
    </xf>
    <xf numFmtId="4" fontId="3" fillId="0" borderId="13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3" fontId="12" fillId="0" borderId="13" xfId="0" applyNumberFormat="1" applyFont="1" applyBorder="1" applyAlignment="1">
      <alignment horizontal="center" vertical="center" wrapText="1"/>
    </xf>
    <xf numFmtId="3" fontId="12" fillId="0" borderId="1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13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7" fillId="0" borderId="13" xfId="0" applyNumberFormat="1" applyFont="1" applyBorder="1" applyAlignment="1">
      <alignment horizontal="center" vertical="center"/>
    </xf>
    <xf numFmtId="4" fontId="3" fillId="3" borderId="10" xfId="0" applyNumberFormat="1" applyFont="1" applyFill="1" applyBorder="1" applyAlignment="1">
      <alignment horizontal="right" vertical="center"/>
    </xf>
    <xf numFmtId="4" fontId="3" fillId="3" borderId="13" xfId="0" applyNumberFormat="1" applyFont="1" applyFill="1" applyBorder="1" applyAlignment="1">
      <alignment horizontal="right" vertical="center"/>
    </xf>
    <xf numFmtId="0" fontId="17" fillId="0" borderId="13" xfId="0" applyFont="1" applyBorder="1" applyAlignment="1">
      <alignment horizontal="center" wrapText="1"/>
    </xf>
    <xf numFmtId="0" fontId="5" fillId="0" borderId="0" xfId="0" applyFont="1" applyAlignment="1">
      <alignment horizontal="left" wrapText="1"/>
    </xf>
    <xf numFmtId="3" fontId="7" fillId="5" borderId="13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horizontal="right" vertical="center"/>
    </xf>
    <xf numFmtId="4" fontId="3" fillId="5" borderId="13" xfId="0" applyNumberFormat="1" applyFont="1" applyFill="1" applyBorder="1" applyAlignment="1">
      <alignment horizontal="right" vertical="center"/>
    </xf>
    <xf numFmtId="3" fontId="7" fillId="5" borderId="13" xfId="0" applyNumberFormat="1" applyFont="1" applyFill="1" applyBorder="1" applyAlignment="1">
      <alignment horizontal="right" vertical="center"/>
    </xf>
    <xf numFmtId="3" fontId="7" fillId="3" borderId="13" xfId="0" applyNumberFormat="1" applyFont="1" applyFill="1" applyBorder="1" applyAlignment="1">
      <alignment vertical="center" wrapText="1"/>
    </xf>
    <xf numFmtId="3" fontId="12" fillId="3" borderId="13" xfId="0" applyNumberFormat="1" applyFont="1" applyFill="1" applyBorder="1" applyAlignment="1">
      <alignment vertical="center" wrapText="1"/>
    </xf>
    <xf numFmtId="3" fontId="12" fillId="3" borderId="13" xfId="0" applyNumberFormat="1" applyFont="1" applyFill="1" applyBorder="1" applyAlignment="1">
      <alignment vertical="center"/>
    </xf>
    <xf numFmtId="3" fontId="12" fillId="0" borderId="13" xfId="0" applyNumberFormat="1" applyFont="1" applyBorder="1" applyAlignment="1">
      <alignment horizontal="right" vertical="center" wrapText="1"/>
    </xf>
    <xf numFmtId="0" fontId="12" fillId="0" borderId="14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left"/>
    </xf>
    <xf numFmtId="0" fontId="17" fillId="2" borderId="13" xfId="0" applyFont="1" applyFill="1" applyBorder="1" applyAlignment="1">
      <alignment horizontal="left" vertical="top" wrapText="1"/>
    </xf>
    <xf numFmtId="3" fontId="12" fillId="2" borderId="13" xfId="0" applyNumberFormat="1" applyFont="1" applyFill="1" applyBorder="1" applyAlignment="1">
      <alignment vertical="center" wrapText="1"/>
    </xf>
    <xf numFmtId="0" fontId="7" fillId="6" borderId="13" xfId="0" applyFont="1" applyFill="1" applyBorder="1" applyAlignment="1">
      <alignment horizontal="left"/>
    </xf>
    <xf numFmtId="0" fontId="3" fillId="6" borderId="13" xfId="0" applyFont="1" applyFill="1" applyBorder="1" applyAlignment="1">
      <alignment horizontal="left"/>
    </xf>
    <xf numFmtId="0" fontId="6" fillId="6" borderId="13" xfId="0" applyFont="1" applyFill="1" applyBorder="1" applyAlignment="1">
      <alignment vertical="center"/>
    </xf>
    <xf numFmtId="3" fontId="7" fillId="6" borderId="13" xfId="0" applyNumberFormat="1" applyFont="1" applyFill="1" applyBorder="1" applyAlignment="1">
      <alignment vertical="center"/>
    </xf>
    <xf numFmtId="4" fontId="5" fillId="6" borderId="10" xfId="0" applyNumberFormat="1" applyFont="1" applyFill="1" applyBorder="1" applyAlignment="1">
      <alignment horizontal="right" vertical="center"/>
    </xf>
    <xf numFmtId="3" fontId="7" fillId="6" borderId="12" xfId="0" applyNumberFormat="1" applyFont="1" applyFill="1" applyBorder="1" applyAlignment="1">
      <alignment horizontal="right" vertical="center"/>
    </xf>
    <xf numFmtId="4" fontId="5" fillId="6" borderId="13" xfId="0" applyNumberFormat="1" applyFont="1" applyFill="1" applyBorder="1" applyAlignment="1">
      <alignment horizontal="right" vertical="center"/>
    </xf>
    <xf numFmtId="3" fontId="7" fillId="6" borderId="13" xfId="0" applyNumberFormat="1" applyFont="1" applyFill="1" applyBorder="1" applyAlignment="1">
      <alignment horizontal="right" vertical="center"/>
    </xf>
    <xf numFmtId="0" fontId="3" fillId="6" borderId="13" xfId="0" applyFont="1" applyFill="1" applyBorder="1" applyAlignment="1">
      <alignment horizontal="center"/>
    </xf>
    <xf numFmtId="3" fontId="7" fillId="6" borderId="13" xfId="0" applyNumberFormat="1" applyFont="1" applyFill="1" applyBorder="1" applyAlignment="1">
      <alignment horizontal="center" vertical="center"/>
    </xf>
    <xf numFmtId="3" fontId="12" fillId="0" borderId="13" xfId="0" applyNumberFormat="1" applyFont="1" applyBorder="1" applyAlignment="1">
      <alignment horizontal="right" vertical="center"/>
    </xf>
    <xf numFmtId="0" fontId="18" fillId="0" borderId="0" xfId="0" applyFont="1"/>
    <xf numFmtId="0" fontId="5" fillId="2" borderId="13" xfId="0" applyFont="1" applyFill="1" applyBorder="1" applyAlignment="1">
      <alignment horizontal="left"/>
    </xf>
    <xf numFmtId="3" fontId="5" fillId="0" borderId="10" xfId="0" applyNumberFormat="1" applyFont="1" applyBorder="1" applyAlignment="1">
      <alignment horizontal="left" vertical="center"/>
    </xf>
    <xf numFmtId="0" fontId="7" fillId="2" borderId="1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wrapText="1"/>
    </xf>
    <xf numFmtId="0" fontId="15" fillId="2" borderId="13" xfId="0" applyFont="1" applyFill="1" applyBorder="1" applyAlignment="1">
      <alignment vertical="top" wrapText="1"/>
    </xf>
    <xf numFmtId="0" fontId="12" fillId="0" borderId="0" xfId="0" applyFont="1" applyAlignment="1">
      <alignment horizontal="left"/>
    </xf>
    <xf numFmtId="3" fontId="5" fillId="0" borderId="13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vertical="center" wrapText="1"/>
    </xf>
    <xf numFmtId="0" fontId="16" fillId="0" borderId="13" xfId="0" applyFont="1" applyBorder="1"/>
    <xf numFmtId="3" fontId="7" fillId="0" borderId="10" xfId="0" applyNumberFormat="1" applyFont="1" applyBorder="1" applyAlignment="1">
      <alignment horizontal="right" vertical="center"/>
    </xf>
    <xf numFmtId="3" fontId="12" fillId="3" borderId="10" xfId="0" applyNumberFormat="1" applyFont="1" applyFill="1" applyBorder="1" applyAlignment="1">
      <alignment vertical="center" wrapText="1"/>
    </xf>
    <xf numFmtId="3" fontId="7" fillId="0" borderId="10" xfId="0" applyNumberFormat="1" applyFont="1" applyBorder="1" applyAlignment="1">
      <alignment vertical="center" wrapText="1"/>
    </xf>
    <xf numFmtId="3" fontId="7" fillId="6" borderId="10" xfId="0" applyNumberFormat="1" applyFont="1" applyFill="1" applyBorder="1" applyAlignment="1">
      <alignment vertical="center"/>
    </xf>
    <xf numFmtId="3" fontId="7" fillId="0" borderId="10" xfId="0" applyNumberFormat="1" applyFont="1" applyBorder="1" applyAlignment="1">
      <alignment vertical="center"/>
    </xf>
    <xf numFmtId="3" fontId="7" fillId="3" borderId="10" xfId="0" applyNumberFormat="1" applyFont="1" applyFill="1" applyBorder="1" applyAlignment="1">
      <alignment vertical="center" wrapText="1"/>
    </xf>
    <xf numFmtId="3" fontId="7" fillId="0" borderId="10" xfId="0" applyNumberFormat="1" applyFont="1" applyBorder="1" applyAlignment="1">
      <alignment horizontal="center" vertical="center" wrapText="1"/>
    </xf>
    <xf numFmtId="0" fontId="16" fillId="0" borderId="10" xfId="0" applyFont="1" applyBorder="1"/>
    <xf numFmtId="0" fontId="17" fillId="0" borderId="10" xfId="0" applyFont="1" applyBorder="1" applyAlignment="1">
      <alignment horizontal="left" vertical="top" wrapText="1"/>
    </xf>
    <xf numFmtId="0" fontId="9" fillId="2" borderId="10" xfId="0" applyFont="1" applyFill="1" applyBorder="1" applyAlignment="1">
      <alignment wrapText="1"/>
    </xf>
    <xf numFmtId="3" fontId="12" fillId="0" borderId="24" xfId="0" applyNumberFormat="1" applyFont="1" applyBorder="1" applyAlignment="1">
      <alignment vertical="center"/>
    </xf>
    <xf numFmtId="3" fontId="12" fillId="3" borderId="24" xfId="0" applyNumberFormat="1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 wrapText="1"/>
    </xf>
    <xf numFmtId="3" fontId="7" fillId="0" borderId="24" xfId="0" applyNumberFormat="1" applyFont="1" applyBorder="1" applyAlignment="1">
      <alignment horizontal="right" vertical="center" wrapText="1"/>
    </xf>
    <xf numFmtId="3" fontId="7" fillId="6" borderId="24" xfId="0" applyNumberFormat="1" applyFont="1" applyFill="1" applyBorder="1" applyAlignment="1">
      <alignment vertical="center"/>
    </xf>
    <xf numFmtId="3" fontId="7" fillId="0" borderId="24" xfId="0" applyNumberFormat="1" applyFont="1" applyBorder="1" applyAlignment="1">
      <alignment horizontal="right" vertical="center"/>
    </xf>
    <xf numFmtId="3" fontId="7" fillId="3" borderId="24" xfId="0" applyNumberFormat="1" applyFont="1" applyFill="1" applyBorder="1" applyAlignment="1">
      <alignment vertical="center" wrapText="1"/>
    </xf>
    <xf numFmtId="3" fontId="7" fillId="0" borderId="24" xfId="0" applyNumberFormat="1" applyFont="1" applyBorder="1" applyAlignment="1">
      <alignment vertical="center"/>
    </xf>
    <xf numFmtId="0" fontId="15" fillId="0" borderId="0" xfId="0" applyFont="1" applyAlignment="1">
      <alignment vertical="top" wrapText="1"/>
    </xf>
    <xf numFmtId="3" fontId="12" fillId="0" borderId="12" xfId="0" applyNumberFormat="1" applyFont="1" applyBorder="1" applyAlignment="1">
      <alignment horizontal="center" vertical="center"/>
    </xf>
    <xf numFmtId="3" fontId="12" fillId="0" borderId="12" xfId="0" applyNumberFormat="1" applyFont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left"/>
    </xf>
    <xf numFmtId="0" fontId="5" fillId="0" borderId="13" xfId="0" applyFont="1" applyBorder="1"/>
    <xf numFmtId="0" fontId="5" fillId="0" borderId="13" xfId="0" applyFont="1" applyBorder="1" applyAlignment="1">
      <alignment horizontal="left" wrapText="1"/>
    </xf>
    <xf numFmtId="0" fontId="5" fillId="0" borderId="10" xfId="0" applyFont="1" applyBorder="1"/>
    <xf numFmtId="0" fontId="5" fillId="0" borderId="13" xfId="0" applyFont="1" applyBorder="1" applyAlignment="1">
      <alignment horizontal="right"/>
    </xf>
    <xf numFmtId="0" fontId="11" fillId="2" borderId="10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wrapText="1"/>
    </xf>
    <xf numFmtId="0" fontId="15" fillId="2" borderId="10" xfId="0" applyFont="1" applyFill="1" applyBorder="1" applyAlignment="1">
      <alignment vertical="top" wrapText="1"/>
    </xf>
    <xf numFmtId="3" fontId="12" fillId="2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left"/>
    </xf>
    <xf numFmtId="0" fontId="12" fillId="0" borderId="13" xfId="0" applyFont="1" applyBorder="1" applyAlignment="1">
      <alignment horizontal="center" wrapText="1"/>
    </xf>
    <xf numFmtId="0" fontId="12" fillId="2" borderId="13" xfId="0" applyFont="1" applyFill="1" applyBorder="1"/>
    <xf numFmtId="0" fontId="12" fillId="2" borderId="13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 vertical="center" wrapText="1"/>
    </xf>
    <xf numFmtId="3" fontId="7" fillId="0" borderId="0" xfId="0" applyNumberFormat="1" applyFont="1" applyAlignment="1">
      <alignment horizontal="left" vertical="center" wrapText="1"/>
    </xf>
    <xf numFmtId="3" fontId="18" fillId="0" borderId="0" xfId="0" applyNumberFormat="1" applyFont="1"/>
    <xf numFmtId="0" fontId="21" fillId="0" borderId="13" xfId="0" applyFont="1" applyBorder="1" applyAlignment="1">
      <alignment horizontal="right" wrapText="1"/>
    </xf>
    <xf numFmtId="0" fontId="7" fillId="2" borderId="13" xfId="0" applyFont="1" applyFill="1" applyBorder="1"/>
    <xf numFmtId="0" fontId="17" fillId="2" borderId="13" xfId="0" applyFont="1" applyFill="1" applyBorder="1"/>
    <xf numFmtId="3" fontId="5" fillId="0" borderId="0" xfId="0" applyNumberFormat="1" applyFont="1" applyAlignment="1">
      <alignment wrapText="1"/>
    </xf>
    <xf numFmtId="3" fontId="7" fillId="2" borderId="13" xfId="0" applyNumberFormat="1" applyFont="1" applyFill="1" applyBorder="1" applyAlignment="1">
      <alignment vertical="center" wrapText="1"/>
    </xf>
    <xf numFmtId="3" fontId="12" fillId="2" borderId="10" xfId="0" applyNumberFormat="1" applyFont="1" applyFill="1" applyBorder="1" applyAlignment="1">
      <alignment vertical="center"/>
    </xf>
    <xf numFmtId="3" fontId="4" fillId="0" borderId="0" xfId="0" applyNumberFormat="1" applyFont="1" applyAlignment="1">
      <alignment wrapText="1"/>
    </xf>
    <xf numFmtId="3" fontId="11" fillId="2" borderId="12" xfId="0" applyNumberFormat="1" applyFont="1" applyFill="1" applyBorder="1" applyAlignment="1">
      <alignment horizontal="center" vertical="center" wrapText="1"/>
    </xf>
    <xf numFmtId="4" fontId="7" fillId="0" borderId="13" xfId="0" applyNumberFormat="1" applyFont="1" applyBorder="1" applyAlignment="1">
      <alignment horizontal="right" vertical="center"/>
    </xf>
    <xf numFmtId="4" fontId="7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4" fontId="7" fillId="0" borderId="13" xfId="0" applyNumberFormat="1" applyFont="1" applyBorder="1" applyAlignment="1">
      <alignment vertical="center" wrapText="1"/>
    </xf>
    <xf numFmtId="3" fontId="16" fillId="0" borderId="10" xfId="0" applyNumberFormat="1" applyFont="1" applyBorder="1"/>
    <xf numFmtId="3" fontId="5" fillId="0" borderId="13" xfId="0" applyNumberFormat="1" applyFont="1" applyBorder="1"/>
    <xf numFmtId="164" fontId="5" fillId="0" borderId="10" xfId="0" applyNumberFormat="1" applyFont="1" applyBorder="1" applyAlignment="1">
      <alignment horizontal="right" vertical="center"/>
    </xf>
    <xf numFmtId="3" fontId="11" fillId="0" borderId="0" xfId="0" applyNumberFormat="1" applyFont="1" applyAlignment="1">
      <alignment vertical="center"/>
    </xf>
    <xf numFmtId="3" fontId="16" fillId="0" borderId="0" xfId="0" applyNumberFormat="1" applyFont="1"/>
    <xf numFmtId="4" fontId="5" fillId="2" borderId="13" xfId="0" applyNumberFormat="1" applyFont="1" applyFill="1" applyBorder="1" applyAlignment="1">
      <alignment horizontal="right" vertical="center"/>
    </xf>
    <xf numFmtId="0" fontId="12" fillId="0" borderId="0" xfId="0" applyFont="1"/>
    <xf numFmtId="3" fontId="12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3" fontId="12" fillId="0" borderId="0" xfId="0" applyNumberFormat="1" applyFont="1" applyAlignment="1">
      <alignment horizontal="center" vertical="center"/>
    </xf>
    <xf numFmtId="3" fontId="5" fillId="3" borderId="0" xfId="0" applyNumberFormat="1" applyFont="1" applyFill="1"/>
    <xf numFmtId="0" fontId="16" fillId="3" borderId="0" xfId="0" applyFont="1" applyFill="1"/>
    <xf numFmtId="0" fontId="17" fillId="0" borderId="13" xfId="0" applyFont="1" applyBorder="1" applyAlignment="1">
      <alignment horizontal="left" wrapText="1"/>
    </xf>
    <xf numFmtId="3" fontId="12" fillId="0" borderId="0" xfId="0" applyNumberFormat="1" applyFont="1" applyAlignment="1">
      <alignment horizontal="left" vertical="center" wrapText="1"/>
    </xf>
    <xf numFmtId="0" fontId="21" fillId="2" borderId="13" xfId="0" applyFont="1" applyFill="1" applyBorder="1" applyAlignment="1">
      <alignment horizontal="right" wrapText="1"/>
    </xf>
    <xf numFmtId="0" fontId="7" fillId="6" borderId="13" xfId="0" applyFont="1" applyFill="1" applyBorder="1" applyAlignment="1">
      <alignment horizontal="left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3" fontId="7" fillId="2" borderId="10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lef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12" fillId="2" borderId="24" xfId="0" applyNumberFormat="1" applyFont="1" applyFill="1" applyBorder="1" applyAlignment="1">
      <alignment vertical="center" wrapText="1"/>
    </xf>
    <xf numFmtId="0" fontId="7" fillId="6" borderId="13" xfId="0" applyFont="1" applyFill="1" applyBorder="1"/>
    <xf numFmtId="3" fontId="6" fillId="0" borderId="0" xfId="0" applyNumberFormat="1" applyFont="1" applyAlignment="1">
      <alignment horizontal="center" vertical="center" wrapText="1"/>
    </xf>
  </cellXfs>
  <cellStyles count="2">
    <cellStyle name="Normal" xfId="0" builtinId="0"/>
    <cellStyle name="Normal 2 3" xfId="1" xr:uid="{B8290BAA-126C-4CFD-B6CD-8B3A5731A3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61CD7-721B-48FF-9CCB-E48AAF5A553D}">
  <dimension ref="A1:AB6485"/>
  <sheetViews>
    <sheetView tabSelected="1" topLeftCell="A2" zoomScale="90" zoomScaleNormal="90" workbookViewId="0">
      <pane xSplit="4" ySplit="8" topLeftCell="E10" activePane="bottomRight" state="frozen"/>
      <selection activeCell="A2" sqref="A2"/>
      <selection pane="topRight" activeCell="E2" sqref="E2"/>
      <selection pane="bottomLeft" activeCell="A11" sqref="A11"/>
      <selection pane="bottomRight" activeCell="J3" sqref="J3"/>
    </sheetView>
  </sheetViews>
  <sheetFormatPr defaultRowHeight="12.75" x14ac:dyDescent="0.2"/>
  <cols>
    <col min="1" max="1" width="17.7109375" style="9" customWidth="1"/>
    <col min="2" max="2" width="7.28515625" style="6" customWidth="1"/>
    <col min="3" max="3" width="8" style="6" customWidth="1"/>
    <col min="4" max="4" width="50" style="87" customWidth="1"/>
    <col min="5" max="5" width="12.42578125" style="6" customWidth="1"/>
    <col min="6" max="6" width="12.140625" style="6" customWidth="1"/>
    <col min="7" max="7" width="12.85546875" style="6" customWidth="1"/>
    <col min="8" max="8" width="12.7109375" style="6" customWidth="1"/>
    <col min="9" max="10" width="12.5703125" style="6" customWidth="1"/>
    <col min="11" max="11" width="12.5703125" style="8" customWidth="1"/>
    <col min="12" max="12" width="11.28515625" style="6" customWidth="1"/>
    <col min="13" max="13" width="10.7109375" style="6" customWidth="1"/>
    <col min="14" max="14" width="10.5703125" style="6" customWidth="1"/>
    <col min="15" max="15" width="13" style="6" hidden="1" customWidth="1"/>
    <col min="16" max="16" width="11.7109375" style="6" customWidth="1"/>
    <col min="17" max="17" width="11.85546875" style="6" customWidth="1"/>
    <col min="18" max="18" width="9.7109375" style="6" customWidth="1"/>
    <col min="19" max="19" width="9" style="6" customWidth="1"/>
    <col min="20" max="20" width="11.28515625" style="6" customWidth="1"/>
    <col min="21" max="21" width="11.85546875" style="6" customWidth="1"/>
    <col min="22" max="22" width="10.85546875" style="6" customWidth="1"/>
    <col min="23" max="23" width="12.28515625" style="7" customWidth="1"/>
    <col min="24" max="24" width="10" style="6" customWidth="1"/>
    <col min="25" max="25" width="13.28515625" style="6" bestFit="1" customWidth="1"/>
    <col min="26" max="26" width="13.42578125" style="6" customWidth="1"/>
    <col min="27" max="27" width="9.140625" style="6"/>
    <col min="28" max="28" width="10" style="6" bestFit="1" customWidth="1"/>
    <col min="29" max="205" width="9.140625" style="6"/>
    <col min="206" max="206" width="17.7109375" style="6" customWidth="1"/>
    <col min="207" max="207" width="0" style="6" hidden="1" customWidth="1"/>
    <col min="208" max="208" width="8" style="6" customWidth="1"/>
    <col min="209" max="209" width="45.85546875" style="6" customWidth="1"/>
    <col min="210" max="213" width="13.7109375" style="6" customWidth="1"/>
    <col min="214" max="214" width="12.7109375" style="6" customWidth="1"/>
    <col min="215" max="215" width="9.42578125" style="6" customWidth="1"/>
    <col min="216" max="216" width="13.140625" style="6" customWidth="1"/>
    <col min="217" max="217" width="10.140625" style="6" customWidth="1"/>
    <col min="218" max="218" width="13.7109375" style="6" customWidth="1"/>
    <col min="219" max="220" width="0" style="6" hidden="1" customWidth="1"/>
    <col min="221" max="221" width="13.7109375" style="6" customWidth="1"/>
    <col min="222" max="222" width="14.42578125" style="6" customWidth="1"/>
    <col min="223" max="223" width="13.42578125" style="6" customWidth="1"/>
    <col min="224" max="225" width="0" style="6" hidden="1" customWidth="1"/>
    <col min="226" max="226" width="13.42578125" style="6" customWidth="1"/>
    <col min="227" max="227" width="14.140625" style="6" customWidth="1"/>
    <col min="228" max="228" width="11.7109375" style="6" customWidth="1"/>
    <col min="229" max="229" width="11.5703125" style="6" customWidth="1"/>
    <col min="230" max="230" width="13.85546875" style="6" customWidth="1"/>
    <col min="231" max="461" width="9.140625" style="6"/>
    <col min="462" max="462" width="17.7109375" style="6" customWidth="1"/>
    <col min="463" max="463" width="0" style="6" hidden="1" customWidth="1"/>
    <col min="464" max="464" width="8" style="6" customWidth="1"/>
    <col min="465" max="465" width="45.85546875" style="6" customWidth="1"/>
    <col min="466" max="469" width="13.7109375" style="6" customWidth="1"/>
    <col min="470" max="470" width="12.7109375" style="6" customWidth="1"/>
    <col min="471" max="471" width="9.42578125" style="6" customWidth="1"/>
    <col min="472" max="472" width="13.140625" style="6" customWidth="1"/>
    <col min="473" max="473" width="10.140625" style="6" customWidth="1"/>
    <col min="474" max="474" width="13.7109375" style="6" customWidth="1"/>
    <col min="475" max="476" width="0" style="6" hidden="1" customWidth="1"/>
    <col min="477" max="477" width="13.7109375" style="6" customWidth="1"/>
    <col min="478" max="478" width="14.42578125" style="6" customWidth="1"/>
    <col min="479" max="479" width="13.42578125" style="6" customWidth="1"/>
    <col min="480" max="481" width="0" style="6" hidden="1" customWidth="1"/>
    <col min="482" max="482" width="13.42578125" style="6" customWidth="1"/>
    <col min="483" max="483" width="14.140625" style="6" customWidth="1"/>
    <col min="484" max="484" width="11.7109375" style="6" customWidth="1"/>
    <col min="485" max="485" width="11.5703125" style="6" customWidth="1"/>
    <col min="486" max="486" width="13.85546875" style="6" customWidth="1"/>
    <col min="487" max="717" width="9.140625" style="6"/>
    <col min="718" max="718" width="17.7109375" style="6" customWidth="1"/>
    <col min="719" max="719" width="0" style="6" hidden="1" customWidth="1"/>
    <col min="720" max="720" width="8" style="6" customWidth="1"/>
    <col min="721" max="721" width="45.85546875" style="6" customWidth="1"/>
    <col min="722" max="725" width="13.7109375" style="6" customWidth="1"/>
    <col min="726" max="726" width="12.7109375" style="6" customWidth="1"/>
    <col min="727" max="727" width="9.42578125" style="6" customWidth="1"/>
    <col min="728" max="728" width="13.140625" style="6" customWidth="1"/>
    <col min="729" max="729" width="10.140625" style="6" customWidth="1"/>
    <col min="730" max="730" width="13.7109375" style="6" customWidth="1"/>
    <col min="731" max="732" width="0" style="6" hidden="1" customWidth="1"/>
    <col min="733" max="733" width="13.7109375" style="6" customWidth="1"/>
    <col min="734" max="734" width="14.42578125" style="6" customWidth="1"/>
    <col min="735" max="735" width="13.42578125" style="6" customWidth="1"/>
    <col min="736" max="737" width="0" style="6" hidden="1" customWidth="1"/>
    <col min="738" max="738" width="13.42578125" style="6" customWidth="1"/>
    <col min="739" max="739" width="14.140625" style="6" customWidth="1"/>
    <col min="740" max="740" width="11.7109375" style="6" customWidth="1"/>
    <col min="741" max="741" width="11.5703125" style="6" customWidth="1"/>
    <col min="742" max="742" width="13.85546875" style="6" customWidth="1"/>
    <col min="743" max="973" width="9.140625" style="6"/>
    <col min="974" max="974" width="17.7109375" style="6" customWidth="1"/>
    <col min="975" max="975" width="0" style="6" hidden="1" customWidth="1"/>
    <col min="976" max="976" width="8" style="6" customWidth="1"/>
    <col min="977" max="977" width="45.85546875" style="6" customWidth="1"/>
    <col min="978" max="981" width="13.7109375" style="6" customWidth="1"/>
    <col min="982" max="982" width="12.7109375" style="6" customWidth="1"/>
    <col min="983" max="983" width="9.42578125" style="6" customWidth="1"/>
    <col min="984" max="984" width="13.140625" style="6" customWidth="1"/>
    <col min="985" max="985" width="10.140625" style="6" customWidth="1"/>
    <col min="986" max="986" width="13.7109375" style="6" customWidth="1"/>
    <col min="987" max="988" width="0" style="6" hidden="1" customWidth="1"/>
    <col min="989" max="989" width="13.7109375" style="6" customWidth="1"/>
    <col min="990" max="990" width="14.42578125" style="6" customWidth="1"/>
    <col min="991" max="991" width="13.42578125" style="6" customWidth="1"/>
    <col min="992" max="993" width="0" style="6" hidden="1" customWidth="1"/>
    <col min="994" max="994" width="13.42578125" style="6" customWidth="1"/>
    <col min="995" max="995" width="14.140625" style="6" customWidth="1"/>
    <col min="996" max="996" width="11.7109375" style="6" customWidth="1"/>
    <col min="997" max="997" width="11.5703125" style="6" customWidth="1"/>
    <col min="998" max="998" width="13.85546875" style="6" customWidth="1"/>
    <col min="999" max="1229" width="9.140625" style="6"/>
    <col min="1230" max="1230" width="17.7109375" style="6" customWidth="1"/>
    <col min="1231" max="1231" width="0" style="6" hidden="1" customWidth="1"/>
    <col min="1232" max="1232" width="8" style="6" customWidth="1"/>
    <col min="1233" max="1233" width="45.85546875" style="6" customWidth="1"/>
    <col min="1234" max="1237" width="13.7109375" style="6" customWidth="1"/>
    <col min="1238" max="1238" width="12.7109375" style="6" customWidth="1"/>
    <col min="1239" max="1239" width="9.42578125" style="6" customWidth="1"/>
    <col min="1240" max="1240" width="13.140625" style="6" customWidth="1"/>
    <col min="1241" max="1241" width="10.140625" style="6" customWidth="1"/>
    <col min="1242" max="1242" width="13.7109375" style="6" customWidth="1"/>
    <col min="1243" max="1244" width="0" style="6" hidden="1" customWidth="1"/>
    <col min="1245" max="1245" width="13.7109375" style="6" customWidth="1"/>
    <col min="1246" max="1246" width="14.42578125" style="6" customWidth="1"/>
    <col min="1247" max="1247" width="13.42578125" style="6" customWidth="1"/>
    <col min="1248" max="1249" width="0" style="6" hidden="1" customWidth="1"/>
    <col min="1250" max="1250" width="13.42578125" style="6" customWidth="1"/>
    <col min="1251" max="1251" width="14.140625" style="6" customWidth="1"/>
    <col min="1252" max="1252" width="11.7109375" style="6" customWidth="1"/>
    <col min="1253" max="1253" width="11.5703125" style="6" customWidth="1"/>
    <col min="1254" max="1254" width="13.85546875" style="6" customWidth="1"/>
    <col min="1255" max="1485" width="9.140625" style="6"/>
    <col min="1486" max="1486" width="17.7109375" style="6" customWidth="1"/>
    <col min="1487" max="1487" width="0" style="6" hidden="1" customWidth="1"/>
    <col min="1488" max="1488" width="8" style="6" customWidth="1"/>
    <col min="1489" max="1489" width="45.85546875" style="6" customWidth="1"/>
    <col min="1490" max="1493" width="13.7109375" style="6" customWidth="1"/>
    <col min="1494" max="1494" width="12.7109375" style="6" customWidth="1"/>
    <col min="1495" max="1495" width="9.42578125" style="6" customWidth="1"/>
    <col min="1496" max="1496" width="13.140625" style="6" customWidth="1"/>
    <col min="1497" max="1497" width="10.140625" style="6" customWidth="1"/>
    <col min="1498" max="1498" width="13.7109375" style="6" customWidth="1"/>
    <col min="1499" max="1500" width="0" style="6" hidden="1" customWidth="1"/>
    <col min="1501" max="1501" width="13.7109375" style="6" customWidth="1"/>
    <col min="1502" max="1502" width="14.42578125" style="6" customWidth="1"/>
    <col min="1503" max="1503" width="13.42578125" style="6" customWidth="1"/>
    <col min="1504" max="1505" width="0" style="6" hidden="1" customWidth="1"/>
    <col min="1506" max="1506" width="13.42578125" style="6" customWidth="1"/>
    <col min="1507" max="1507" width="14.140625" style="6" customWidth="1"/>
    <col min="1508" max="1508" width="11.7109375" style="6" customWidth="1"/>
    <col min="1509" max="1509" width="11.5703125" style="6" customWidth="1"/>
    <col min="1510" max="1510" width="13.85546875" style="6" customWidth="1"/>
    <col min="1511" max="1741" width="9.140625" style="6"/>
    <col min="1742" max="1742" width="17.7109375" style="6" customWidth="1"/>
    <col min="1743" max="1743" width="0" style="6" hidden="1" customWidth="1"/>
    <col min="1744" max="1744" width="8" style="6" customWidth="1"/>
    <col min="1745" max="1745" width="45.85546875" style="6" customWidth="1"/>
    <col min="1746" max="1749" width="13.7109375" style="6" customWidth="1"/>
    <col min="1750" max="1750" width="12.7109375" style="6" customWidth="1"/>
    <col min="1751" max="1751" width="9.42578125" style="6" customWidth="1"/>
    <col min="1752" max="1752" width="13.140625" style="6" customWidth="1"/>
    <col min="1753" max="1753" width="10.140625" style="6" customWidth="1"/>
    <col min="1754" max="1754" width="13.7109375" style="6" customWidth="1"/>
    <col min="1755" max="1756" width="0" style="6" hidden="1" customWidth="1"/>
    <col min="1757" max="1757" width="13.7109375" style="6" customWidth="1"/>
    <col min="1758" max="1758" width="14.42578125" style="6" customWidth="1"/>
    <col min="1759" max="1759" width="13.42578125" style="6" customWidth="1"/>
    <col min="1760" max="1761" width="0" style="6" hidden="1" customWidth="1"/>
    <col min="1762" max="1762" width="13.42578125" style="6" customWidth="1"/>
    <col min="1763" max="1763" width="14.140625" style="6" customWidth="1"/>
    <col min="1764" max="1764" width="11.7109375" style="6" customWidth="1"/>
    <col min="1765" max="1765" width="11.5703125" style="6" customWidth="1"/>
    <col min="1766" max="1766" width="13.85546875" style="6" customWidth="1"/>
    <col min="1767" max="1997" width="9.140625" style="6"/>
    <col min="1998" max="1998" width="17.7109375" style="6" customWidth="1"/>
    <col min="1999" max="1999" width="0" style="6" hidden="1" customWidth="1"/>
    <col min="2000" max="2000" width="8" style="6" customWidth="1"/>
    <col min="2001" max="2001" width="45.85546875" style="6" customWidth="1"/>
    <col min="2002" max="2005" width="13.7109375" style="6" customWidth="1"/>
    <col min="2006" max="2006" width="12.7109375" style="6" customWidth="1"/>
    <col min="2007" max="2007" width="9.42578125" style="6" customWidth="1"/>
    <col min="2008" max="2008" width="13.140625" style="6" customWidth="1"/>
    <col min="2009" max="2009" width="10.140625" style="6" customWidth="1"/>
    <col min="2010" max="2010" width="13.7109375" style="6" customWidth="1"/>
    <col min="2011" max="2012" width="0" style="6" hidden="1" customWidth="1"/>
    <col min="2013" max="2013" width="13.7109375" style="6" customWidth="1"/>
    <col min="2014" max="2014" width="14.42578125" style="6" customWidth="1"/>
    <col min="2015" max="2015" width="13.42578125" style="6" customWidth="1"/>
    <col min="2016" max="2017" width="0" style="6" hidden="1" customWidth="1"/>
    <col min="2018" max="2018" width="13.42578125" style="6" customWidth="1"/>
    <col min="2019" max="2019" width="14.140625" style="6" customWidth="1"/>
    <col min="2020" max="2020" width="11.7109375" style="6" customWidth="1"/>
    <col min="2021" max="2021" width="11.5703125" style="6" customWidth="1"/>
    <col min="2022" max="2022" width="13.85546875" style="6" customWidth="1"/>
    <col min="2023" max="2253" width="9.140625" style="6"/>
    <col min="2254" max="2254" width="17.7109375" style="6" customWidth="1"/>
    <col min="2255" max="2255" width="0" style="6" hidden="1" customWidth="1"/>
    <col min="2256" max="2256" width="8" style="6" customWidth="1"/>
    <col min="2257" max="2257" width="45.85546875" style="6" customWidth="1"/>
    <col min="2258" max="2261" width="13.7109375" style="6" customWidth="1"/>
    <col min="2262" max="2262" width="12.7109375" style="6" customWidth="1"/>
    <col min="2263" max="2263" width="9.42578125" style="6" customWidth="1"/>
    <col min="2264" max="2264" width="13.140625" style="6" customWidth="1"/>
    <col min="2265" max="2265" width="10.140625" style="6" customWidth="1"/>
    <col min="2266" max="2266" width="13.7109375" style="6" customWidth="1"/>
    <col min="2267" max="2268" width="0" style="6" hidden="1" customWidth="1"/>
    <col min="2269" max="2269" width="13.7109375" style="6" customWidth="1"/>
    <col min="2270" max="2270" width="14.42578125" style="6" customWidth="1"/>
    <col min="2271" max="2271" width="13.42578125" style="6" customWidth="1"/>
    <col min="2272" max="2273" width="0" style="6" hidden="1" customWidth="1"/>
    <col min="2274" max="2274" width="13.42578125" style="6" customWidth="1"/>
    <col min="2275" max="2275" width="14.140625" style="6" customWidth="1"/>
    <col min="2276" max="2276" width="11.7109375" style="6" customWidth="1"/>
    <col min="2277" max="2277" width="11.5703125" style="6" customWidth="1"/>
    <col min="2278" max="2278" width="13.85546875" style="6" customWidth="1"/>
    <col min="2279" max="2509" width="9.140625" style="6"/>
    <col min="2510" max="2510" width="17.7109375" style="6" customWidth="1"/>
    <col min="2511" max="2511" width="0" style="6" hidden="1" customWidth="1"/>
    <col min="2512" max="2512" width="8" style="6" customWidth="1"/>
    <col min="2513" max="2513" width="45.85546875" style="6" customWidth="1"/>
    <col min="2514" max="2517" width="13.7109375" style="6" customWidth="1"/>
    <col min="2518" max="2518" width="12.7109375" style="6" customWidth="1"/>
    <col min="2519" max="2519" width="9.42578125" style="6" customWidth="1"/>
    <col min="2520" max="2520" width="13.140625" style="6" customWidth="1"/>
    <col min="2521" max="2521" width="10.140625" style="6" customWidth="1"/>
    <col min="2522" max="2522" width="13.7109375" style="6" customWidth="1"/>
    <col min="2523" max="2524" width="0" style="6" hidden="1" customWidth="1"/>
    <col min="2525" max="2525" width="13.7109375" style="6" customWidth="1"/>
    <col min="2526" max="2526" width="14.42578125" style="6" customWidth="1"/>
    <col min="2527" max="2527" width="13.42578125" style="6" customWidth="1"/>
    <col min="2528" max="2529" width="0" style="6" hidden="1" customWidth="1"/>
    <col min="2530" max="2530" width="13.42578125" style="6" customWidth="1"/>
    <col min="2531" max="2531" width="14.140625" style="6" customWidth="1"/>
    <col min="2532" max="2532" width="11.7109375" style="6" customWidth="1"/>
    <col min="2533" max="2533" width="11.5703125" style="6" customWidth="1"/>
    <col min="2534" max="2534" width="13.85546875" style="6" customWidth="1"/>
    <col min="2535" max="2765" width="9.140625" style="6"/>
    <col min="2766" max="2766" width="17.7109375" style="6" customWidth="1"/>
    <col min="2767" max="2767" width="0" style="6" hidden="1" customWidth="1"/>
    <col min="2768" max="2768" width="8" style="6" customWidth="1"/>
    <col min="2769" max="2769" width="45.85546875" style="6" customWidth="1"/>
    <col min="2770" max="2773" width="13.7109375" style="6" customWidth="1"/>
    <col min="2774" max="2774" width="12.7109375" style="6" customWidth="1"/>
    <col min="2775" max="2775" width="9.42578125" style="6" customWidth="1"/>
    <col min="2776" max="2776" width="13.140625" style="6" customWidth="1"/>
    <col min="2777" max="2777" width="10.140625" style="6" customWidth="1"/>
    <col min="2778" max="2778" width="13.7109375" style="6" customWidth="1"/>
    <col min="2779" max="2780" width="0" style="6" hidden="1" customWidth="1"/>
    <col min="2781" max="2781" width="13.7109375" style="6" customWidth="1"/>
    <col min="2782" max="2782" width="14.42578125" style="6" customWidth="1"/>
    <col min="2783" max="2783" width="13.42578125" style="6" customWidth="1"/>
    <col min="2784" max="2785" width="0" style="6" hidden="1" customWidth="1"/>
    <col min="2786" max="2786" width="13.42578125" style="6" customWidth="1"/>
    <col min="2787" max="2787" width="14.140625" style="6" customWidth="1"/>
    <col min="2788" max="2788" width="11.7109375" style="6" customWidth="1"/>
    <col min="2789" max="2789" width="11.5703125" style="6" customWidth="1"/>
    <col min="2790" max="2790" width="13.85546875" style="6" customWidth="1"/>
    <col min="2791" max="3021" width="9.140625" style="6"/>
    <col min="3022" max="3022" width="17.7109375" style="6" customWidth="1"/>
    <col min="3023" max="3023" width="0" style="6" hidden="1" customWidth="1"/>
    <col min="3024" max="3024" width="8" style="6" customWidth="1"/>
    <col min="3025" max="3025" width="45.85546875" style="6" customWidth="1"/>
    <col min="3026" max="3029" width="13.7109375" style="6" customWidth="1"/>
    <col min="3030" max="3030" width="12.7109375" style="6" customWidth="1"/>
    <col min="3031" max="3031" width="9.42578125" style="6" customWidth="1"/>
    <col min="3032" max="3032" width="13.140625" style="6" customWidth="1"/>
    <col min="3033" max="3033" width="10.140625" style="6" customWidth="1"/>
    <col min="3034" max="3034" width="13.7109375" style="6" customWidth="1"/>
    <col min="3035" max="3036" width="0" style="6" hidden="1" customWidth="1"/>
    <col min="3037" max="3037" width="13.7109375" style="6" customWidth="1"/>
    <col min="3038" max="3038" width="14.42578125" style="6" customWidth="1"/>
    <col min="3039" max="3039" width="13.42578125" style="6" customWidth="1"/>
    <col min="3040" max="3041" width="0" style="6" hidden="1" customWidth="1"/>
    <col min="3042" max="3042" width="13.42578125" style="6" customWidth="1"/>
    <col min="3043" max="3043" width="14.140625" style="6" customWidth="1"/>
    <col min="3044" max="3044" width="11.7109375" style="6" customWidth="1"/>
    <col min="3045" max="3045" width="11.5703125" style="6" customWidth="1"/>
    <col min="3046" max="3046" width="13.85546875" style="6" customWidth="1"/>
    <col min="3047" max="3277" width="9.140625" style="6"/>
    <col min="3278" max="3278" width="17.7109375" style="6" customWidth="1"/>
    <col min="3279" max="3279" width="0" style="6" hidden="1" customWidth="1"/>
    <col min="3280" max="3280" width="8" style="6" customWidth="1"/>
    <col min="3281" max="3281" width="45.85546875" style="6" customWidth="1"/>
    <col min="3282" max="3285" width="13.7109375" style="6" customWidth="1"/>
    <col min="3286" max="3286" width="12.7109375" style="6" customWidth="1"/>
    <col min="3287" max="3287" width="9.42578125" style="6" customWidth="1"/>
    <col min="3288" max="3288" width="13.140625" style="6" customWidth="1"/>
    <col min="3289" max="3289" width="10.140625" style="6" customWidth="1"/>
    <col min="3290" max="3290" width="13.7109375" style="6" customWidth="1"/>
    <col min="3291" max="3292" width="0" style="6" hidden="1" customWidth="1"/>
    <col min="3293" max="3293" width="13.7109375" style="6" customWidth="1"/>
    <col min="3294" max="3294" width="14.42578125" style="6" customWidth="1"/>
    <col min="3295" max="3295" width="13.42578125" style="6" customWidth="1"/>
    <col min="3296" max="3297" width="0" style="6" hidden="1" customWidth="1"/>
    <col min="3298" max="3298" width="13.42578125" style="6" customWidth="1"/>
    <col min="3299" max="3299" width="14.140625" style="6" customWidth="1"/>
    <col min="3300" max="3300" width="11.7109375" style="6" customWidth="1"/>
    <col min="3301" max="3301" width="11.5703125" style="6" customWidth="1"/>
    <col min="3302" max="3302" width="13.85546875" style="6" customWidth="1"/>
    <col min="3303" max="3533" width="9.140625" style="6"/>
    <col min="3534" max="3534" width="17.7109375" style="6" customWidth="1"/>
    <col min="3535" max="3535" width="0" style="6" hidden="1" customWidth="1"/>
    <col min="3536" max="3536" width="8" style="6" customWidth="1"/>
    <col min="3537" max="3537" width="45.85546875" style="6" customWidth="1"/>
    <col min="3538" max="3541" width="13.7109375" style="6" customWidth="1"/>
    <col min="3542" max="3542" width="12.7109375" style="6" customWidth="1"/>
    <col min="3543" max="3543" width="9.42578125" style="6" customWidth="1"/>
    <col min="3544" max="3544" width="13.140625" style="6" customWidth="1"/>
    <col min="3545" max="3545" width="10.140625" style="6" customWidth="1"/>
    <col min="3546" max="3546" width="13.7109375" style="6" customWidth="1"/>
    <col min="3547" max="3548" width="0" style="6" hidden="1" customWidth="1"/>
    <col min="3549" max="3549" width="13.7109375" style="6" customWidth="1"/>
    <col min="3550" max="3550" width="14.42578125" style="6" customWidth="1"/>
    <col min="3551" max="3551" width="13.42578125" style="6" customWidth="1"/>
    <col min="3552" max="3553" width="0" style="6" hidden="1" customWidth="1"/>
    <col min="3554" max="3554" width="13.42578125" style="6" customWidth="1"/>
    <col min="3555" max="3555" width="14.140625" style="6" customWidth="1"/>
    <col min="3556" max="3556" width="11.7109375" style="6" customWidth="1"/>
    <col min="3557" max="3557" width="11.5703125" style="6" customWidth="1"/>
    <col min="3558" max="3558" width="13.85546875" style="6" customWidth="1"/>
    <col min="3559" max="3789" width="9.140625" style="6"/>
    <col min="3790" max="3790" width="17.7109375" style="6" customWidth="1"/>
    <col min="3791" max="3791" width="0" style="6" hidden="1" customWidth="1"/>
    <col min="3792" max="3792" width="8" style="6" customWidth="1"/>
    <col min="3793" max="3793" width="45.85546875" style="6" customWidth="1"/>
    <col min="3794" max="3797" width="13.7109375" style="6" customWidth="1"/>
    <col min="3798" max="3798" width="12.7109375" style="6" customWidth="1"/>
    <col min="3799" max="3799" width="9.42578125" style="6" customWidth="1"/>
    <col min="3800" max="3800" width="13.140625" style="6" customWidth="1"/>
    <col min="3801" max="3801" width="10.140625" style="6" customWidth="1"/>
    <col min="3802" max="3802" width="13.7109375" style="6" customWidth="1"/>
    <col min="3803" max="3804" width="0" style="6" hidden="1" customWidth="1"/>
    <col min="3805" max="3805" width="13.7109375" style="6" customWidth="1"/>
    <col min="3806" max="3806" width="14.42578125" style="6" customWidth="1"/>
    <col min="3807" max="3807" width="13.42578125" style="6" customWidth="1"/>
    <col min="3808" max="3809" width="0" style="6" hidden="1" customWidth="1"/>
    <col min="3810" max="3810" width="13.42578125" style="6" customWidth="1"/>
    <col min="3811" max="3811" width="14.140625" style="6" customWidth="1"/>
    <col min="3812" max="3812" width="11.7109375" style="6" customWidth="1"/>
    <col min="3813" max="3813" width="11.5703125" style="6" customWidth="1"/>
    <col min="3814" max="3814" width="13.85546875" style="6" customWidth="1"/>
    <col min="3815" max="4045" width="9.140625" style="6"/>
    <col min="4046" max="4046" width="17.7109375" style="6" customWidth="1"/>
    <col min="4047" max="4047" width="0" style="6" hidden="1" customWidth="1"/>
    <col min="4048" max="4048" width="8" style="6" customWidth="1"/>
    <col min="4049" max="4049" width="45.85546875" style="6" customWidth="1"/>
    <col min="4050" max="4053" width="13.7109375" style="6" customWidth="1"/>
    <col min="4054" max="4054" width="12.7109375" style="6" customWidth="1"/>
    <col min="4055" max="4055" width="9.42578125" style="6" customWidth="1"/>
    <col min="4056" max="4056" width="13.140625" style="6" customWidth="1"/>
    <col min="4057" max="4057" width="10.140625" style="6" customWidth="1"/>
    <col min="4058" max="4058" width="13.7109375" style="6" customWidth="1"/>
    <col min="4059" max="4060" width="0" style="6" hidden="1" customWidth="1"/>
    <col min="4061" max="4061" width="13.7109375" style="6" customWidth="1"/>
    <col min="4062" max="4062" width="14.42578125" style="6" customWidth="1"/>
    <col min="4063" max="4063" width="13.42578125" style="6" customWidth="1"/>
    <col min="4064" max="4065" width="0" style="6" hidden="1" customWidth="1"/>
    <col min="4066" max="4066" width="13.42578125" style="6" customWidth="1"/>
    <col min="4067" max="4067" width="14.140625" style="6" customWidth="1"/>
    <col min="4068" max="4068" width="11.7109375" style="6" customWidth="1"/>
    <col min="4069" max="4069" width="11.5703125" style="6" customWidth="1"/>
    <col min="4070" max="4070" width="13.85546875" style="6" customWidth="1"/>
    <col min="4071" max="4301" width="9.140625" style="6"/>
    <col min="4302" max="4302" width="17.7109375" style="6" customWidth="1"/>
    <col min="4303" max="4303" width="0" style="6" hidden="1" customWidth="1"/>
    <col min="4304" max="4304" width="8" style="6" customWidth="1"/>
    <col min="4305" max="4305" width="45.85546875" style="6" customWidth="1"/>
    <col min="4306" max="4309" width="13.7109375" style="6" customWidth="1"/>
    <col min="4310" max="4310" width="12.7109375" style="6" customWidth="1"/>
    <col min="4311" max="4311" width="9.42578125" style="6" customWidth="1"/>
    <col min="4312" max="4312" width="13.140625" style="6" customWidth="1"/>
    <col min="4313" max="4313" width="10.140625" style="6" customWidth="1"/>
    <col min="4314" max="4314" width="13.7109375" style="6" customWidth="1"/>
    <col min="4315" max="4316" width="0" style="6" hidden="1" customWidth="1"/>
    <col min="4317" max="4317" width="13.7109375" style="6" customWidth="1"/>
    <col min="4318" max="4318" width="14.42578125" style="6" customWidth="1"/>
    <col min="4319" max="4319" width="13.42578125" style="6" customWidth="1"/>
    <col min="4320" max="4321" width="0" style="6" hidden="1" customWidth="1"/>
    <col min="4322" max="4322" width="13.42578125" style="6" customWidth="1"/>
    <col min="4323" max="4323" width="14.140625" style="6" customWidth="1"/>
    <col min="4324" max="4324" width="11.7109375" style="6" customWidth="1"/>
    <col min="4325" max="4325" width="11.5703125" style="6" customWidth="1"/>
    <col min="4326" max="4326" width="13.85546875" style="6" customWidth="1"/>
    <col min="4327" max="4557" width="9.140625" style="6"/>
    <col min="4558" max="4558" width="17.7109375" style="6" customWidth="1"/>
    <col min="4559" max="4559" width="0" style="6" hidden="1" customWidth="1"/>
    <col min="4560" max="4560" width="8" style="6" customWidth="1"/>
    <col min="4561" max="4561" width="45.85546875" style="6" customWidth="1"/>
    <col min="4562" max="4565" width="13.7109375" style="6" customWidth="1"/>
    <col min="4566" max="4566" width="12.7109375" style="6" customWidth="1"/>
    <col min="4567" max="4567" width="9.42578125" style="6" customWidth="1"/>
    <col min="4568" max="4568" width="13.140625" style="6" customWidth="1"/>
    <col min="4569" max="4569" width="10.140625" style="6" customWidth="1"/>
    <col min="4570" max="4570" width="13.7109375" style="6" customWidth="1"/>
    <col min="4571" max="4572" width="0" style="6" hidden="1" customWidth="1"/>
    <col min="4573" max="4573" width="13.7109375" style="6" customWidth="1"/>
    <col min="4574" max="4574" width="14.42578125" style="6" customWidth="1"/>
    <col min="4575" max="4575" width="13.42578125" style="6" customWidth="1"/>
    <col min="4576" max="4577" width="0" style="6" hidden="1" customWidth="1"/>
    <col min="4578" max="4578" width="13.42578125" style="6" customWidth="1"/>
    <col min="4579" max="4579" width="14.140625" style="6" customWidth="1"/>
    <col min="4580" max="4580" width="11.7109375" style="6" customWidth="1"/>
    <col min="4581" max="4581" width="11.5703125" style="6" customWidth="1"/>
    <col min="4582" max="4582" width="13.85546875" style="6" customWidth="1"/>
    <col min="4583" max="4813" width="9.140625" style="6"/>
    <col min="4814" max="4814" width="17.7109375" style="6" customWidth="1"/>
    <col min="4815" max="4815" width="0" style="6" hidden="1" customWidth="1"/>
    <col min="4816" max="4816" width="8" style="6" customWidth="1"/>
    <col min="4817" max="4817" width="45.85546875" style="6" customWidth="1"/>
    <col min="4818" max="4821" width="13.7109375" style="6" customWidth="1"/>
    <col min="4822" max="4822" width="12.7109375" style="6" customWidth="1"/>
    <col min="4823" max="4823" width="9.42578125" style="6" customWidth="1"/>
    <col min="4824" max="4824" width="13.140625" style="6" customWidth="1"/>
    <col min="4825" max="4825" width="10.140625" style="6" customWidth="1"/>
    <col min="4826" max="4826" width="13.7109375" style="6" customWidth="1"/>
    <col min="4827" max="4828" width="0" style="6" hidden="1" customWidth="1"/>
    <col min="4829" max="4829" width="13.7109375" style="6" customWidth="1"/>
    <col min="4830" max="4830" width="14.42578125" style="6" customWidth="1"/>
    <col min="4831" max="4831" width="13.42578125" style="6" customWidth="1"/>
    <col min="4832" max="4833" width="0" style="6" hidden="1" customWidth="1"/>
    <col min="4834" max="4834" width="13.42578125" style="6" customWidth="1"/>
    <col min="4835" max="4835" width="14.140625" style="6" customWidth="1"/>
    <col min="4836" max="4836" width="11.7109375" style="6" customWidth="1"/>
    <col min="4837" max="4837" width="11.5703125" style="6" customWidth="1"/>
    <col min="4838" max="4838" width="13.85546875" style="6" customWidth="1"/>
    <col min="4839" max="5069" width="9.140625" style="6"/>
    <col min="5070" max="5070" width="17.7109375" style="6" customWidth="1"/>
    <col min="5071" max="5071" width="0" style="6" hidden="1" customWidth="1"/>
    <col min="5072" max="5072" width="8" style="6" customWidth="1"/>
    <col min="5073" max="5073" width="45.85546875" style="6" customWidth="1"/>
    <col min="5074" max="5077" width="13.7109375" style="6" customWidth="1"/>
    <col min="5078" max="5078" width="12.7109375" style="6" customWidth="1"/>
    <col min="5079" max="5079" width="9.42578125" style="6" customWidth="1"/>
    <col min="5080" max="5080" width="13.140625" style="6" customWidth="1"/>
    <col min="5081" max="5081" width="10.140625" style="6" customWidth="1"/>
    <col min="5082" max="5082" width="13.7109375" style="6" customWidth="1"/>
    <col min="5083" max="5084" width="0" style="6" hidden="1" customWidth="1"/>
    <col min="5085" max="5085" width="13.7109375" style="6" customWidth="1"/>
    <col min="5086" max="5086" width="14.42578125" style="6" customWidth="1"/>
    <col min="5087" max="5087" width="13.42578125" style="6" customWidth="1"/>
    <col min="5088" max="5089" width="0" style="6" hidden="1" customWidth="1"/>
    <col min="5090" max="5090" width="13.42578125" style="6" customWidth="1"/>
    <col min="5091" max="5091" width="14.140625" style="6" customWidth="1"/>
    <col min="5092" max="5092" width="11.7109375" style="6" customWidth="1"/>
    <col min="5093" max="5093" width="11.5703125" style="6" customWidth="1"/>
    <col min="5094" max="5094" width="13.85546875" style="6" customWidth="1"/>
    <col min="5095" max="5325" width="9.140625" style="6"/>
    <col min="5326" max="5326" width="17.7109375" style="6" customWidth="1"/>
    <col min="5327" max="5327" width="0" style="6" hidden="1" customWidth="1"/>
    <col min="5328" max="5328" width="8" style="6" customWidth="1"/>
    <col min="5329" max="5329" width="45.85546875" style="6" customWidth="1"/>
    <col min="5330" max="5333" width="13.7109375" style="6" customWidth="1"/>
    <col min="5334" max="5334" width="12.7109375" style="6" customWidth="1"/>
    <col min="5335" max="5335" width="9.42578125" style="6" customWidth="1"/>
    <col min="5336" max="5336" width="13.140625" style="6" customWidth="1"/>
    <col min="5337" max="5337" width="10.140625" style="6" customWidth="1"/>
    <col min="5338" max="5338" width="13.7109375" style="6" customWidth="1"/>
    <col min="5339" max="5340" width="0" style="6" hidden="1" customWidth="1"/>
    <col min="5341" max="5341" width="13.7109375" style="6" customWidth="1"/>
    <col min="5342" max="5342" width="14.42578125" style="6" customWidth="1"/>
    <col min="5343" max="5343" width="13.42578125" style="6" customWidth="1"/>
    <col min="5344" max="5345" width="0" style="6" hidden="1" customWidth="1"/>
    <col min="5346" max="5346" width="13.42578125" style="6" customWidth="1"/>
    <col min="5347" max="5347" width="14.140625" style="6" customWidth="1"/>
    <col min="5348" max="5348" width="11.7109375" style="6" customWidth="1"/>
    <col min="5349" max="5349" width="11.5703125" style="6" customWidth="1"/>
    <col min="5350" max="5350" width="13.85546875" style="6" customWidth="1"/>
    <col min="5351" max="5581" width="9.140625" style="6"/>
    <col min="5582" max="5582" width="17.7109375" style="6" customWidth="1"/>
    <col min="5583" max="5583" width="0" style="6" hidden="1" customWidth="1"/>
    <col min="5584" max="5584" width="8" style="6" customWidth="1"/>
    <col min="5585" max="5585" width="45.85546875" style="6" customWidth="1"/>
    <col min="5586" max="5589" width="13.7109375" style="6" customWidth="1"/>
    <col min="5590" max="5590" width="12.7109375" style="6" customWidth="1"/>
    <col min="5591" max="5591" width="9.42578125" style="6" customWidth="1"/>
    <col min="5592" max="5592" width="13.140625" style="6" customWidth="1"/>
    <col min="5593" max="5593" width="10.140625" style="6" customWidth="1"/>
    <col min="5594" max="5594" width="13.7109375" style="6" customWidth="1"/>
    <col min="5595" max="5596" width="0" style="6" hidden="1" customWidth="1"/>
    <col min="5597" max="5597" width="13.7109375" style="6" customWidth="1"/>
    <col min="5598" max="5598" width="14.42578125" style="6" customWidth="1"/>
    <col min="5599" max="5599" width="13.42578125" style="6" customWidth="1"/>
    <col min="5600" max="5601" width="0" style="6" hidden="1" customWidth="1"/>
    <col min="5602" max="5602" width="13.42578125" style="6" customWidth="1"/>
    <col min="5603" max="5603" width="14.140625" style="6" customWidth="1"/>
    <col min="5604" max="5604" width="11.7109375" style="6" customWidth="1"/>
    <col min="5605" max="5605" width="11.5703125" style="6" customWidth="1"/>
    <col min="5606" max="5606" width="13.85546875" style="6" customWidth="1"/>
    <col min="5607" max="5837" width="9.140625" style="6"/>
    <col min="5838" max="5838" width="17.7109375" style="6" customWidth="1"/>
    <col min="5839" max="5839" width="0" style="6" hidden="1" customWidth="1"/>
    <col min="5840" max="5840" width="8" style="6" customWidth="1"/>
    <col min="5841" max="5841" width="45.85546875" style="6" customWidth="1"/>
    <col min="5842" max="5845" width="13.7109375" style="6" customWidth="1"/>
    <col min="5846" max="5846" width="12.7109375" style="6" customWidth="1"/>
    <col min="5847" max="5847" width="9.42578125" style="6" customWidth="1"/>
    <col min="5848" max="5848" width="13.140625" style="6" customWidth="1"/>
    <col min="5849" max="5849" width="10.140625" style="6" customWidth="1"/>
    <col min="5850" max="5850" width="13.7109375" style="6" customWidth="1"/>
    <col min="5851" max="5852" width="0" style="6" hidden="1" customWidth="1"/>
    <col min="5853" max="5853" width="13.7109375" style="6" customWidth="1"/>
    <col min="5854" max="5854" width="14.42578125" style="6" customWidth="1"/>
    <col min="5855" max="5855" width="13.42578125" style="6" customWidth="1"/>
    <col min="5856" max="5857" width="0" style="6" hidden="1" customWidth="1"/>
    <col min="5858" max="5858" width="13.42578125" style="6" customWidth="1"/>
    <col min="5859" max="5859" width="14.140625" style="6" customWidth="1"/>
    <col min="5860" max="5860" width="11.7109375" style="6" customWidth="1"/>
    <col min="5861" max="5861" width="11.5703125" style="6" customWidth="1"/>
    <col min="5862" max="5862" width="13.85546875" style="6" customWidth="1"/>
    <col min="5863" max="6093" width="9.140625" style="6"/>
    <col min="6094" max="6094" width="17.7109375" style="6" customWidth="1"/>
    <col min="6095" max="6095" width="0" style="6" hidden="1" customWidth="1"/>
    <col min="6096" max="6096" width="8" style="6" customWidth="1"/>
    <col min="6097" max="6097" width="45.85546875" style="6" customWidth="1"/>
    <col min="6098" max="6101" width="13.7109375" style="6" customWidth="1"/>
    <col min="6102" max="6102" width="12.7109375" style="6" customWidth="1"/>
    <col min="6103" max="6103" width="9.42578125" style="6" customWidth="1"/>
    <col min="6104" max="6104" width="13.140625" style="6" customWidth="1"/>
    <col min="6105" max="6105" width="10.140625" style="6" customWidth="1"/>
    <col min="6106" max="6106" width="13.7109375" style="6" customWidth="1"/>
    <col min="6107" max="6108" width="0" style="6" hidden="1" customWidth="1"/>
    <col min="6109" max="6109" width="13.7109375" style="6" customWidth="1"/>
    <col min="6110" max="6110" width="14.42578125" style="6" customWidth="1"/>
    <col min="6111" max="6111" width="13.42578125" style="6" customWidth="1"/>
    <col min="6112" max="6113" width="0" style="6" hidden="1" customWidth="1"/>
    <col min="6114" max="6114" width="13.42578125" style="6" customWidth="1"/>
    <col min="6115" max="6115" width="14.140625" style="6" customWidth="1"/>
    <col min="6116" max="6116" width="11.7109375" style="6" customWidth="1"/>
    <col min="6117" max="6117" width="11.5703125" style="6" customWidth="1"/>
    <col min="6118" max="6118" width="13.85546875" style="6" customWidth="1"/>
    <col min="6119" max="6349" width="9.140625" style="6"/>
    <col min="6350" max="6350" width="17.7109375" style="6" customWidth="1"/>
    <col min="6351" max="6351" width="0" style="6" hidden="1" customWidth="1"/>
    <col min="6352" max="6352" width="8" style="6" customWidth="1"/>
    <col min="6353" max="6353" width="45.85546875" style="6" customWidth="1"/>
    <col min="6354" max="6357" width="13.7109375" style="6" customWidth="1"/>
    <col min="6358" max="6358" width="12.7109375" style="6" customWidth="1"/>
    <col min="6359" max="6359" width="9.42578125" style="6" customWidth="1"/>
    <col min="6360" max="6360" width="13.140625" style="6" customWidth="1"/>
    <col min="6361" max="6361" width="10.140625" style="6" customWidth="1"/>
    <col min="6362" max="6362" width="13.7109375" style="6" customWidth="1"/>
    <col min="6363" max="6364" width="0" style="6" hidden="1" customWidth="1"/>
    <col min="6365" max="6365" width="13.7109375" style="6" customWidth="1"/>
    <col min="6366" max="6366" width="14.42578125" style="6" customWidth="1"/>
    <col min="6367" max="6367" width="13.42578125" style="6" customWidth="1"/>
    <col min="6368" max="6369" width="0" style="6" hidden="1" customWidth="1"/>
    <col min="6370" max="6370" width="13.42578125" style="6" customWidth="1"/>
    <col min="6371" max="6371" width="14.140625" style="6" customWidth="1"/>
    <col min="6372" max="6372" width="11.7109375" style="6" customWidth="1"/>
    <col min="6373" max="6373" width="11.5703125" style="6" customWidth="1"/>
    <col min="6374" max="6374" width="13.85546875" style="6" customWidth="1"/>
    <col min="6375" max="6605" width="9.140625" style="6"/>
    <col min="6606" max="6606" width="17.7109375" style="6" customWidth="1"/>
    <col min="6607" max="6607" width="0" style="6" hidden="1" customWidth="1"/>
    <col min="6608" max="6608" width="8" style="6" customWidth="1"/>
    <col min="6609" max="6609" width="45.85546875" style="6" customWidth="1"/>
    <col min="6610" max="6613" width="13.7109375" style="6" customWidth="1"/>
    <col min="6614" max="6614" width="12.7109375" style="6" customWidth="1"/>
    <col min="6615" max="6615" width="9.42578125" style="6" customWidth="1"/>
    <col min="6616" max="6616" width="13.140625" style="6" customWidth="1"/>
    <col min="6617" max="6617" width="10.140625" style="6" customWidth="1"/>
    <col min="6618" max="6618" width="13.7109375" style="6" customWidth="1"/>
    <col min="6619" max="6620" width="0" style="6" hidden="1" customWidth="1"/>
    <col min="6621" max="6621" width="13.7109375" style="6" customWidth="1"/>
    <col min="6622" max="6622" width="14.42578125" style="6" customWidth="1"/>
    <col min="6623" max="6623" width="13.42578125" style="6" customWidth="1"/>
    <col min="6624" max="6625" width="0" style="6" hidden="1" customWidth="1"/>
    <col min="6626" max="6626" width="13.42578125" style="6" customWidth="1"/>
    <col min="6627" max="6627" width="14.140625" style="6" customWidth="1"/>
    <col min="6628" max="6628" width="11.7109375" style="6" customWidth="1"/>
    <col min="6629" max="6629" width="11.5703125" style="6" customWidth="1"/>
    <col min="6630" max="6630" width="13.85546875" style="6" customWidth="1"/>
    <col min="6631" max="6861" width="9.140625" style="6"/>
    <col min="6862" max="6862" width="17.7109375" style="6" customWidth="1"/>
    <col min="6863" max="6863" width="0" style="6" hidden="1" customWidth="1"/>
    <col min="6864" max="6864" width="8" style="6" customWidth="1"/>
    <col min="6865" max="6865" width="45.85546875" style="6" customWidth="1"/>
    <col min="6866" max="6869" width="13.7109375" style="6" customWidth="1"/>
    <col min="6870" max="6870" width="12.7109375" style="6" customWidth="1"/>
    <col min="6871" max="6871" width="9.42578125" style="6" customWidth="1"/>
    <col min="6872" max="6872" width="13.140625" style="6" customWidth="1"/>
    <col min="6873" max="6873" width="10.140625" style="6" customWidth="1"/>
    <col min="6874" max="6874" width="13.7109375" style="6" customWidth="1"/>
    <col min="6875" max="6876" width="0" style="6" hidden="1" customWidth="1"/>
    <col min="6877" max="6877" width="13.7109375" style="6" customWidth="1"/>
    <col min="6878" max="6878" width="14.42578125" style="6" customWidth="1"/>
    <col min="6879" max="6879" width="13.42578125" style="6" customWidth="1"/>
    <col min="6880" max="6881" width="0" style="6" hidden="1" customWidth="1"/>
    <col min="6882" max="6882" width="13.42578125" style="6" customWidth="1"/>
    <col min="6883" max="6883" width="14.140625" style="6" customWidth="1"/>
    <col min="6884" max="6884" width="11.7109375" style="6" customWidth="1"/>
    <col min="6885" max="6885" width="11.5703125" style="6" customWidth="1"/>
    <col min="6886" max="6886" width="13.85546875" style="6" customWidth="1"/>
    <col min="6887" max="7117" width="9.140625" style="6"/>
    <col min="7118" max="7118" width="17.7109375" style="6" customWidth="1"/>
    <col min="7119" max="7119" width="0" style="6" hidden="1" customWidth="1"/>
    <col min="7120" max="7120" width="8" style="6" customWidth="1"/>
    <col min="7121" max="7121" width="45.85546875" style="6" customWidth="1"/>
    <col min="7122" max="7125" width="13.7109375" style="6" customWidth="1"/>
    <col min="7126" max="7126" width="12.7109375" style="6" customWidth="1"/>
    <col min="7127" max="7127" width="9.42578125" style="6" customWidth="1"/>
    <col min="7128" max="7128" width="13.140625" style="6" customWidth="1"/>
    <col min="7129" max="7129" width="10.140625" style="6" customWidth="1"/>
    <col min="7130" max="7130" width="13.7109375" style="6" customWidth="1"/>
    <col min="7131" max="7132" width="0" style="6" hidden="1" customWidth="1"/>
    <col min="7133" max="7133" width="13.7109375" style="6" customWidth="1"/>
    <col min="7134" max="7134" width="14.42578125" style="6" customWidth="1"/>
    <col min="7135" max="7135" width="13.42578125" style="6" customWidth="1"/>
    <col min="7136" max="7137" width="0" style="6" hidden="1" customWidth="1"/>
    <col min="7138" max="7138" width="13.42578125" style="6" customWidth="1"/>
    <col min="7139" max="7139" width="14.140625" style="6" customWidth="1"/>
    <col min="7140" max="7140" width="11.7109375" style="6" customWidth="1"/>
    <col min="7141" max="7141" width="11.5703125" style="6" customWidth="1"/>
    <col min="7142" max="7142" width="13.85546875" style="6" customWidth="1"/>
    <col min="7143" max="7373" width="9.140625" style="6"/>
    <col min="7374" max="7374" width="17.7109375" style="6" customWidth="1"/>
    <col min="7375" max="7375" width="0" style="6" hidden="1" customWidth="1"/>
    <col min="7376" max="7376" width="8" style="6" customWidth="1"/>
    <col min="7377" max="7377" width="45.85546875" style="6" customWidth="1"/>
    <col min="7378" max="7381" width="13.7109375" style="6" customWidth="1"/>
    <col min="7382" max="7382" width="12.7109375" style="6" customWidth="1"/>
    <col min="7383" max="7383" width="9.42578125" style="6" customWidth="1"/>
    <col min="7384" max="7384" width="13.140625" style="6" customWidth="1"/>
    <col min="7385" max="7385" width="10.140625" style="6" customWidth="1"/>
    <col min="7386" max="7386" width="13.7109375" style="6" customWidth="1"/>
    <col min="7387" max="7388" width="0" style="6" hidden="1" customWidth="1"/>
    <col min="7389" max="7389" width="13.7109375" style="6" customWidth="1"/>
    <col min="7390" max="7390" width="14.42578125" style="6" customWidth="1"/>
    <col min="7391" max="7391" width="13.42578125" style="6" customWidth="1"/>
    <col min="7392" max="7393" width="0" style="6" hidden="1" customWidth="1"/>
    <col min="7394" max="7394" width="13.42578125" style="6" customWidth="1"/>
    <col min="7395" max="7395" width="14.140625" style="6" customWidth="1"/>
    <col min="7396" max="7396" width="11.7109375" style="6" customWidth="1"/>
    <col min="7397" max="7397" width="11.5703125" style="6" customWidth="1"/>
    <col min="7398" max="7398" width="13.85546875" style="6" customWidth="1"/>
    <col min="7399" max="7629" width="9.140625" style="6"/>
    <col min="7630" max="7630" width="17.7109375" style="6" customWidth="1"/>
    <col min="7631" max="7631" width="0" style="6" hidden="1" customWidth="1"/>
    <col min="7632" max="7632" width="8" style="6" customWidth="1"/>
    <col min="7633" max="7633" width="45.85546875" style="6" customWidth="1"/>
    <col min="7634" max="7637" width="13.7109375" style="6" customWidth="1"/>
    <col min="7638" max="7638" width="12.7109375" style="6" customWidth="1"/>
    <col min="7639" max="7639" width="9.42578125" style="6" customWidth="1"/>
    <col min="7640" max="7640" width="13.140625" style="6" customWidth="1"/>
    <col min="7641" max="7641" width="10.140625" style="6" customWidth="1"/>
    <col min="7642" max="7642" width="13.7109375" style="6" customWidth="1"/>
    <col min="7643" max="7644" width="0" style="6" hidden="1" customWidth="1"/>
    <col min="7645" max="7645" width="13.7109375" style="6" customWidth="1"/>
    <col min="7646" max="7646" width="14.42578125" style="6" customWidth="1"/>
    <col min="7647" max="7647" width="13.42578125" style="6" customWidth="1"/>
    <col min="7648" max="7649" width="0" style="6" hidden="1" customWidth="1"/>
    <col min="7650" max="7650" width="13.42578125" style="6" customWidth="1"/>
    <col min="7651" max="7651" width="14.140625" style="6" customWidth="1"/>
    <col min="7652" max="7652" width="11.7109375" style="6" customWidth="1"/>
    <col min="7653" max="7653" width="11.5703125" style="6" customWidth="1"/>
    <col min="7654" max="7654" width="13.85546875" style="6" customWidth="1"/>
    <col min="7655" max="7885" width="9.140625" style="6"/>
    <col min="7886" max="7886" width="17.7109375" style="6" customWidth="1"/>
    <col min="7887" max="7887" width="0" style="6" hidden="1" customWidth="1"/>
    <col min="7888" max="7888" width="8" style="6" customWidth="1"/>
    <col min="7889" max="7889" width="45.85546875" style="6" customWidth="1"/>
    <col min="7890" max="7893" width="13.7109375" style="6" customWidth="1"/>
    <col min="7894" max="7894" width="12.7109375" style="6" customWidth="1"/>
    <col min="7895" max="7895" width="9.42578125" style="6" customWidth="1"/>
    <col min="7896" max="7896" width="13.140625" style="6" customWidth="1"/>
    <col min="7897" max="7897" width="10.140625" style="6" customWidth="1"/>
    <col min="7898" max="7898" width="13.7109375" style="6" customWidth="1"/>
    <col min="7899" max="7900" width="0" style="6" hidden="1" customWidth="1"/>
    <col min="7901" max="7901" width="13.7109375" style="6" customWidth="1"/>
    <col min="7902" max="7902" width="14.42578125" style="6" customWidth="1"/>
    <col min="7903" max="7903" width="13.42578125" style="6" customWidth="1"/>
    <col min="7904" max="7905" width="0" style="6" hidden="1" customWidth="1"/>
    <col min="7906" max="7906" width="13.42578125" style="6" customWidth="1"/>
    <col min="7907" max="7907" width="14.140625" style="6" customWidth="1"/>
    <col min="7908" max="7908" width="11.7109375" style="6" customWidth="1"/>
    <col min="7909" max="7909" width="11.5703125" style="6" customWidth="1"/>
    <col min="7910" max="7910" width="13.85546875" style="6" customWidth="1"/>
    <col min="7911" max="8141" width="9.140625" style="6"/>
    <col min="8142" max="8142" width="17.7109375" style="6" customWidth="1"/>
    <col min="8143" max="8143" width="0" style="6" hidden="1" customWidth="1"/>
    <col min="8144" max="8144" width="8" style="6" customWidth="1"/>
    <col min="8145" max="8145" width="45.85546875" style="6" customWidth="1"/>
    <col min="8146" max="8149" width="13.7109375" style="6" customWidth="1"/>
    <col min="8150" max="8150" width="12.7109375" style="6" customWidth="1"/>
    <col min="8151" max="8151" width="9.42578125" style="6" customWidth="1"/>
    <col min="8152" max="8152" width="13.140625" style="6" customWidth="1"/>
    <col min="8153" max="8153" width="10.140625" style="6" customWidth="1"/>
    <col min="8154" max="8154" width="13.7109375" style="6" customWidth="1"/>
    <col min="8155" max="8156" width="0" style="6" hidden="1" customWidth="1"/>
    <col min="8157" max="8157" width="13.7109375" style="6" customWidth="1"/>
    <col min="8158" max="8158" width="14.42578125" style="6" customWidth="1"/>
    <col min="8159" max="8159" width="13.42578125" style="6" customWidth="1"/>
    <col min="8160" max="8161" width="0" style="6" hidden="1" customWidth="1"/>
    <col min="8162" max="8162" width="13.42578125" style="6" customWidth="1"/>
    <col min="8163" max="8163" width="14.140625" style="6" customWidth="1"/>
    <col min="8164" max="8164" width="11.7109375" style="6" customWidth="1"/>
    <col min="8165" max="8165" width="11.5703125" style="6" customWidth="1"/>
    <col min="8166" max="8166" width="13.85546875" style="6" customWidth="1"/>
    <col min="8167" max="8397" width="9.140625" style="6"/>
    <col min="8398" max="8398" width="17.7109375" style="6" customWidth="1"/>
    <col min="8399" max="8399" width="0" style="6" hidden="1" customWidth="1"/>
    <col min="8400" max="8400" width="8" style="6" customWidth="1"/>
    <col min="8401" max="8401" width="45.85546875" style="6" customWidth="1"/>
    <col min="8402" max="8405" width="13.7109375" style="6" customWidth="1"/>
    <col min="8406" max="8406" width="12.7109375" style="6" customWidth="1"/>
    <col min="8407" max="8407" width="9.42578125" style="6" customWidth="1"/>
    <col min="8408" max="8408" width="13.140625" style="6" customWidth="1"/>
    <col min="8409" max="8409" width="10.140625" style="6" customWidth="1"/>
    <col min="8410" max="8410" width="13.7109375" style="6" customWidth="1"/>
    <col min="8411" max="8412" width="0" style="6" hidden="1" customWidth="1"/>
    <col min="8413" max="8413" width="13.7109375" style="6" customWidth="1"/>
    <col min="8414" max="8414" width="14.42578125" style="6" customWidth="1"/>
    <col min="8415" max="8415" width="13.42578125" style="6" customWidth="1"/>
    <col min="8416" max="8417" width="0" style="6" hidden="1" customWidth="1"/>
    <col min="8418" max="8418" width="13.42578125" style="6" customWidth="1"/>
    <col min="8419" max="8419" width="14.140625" style="6" customWidth="1"/>
    <col min="8420" max="8420" width="11.7109375" style="6" customWidth="1"/>
    <col min="8421" max="8421" width="11.5703125" style="6" customWidth="1"/>
    <col min="8422" max="8422" width="13.85546875" style="6" customWidth="1"/>
    <col min="8423" max="8653" width="9.140625" style="6"/>
    <col min="8654" max="8654" width="17.7109375" style="6" customWidth="1"/>
    <col min="8655" max="8655" width="0" style="6" hidden="1" customWidth="1"/>
    <col min="8656" max="8656" width="8" style="6" customWidth="1"/>
    <col min="8657" max="8657" width="45.85546875" style="6" customWidth="1"/>
    <col min="8658" max="8661" width="13.7109375" style="6" customWidth="1"/>
    <col min="8662" max="8662" width="12.7109375" style="6" customWidth="1"/>
    <col min="8663" max="8663" width="9.42578125" style="6" customWidth="1"/>
    <col min="8664" max="8664" width="13.140625" style="6" customWidth="1"/>
    <col min="8665" max="8665" width="10.140625" style="6" customWidth="1"/>
    <col min="8666" max="8666" width="13.7109375" style="6" customWidth="1"/>
    <col min="8667" max="8668" width="0" style="6" hidden="1" customWidth="1"/>
    <col min="8669" max="8669" width="13.7109375" style="6" customWidth="1"/>
    <col min="8670" max="8670" width="14.42578125" style="6" customWidth="1"/>
    <col min="8671" max="8671" width="13.42578125" style="6" customWidth="1"/>
    <col min="8672" max="8673" width="0" style="6" hidden="1" customWidth="1"/>
    <col min="8674" max="8674" width="13.42578125" style="6" customWidth="1"/>
    <col min="8675" max="8675" width="14.140625" style="6" customWidth="1"/>
    <col min="8676" max="8676" width="11.7109375" style="6" customWidth="1"/>
    <col min="8677" max="8677" width="11.5703125" style="6" customWidth="1"/>
    <col min="8678" max="8678" width="13.85546875" style="6" customWidth="1"/>
    <col min="8679" max="8909" width="9.140625" style="6"/>
    <col min="8910" max="8910" width="17.7109375" style="6" customWidth="1"/>
    <col min="8911" max="8911" width="0" style="6" hidden="1" customWidth="1"/>
    <col min="8912" max="8912" width="8" style="6" customWidth="1"/>
    <col min="8913" max="8913" width="45.85546875" style="6" customWidth="1"/>
    <col min="8914" max="8917" width="13.7109375" style="6" customWidth="1"/>
    <col min="8918" max="8918" width="12.7109375" style="6" customWidth="1"/>
    <col min="8919" max="8919" width="9.42578125" style="6" customWidth="1"/>
    <col min="8920" max="8920" width="13.140625" style="6" customWidth="1"/>
    <col min="8921" max="8921" width="10.140625" style="6" customWidth="1"/>
    <col min="8922" max="8922" width="13.7109375" style="6" customWidth="1"/>
    <col min="8923" max="8924" width="0" style="6" hidden="1" customWidth="1"/>
    <col min="8925" max="8925" width="13.7109375" style="6" customWidth="1"/>
    <col min="8926" max="8926" width="14.42578125" style="6" customWidth="1"/>
    <col min="8927" max="8927" width="13.42578125" style="6" customWidth="1"/>
    <col min="8928" max="8929" width="0" style="6" hidden="1" customWidth="1"/>
    <col min="8930" max="8930" width="13.42578125" style="6" customWidth="1"/>
    <col min="8931" max="8931" width="14.140625" style="6" customWidth="1"/>
    <col min="8932" max="8932" width="11.7109375" style="6" customWidth="1"/>
    <col min="8933" max="8933" width="11.5703125" style="6" customWidth="1"/>
    <col min="8934" max="8934" width="13.85546875" style="6" customWidth="1"/>
    <col min="8935" max="9165" width="9.140625" style="6"/>
    <col min="9166" max="9166" width="17.7109375" style="6" customWidth="1"/>
    <col min="9167" max="9167" width="0" style="6" hidden="1" customWidth="1"/>
    <col min="9168" max="9168" width="8" style="6" customWidth="1"/>
    <col min="9169" max="9169" width="45.85546875" style="6" customWidth="1"/>
    <col min="9170" max="9173" width="13.7109375" style="6" customWidth="1"/>
    <col min="9174" max="9174" width="12.7109375" style="6" customWidth="1"/>
    <col min="9175" max="9175" width="9.42578125" style="6" customWidth="1"/>
    <col min="9176" max="9176" width="13.140625" style="6" customWidth="1"/>
    <col min="9177" max="9177" width="10.140625" style="6" customWidth="1"/>
    <col min="9178" max="9178" width="13.7109375" style="6" customWidth="1"/>
    <col min="9179" max="9180" width="0" style="6" hidden="1" customWidth="1"/>
    <col min="9181" max="9181" width="13.7109375" style="6" customWidth="1"/>
    <col min="9182" max="9182" width="14.42578125" style="6" customWidth="1"/>
    <col min="9183" max="9183" width="13.42578125" style="6" customWidth="1"/>
    <col min="9184" max="9185" width="0" style="6" hidden="1" customWidth="1"/>
    <col min="9186" max="9186" width="13.42578125" style="6" customWidth="1"/>
    <col min="9187" max="9187" width="14.140625" style="6" customWidth="1"/>
    <col min="9188" max="9188" width="11.7109375" style="6" customWidth="1"/>
    <col min="9189" max="9189" width="11.5703125" style="6" customWidth="1"/>
    <col min="9190" max="9190" width="13.85546875" style="6" customWidth="1"/>
    <col min="9191" max="9421" width="9.140625" style="6"/>
    <col min="9422" max="9422" width="17.7109375" style="6" customWidth="1"/>
    <col min="9423" max="9423" width="0" style="6" hidden="1" customWidth="1"/>
    <col min="9424" max="9424" width="8" style="6" customWidth="1"/>
    <col min="9425" max="9425" width="45.85546875" style="6" customWidth="1"/>
    <col min="9426" max="9429" width="13.7109375" style="6" customWidth="1"/>
    <col min="9430" max="9430" width="12.7109375" style="6" customWidth="1"/>
    <col min="9431" max="9431" width="9.42578125" style="6" customWidth="1"/>
    <col min="9432" max="9432" width="13.140625" style="6" customWidth="1"/>
    <col min="9433" max="9433" width="10.140625" style="6" customWidth="1"/>
    <col min="9434" max="9434" width="13.7109375" style="6" customWidth="1"/>
    <col min="9435" max="9436" width="0" style="6" hidden="1" customWidth="1"/>
    <col min="9437" max="9437" width="13.7109375" style="6" customWidth="1"/>
    <col min="9438" max="9438" width="14.42578125" style="6" customWidth="1"/>
    <col min="9439" max="9439" width="13.42578125" style="6" customWidth="1"/>
    <col min="9440" max="9441" width="0" style="6" hidden="1" customWidth="1"/>
    <col min="9442" max="9442" width="13.42578125" style="6" customWidth="1"/>
    <col min="9443" max="9443" width="14.140625" style="6" customWidth="1"/>
    <col min="9444" max="9444" width="11.7109375" style="6" customWidth="1"/>
    <col min="9445" max="9445" width="11.5703125" style="6" customWidth="1"/>
    <col min="9446" max="9446" width="13.85546875" style="6" customWidth="1"/>
    <col min="9447" max="9677" width="9.140625" style="6"/>
    <col min="9678" max="9678" width="17.7109375" style="6" customWidth="1"/>
    <col min="9679" max="9679" width="0" style="6" hidden="1" customWidth="1"/>
    <col min="9680" max="9680" width="8" style="6" customWidth="1"/>
    <col min="9681" max="9681" width="45.85546875" style="6" customWidth="1"/>
    <col min="9682" max="9685" width="13.7109375" style="6" customWidth="1"/>
    <col min="9686" max="9686" width="12.7109375" style="6" customWidth="1"/>
    <col min="9687" max="9687" width="9.42578125" style="6" customWidth="1"/>
    <col min="9688" max="9688" width="13.140625" style="6" customWidth="1"/>
    <col min="9689" max="9689" width="10.140625" style="6" customWidth="1"/>
    <col min="9690" max="9690" width="13.7109375" style="6" customWidth="1"/>
    <col min="9691" max="9692" width="0" style="6" hidden="1" customWidth="1"/>
    <col min="9693" max="9693" width="13.7109375" style="6" customWidth="1"/>
    <col min="9694" max="9694" width="14.42578125" style="6" customWidth="1"/>
    <col min="9695" max="9695" width="13.42578125" style="6" customWidth="1"/>
    <col min="9696" max="9697" width="0" style="6" hidden="1" customWidth="1"/>
    <col min="9698" max="9698" width="13.42578125" style="6" customWidth="1"/>
    <col min="9699" max="9699" width="14.140625" style="6" customWidth="1"/>
    <col min="9700" max="9700" width="11.7109375" style="6" customWidth="1"/>
    <col min="9701" max="9701" width="11.5703125" style="6" customWidth="1"/>
    <col min="9702" max="9702" width="13.85546875" style="6" customWidth="1"/>
    <col min="9703" max="9933" width="9.140625" style="6"/>
    <col min="9934" max="9934" width="17.7109375" style="6" customWidth="1"/>
    <col min="9935" max="9935" width="0" style="6" hidden="1" customWidth="1"/>
    <col min="9936" max="9936" width="8" style="6" customWidth="1"/>
    <col min="9937" max="9937" width="45.85546875" style="6" customWidth="1"/>
    <col min="9938" max="9941" width="13.7109375" style="6" customWidth="1"/>
    <col min="9942" max="9942" width="12.7109375" style="6" customWidth="1"/>
    <col min="9943" max="9943" width="9.42578125" style="6" customWidth="1"/>
    <col min="9944" max="9944" width="13.140625" style="6" customWidth="1"/>
    <col min="9945" max="9945" width="10.140625" style="6" customWidth="1"/>
    <col min="9946" max="9946" width="13.7109375" style="6" customWidth="1"/>
    <col min="9947" max="9948" width="0" style="6" hidden="1" customWidth="1"/>
    <col min="9949" max="9949" width="13.7109375" style="6" customWidth="1"/>
    <col min="9950" max="9950" width="14.42578125" style="6" customWidth="1"/>
    <col min="9951" max="9951" width="13.42578125" style="6" customWidth="1"/>
    <col min="9952" max="9953" width="0" style="6" hidden="1" customWidth="1"/>
    <col min="9954" max="9954" width="13.42578125" style="6" customWidth="1"/>
    <col min="9955" max="9955" width="14.140625" style="6" customWidth="1"/>
    <col min="9956" max="9956" width="11.7109375" style="6" customWidth="1"/>
    <col min="9957" max="9957" width="11.5703125" style="6" customWidth="1"/>
    <col min="9958" max="9958" width="13.85546875" style="6" customWidth="1"/>
    <col min="9959" max="10189" width="9.140625" style="6"/>
    <col min="10190" max="10190" width="17.7109375" style="6" customWidth="1"/>
    <col min="10191" max="10191" width="0" style="6" hidden="1" customWidth="1"/>
    <col min="10192" max="10192" width="8" style="6" customWidth="1"/>
    <col min="10193" max="10193" width="45.85546875" style="6" customWidth="1"/>
    <col min="10194" max="10197" width="13.7109375" style="6" customWidth="1"/>
    <col min="10198" max="10198" width="12.7109375" style="6" customWidth="1"/>
    <col min="10199" max="10199" width="9.42578125" style="6" customWidth="1"/>
    <col min="10200" max="10200" width="13.140625" style="6" customWidth="1"/>
    <col min="10201" max="10201" width="10.140625" style="6" customWidth="1"/>
    <col min="10202" max="10202" width="13.7109375" style="6" customWidth="1"/>
    <col min="10203" max="10204" width="0" style="6" hidden="1" customWidth="1"/>
    <col min="10205" max="10205" width="13.7109375" style="6" customWidth="1"/>
    <col min="10206" max="10206" width="14.42578125" style="6" customWidth="1"/>
    <col min="10207" max="10207" width="13.42578125" style="6" customWidth="1"/>
    <col min="10208" max="10209" width="0" style="6" hidden="1" customWidth="1"/>
    <col min="10210" max="10210" width="13.42578125" style="6" customWidth="1"/>
    <col min="10211" max="10211" width="14.140625" style="6" customWidth="1"/>
    <col min="10212" max="10212" width="11.7109375" style="6" customWidth="1"/>
    <col min="10213" max="10213" width="11.5703125" style="6" customWidth="1"/>
    <col min="10214" max="10214" width="13.85546875" style="6" customWidth="1"/>
    <col min="10215" max="10445" width="9.140625" style="6"/>
    <col min="10446" max="10446" width="17.7109375" style="6" customWidth="1"/>
    <col min="10447" max="10447" width="0" style="6" hidden="1" customWidth="1"/>
    <col min="10448" max="10448" width="8" style="6" customWidth="1"/>
    <col min="10449" max="10449" width="45.85546875" style="6" customWidth="1"/>
    <col min="10450" max="10453" width="13.7109375" style="6" customWidth="1"/>
    <col min="10454" max="10454" width="12.7109375" style="6" customWidth="1"/>
    <col min="10455" max="10455" width="9.42578125" style="6" customWidth="1"/>
    <col min="10456" max="10456" width="13.140625" style="6" customWidth="1"/>
    <col min="10457" max="10457" width="10.140625" style="6" customWidth="1"/>
    <col min="10458" max="10458" width="13.7109375" style="6" customWidth="1"/>
    <col min="10459" max="10460" width="0" style="6" hidden="1" customWidth="1"/>
    <col min="10461" max="10461" width="13.7109375" style="6" customWidth="1"/>
    <col min="10462" max="10462" width="14.42578125" style="6" customWidth="1"/>
    <col min="10463" max="10463" width="13.42578125" style="6" customWidth="1"/>
    <col min="10464" max="10465" width="0" style="6" hidden="1" customWidth="1"/>
    <col min="10466" max="10466" width="13.42578125" style="6" customWidth="1"/>
    <col min="10467" max="10467" width="14.140625" style="6" customWidth="1"/>
    <col min="10468" max="10468" width="11.7109375" style="6" customWidth="1"/>
    <col min="10469" max="10469" width="11.5703125" style="6" customWidth="1"/>
    <col min="10470" max="10470" width="13.85546875" style="6" customWidth="1"/>
    <col min="10471" max="10701" width="9.140625" style="6"/>
    <col min="10702" max="10702" width="17.7109375" style="6" customWidth="1"/>
    <col min="10703" max="10703" width="0" style="6" hidden="1" customWidth="1"/>
    <col min="10704" max="10704" width="8" style="6" customWidth="1"/>
    <col min="10705" max="10705" width="45.85546875" style="6" customWidth="1"/>
    <col min="10706" max="10709" width="13.7109375" style="6" customWidth="1"/>
    <col min="10710" max="10710" width="12.7109375" style="6" customWidth="1"/>
    <col min="10711" max="10711" width="9.42578125" style="6" customWidth="1"/>
    <col min="10712" max="10712" width="13.140625" style="6" customWidth="1"/>
    <col min="10713" max="10713" width="10.140625" style="6" customWidth="1"/>
    <col min="10714" max="10714" width="13.7109375" style="6" customWidth="1"/>
    <col min="10715" max="10716" width="0" style="6" hidden="1" customWidth="1"/>
    <col min="10717" max="10717" width="13.7109375" style="6" customWidth="1"/>
    <col min="10718" max="10718" width="14.42578125" style="6" customWidth="1"/>
    <col min="10719" max="10719" width="13.42578125" style="6" customWidth="1"/>
    <col min="10720" max="10721" width="0" style="6" hidden="1" customWidth="1"/>
    <col min="10722" max="10722" width="13.42578125" style="6" customWidth="1"/>
    <col min="10723" max="10723" width="14.140625" style="6" customWidth="1"/>
    <col min="10724" max="10724" width="11.7109375" style="6" customWidth="1"/>
    <col min="10725" max="10725" width="11.5703125" style="6" customWidth="1"/>
    <col min="10726" max="10726" width="13.85546875" style="6" customWidth="1"/>
    <col min="10727" max="10957" width="9.140625" style="6"/>
    <col min="10958" max="10958" width="17.7109375" style="6" customWidth="1"/>
    <col min="10959" max="10959" width="0" style="6" hidden="1" customWidth="1"/>
    <col min="10960" max="10960" width="8" style="6" customWidth="1"/>
    <col min="10961" max="10961" width="45.85546875" style="6" customWidth="1"/>
    <col min="10962" max="10965" width="13.7109375" style="6" customWidth="1"/>
    <col min="10966" max="10966" width="12.7109375" style="6" customWidth="1"/>
    <col min="10967" max="10967" width="9.42578125" style="6" customWidth="1"/>
    <col min="10968" max="10968" width="13.140625" style="6" customWidth="1"/>
    <col min="10969" max="10969" width="10.140625" style="6" customWidth="1"/>
    <col min="10970" max="10970" width="13.7109375" style="6" customWidth="1"/>
    <col min="10971" max="10972" width="0" style="6" hidden="1" customWidth="1"/>
    <col min="10973" max="10973" width="13.7109375" style="6" customWidth="1"/>
    <col min="10974" max="10974" width="14.42578125" style="6" customWidth="1"/>
    <col min="10975" max="10975" width="13.42578125" style="6" customWidth="1"/>
    <col min="10976" max="10977" width="0" style="6" hidden="1" customWidth="1"/>
    <col min="10978" max="10978" width="13.42578125" style="6" customWidth="1"/>
    <col min="10979" max="10979" width="14.140625" style="6" customWidth="1"/>
    <col min="10980" max="10980" width="11.7109375" style="6" customWidth="1"/>
    <col min="10981" max="10981" width="11.5703125" style="6" customWidth="1"/>
    <col min="10982" max="10982" width="13.85546875" style="6" customWidth="1"/>
    <col min="10983" max="11213" width="9.140625" style="6"/>
    <col min="11214" max="11214" width="17.7109375" style="6" customWidth="1"/>
    <col min="11215" max="11215" width="0" style="6" hidden="1" customWidth="1"/>
    <col min="11216" max="11216" width="8" style="6" customWidth="1"/>
    <col min="11217" max="11217" width="45.85546875" style="6" customWidth="1"/>
    <col min="11218" max="11221" width="13.7109375" style="6" customWidth="1"/>
    <col min="11222" max="11222" width="12.7109375" style="6" customWidth="1"/>
    <col min="11223" max="11223" width="9.42578125" style="6" customWidth="1"/>
    <col min="11224" max="11224" width="13.140625" style="6" customWidth="1"/>
    <col min="11225" max="11225" width="10.140625" style="6" customWidth="1"/>
    <col min="11226" max="11226" width="13.7109375" style="6" customWidth="1"/>
    <col min="11227" max="11228" width="0" style="6" hidden="1" customWidth="1"/>
    <col min="11229" max="11229" width="13.7109375" style="6" customWidth="1"/>
    <col min="11230" max="11230" width="14.42578125" style="6" customWidth="1"/>
    <col min="11231" max="11231" width="13.42578125" style="6" customWidth="1"/>
    <col min="11232" max="11233" width="0" style="6" hidden="1" customWidth="1"/>
    <col min="11234" max="11234" width="13.42578125" style="6" customWidth="1"/>
    <col min="11235" max="11235" width="14.140625" style="6" customWidth="1"/>
    <col min="11236" max="11236" width="11.7109375" style="6" customWidth="1"/>
    <col min="11237" max="11237" width="11.5703125" style="6" customWidth="1"/>
    <col min="11238" max="11238" width="13.85546875" style="6" customWidth="1"/>
    <col min="11239" max="11469" width="9.140625" style="6"/>
    <col min="11470" max="11470" width="17.7109375" style="6" customWidth="1"/>
    <col min="11471" max="11471" width="0" style="6" hidden="1" customWidth="1"/>
    <col min="11472" max="11472" width="8" style="6" customWidth="1"/>
    <col min="11473" max="11473" width="45.85546875" style="6" customWidth="1"/>
    <col min="11474" max="11477" width="13.7109375" style="6" customWidth="1"/>
    <col min="11478" max="11478" width="12.7109375" style="6" customWidth="1"/>
    <col min="11479" max="11479" width="9.42578125" style="6" customWidth="1"/>
    <col min="11480" max="11480" width="13.140625" style="6" customWidth="1"/>
    <col min="11481" max="11481" width="10.140625" style="6" customWidth="1"/>
    <col min="11482" max="11482" width="13.7109375" style="6" customWidth="1"/>
    <col min="11483" max="11484" width="0" style="6" hidden="1" customWidth="1"/>
    <col min="11485" max="11485" width="13.7109375" style="6" customWidth="1"/>
    <col min="11486" max="11486" width="14.42578125" style="6" customWidth="1"/>
    <col min="11487" max="11487" width="13.42578125" style="6" customWidth="1"/>
    <col min="11488" max="11489" width="0" style="6" hidden="1" customWidth="1"/>
    <col min="11490" max="11490" width="13.42578125" style="6" customWidth="1"/>
    <col min="11491" max="11491" width="14.140625" style="6" customWidth="1"/>
    <col min="11492" max="11492" width="11.7109375" style="6" customWidth="1"/>
    <col min="11493" max="11493" width="11.5703125" style="6" customWidth="1"/>
    <col min="11494" max="11494" width="13.85546875" style="6" customWidth="1"/>
    <col min="11495" max="11725" width="9.140625" style="6"/>
    <col min="11726" max="11726" width="17.7109375" style="6" customWidth="1"/>
    <col min="11727" max="11727" width="0" style="6" hidden="1" customWidth="1"/>
    <col min="11728" max="11728" width="8" style="6" customWidth="1"/>
    <col min="11729" max="11729" width="45.85546875" style="6" customWidth="1"/>
    <col min="11730" max="11733" width="13.7109375" style="6" customWidth="1"/>
    <col min="11734" max="11734" width="12.7109375" style="6" customWidth="1"/>
    <col min="11735" max="11735" width="9.42578125" style="6" customWidth="1"/>
    <col min="11736" max="11736" width="13.140625" style="6" customWidth="1"/>
    <col min="11737" max="11737" width="10.140625" style="6" customWidth="1"/>
    <col min="11738" max="11738" width="13.7109375" style="6" customWidth="1"/>
    <col min="11739" max="11740" width="0" style="6" hidden="1" customWidth="1"/>
    <col min="11741" max="11741" width="13.7109375" style="6" customWidth="1"/>
    <col min="11742" max="11742" width="14.42578125" style="6" customWidth="1"/>
    <col min="11743" max="11743" width="13.42578125" style="6" customWidth="1"/>
    <col min="11744" max="11745" width="0" style="6" hidden="1" customWidth="1"/>
    <col min="11746" max="11746" width="13.42578125" style="6" customWidth="1"/>
    <col min="11747" max="11747" width="14.140625" style="6" customWidth="1"/>
    <col min="11748" max="11748" width="11.7109375" style="6" customWidth="1"/>
    <col min="11749" max="11749" width="11.5703125" style="6" customWidth="1"/>
    <col min="11750" max="11750" width="13.85546875" style="6" customWidth="1"/>
    <col min="11751" max="11981" width="9.140625" style="6"/>
    <col min="11982" max="11982" width="17.7109375" style="6" customWidth="1"/>
    <col min="11983" max="11983" width="0" style="6" hidden="1" customWidth="1"/>
    <col min="11984" max="11984" width="8" style="6" customWidth="1"/>
    <col min="11985" max="11985" width="45.85546875" style="6" customWidth="1"/>
    <col min="11986" max="11989" width="13.7109375" style="6" customWidth="1"/>
    <col min="11990" max="11990" width="12.7109375" style="6" customWidth="1"/>
    <col min="11991" max="11991" width="9.42578125" style="6" customWidth="1"/>
    <col min="11992" max="11992" width="13.140625" style="6" customWidth="1"/>
    <col min="11993" max="11993" width="10.140625" style="6" customWidth="1"/>
    <col min="11994" max="11994" width="13.7109375" style="6" customWidth="1"/>
    <col min="11995" max="11996" width="0" style="6" hidden="1" customWidth="1"/>
    <col min="11997" max="11997" width="13.7109375" style="6" customWidth="1"/>
    <col min="11998" max="11998" width="14.42578125" style="6" customWidth="1"/>
    <col min="11999" max="11999" width="13.42578125" style="6" customWidth="1"/>
    <col min="12000" max="12001" width="0" style="6" hidden="1" customWidth="1"/>
    <col min="12002" max="12002" width="13.42578125" style="6" customWidth="1"/>
    <col min="12003" max="12003" width="14.140625" style="6" customWidth="1"/>
    <col min="12004" max="12004" width="11.7109375" style="6" customWidth="1"/>
    <col min="12005" max="12005" width="11.5703125" style="6" customWidth="1"/>
    <col min="12006" max="12006" width="13.85546875" style="6" customWidth="1"/>
    <col min="12007" max="12237" width="9.140625" style="6"/>
    <col min="12238" max="12238" width="17.7109375" style="6" customWidth="1"/>
    <col min="12239" max="12239" width="0" style="6" hidden="1" customWidth="1"/>
    <col min="12240" max="12240" width="8" style="6" customWidth="1"/>
    <col min="12241" max="12241" width="45.85546875" style="6" customWidth="1"/>
    <col min="12242" max="12245" width="13.7109375" style="6" customWidth="1"/>
    <col min="12246" max="12246" width="12.7109375" style="6" customWidth="1"/>
    <col min="12247" max="12247" width="9.42578125" style="6" customWidth="1"/>
    <col min="12248" max="12248" width="13.140625" style="6" customWidth="1"/>
    <col min="12249" max="12249" width="10.140625" style="6" customWidth="1"/>
    <col min="12250" max="12250" width="13.7109375" style="6" customWidth="1"/>
    <col min="12251" max="12252" width="0" style="6" hidden="1" customWidth="1"/>
    <col min="12253" max="12253" width="13.7109375" style="6" customWidth="1"/>
    <col min="12254" max="12254" width="14.42578125" style="6" customWidth="1"/>
    <col min="12255" max="12255" width="13.42578125" style="6" customWidth="1"/>
    <col min="12256" max="12257" width="0" style="6" hidden="1" customWidth="1"/>
    <col min="12258" max="12258" width="13.42578125" style="6" customWidth="1"/>
    <col min="12259" max="12259" width="14.140625" style="6" customWidth="1"/>
    <col min="12260" max="12260" width="11.7109375" style="6" customWidth="1"/>
    <col min="12261" max="12261" width="11.5703125" style="6" customWidth="1"/>
    <col min="12262" max="12262" width="13.85546875" style="6" customWidth="1"/>
    <col min="12263" max="12493" width="9.140625" style="6"/>
    <col min="12494" max="12494" width="17.7109375" style="6" customWidth="1"/>
    <col min="12495" max="12495" width="0" style="6" hidden="1" customWidth="1"/>
    <col min="12496" max="12496" width="8" style="6" customWidth="1"/>
    <col min="12497" max="12497" width="45.85546875" style="6" customWidth="1"/>
    <col min="12498" max="12501" width="13.7109375" style="6" customWidth="1"/>
    <col min="12502" max="12502" width="12.7109375" style="6" customWidth="1"/>
    <col min="12503" max="12503" width="9.42578125" style="6" customWidth="1"/>
    <col min="12504" max="12504" width="13.140625" style="6" customWidth="1"/>
    <col min="12505" max="12505" width="10.140625" style="6" customWidth="1"/>
    <col min="12506" max="12506" width="13.7109375" style="6" customWidth="1"/>
    <col min="12507" max="12508" width="0" style="6" hidden="1" customWidth="1"/>
    <col min="12509" max="12509" width="13.7109375" style="6" customWidth="1"/>
    <col min="12510" max="12510" width="14.42578125" style="6" customWidth="1"/>
    <col min="12511" max="12511" width="13.42578125" style="6" customWidth="1"/>
    <col min="12512" max="12513" width="0" style="6" hidden="1" customWidth="1"/>
    <col min="12514" max="12514" width="13.42578125" style="6" customWidth="1"/>
    <col min="12515" max="12515" width="14.140625" style="6" customWidth="1"/>
    <col min="12516" max="12516" width="11.7109375" style="6" customWidth="1"/>
    <col min="12517" max="12517" width="11.5703125" style="6" customWidth="1"/>
    <col min="12518" max="12518" width="13.85546875" style="6" customWidth="1"/>
    <col min="12519" max="12749" width="9.140625" style="6"/>
    <col min="12750" max="12750" width="17.7109375" style="6" customWidth="1"/>
    <col min="12751" max="12751" width="0" style="6" hidden="1" customWidth="1"/>
    <col min="12752" max="12752" width="8" style="6" customWidth="1"/>
    <col min="12753" max="12753" width="45.85546875" style="6" customWidth="1"/>
    <col min="12754" max="12757" width="13.7109375" style="6" customWidth="1"/>
    <col min="12758" max="12758" width="12.7109375" style="6" customWidth="1"/>
    <col min="12759" max="12759" width="9.42578125" style="6" customWidth="1"/>
    <col min="12760" max="12760" width="13.140625" style="6" customWidth="1"/>
    <col min="12761" max="12761" width="10.140625" style="6" customWidth="1"/>
    <col min="12762" max="12762" width="13.7109375" style="6" customWidth="1"/>
    <col min="12763" max="12764" width="0" style="6" hidden="1" customWidth="1"/>
    <col min="12765" max="12765" width="13.7109375" style="6" customWidth="1"/>
    <col min="12766" max="12766" width="14.42578125" style="6" customWidth="1"/>
    <col min="12767" max="12767" width="13.42578125" style="6" customWidth="1"/>
    <col min="12768" max="12769" width="0" style="6" hidden="1" customWidth="1"/>
    <col min="12770" max="12770" width="13.42578125" style="6" customWidth="1"/>
    <col min="12771" max="12771" width="14.140625" style="6" customWidth="1"/>
    <col min="12772" max="12772" width="11.7109375" style="6" customWidth="1"/>
    <col min="12773" max="12773" width="11.5703125" style="6" customWidth="1"/>
    <col min="12774" max="12774" width="13.85546875" style="6" customWidth="1"/>
    <col min="12775" max="13005" width="9.140625" style="6"/>
    <col min="13006" max="13006" width="17.7109375" style="6" customWidth="1"/>
    <col min="13007" max="13007" width="0" style="6" hidden="1" customWidth="1"/>
    <col min="13008" max="13008" width="8" style="6" customWidth="1"/>
    <col min="13009" max="13009" width="45.85546875" style="6" customWidth="1"/>
    <col min="13010" max="13013" width="13.7109375" style="6" customWidth="1"/>
    <col min="13014" max="13014" width="12.7109375" style="6" customWidth="1"/>
    <col min="13015" max="13015" width="9.42578125" style="6" customWidth="1"/>
    <col min="13016" max="13016" width="13.140625" style="6" customWidth="1"/>
    <col min="13017" max="13017" width="10.140625" style="6" customWidth="1"/>
    <col min="13018" max="13018" width="13.7109375" style="6" customWidth="1"/>
    <col min="13019" max="13020" width="0" style="6" hidden="1" customWidth="1"/>
    <col min="13021" max="13021" width="13.7109375" style="6" customWidth="1"/>
    <col min="13022" max="13022" width="14.42578125" style="6" customWidth="1"/>
    <col min="13023" max="13023" width="13.42578125" style="6" customWidth="1"/>
    <col min="13024" max="13025" width="0" style="6" hidden="1" customWidth="1"/>
    <col min="13026" max="13026" width="13.42578125" style="6" customWidth="1"/>
    <col min="13027" max="13027" width="14.140625" style="6" customWidth="1"/>
    <col min="13028" max="13028" width="11.7109375" style="6" customWidth="1"/>
    <col min="13029" max="13029" width="11.5703125" style="6" customWidth="1"/>
    <col min="13030" max="13030" width="13.85546875" style="6" customWidth="1"/>
    <col min="13031" max="13261" width="9.140625" style="6"/>
    <col min="13262" max="13262" width="17.7109375" style="6" customWidth="1"/>
    <col min="13263" max="13263" width="0" style="6" hidden="1" customWidth="1"/>
    <col min="13264" max="13264" width="8" style="6" customWidth="1"/>
    <col min="13265" max="13265" width="45.85546875" style="6" customWidth="1"/>
    <col min="13266" max="13269" width="13.7109375" style="6" customWidth="1"/>
    <col min="13270" max="13270" width="12.7109375" style="6" customWidth="1"/>
    <col min="13271" max="13271" width="9.42578125" style="6" customWidth="1"/>
    <col min="13272" max="13272" width="13.140625" style="6" customWidth="1"/>
    <col min="13273" max="13273" width="10.140625" style="6" customWidth="1"/>
    <col min="13274" max="13274" width="13.7109375" style="6" customWidth="1"/>
    <col min="13275" max="13276" width="0" style="6" hidden="1" customWidth="1"/>
    <col min="13277" max="13277" width="13.7109375" style="6" customWidth="1"/>
    <col min="13278" max="13278" width="14.42578125" style="6" customWidth="1"/>
    <col min="13279" max="13279" width="13.42578125" style="6" customWidth="1"/>
    <col min="13280" max="13281" width="0" style="6" hidden="1" customWidth="1"/>
    <col min="13282" max="13282" width="13.42578125" style="6" customWidth="1"/>
    <col min="13283" max="13283" width="14.140625" style="6" customWidth="1"/>
    <col min="13284" max="13284" width="11.7109375" style="6" customWidth="1"/>
    <col min="13285" max="13285" width="11.5703125" style="6" customWidth="1"/>
    <col min="13286" max="13286" width="13.85546875" style="6" customWidth="1"/>
    <col min="13287" max="13517" width="9.140625" style="6"/>
    <col min="13518" max="13518" width="17.7109375" style="6" customWidth="1"/>
    <col min="13519" max="13519" width="0" style="6" hidden="1" customWidth="1"/>
    <col min="13520" max="13520" width="8" style="6" customWidth="1"/>
    <col min="13521" max="13521" width="45.85546875" style="6" customWidth="1"/>
    <col min="13522" max="13525" width="13.7109375" style="6" customWidth="1"/>
    <col min="13526" max="13526" width="12.7109375" style="6" customWidth="1"/>
    <col min="13527" max="13527" width="9.42578125" style="6" customWidth="1"/>
    <col min="13528" max="13528" width="13.140625" style="6" customWidth="1"/>
    <col min="13529" max="13529" width="10.140625" style="6" customWidth="1"/>
    <col min="13530" max="13530" width="13.7109375" style="6" customWidth="1"/>
    <col min="13531" max="13532" width="0" style="6" hidden="1" customWidth="1"/>
    <col min="13533" max="13533" width="13.7109375" style="6" customWidth="1"/>
    <col min="13534" max="13534" width="14.42578125" style="6" customWidth="1"/>
    <col min="13535" max="13535" width="13.42578125" style="6" customWidth="1"/>
    <col min="13536" max="13537" width="0" style="6" hidden="1" customWidth="1"/>
    <col min="13538" max="13538" width="13.42578125" style="6" customWidth="1"/>
    <col min="13539" max="13539" width="14.140625" style="6" customWidth="1"/>
    <col min="13540" max="13540" width="11.7109375" style="6" customWidth="1"/>
    <col min="13541" max="13541" width="11.5703125" style="6" customWidth="1"/>
    <col min="13542" max="13542" width="13.85546875" style="6" customWidth="1"/>
    <col min="13543" max="13773" width="9.140625" style="6"/>
    <col min="13774" max="13774" width="17.7109375" style="6" customWidth="1"/>
    <col min="13775" max="13775" width="0" style="6" hidden="1" customWidth="1"/>
    <col min="13776" max="13776" width="8" style="6" customWidth="1"/>
    <col min="13777" max="13777" width="45.85546875" style="6" customWidth="1"/>
    <col min="13778" max="13781" width="13.7109375" style="6" customWidth="1"/>
    <col min="13782" max="13782" width="12.7109375" style="6" customWidth="1"/>
    <col min="13783" max="13783" width="9.42578125" style="6" customWidth="1"/>
    <col min="13784" max="13784" width="13.140625" style="6" customWidth="1"/>
    <col min="13785" max="13785" width="10.140625" style="6" customWidth="1"/>
    <col min="13786" max="13786" width="13.7109375" style="6" customWidth="1"/>
    <col min="13787" max="13788" width="0" style="6" hidden="1" customWidth="1"/>
    <col min="13789" max="13789" width="13.7109375" style="6" customWidth="1"/>
    <col min="13790" max="13790" width="14.42578125" style="6" customWidth="1"/>
    <col min="13791" max="13791" width="13.42578125" style="6" customWidth="1"/>
    <col min="13792" max="13793" width="0" style="6" hidden="1" customWidth="1"/>
    <col min="13794" max="13794" width="13.42578125" style="6" customWidth="1"/>
    <col min="13795" max="13795" width="14.140625" style="6" customWidth="1"/>
    <col min="13796" max="13796" width="11.7109375" style="6" customWidth="1"/>
    <col min="13797" max="13797" width="11.5703125" style="6" customWidth="1"/>
    <col min="13798" max="13798" width="13.85546875" style="6" customWidth="1"/>
    <col min="13799" max="14029" width="9.140625" style="6"/>
    <col min="14030" max="14030" width="17.7109375" style="6" customWidth="1"/>
    <col min="14031" max="14031" width="0" style="6" hidden="1" customWidth="1"/>
    <col min="14032" max="14032" width="8" style="6" customWidth="1"/>
    <col min="14033" max="14033" width="45.85546875" style="6" customWidth="1"/>
    <col min="14034" max="14037" width="13.7109375" style="6" customWidth="1"/>
    <col min="14038" max="14038" width="12.7109375" style="6" customWidth="1"/>
    <col min="14039" max="14039" width="9.42578125" style="6" customWidth="1"/>
    <col min="14040" max="14040" width="13.140625" style="6" customWidth="1"/>
    <col min="14041" max="14041" width="10.140625" style="6" customWidth="1"/>
    <col min="14042" max="14042" width="13.7109375" style="6" customWidth="1"/>
    <col min="14043" max="14044" width="0" style="6" hidden="1" customWidth="1"/>
    <col min="14045" max="14045" width="13.7109375" style="6" customWidth="1"/>
    <col min="14046" max="14046" width="14.42578125" style="6" customWidth="1"/>
    <col min="14047" max="14047" width="13.42578125" style="6" customWidth="1"/>
    <col min="14048" max="14049" width="0" style="6" hidden="1" customWidth="1"/>
    <col min="14050" max="14050" width="13.42578125" style="6" customWidth="1"/>
    <col min="14051" max="14051" width="14.140625" style="6" customWidth="1"/>
    <col min="14052" max="14052" width="11.7109375" style="6" customWidth="1"/>
    <col min="14053" max="14053" width="11.5703125" style="6" customWidth="1"/>
    <col min="14054" max="14054" width="13.85546875" style="6" customWidth="1"/>
    <col min="14055" max="14285" width="9.140625" style="6"/>
    <col min="14286" max="14286" width="17.7109375" style="6" customWidth="1"/>
    <col min="14287" max="14287" width="0" style="6" hidden="1" customWidth="1"/>
    <col min="14288" max="14288" width="8" style="6" customWidth="1"/>
    <col min="14289" max="14289" width="45.85546875" style="6" customWidth="1"/>
    <col min="14290" max="14293" width="13.7109375" style="6" customWidth="1"/>
    <col min="14294" max="14294" width="12.7109375" style="6" customWidth="1"/>
    <col min="14295" max="14295" width="9.42578125" style="6" customWidth="1"/>
    <col min="14296" max="14296" width="13.140625" style="6" customWidth="1"/>
    <col min="14297" max="14297" width="10.140625" style="6" customWidth="1"/>
    <col min="14298" max="14298" width="13.7109375" style="6" customWidth="1"/>
    <col min="14299" max="14300" width="0" style="6" hidden="1" customWidth="1"/>
    <col min="14301" max="14301" width="13.7109375" style="6" customWidth="1"/>
    <col min="14302" max="14302" width="14.42578125" style="6" customWidth="1"/>
    <col min="14303" max="14303" width="13.42578125" style="6" customWidth="1"/>
    <col min="14304" max="14305" width="0" style="6" hidden="1" customWidth="1"/>
    <col min="14306" max="14306" width="13.42578125" style="6" customWidth="1"/>
    <col min="14307" max="14307" width="14.140625" style="6" customWidth="1"/>
    <col min="14308" max="14308" width="11.7109375" style="6" customWidth="1"/>
    <col min="14309" max="14309" width="11.5703125" style="6" customWidth="1"/>
    <col min="14310" max="14310" width="13.85546875" style="6" customWidth="1"/>
    <col min="14311" max="14541" width="9.140625" style="6"/>
    <col min="14542" max="14542" width="17.7109375" style="6" customWidth="1"/>
    <col min="14543" max="14543" width="0" style="6" hidden="1" customWidth="1"/>
    <col min="14544" max="14544" width="8" style="6" customWidth="1"/>
    <col min="14545" max="14545" width="45.85546875" style="6" customWidth="1"/>
    <col min="14546" max="14549" width="13.7109375" style="6" customWidth="1"/>
    <col min="14550" max="14550" width="12.7109375" style="6" customWidth="1"/>
    <col min="14551" max="14551" width="9.42578125" style="6" customWidth="1"/>
    <col min="14552" max="14552" width="13.140625" style="6" customWidth="1"/>
    <col min="14553" max="14553" width="10.140625" style="6" customWidth="1"/>
    <col min="14554" max="14554" width="13.7109375" style="6" customWidth="1"/>
    <col min="14555" max="14556" width="0" style="6" hidden="1" customWidth="1"/>
    <col min="14557" max="14557" width="13.7109375" style="6" customWidth="1"/>
    <col min="14558" max="14558" width="14.42578125" style="6" customWidth="1"/>
    <col min="14559" max="14559" width="13.42578125" style="6" customWidth="1"/>
    <col min="14560" max="14561" width="0" style="6" hidden="1" customWidth="1"/>
    <col min="14562" max="14562" width="13.42578125" style="6" customWidth="1"/>
    <col min="14563" max="14563" width="14.140625" style="6" customWidth="1"/>
    <col min="14564" max="14564" width="11.7109375" style="6" customWidth="1"/>
    <col min="14565" max="14565" width="11.5703125" style="6" customWidth="1"/>
    <col min="14566" max="14566" width="13.85546875" style="6" customWidth="1"/>
    <col min="14567" max="14797" width="9.140625" style="6"/>
    <col min="14798" max="14798" width="17.7109375" style="6" customWidth="1"/>
    <col min="14799" max="14799" width="0" style="6" hidden="1" customWidth="1"/>
    <col min="14800" max="14800" width="8" style="6" customWidth="1"/>
    <col min="14801" max="14801" width="45.85546875" style="6" customWidth="1"/>
    <col min="14802" max="14805" width="13.7109375" style="6" customWidth="1"/>
    <col min="14806" max="14806" width="12.7109375" style="6" customWidth="1"/>
    <col min="14807" max="14807" width="9.42578125" style="6" customWidth="1"/>
    <col min="14808" max="14808" width="13.140625" style="6" customWidth="1"/>
    <col min="14809" max="14809" width="10.140625" style="6" customWidth="1"/>
    <col min="14810" max="14810" width="13.7109375" style="6" customWidth="1"/>
    <col min="14811" max="14812" width="0" style="6" hidden="1" customWidth="1"/>
    <col min="14813" max="14813" width="13.7109375" style="6" customWidth="1"/>
    <col min="14814" max="14814" width="14.42578125" style="6" customWidth="1"/>
    <col min="14815" max="14815" width="13.42578125" style="6" customWidth="1"/>
    <col min="14816" max="14817" width="0" style="6" hidden="1" customWidth="1"/>
    <col min="14818" max="14818" width="13.42578125" style="6" customWidth="1"/>
    <col min="14819" max="14819" width="14.140625" style="6" customWidth="1"/>
    <col min="14820" max="14820" width="11.7109375" style="6" customWidth="1"/>
    <col min="14821" max="14821" width="11.5703125" style="6" customWidth="1"/>
    <col min="14822" max="14822" width="13.85546875" style="6" customWidth="1"/>
    <col min="14823" max="15053" width="9.140625" style="6"/>
    <col min="15054" max="15054" width="17.7109375" style="6" customWidth="1"/>
    <col min="15055" max="15055" width="0" style="6" hidden="1" customWidth="1"/>
    <col min="15056" max="15056" width="8" style="6" customWidth="1"/>
    <col min="15057" max="15057" width="45.85546875" style="6" customWidth="1"/>
    <col min="15058" max="15061" width="13.7109375" style="6" customWidth="1"/>
    <col min="15062" max="15062" width="12.7109375" style="6" customWidth="1"/>
    <col min="15063" max="15063" width="9.42578125" style="6" customWidth="1"/>
    <col min="15064" max="15064" width="13.140625" style="6" customWidth="1"/>
    <col min="15065" max="15065" width="10.140625" style="6" customWidth="1"/>
    <col min="15066" max="15066" width="13.7109375" style="6" customWidth="1"/>
    <col min="15067" max="15068" width="0" style="6" hidden="1" customWidth="1"/>
    <col min="15069" max="15069" width="13.7109375" style="6" customWidth="1"/>
    <col min="15070" max="15070" width="14.42578125" style="6" customWidth="1"/>
    <col min="15071" max="15071" width="13.42578125" style="6" customWidth="1"/>
    <col min="15072" max="15073" width="0" style="6" hidden="1" customWidth="1"/>
    <col min="15074" max="15074" width="13.42578125" style="6" customWidth="1"/>
    <col min="15075" max="15075" width="14.140625" style="6" customWidth="1"/>
    <col min="15076" max="15076" width="11.7109375" style="6" customWidth="1"/>
    <col min="15077" max="15077" width="11.5703125" style="6" customWidth="1"/>
    <col min="15078" max="15078" width="13.85546875" style="6" customWidth="1"/>
    <col min="15079" max="15309" width="9.140625" style="6"/>
    <col min="15310" max="15310" width="17.7109375" style="6" customWidth="1"/>
    <col min="15311" max="15311" width="0" style="6" hidden="1" customWidth="1"/>
    <col min="15312" max="15312" width="8" style="6" customWidth="1"/>
    <col min="15313" max="15313" width="45.85546875" style="6" customWidth="1"/>
    <col min="15314" max="15317" width="13.7109375" style="6" customWidth="1"/>
    <col min="15318" max="15318" width="12.7109375" style="6" customWidth="1"/>
    <col min="15319" max="15319" width="9.42578125" style="6" customWidth="1"/>
    <col min="15320" max="15320" width="13.140625" style="6" customWidth="1"/>
    <col min="15321" max="15321" width="10.140625" style="6" customWidth="1"/>
    <col min="15322" max="15322" width="13.7109375" style="6" customWidth="1"/>
    <col min="15323" max="15324" width="0" style="6" hidden="1" customWidth="1"/>
    <col min="15325" max="15325" width="13.7109375" style="6" customWidth="1"/>
    <col min="15326" max="15326" width="14.42578125" style="6" customWidth="1"/>
    <col min="15327" max="15327" width="13.42578125" style="6" customWidth="1"/>
    <col min="15328" max="15329" width="0" style="6" hidden="1" customWidth="1"/>
    <col min="15330" max="15330" width="13.42578125" style="6" customWidth="1"/>
    <col min="15331" max="15331" width="14.140625" style="6" customWidth="1"/>
    <col min="15332" max="15332" width="11.7109375" style="6" customWidth="1"/>
    <col min="15333" max="15333" width="11.5703125" style="6" customWidth="1"/>
    <col min="15334" max="15334" width="13.85546875" style="6" customWidth="1"/>
    <col min="15335" max="15565" width="9.140625" style="6"/>
    <col min="15566" max="15566" width="17.7109375" style="6" customWidth="1"/>
    <col min="15567" max="15567" width="0" style="6" hidden="1" customWidth="1"/>
    <col min="15568" max="15568" width="8" style="6" customWidth="1"/>
    <col min="15569" max="15569" width="45.85546875" style="6" customWidth="1"/>
    <col min="15570" max="15573" width="13.7109375" style="6" customWidth="1"/>
    <col min="15574" max="15574" width="12.7109375" style="6" customWidth="1"/>
    <col min="15575" max="15575" width="9.42578125" style="6" customWidth="1"/>
    <col min="15576" max="15576" width="13.140625" style="6" customWidth="1"/>
    <col min="15577" max="15577" width="10.140625" style="6" customWidth="1"/>
    <col min="15578" max="15578" width="13.7109375" style="6" customWidth="1"/>
    <col min="15579" max="15580" width="0" style="6" hidden="1" customWidth="1"/>
    <col min="15581" max="15581" width="13.7109375" style="6" customWidth="1"/>
    <col min="15582" max="15582" width="14.42578125" style="6" customWidth="1"/>
    <col min="15583" max="15583" width="13.42578125" style="6" customWidth="1"/>
    <col min="15584" max="15585" width="0" style="6" hidden="1" customWidth="1"/>
    <col min="15586" max="15586" width="13.42578125" style="6" customWidth="1"/>
    <col min="15587" max="15587" width="14.140625" style="6" customWidth="1"/>
    <col min="15588" max="15588" width="11.7109375" style="6" customWidth="1"/>
    <col min="15589" max="15589" width="11.5703125" style="6" customWidth="1"/>
    <col min="15590" max="15590" width="13.85546875" style="6" customWidth="1"/>
    <col min="15591" max="15821" width="9.140625" style="6"/>
    <col min="15822" max="15822" width="17.7109375" style="6" customWidth="1"/>
    <col min="15823" max="15823" width="0" style="6" hidden="1" customWidth="1"/>
    <col min="15824" max="15824" width="8" style="6" customWidth="1"/>
    <col min="15825" max="15825" width="45.85546875" style="6" customWidth="1"/>
    <col min="15826" max="15829" width="13.7109375" style="6" customWidth="1"/>
    <col min="15830" max="15830" width="12.7109375" style="6" customWidth="1"/>
    <col min="15831" max="15831" width="9.42578125" style="6" customWidth="1"/>
    <col min="15832" max="15832" width="13.140625" style="6" customWidth="1"/>
    <col min="15833" max="15833" width="10.140625" style="6" customWidth="1"/>
    <col min="15834" max="15834" width="13.7109375" style="6" customWidth="1"/>
    <col min="15835" max="15836" width="0" style="6" hidden="1" customWidth="1"/>
    <col min="15837" max="15837" width="13.7109375" style="6" customWidth="1"/>
    <col min="15838" max="15838" width="14.42578125" style="6" customWidth="1"/>
    <col min="15839" max="15839" width="13.42578125" style="6" customWidth="1"/>
    <col min="15840" max="15841" width="0" style="6" hidden="1" customWidth="1"/>
    <col min="15842" max="15842" width="13.42578125" style="6" customWidth="1"/>
    <col min="15843" max="15843" width="14.140625" style="6" customWidth="1"/>
    <col min="15844" max="15844" width="11.7109375" style="6" customWidth="1"/>
    <col min="15845" max="15845" width="11.5703125" style="6" customWidth="1"/>
    <col min="15846" max="15846" width="13.85546875" style="6" customWidth="1"/>
    <col min="15847" max="16077" width="9.140625" style="6"/>
    <col min="16078" max="16078" width="17.7109375" style="6" customWidth="1"/>
    <col min="16079" max="16079" width="0" style="6" hidden="1" customWidth="1"/>
    <col min="16080" max="16080" width="8" style="6" customWidth="1"/>
    <col min="16081" max="16081" width="45.85546875" style="6" customWidth="1"/>
    <col min="16082" max="16085" width="13.7109375" style="6" customWidth="1"/>
    <col min="16086" max="16086" width="12.7109375" style="6" customWidth="1"/>
    <col min="16087" max="16087" width="9.42578125" style="6" customWidth="1"/>
    <col min="16088" max="16088" width="13.140625" style="6" customWidth="1"/>
    <col min="16089" max="16089" width="10.140625" style="6" customWidth="1"/>
    <col min="16090" max="16090" width="13.7109375" style="6" customWidth="1"/>
    <col min="16091" max="16092" width="0" style="6" hidden="1" customWidth="1"/>
    <col min="16093" max="16093" width="13.7109375" style="6" customWidth="1"/>
    <col min="16094" max="16094" width="14.42578125" style="6" customWidth="1"/>
    <col min="16095" max="16095" width="13.42578125" style="6" customWidth="1"/>
    <col min="16096" max="16097" width="0" style="6" hidden="1" customWidth="1"/>
    <col min="16098" max="16098" width="13.42578125" style="6" customWidth="1"/>
    <col min="16099" max="16099" width="14.140625" style="6" customWidth="1"/>
    <col min="16100" max="16100" width="11.7109375" style="6" customWidth="1"/>
    <col min="16101" max="16101" width="11.5703125" style="6" customWidth="1"/>
    <col min="16102" max="16102" width="13.85546875" style="6" customWidth="1"/>
    <col min="16103" max="16384" width="9.140625" style="6"/>
  </cols>
  <sheetData>
    <row r="1" spans="1:27" ht="14.25" customHeight="1" x14ac:dyDescent="0.3">
      <c r="A1" s="1"/>
      <c r="B1" s="2"/>
      <c r="C1" s="3"/>
      <c r="D1" s="1"/>
      <c r="E1" s="4"/>
      <c r="F1" s="4"/>
      <c r="G1" s="4"/>
      <c r="H1" s="4"/>
      <c r="I1" s="4"/>
      <c r="J1" s="4"/>
      <c r="K1" s="167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  <c r="X1" s="4"/>
    </row>
    <row r="2" spans="1:27" ht="14.25" customHeight="1" x14ac:dyDescent="0.2">
      <c r="A2" s="217" t="s">
        <v>0</v>
      </c>
      <c r="B2" s="217"/>
      <c r="C2" s="217"/>
      <c r="D2" s="217"/>
      <c r="E2" s="217"/>
      <c r="F2" s="217"/>
      <c r="G2" s="8"/>
      <c r="H2" s="8"/>
      <c r="I2" s="8"/>
    </row>
    <row r="3" spans="1:27" ht="15" x14ac:dyDescent="0.2">
      <c r="A3" s="207" t="s">
        <v>426</v>
      </c>
      <c r="B3" s="207"/>
      <c r="C3" s="207"/>
      <c r="D3" s="207"/>
      <c r="E3" s="8"/>
      <c r="F3" s="8"/>
      <c r="G3" s="8"/>
      <c r="H3" s="8"/>
      <c r="I3" s="8"/>
      <c r="J3" s="8"/>
      <c r="L3" s="8"/>
      <c r="M3" s="160"/>
      <c r="N3" s="160"/>
      <c r="O3" s="8"/>
      <c r="P3" s="160"/>
      <c r="Q3" s="8"/>
      <c r="R3" s="8"/>
      <c r="S3" s="8"/>
      <c r="T3" s="8"/>
    </row>
    <row r="4" spans="1:27" ht="15" x14ac:dyDescent="0.2">
      <c r="A4" s="159"/>
      <c r="B4" s="159"/>
      <c r="C4" s="159"/>
      <c r="D4" s="159"/>
      <c r="E4" s="160"/>
      <c r="F4" s="160"/>
      <c r="G4" s="160"/>
      <c r="H4" s="164"/>
      <c r="J4" s="8"/>
      <c r="L4" s="8"/>
      <c r="N4" s="8"/>
      <c r="O4" s="8"/>
      <c r="P4" s="8"/>
      <c r="Q4" s="8"/>
      <c r="R4" s="8"/>
      <c r="T4" s="8"/>
    </row>
    <row r="5" spans="1:27" ht="35.25" customHeight="1" x14ac:dyDescent="0.2">
      <c r="A5" s="193" t="s">
        <v>2</v>
      </c>
      <c r="B5" s="209" t="s">
        <v>328</v>
      </c>
      <c r="C5" s="209" t="s">
        <v>3</v>
      </c>
      <c r="D5" s="212" t="s">
        <v>4</v>
      </c>
      <c r="E5" s="190" t="s">
        <v>5</v>
      </c>
      <c r="F5" s="191"/>
      <c r="G5" s="191"/>
      <c r="H5" s="191"/>
      <c r="I5" s="191"/>
      <c r="J5" s="191"/>
      <c r="K5" s="214"/>
      <c r="L5" s="191"/>
      <c r="M5" s="190" t="s">
        <v>6</v>
      </c>
      <c r="N5" s="191"/>
      <c r="O5" s="191"/>
      <c r="P5" s="191"/>
      <c r="Q5" s="192"/>
      <c r="R5" s="193" t="s">
        <v>7</v>
      </c>
      <c r="S5" s="191"/>
      <c r="T5" s="191"/>
      <c r="U5" s="191"/>
      <c r="V5" s="194"/>
      <c r="W5" s="192" t="s">
        <v>348</v>
      </c>
    </row>
    <row r="6" spans="1:27" ht="54" customHeight="1" x14ac:dyDescent="0.2">
      <c r="A6" s="208"/>
      <c r="B6" s="210"/>
      <c r="C6" s="210"/>
      <c r="D6" s="213"/>
      <c r="E6" s="196" t="s">
        <v>8</v>
      </c>
      <c r="F6" s="197"/>
      <c r="G6" s="114" t="s">
        <v>9</v>
      </c>
      <c r="H6" s="114" t="s">
        <v>10</v>
      </c>
      <c r="I6" s="198" t="s">
        <v>11</v>
      </c>
      <c r="J6" s="197"/>
      <c r="K6" s="199" t="s">
        <v>12</v>
      </c>
      <c r="L6" s="200"/>
      <c r="M6" s="201" t="s">
        <v>8</v>
      </c>
      <c r="N6" s="202"/>
      <c r="O6" s="114" t="s">
        <v>13</v>
      </c>
      <c r="P6" s="114" t="s">
        <v>10</v>
      </c>
      <c r="Q6" s="203" t="s">
        <v>14</v>
      </c>
      <c r="R6" s="201" t="s">
        <v>15</v>
      </c>
      <c r="S6" s="205"/>
      <c r="T6" s="10" t="s">
        <v>16</v>
      </c>
      <c r="U6" s="10" t="s">
        <v>17</v>
      </c>
      <c r="V6" s="206" t="s">
        <v>18</v>
      </c>
      <c r="W6" s="195"/>
    </row>
    <row r="7" spans="1:27" s="11" customFormat="1" ht="39" customHeight="1" x14ac:dyDescent="0.2">
      <c r="A7" s="208"/>
      <c r="B7" s="211"/>
      <c r="C7" s="211"/>
      <c r="D7" s="213"/>
      <c r="E7" s="158" t="s">
        <v>19</v>
      </c>
      <c r="F7" s="150" t="s">
        <v>428</v>
      </c>
      <c r="G7" s="150" t="s">
        <v>428</v>
      </c>
      <c r="H7" s="150" t="s">
        <v>428</v>
      </c>
      <c r="I7" s="115" t="s">
        <v>1</v>
      </c>
      <c r="J7" s="114" t="s">
        <v>20</v>
      </c>
      <c r="K7" s="168" t="s">
        <v>1</v>
      </c>
      <c r="L7" s="114" t="s">
        <v>20</v>
      </c>
      <c r="M7" s="158" t="s">
        <v>19</v>
      </c>
      <c r="N7" s="150" t="s">
        <v>428</v>
      </c>
      <c r="O7" s="150" t="s">
        <v>428</v>
      </c>
      <c r="P7" s="150" t="s">
        <v>428</v>
      </c>
      <c r="Q7" s="204"/>
      <c r="R7" s="158" t="s">
        <v>19</v>
      </c>
      <c r="S7" s="150" t="s">
        <v>428</v>
      </c>
      <c r="T7" s="150" t="s">
        <v>428</v>
      </c>
      <c r="U7" s="150" t="s">
        <v>428</v>
      </c>
      <c r="V7" s="206"/>
      <c r="W7" s="195"/>
    </row>
    <row r="8" spans="1:27" s="20" customFormat="1" ht="12" customHeight="1" x14ac:dyDescent="0.2">
      <c r="A8" s="14">
        <v>1</v>
      </c>
      <c r="B8" s="12">
        <v>2</v>
      </c>
      <c r="C8" s="13">
        <v>3</v>
      </c>
      <c r="D8" s="18">
        <v>4</v>
      </c>
      <c r="E8" s="14">
        <v>5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74">
        <v>10</v>
      </c>
      <c r="L8" s="16">
        <v>11</v>
      </c>
      <c r="M8" s="14">
        <v>12</v>
      </c>
      <c r="N8" s="17">
        <v>13</v>
      </c>
      <c r="O8" s="15">
        <v>13</v>
      </c>
      <c r="P8" s="18">
        <v>14</v>
      </c>
      <c r="Q8" s="16">
        <v>15</v>
      </c>
      <c r="R8" s="14">
        <v>16</v>
      </c>
      <c r="S8" s="12">
        <v>17</v>
      </c>
      <c r="T8" s="12">
        <v>17</v>
      </c>
      <c r="U8" s="12">
        <v>18</v>
      </c>
      <c r="V8" s="19">
        <v>19</v>
      </c>
      <c r="W8" s="96">
        <v>20</v>
      </c>
    </row>
    <row r="9" spans="1:27" s="35" customFormat="1" ht="27" customHeight="1" x14ac:dyDescent="0.25">
      <c r="A9" s="21" t="s">
        <v>51</v>
      </c>
      <c r="B9" s="22"/>
      <c r="C9" s="23" t="s">
        <v>102</v>
      </c>
      <c r="D9" s="24" t="s">
        <v>21</v>
      </c>
      <c r="E9" s="88">
        <f>E10+E55</f>
        <v>661708186</v>
      </c>
      <c r="F9" s="88">
        <f>F10+F55</f>
        <v>385849901.19333333</v>
      </c>
      <c r="G9" s="88">
        <f>G10+G55</f>
        <v>390493374.049999</v>
      </c>
      <c r="H9" s="88">
        <f>H10+H55</f>
        <v>377763646</v>
      </c>
      <c r="I9" s="88">
        <f>I10+I55</f>
        <v>15841506.973332472</v>
      </c>
      <c r="J9" s="89">
        <f t="shared" ref="J9:J17" si="0">ROUND(I9/F9*100,2)</f>
        <v>4.1100000000000003</v>
      </c>
      <c r="K9" s="88">
        <f>K10+K55</f>
        <v>-13603524.096666772</v>
      </c>
      <c r="L9" s="90">
        <f t="shared" ref="L9:L17" si="1">ROUND(K9*100/-F9,2)</f>
        <v>3.53</v>
      </c>
      <c r="M9" s="88">
        <f t="shared" ref="M9:V9" si="2">M10+M55</f>
        <v>14438362</v>
      </c>
      <c r="N9" s="88">
        <f t="shared" si="2"/>
        <v>8422377.8200000003</v>
      </c>
      <c r="O9" s="88">
        <f t="shared" si="2"/>
        <v>8563387</v>
      </c>
      <c r="P9" s="88">
        <f t="shared" si="2"/>
        <v>8353424</v>
      </c>
      <c r="Q9" s="88">
        <f t="shared" si="2"/>
        <v>209963</v>
      </c>
      <c r="R9" s="88">
        <f t="shared" si="2"/>
        <v>286037</v>
      </c>
      <c r="S9" s="88">
        <f t="shared" si="2"/>
        <v>167053</v>
      </c>
      <c r="T9" s="88">
        <f t="shared" si="2"/>
        <v>166850</v>
      </c>
      <c r="U9" s="88">
        <f t="shared" si="2"/>
        <v>164031</v>
      </c>
      <c r="V9" s="88">
        <f t="shared" si="2"/>
        <v>2819</v>
      </c>
      <c r="W9" s="91">
        <f>W177+W329+W484+W638+W787+W936+W1085+W1237+W1388+W1537+W1686+W1837+W1986+W2135+W2286+W2436+W2585+W2736+W2885+W3034+W3184+W3333+W3484+W3635+W3786+W3935+W4085+W4236+W4387+W4538+W4690+W4839+W4988+W5137+W5286+W5435+W5584+W5733+W5882+W6031+W6181+W6330</f>
        <v>5314121</v>
      </c>
      <c r="X9" s="25"/>
    </row>
    <row r="10" spans="1:27" s="26" customFormat="1" ht="29.25" customHeight="1" x14ac:dyDescent="0.25">
      <c r="A10" s="22" t="s">
        <v>51</v>
      </c>
      <c r="B10" s="21">
        <v>1</v>
      </c>
      <c r="C10" s="23" t="s">
        <v>102</v>
      </c>
      <c r="D10" s="27" t="s">
        <v>22</v>
      </c>
      <c r="E10" s="28">
        <f>E11+E17+E32</f>
        <v>435172515</v>
      </c>
      <c r="F10" s="28">
        <f>F11+F17+F32</f>
        <v>252761769.93666667</v>
      </c>
      <c r="G10" s="28">
        <f>G11+G17+G32</f>
        <v>255675509.2899991</v>
      </c>
      <c r="H10" s="28">
        <f>H11+H17+H32</f>
        <v>251280863.72999999</v>
      </c>
      <c r="I10" s="28">
        <f>I11+I17+I32</f>
        <v>6504579.813332472</v>
      </c>
      <c r="J10" s="29">
        <f t="shared" si="0"/>
        <v>2.57</v>
      </c>
      <c r="K10" s="28">
        <f>K11+K17+K32</f>
        <v>-5867424.4600000344</v>
      </c>
      <c r="L10" s="30">
        <f t="shared" si="1"/>
        <v>2.3199999999999998</v>
      </c>
      <c r="M10" s="28">
        <f>M178+M330+M485+M639+M788+M937+M1086+M1238+M1389+M1538+M1687+M1838+M1987+M2136+M2287+M2437+M2586+M2737+M2886+M3035+M3185+M3334+M3485+M3636+M3787+M3936+M4086+M4237+M4388+M4539+M4691+M4840+M4989+M5138+M5287+M5436+M5585+M5734+M5883+M6032+M6182+M6331</f>
        <v>10444294</v>
      </c>
      <c r="N10" s="28">
        <f>N178+N330+N485+N639+N788+N937+N1086+N1238+N1389+N1538+N1687+N1838+N1987+N2136+N2287+N2437+N2586+N2737+N2886+N3035+N3185+N3334+N3485+N3636+N3787+N3936+N4086+N4237+N4388+N4539+N4691+N4840+N4989+N5138+N5287+N5436+N5585+N5734+N5883+N6032+N6182+N6331</f>
        <v>6092504.8200000003</v>
      </c>
      <c r="O10" s="28">
        <f t="shared" ref="O10:W10" si="3">O11+O17+O32</f>
        <v>6471254</v>
      </c>
      <c r="P10" s="28">
        <f t="shared" si="3"/>
        <v>6359998</v>
      </c>
      <c r="Q10" s="28">
        <f t="shared" si="3"/>
        <v>111256</v>
      </c>
      <c r="R10" s="28">
        <f t="shared" si="3"/>
        <v>191580</v>
      </c>
      <c r="S10" s="28">
        <f t="shared" si="3"/>
        <v>111942</v>
      </c>
      <c r="T10" s="28">
        <f t="shared" si="3"/>
        <v>110373</v>
      </c>
      <c r="U10" s="28">
        <f t="shared" si="3"/>
        <v>109514</v>
      </c>
      <c r="V10" s="28">
        <f t="shared" si="3"/>
        <v>859</v>
      </c>
      <c r="W10" s="28">
        <f t="shared" si="3"/>
        <v>0</v>
      </c>
      <c r="X10" s="25"/>
      <c r="Y10" s="176"/>
    </row>
    <row r="11" spans="1:27" s="26" customFormat="1" ht="26.25" customHeight="1" x14ac:dyDescent="0.25">
      <c r="A11" s="22" t="s">
        <v>51</v>
      </c>
      <c r="B11" s="22" t="s">
        <v>329</v>
      </c>
      <c r="C11" s="23" t="s">
        <v>102</v>
      </c>
      <c r="D11" s="32" t="s">
        <v>23</v>
      </c>
      <c r="E11" s="45">
        <f>SUM(E12:E16)</f>
        <v>336273555</v>
      </c>
      <c r="F11" s="45">
        <f>SUM(F12:F16)</f>
        <v>195864262</v>
      </c>
      <c r="G11" s="45">
        <f>SUM(G12:G16)</f>
        <v>194748681</v>
      </c>
      <c r="H11" s="45">
        <f>SUM(H12:H16)</f>
        <v>195864262</v>
      </c>
      <c r="I11" s="45">
        <f>SUM(I12:I16)</f>
        <v>1734849</v>
      </c>
      <c r="J11" s="85">
        <f t="shared" si="0"/>
        <v>0.89</v>
      </c>
      <c r="K11" s="45">
        <f>SUM(K12:K16)</f>
        <v>-2850430</v>
      </c>
      <c r="L11" s="85">
        <f t="shared" si="1"/>
        <v>1.46</v>
      </c>
      <c r="M11" s="45"/>
      <c r="N11" s="45"/>
      <c r="O11" s="45">
        <f>O179+O331+O486+O640+O789+O938+O1087+O1239+O1390+O1539+O1688+O1839+O1988+O2137+O2288+O2438+O2587+O2738+O2887+O3036+O3186+O3335+O3486+O3637+O3788+O3937+O4087+O4238+O4389+O4540+O4692+O4841+O4990+O5139+O5288+O5437+O5586+O5735+O5884+O6033+O6183</f>
        <v>3781457</v>
      </c>
      <c r="P11" s="45">
        <f>P179+P331+P486+P640+P789+P938+P1087+P1239+P1390+P1539+P1688+P1839+P1988+P2137+P2288+P2438+P2587+P2738+P2887+P3036+P3186+P3335+P3486+P3637+P3788+P3937+P4087+P4238+P4389+P4540+P4692+P4841+P4990+P5139+P5288+P5437+P5586+P5735+P5884+P6033+P6183</f>
        <v>3778221</v>
      </c>
      <c r="Q11" s="45">
        <f>Q179+Q331+Q486+Q640+Q789+Q938+Q1087+Q1239+Q1390+Q1539+Q1688+Q1839+Q1988+Q2137+Q2288+Q2438+Q2587+Q2738+Q2887+Q3036+Q3186+Q3335+Q3486+Q3637+Q3788+Q3937+Q4087+Q4238+Q4389+Q4540+Q4692+Q4841+Q4990+Q5139+Q5288+Q5437+Q5586+Q5735+Q5884+Q6033+Q6183</f>
        <v>3236</v>
      </c>
      <c r="R11" s="45">
        <f t="shared" ref="R11:W11" si="4">SUM(R12:R16)</f>
        <v>166957</v>
      </c>
      <c r="S11" s="45">
        <f t="shared" si="4"/>
        <v>97393</v>
      </c>
      <c r="T11" s="45">
        <f t="shared" si="4"/>
        <v>94639</v>
      </c>
      <c r="U11" s="45">
        <f t="shared" si="4"/>
        <v>94602</v>
      </c>
      <c r="V11" s="45">
        <f t="shared" si="4"/>
        <v>37</v>
      </c>
      <c r="W11" s="45">
        <f t="shared" si="4"/>
        <v>0</v>
      </c>
      <c r="X11" s="25"/>
      <c r="Y11" s="176"/>
      <c r="Z11" s="176"/>
    </row>
    <row r="12" spans="1:27" s="26" customFormat="1" ht="16.5" customHeight="1" x14ac:dyDescent="0.25">
      <c r="A12" s="22" t="s">
        <v>51</v>
      </c>
      <c r="B12" s="33" t="s">
        <v>329</v>
      </c>
      <c r="C12" s="112" t="s">
        <v>73</v>
      </c>
      <c r="D12" s="116" t="s">
        <v>382</v>
      </c>
      <c r="E12" s="93">
        <f t="shared" ref="E12:I16" si="5">E180+E332+E487+E641+E790+E939+E1088+E1240+E1391+E1540+E1689+E1840+E1989+E2138+E2289+E2439+E2588+E2739+E2888+E3037+E3187+E3336+E3487+E3638+E3789+E3938+E4088+E4239+E4390+E4541+E4693+E4842+E4991+E5140+E5289+E5438+E5587+E5736+E5885+E6034+E6184+E6333</f>
        <v>217797952</v>
      </c>
      <c r="F12" s="93">
        <f t="shared" si="5"/>
        <v>127122996</v>
      </c>
      <c r="G12" s="93">
        <f t="shared" si="5"/>
        <v>126007415</v>
      </c>
      <c r="H12" s="93">
        <f t="shared" si="5"/>
        <v>127122996</v>
      </c>
      <c r="I12" s="93">
        <f t="shared" si="5"/>
        <v>1734849</v>
      </c>
      <c r="J12" s="67">
        <f t="shared" si="0"/>
        <v>1.36</v>
      </c>
      <c r="K12" s="93">
        <f>K180+K332+K487+K641+K790+K939+K1088+K1240+K1391+K1540+K1689+K1840+K1989+K2138+K2289+K2439+K2588+K2739+K2888+K3037+K3187+K3336+K3487+K3638+K3789+K3938+K4088+K4239+K4390+K4541+K4693+K4842+K4991+K5140+K5289+K5438+K5587+K5736+K5885+K6034+K6184+K6333</f>
        <v>-2850430</v>
      </c>
      <c r="L12" s="67">
        <f t="shared" si="1"/>
        <v>2.2400000000000002</v>
      </c>
      <c r="M12" s="93"/>
      <c r="N12" s="93"/>
      <c r="O12" s="93"/>
      <c r="P12" s="93"/>
      <c r="Q12" s="93"/>
      <c r="R12" s="93">
        <f t="shared" ref="R12:V16" si="6">R180+R332+R487+R641+R790+R939+R1088+R1240+R1391+R1540+R1689+R1840+R1989+R2138+R2289+R2439+R2588+R2739+R2888+R3037+R3187+R3336+R3487+R3638+R3789+R3938+R4088+R4239+R4390+R4541+R4693+R4842+R4991+R5140+R5289+R5438+R5587+R5736+R5885+R6034+R6184+R6333</f>
        <v>166541</v>
      </c>
      <c r="S12" s="93">
        <f t="shared" si="6"/>
        <v>97150</v>
      </c>
      <c r="T12" s="93">
        <f t="shared" si="6"/>
        <v>94361</v>
      </c>
      <c r="U12" s="93">
        <f t="shared" si="6"/>
        <v>94324</v>
      </c>
      <c r="V12" s="93">
        <f t="shared" si="6"/>
        <v>37</v>
      </c>
      <c r="W12" s="93"/>
      <c r="X12" s="6"/>
      <c r="Y12" s="176"/>
      <c r="Z12" s="176"/>
      <c r="AA12" s="176"/>
    </row>
    <row r="13" spans="1:27" s="35" customFormat="1" ht="15.75" x14ac:dyDescent="0.25">
      <c r="A13" s="22" t="s">
        <v>51</v>
      </c>
      <c r="B13" s="33" t="s">
        <v>329</v>
      </c>
      <c r="C13" s="112" t="s">
        <v>74</v>
      </c>
      <c r="D13" s="116" t="s">
        <v>104</v>
      </c>
      <c r="E13" s="93">
        <f t="shared" si="5"/>
        <v>103889864</v>
      </c>
      <c r="F13" s="93">
        <f t="shared" si="5"/>
        <v>60486807</v>
      </c>
      <c r="G13" s="93">
        <f t="shared" si="5"/>
        <v>60486807</v>
      </c>
      <c r="H13" s="93">
        <f t="shared" si="5"/>
        <v>60486807</v>
      </c>
      <c r="I13" s="93">
        <f t="shared" si="5"/>
        <v>0</v>
      </c>
      <c r="J13" s="46">
        <f t="shared" si="0"/>
        <v>0</v>
      </c>
      <c r="K13" s="93">
        <f>K181+K333+K488+K642+K791+K940+K1089+K1241+K1392+K1541+K1690+K1841+K1990+K2139+K2290+K2440+K2589+K2740+K2889+K3038+K3188+K3337+K3488+K3639+K3790+K3939+K4089+K4240+K4391+K4542+K4694+K4843+K4992+K5141+K5290+K5439+K5588+K5737+K5886+K6035+K6185+K6334</f>
        <v>0</v>
      </c>
      <c r="L13" s="67">
        <f t="shared" si="1"/>
        <v>0</v>
      </c>
      <c r="M13" s="93"/>
      <c r="N13" s="93"/>
      <c r="O13" s="93"/>
      <c r="P13" s="93"/>
      <c r="Q13" s="93"/>
      <c r="R13" s="93">
        <f t="shared" si="6"/>
        <v>0</v>
      </c>
      <c r="S13" s="93">
        <f t="shared" si="6"/>
        <v>0</v>
      </c>
      <c r="T13" s="93">
        <f t="shared" si="6"/>
        <v>0</v>
      </c>
      <c r="U13" s="93">
        <f t="shared" si="6"/>
        <v>0</v>
      </c>
      <c r="V13" s="93">
        <f t="shared" si="6"/>
        <v>0</v>
      </c>
      <c r="W13" s="94"/>
      <c r="X13" s="6"/>
      <c r="Y13" s="176"/>
    </row>
    <row r="14" spans="1:27" s="35" customFormat="1" ht="15.75" x14ac:dyDescent="0.25">
      <c r="A14" s="22" t="s">
        <v>51</v>
      </c>
      <c r="B14" s="33" t="s">
        <v>329</v>
      </c>
      <c r="C14" s="112" t="s">
        <v>74</v>
      </c>
      <c r="D14" s="116" t="s">
        <v>105</v>
      </c>
      <c r="E14" s="93">
        <f t="shared" si="5"/>
        <v>13045149</v>
      </c>
      <c r="F14" s="93">
        <f t="shared" si="5"/>
        <v>7352828</v>
      </c>
      <c r="G14" s="93">
        <f t="shared" si="5"/>
        <v>7352828</v>
      </c>
      <c r="H14" s="93">
        <f t="shared" si="5"/>
        <v>7352828</v>
      </c>
      <c r="I14" s="93">
        <f t="shared" si="5"/>
        <v>0</v>
      </c>
      <c r="J14" s="46">
        <f t="shared" si="0"/>
        <v>0</v>
      </c>
      <c r="K14" s="93">
        <f>K182+K334+K489+K643+K792+K941+K1090+K1242+K1393+K1542+K1691+K1842+K1991+K2140+K2291+K2441+K2590+K2741+K2890+K3039+K3189+K3338+K3489+K3640+K3791+K3940+K4090+K4241+K4392+K4543+K4695+K4844+K4993+K5142+K5291+K5440+K5589+K5738+K5887+K6036+K6186+K6335</f>
        <v>0</v>
      </c>
      <c r="L14" s="67">
        <f t="shared" si="1"/>
        <v>0</v>
      </c>
      <c r="M14" s="93"/>
      <c r="N14" s="93"/>
      <c r="O14" s="93"/>
      <c r="P14" s="93"/>
      <c r="Q14" s="93"/>
      <c r="R14" s="93">
        <f t="shared" si="6"/>
        <v>0</v>
      </c>
      <c r="S14" s="93">
        <f t="shared" si="6"/>
        <v>0</v>
      </c>
      <c r="T14" s="93">
        <f t="shared" si="6"/>
        <v>0</v>
      </c>
      <c r="U14" s="93">
        <f t="shared" si="6"/>
        <v>0</v>
      </c>
      <c r="V14" s="93">
        <f t="shared" si="6"/>
        <v>0</v>
      </c>
      <c r="W14" s="94"/>
      <c r="X14" s="6"/>
      <c r="Y14" s="176"/>
    </row>
    <row r="15" spans="1:27" s="35" customFormat="1" ht="15.75" x14ac:dyDescent="0.25">
      <c r="A15" s="22" t="s">
        <v>51</v>
      </c>
      <c r="B15" s="33" t="s">
        <v>329</v>
      </c>
      <c r="C15" s="23" t="s">
        <v>75</v>
      </c>
      <c r="D15" s="116" t="s">
        <v>320</v>
      </c>
      <c r="E15" s="93">
        <f t="shared" si="5"/>
        <v>1886</v>
      </c>
      <c r="F15" s="93">
        <f t="shared" si="5"/>
        <v>1886</v>
      </c>
      <c r="G15" s="93">
        <f t="shared" si="5"/>
        <v>1886</v>
      </c>
      <c r="H15" s="93">
        <f t="shared" si="5"/>
        <v>1886</v>
      </c>
      <c r="I15" s="93">
        <f t="shared" si="5"/>
        <v>0</v>
      </c>
      <c r="J15" s="46">
        <f t="shared" si="0"/>
        <v>0</v>
      </c>
      <c r="K15" s="93">
        <f>K183+K335+K490+K644+K793+K942+K1091+K1243+K1394+K1543+K1692+K1843+K1992+K2141+K2292+K2442+K2591+K2742+K2891+K3040+K3190+K3339+K3490+K3641+K3792+K3941+K4091+K4242+K4393+K4544+K4696+K4845+K4994+K5143+K5292+K5441+K5590+K5739+K5888+K6037+K6187+K6336</f>
        <v>0</v>
      </c>
      <c r="L15" s="67">
        <f t="shared" si="1"/>
        <v>0</v>
      </c>
      <c r="M15" s="93"/>
      <c r="N15" s="93"/>
      <c r="O15" s="93"/>
      <c r="P15" s="93"/>
      <c r="Q15" s="93"/>
      <c r="R15" s="93">
        <f t="shared" si="6"/>
        <v>1</v>
      </c>
      <c r="S15" s="93">
        <f t="shared" si="6"/>
        <v>1</v>
      </c>
      <c r="T15" s="93">
        <f t="shared" si="6"/>
        <v>1</v>
      </c>
      <c r="U15" s="93">
        <f t="shared" si="6"/>
        <v>1</v>
      </c>
      <c r="V15" s="93">
        <f t="shared" si="6"/>
        <v>0</v>
      </c>
      <c r="W15" s="94"/>
      <c r="X15" s="6"/>
      <c r="Y15" s="176"/>
    </row>
    <row r="16" spans="1:27" s="35" customFormat="1" ht="31.5" x14ac:dyDescent="0.25">
      <c r="A16" s="22" t="s">
        <v>51</v>
      </c>
      <c r="B16" s="33" t="s">
        <v>329</v>
      </c>
      <c r="C16" s="23" t="s">
        <v>76</v>
      </c>
      <c r="D16" s="116" t="s">
        <v>321</v>
      </c>
      <c r="E16" s="93">
        <f t="shared" si="5"/>
        <v>1538704</v>
      </c>
      <c r="F16" s="93">
        <f t="shared" si="5"/>
        <v>899745</v>
      </c>
      <c r="G16" s="93">
        <f t="shared" si="5"/>
        <v>899745</v>
      </c>
      <c r="H16" s="93">
        <f t="shared" si="5"/>
        <v>899745</v>
      </c>
      <c r="I16" s="93">
        <f t="shared" si="5"/>
        <v>0</v>
      </c>
      <c r="J16" s="46">
        <f t="shared" si="0"/>
        <v>0</v>
      </c>
      <c r="K16" s="93">
        <f>K184+K336+K491+K645+K794+K943+K1092+K1244+K1395+K1544+K1693+K1844+K1993+K2142+K2293+K2443+K2592+K2743+K2892+K3041+K3191+K3340+K3491+K3642+K3793+K3942+K4092+K4243+K4394+K4545+K4697+K4846+K4995+K5144+K5293+K5442+K5591+K5740+K5889+K6038+K6188+K6337</f>
        <v>0</v>
      </c>
      <c r="L16" s="67">
        <f t="shared" si="1"/>
        <v>0</v>
      </c>
      <c r="M16" s="93"/>
      <c r="N16" s="93"/>
      <c r="O16" s="93"/>
      <c r="P16" s="93"/>
      <c r="Q16" s="93"/>
      <c r="R16" s="93">
        <f t="shared" si="6"/>
        <v>415</v>
      </c>
      <c r="S16" s="93">
        <f t="shared" si="6"/>
        <v>242</v>
      </c>
      <c r="T16" s="93">
        <f t="shared" si="6"/>
        <v>277</v>
      </c>
      <c r="U16" s="93">
        <f t="shared" si="6"/>
        <v>277</v>
      </c>
      <c r="V16" s="93">
        <f t="shared" si="6"/>
        <v>0</v>
      </c>
      <c r="W16" s="94"/>
      <c r="X16" s="6"/>
      <c r="Y16" s="176"/>
    </row>
    <row r="17" spans="1:28" s="35" customFormat="1" ht="15.75" x14ac:dyDescent="0.25">
      <c r="A17" s="22" t="s">
        <v>51</v>
      </c>
      <c r="B17" s="22" t="s">
        <v>330</v>
      </c>
      <c r="C17" s="36"/>
      <c r="D17" s="32" t="s">
        <v>24</v>
      </c>
      <c r="E17" s="92">
        <f>SUM(E19:E31)-426347</f>
        <v>62668700</v>
      </c>
      <c r="F17" s="92">
        <f>SUM(F19:F31)</f>
        <v>36805444.100000001</v>
      </c>
      <c r="G17" s="92">
        <f>SUM(G19:G31)</f>
        <v>37745362</v>
      </c>
      <c r="H17" s="92">
        <f>SUM(H19:H31)</f>
        <v>35743720</v>
      </c>
      <c r="I17" s="92">
        <f>SUM(I19:I31)</f>
        <v>1895996</v>
      </c>
      <c r="J17" s="84">
        <f t="shared" si="0"/>
        <v>5.15</v>
      </c>
      <c r="K17" s="92">
        <f>SUM(K19:K31)</f>
        <v>-956078.10000000033</v>
      </c>
      <c r="L17" s="85">
        <f t="shared" si="1"/>
        <v>2.6</v>
      </c>
      <c r="M17" s="92"/>
      <c r="N17" s="92"/>
      <c r="O17" s="92">
        <f>O185+O337+O492+O646+O795+O944+O1093+O1245+O1396+O1545+O1694+O1845+O1994+O2143+O2294+O2444+O2593+O2744+O2893+O3042+O3192+O3341+O3492+O3643+O3794+O3943+O4093+O4244+O4395+O4546+O4698+O4847+O4996+O5145+O5294+O5443+O5592+O5741+O5890+O6039+O6189</f>
        <v>2546132</v>
      </c>
      <c r="P17" s="92">
        <f>P185+P337+P492+P646+P795+P944+P1093+P1245+P1396+P1545+P1694+P1845+P1994+P2143+P2294+P2444+P2593+P2744+P2893+P3042+P3192+P3341+P3492+P3643+P3794+P3943+P4093+P4244+P4395+P4546+P4698+P4847+P4996+P5145+P5294+P5443+P5592+P5741+P5890+P6039+P6189</f>
        <v>2444805</v>
      </c>
      <c r="Q17" s="92">
        <f>Q185+Q337+Q492+Q646+Q795+Q944+Q1093+Q1245+Q1396+Q1545+Q1694+Q1845+Q1994+Q2143+Q2294+Q2444+Q2593+Q2744+Q2893+Q3042+Q3192+Q3341+Q3492+Q3643+Q3794+Q3943+Q4093+Q4244+Q4395+Q4546+Q4698+Q4847+Q4996+Q5145+Q5294+Q5443+Q5592+Q5741+Q5890+Q6039+Q6189</f>
        <v>101327</v>
      </c>
      <c r="R17" s="92">
        <f>SUM(R19:R31)</f>
        <v>24146</v>
      </c>
      <c r="S17" s="92">
        <f>SUM(S19:S31)</f>
        <v>14087</v>
      </c>
      <c r="T17" s="92">
        <f>SUM(T19:T31)</f>
        <v>14461</v>
      </c>
      <c r="U17" s="92">
        <f>SUM(U19:U31)</f>
        <v>13661</v>
      </c>
      <c r="V17" s="92">
        <f>SUM(V19:V31)</f>
        <v>800</v>
      </c>
      <c r="W17" s="92">
        <f>SUM(W20:W32)</f>
        <v>0</v>
      </c>
      <c r="X17" s="6"/>
      <c r="Y17" s="176"/>
      <c r="Z17" s="177"/>
    </row>
    <row r="18" spans="1:28" s="35" customFormat="1" ht="15.75" x14ac:dyDescent="0.25">
      <c r="A18" s="22"/>
      <c r="B18" s="22"/>
      <c r="C18" s="36"/>
      <c r="D18" s="188" t="s">
        <v>425</v>
      </c>
      <c r="E18" s="92">
        <v>-426347</v>
      </c>
      <c r="F18" s="92"/>
      <c r="G18" s="92"/>
      <c r="H18" s="92"/>
      <c r="I18" s="92"/>
      <c r="J18" s="84"/>
      <c r="K18" s="92"/>
      <c r="L18" s="85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6"/>
    </row>
    <row r="19" spans="1:28" s="35" customFormat="1" ht="15.75" x14ac:dyDescent="0.25">
      <c r="A19" s="22" t="s">
        <v>51</v>
      </c>
      <c r="B19" s="33" t="s">
        <v>330</v>
      </c>
      <c r="C19" s="37" t="s">
        <v>25</v>
      </c>
      <c r="D19" s="34" t="s">
        <v>54</v>
      </c>
      <c r="E19" s="93">
        <f t="shared" ref="E19:I26" si="7">E186+E338+E493+E647+E796+E945+E1094+E1246+E1397+E1546+E1695+E1846+E1995+E2144+E2295+E2445+E2594+E2745+E2894+E3043+E3193+E3342+E3493+E3644+E3795+E3944+E4094+E4245+E4396+E4547+E4699+E4848+E4997+E5146+E5295+E5444+E5593+E5742+E5891+E6040+E6190+E6339</f>
        <v>8439841</v>
      </c>
      <c r="F19" s="93">
        <f t="shared" si="7"/>
        <v>4923240.58</v>
      </c>
      <c r="G19" s="93">
        <f t="shared" si="7"/>
        <v>4464641</v>
      </c>
      <c r="H19" s="93">
        <f t="shared" si="7"/>
        <v>4375109</v>
      </c>
      <c r="I19" s="93">
        <f t="shared" si="7"/>
        <v>84557.830000000016</v>
      </c>
      <c r="J19" s="67">
        <f t="shared" ref="J19:J37" si="8">ROUND(I19/F19*100,2)</f>
        <v>1.72</v>
      </c>
      <c r="K19" s="93">
        <f t="shared" ref="K19:K31" si="9">K186+K338+K493+K647+K796+K945+K1094+K1246+K1397+K1546+K1695+K1846+K1995+K2144+K2295+K2445+K2594+K2745+K2894+K3043+K3193+K3342+K3493+K3644+K3795+K3944+K4094+K4245+K4396+K4547+K4699+K4848+K4997+K5146+K5295+K5444+K5593+K5742+K5891+K6040+K6190+K6339</f>
        <v>-543157.40999999992</v>
      </c>
      <c r="L19" s="67">
        <f t="shared" ref="L19:L37" si="10">ROUND(K19*100/-F19,2)</f>
        <v>11.03</v>
      </c>
      <c r="M19" s="93"/>
      <c r="N19" s="93"/>
      <c r="O19" s="93"/>
      <c r="P19" s="93"/>
      <c r="Q19" s="93"/>
      <c r="R19" s="93">
        <f t="shared" ref="R19:V31" si="11">R186+R338+R493+R647+R796+R945+R1094+R1246+R1397+R1546+R1695+R1846+R1995+R2144+R2295+R2445+R2594+R2745+R2894+R3043+R3193+R3342+R3493+R3644+R3795+R3944+R4094+R4245+R4396+R4547+R4699+R4848+R4997+R5146+R5295+R5444+R5593+R5742+R5891+R6040+R6190+R6339</f>
        <v>4242</v>
      </c>
      <c r="S19" s="93">
        <f t="shared" si="11"/>
        <v>2475</v>
      </c>
      <c r="T19" s="93">
        <f t="shared" si="11"/>
        <v>2200</v>
      </c>
      <c r="U19" s="93">
        <f t="shared" si="11"/>
        <v>2156</v>
      </c>
      <c r="V19" s="93">
        <f t="shared" si="11"/>
        <v>44</v>
      </c>
      <c r="W19" s="94"/>
      <c r="X19" s="6"/>
    </row>
    <row r="20" spans="1:28" s="35" customFormat="1" ht="15.75" x14ac:dyDescent="0.25">
      <c r="A20" s="22" t="s">
        <v>51</v>
      </c>
      <c r="B20" s="33" t="s">
        <v>330</v>
      </c>
      <c r="C20" s="37" t="s">
        <v>26</v>
      </c>
      <c r="D20" s="34" t="s">
        <v>27</v>
      </c>
      <c r="E20" s="93">
        <f t="shared" si="7"/>
        <v>2406849</v>
      </c>
      <c r="F20" s="93">
        <f t="shared" si="7"/>
        <v>1403995.25</v>
      </c>
      <c r="G20" s="93">
        <f t="shared" si="7"/>
        <v>1654667</v>
      </c>
      <c r="H20" s="93">
        <f t="shared" si="7"/>
        <v>1347466</v>
      </c>
      <c r="I20" s="93">
        <f t="shared" si="7"/>
        <v>299069.92000000004</v>
      </c>
      <c r="J20" s="46">
        <f t="shared" si="8"/>
        <v>21.3</v>
      </c>
      <c r="K20" s="93">
        <f t="shared" si="9"/>
        <v>-48398.170000000013</v>
      </c>
      <c r="L20" s="67">
        <f t="shared" si="10"/>
        <v>3.45</v>
      </c>
      <c r="M20" s="93"/>
      <c r="N20" s="93"/>
      <c r="O20" s="93"/>
      <c r="P20" s="93"/>
      <c r="Q20" s="93"/>
      <c r="R20" s="93">
        <f t="shared" si="11"/>
        <v>3651</v>
      </c>
      <c r="S20" s="93">
        <f t="shared" si="11"/>
        <v>2131</v>
      </c>
      <c r="T20" s="93">
        <f t="shared" si="11"/>
        <v>2510</v>
      </c>
      <c r="U20" s="93">
        <f t="shared" si="11"/>
        <v>2044</v>
      </c>
      <c r="V20" s="93">
        <f t="shared" si="11"/>
        <v>466</v>
      </c>
      <c r="W20" s="94"/>
      <c r="X20" s="6"/>
    </row>
    <row r="21" spans="1:28" s="35" customFormat="1" ht="31.5" x14ac:dyDescent="0.25">
      <c r="A21" s="22" t="s">
        <v>51</v>
      </c>
      <c r="B21" s="33" t="s">
        <v>330</v>
      </c>
      <c r="C21" s="37" t="s">
        <v>28</v>
      </c>
      <c r="D21" s="34" t="s">
        <v>29</v>
      </c>
      <c r="E21" s="93">
        <f t="shared" si="7"/>
        <v>11864</v>
      </c>
      <c r="F21" s="93">
        <f t="shared" si="7"/>
        <v>6920.67</v>
      </c>
      <c r="G21" s="93">
        <f t="shared" si="7"/>
        <v>5932</v>
      </c>
      <c r="H21" s="93">
        <f t="shared" si="7"/>
        <v>5932</v>
      </c>
      <c r="I21" s="93">
        <f t="shared" si="7"/>
        <v>0</v>
      </c>
      <c r="J21" s="46">
        <f t="shared" si="8"/>
        <v>0</v>
      </c>
      <c r="K21" s="93">
        <f t="shared" si="9"/>
        <v>-988.67000000000007</v>
      </c>
      <c r="L21" s="67">
        <f t="shared" si="10"/>
        <v>14.29</v>
      </c>
      <c r="M21" s="93"/>
      <c r="N21" s="93"/>
      <c r="O21" s="93"/>
      <c r="P21" s="93"/>
      <c r="Q21" s="93"/>
      <c r="R21" s="93">
        <f t="shared" si="11"/>
        <v>4</v>
      </c>
      <c r="S21" s="93">
        <f t="shared" si="11"/>
        <v>2</v>
      </c>
      <c r="T21" s="93">
        <f t="shared" si="11"/>
        <v>2</v>
      </c>
      <c r="U21" s="93">
        <f t="shared" si="11"/>
        <v>2</v>
      </c>
      <c r="V21" s="93">
        <f t="shared" si="11"/>
        <v>0</v>
      </c>
      <c r="W21" s="94"/>
      <c r="X21" s="6"/>
    </row>
    <row r="22" spans="1:28" s="35" customFormat="1" ht="15.75" x14ac:dyDescent="0.25">
      <c r="A22" s="22" t="s">
        <v>51</v>
      </c>
      <c r="B22" s="33" t="s">
        <v>330</v>
      </c>
      <c r="C22" s="37" t="s">
        <v>56</v>
      </c>
      <c r="D22" s="34" t="s">
        <v>53</v>
      </c>
      <c r="E22" s="93">
        <f t="shared" si="7"/>
        <v>489893</v>
      </c>
      <c r="F22" s="93">
        <f t="shared" si="7"/>
        <v>285770.92000000004</v>
      </c>
      <c r="G22" s="93">
        <f t="shared" si="7"/>
        <v>247371</v>
      </c>
      <c r="H22" s="93">
        <f t="shared" si="7"/>
        <v>232820</v>
      </c>
      <c r="I22" s="93">
        <f t="shared" si="7"/>
        <v>0</v>
      </c>
      <c r="J22" s="46">
        <f t="shared" si="8"/>
        <v>0</v>
      </c>
      <c r="K22" s="93">
        <f t="shared" si="9"/>
        <v>-38399.920000000013</v>
      </c>
      <c r="L22" s="67">
        <f t="shared" si="10"/>
        <v>13.44</v>
      </c>
      <c r="M22" s="93"/>
      <c r="N22" s="93"/>
      <c r="O22" s="93"/>
      <c r="P22" s="93"/>
      <c r="Q22" s="93"/>
      <c r="R22" s="93">
        <f t="shared" si="11"/>
        <v>101</v>
      </c>
      <c r="S22" s="93">
        <f t="shared" si="11"/>
        <v>59</v>
      </c>
      <c r="T22" s="93">
        <f t="shared" si="11"/>
        <v>48</v>
      </c>
      <c r="U22" s="93">
        <f t="shared" si="11"/>
        <v>48</v>
      </c>
      <c r="V22" s="93">
        <f t="shared" si="11"/>
        <v>0</v>
      </c>
      <c r="W22" s="94"/>
      <c r="X22" s="6"/>
    </row>
    <row r="23" spans="1:28" s="35" customFormat="1" ht="15.75" x14ac:dyDescent="0.25">
      <c r="A23" s="22" t="s">
        <v>51</v>
      </c>
      <c r="B23" s="33" t="s">
        <v>330</v>
      </c>
      <c r="C23" s="37" t="s">
        <v>57</v>
      </c>
      <c r="D23" s="34" t="s">
        <v>68</v>
      </c>
      <c r="E23" s="93">
        <f t="shared" si="7"/>
        <v>1517714</v>
      </c>
      <c r="F23" s="93">
        <f t="shared" si="7"/>
        <v>885333.17</v>
      </c>
      <c r="G23" s="93">
        <f t="shared" si="7"/>
        <v>820386</v>
      </c>
      <c r="H23" s="93">
        <f t="shared" si="7"/>
        <v>813549</v>
      </c>
      <c r="I23" s="93">
        <f t="shared" si="7"/>
        <v>0</v>
      </c>
      <c r="J23" s="46">
        <f t="shared" si="8"/>
        <v>0</v>
      </c>
      <c r="K23" s="93">
        <f t="shared" si="9"/>
        <v>-64947.170000000042</v>
      </c>
      <c r="L23" s="67">
        <f t="shared" si="10"/>
        <v>7.34</v>
      </c>
      <c r="M23" s="93"/>
      <c r="N23" s="93"/>
      <c r="O23" s="93"/>
      <c r="P23" s="93"/>
      <c r="Q23" s="93"/>
      <c r="R23" s="93">
        <f t="shared" si="11"/>
        <v>222</v>
      </c>
      <c r="S23" s="93">
        <f t="shared" si="11"/>
        <v>130</v>
      </c>
      <c r="T23" s="93">
        <f t="shared" si="11"/>
        <v>119</v>
      </c>
      <c r="U23" s="93">
        <f t="shared" si="11"/>
        <v>119</v>
      </c>
      <c r="V23" s="93">
        <f t="shared" si="11"/>
        <v>0</v>
      </c>
      <c r="W23" s="94"/>
      <c r="X23" s="6"/>
    </row>
    <row r="24" spans="1:28" s="35" customFormat="1" ht="15.75" x14ac:dyDescent="0.25">
      <c r="A24" s="22" t="s">
        <v>51</v>
      </c>
      <c r="B24" s="33" t="s">
        <v>330</v>
      </c>
      <c r="C24" s="37" t="s">
        <v>58</v>
      </c>
      <c r="D24" s="34" t="s">
        <v>70</v>
      </c>
      <c r="E24" s="93">
        <f t="shared" si="7"/>
        <v>1411817</v>
      </c>
      <c r="F24" s="93">
        <f t="shared" si="7"/>
        <v>823559.92</v>
      </c>
      <c r="G24" s="93">
        <f t="shared" si="7"/>
        <v>864677</v>
      </c>
      <c r="H24" s="93">
        <f t="shared" si="7"/>
        <v>774301</v>
      </c>
      <c r="I24" s="93">
        <f t="shared" si="7"/>
        <v>88136.75</v>
      </c>
      <c r="J24" s="46">
        <f t="shared" si="8"/>
        <v>10.7</v>
      </c>
      <c r="K24" s="93">
        <f t="shared" si="9"/>
        <v>-47019.670000000042</v>
      </c>
      <c r="L24" s="67">
        <f t="shared" si="10"/>
        <v>5.71</v>
      </c>
      <c r="M24" s="93"/>
      <c r="N24" s="93"/>
      <c r="O24" s="93"/>
      <c r="P24" s="93"/>
      <c r="Q24" s="93"/>
      <c r="R24" s="93">
        <f t="shared" si="11"/>
        <v>578</v>
      </c>
      <c r="S24" s="93">
        <f t="shared" si="11"/>
        <v>337</v>
      </c>
      <c r="T24" s="93">
        <f t="shared" si="11"/>
        <v>354</v>
      </c>
      <c r="U24" s="93">
        <f t="shared" si="11"/>
        <v>317</v>
      </c>
      <c r="V24" s="93">
        <f t="shared" si="11"/>
        <v>37</v>
      </c>
      <c r="W24" s="94"/>
      <c r="X24" s="6"/>
    </row>
    <row r="25" spans="1:28" s="35" customFormat="1" ht="31.5" x14ac:dyDescent="0.25">
      <c r="A25" s="22" t="s">
        <v>51</v>
      </c>
      <c r="B25" s="33" t="s">
        <v>330</v>
      </c>
      <c r="C25" s="37" t="s">
        <v>59</v>
      </c>
      <c r="D25" s="34" t="s">
        <v>69</v>
      </c>
      <c r="E25" s="93">
        <f t="shared" si="7"/>
        <v>43456250</v>
      </c>
      <c r="F25" s="93">
        <f t="shared" si="7"/>
        <v>25349479.159999996</v>
      </c>
      <c r="G25" s="93">
        <f t="shared" si="7"/>
        <v>26389693</v>
      </c>
      <c r="H25" s="93">
        <f t="shared" si="7"/>
        <v>25322834</v>
      </c>
      <c r="I25" s="93">
        <f t="shared" si="7"/>
        <v>1054459.42</v>
      </c>
      <c r="J25" s="46">
        <f t="shared" si="8"/>
        <v>4.16</v>
      </c>
      <c r="K25" s="93">
        <f t="shared" si="9"/>
        <v>-14245.580000000075</v>
      </c>
      <c r="L25" s="67">
        <f t="shared" si="10"/>
        <v>0.06</v>
      </c>
      <c r="M25" s="93"/>
      <c r="N25" s="93"/>
      <c r="O25" s="93"/>
      <c r="P25" s="93"/>
      <c r="Q25" s="93"/>
      <c r="R25" s="93">
        <f t="shared" si="11"/>
        <v>13727</v>
      </c>
      <c r="S25" s="93">
        <f t="shared" si="11"/>
        <v>8007</v>
      </c>
      <c r="T25" s="93">
        <f t="shared" si="11"/>
        <v>8302</v>
      </c>
      <c r="U25" s="93">
        <f t="shared" si="11"/>
        <v>8086</v>
      </c>
      <c r="V25" s="93">
        <f t="shared" si="11"/>
        <v>216</v>
      </c>
      <c r="W25" s="94"/>
      <c r="X25" s="6"/>
    </row>
    <row r="26" spans="1:28" s="35" customFormat="1" ht="15.75" x14ac:dyDescent="0.25">
      <c r="A26" s="22" t="s">
        <v>51</v>
      </c>
      <c r="B26" s="33" t="s">
        <v>330</v>
      </c>
      <c r="C26" s="37" t="s">
        <v>60</v>
      </c>
      <c r="D26" s="34" t="s">
        <v>72</v>
      </c>
      <c r="E26" s="93">
        <f t="shared" si="7"/>
        <v>253214</v>
      </c>
      <c r="F26" s="93">
        <f t="shared" si="7"/>
        <v>147708.17000000001</v>
      </c>
      <c r="G26" s="93">
        <f t="shared" si="7"/>
        <v>168809</v>
      </c>
      <c r="H26" s="93">
        <f t="shared" si="7"/>
        <v>144693</v>
      </c>
      <c r="I26" s="93">
        <f t="shared" si="7"/>
        <v>21100.829999999987</v>
      </c>
      <c r="J26" s="46">
        <f t="shared" si="8"/>
        <v>14.29</v>
      </c>
      <c r="K26" s="93">
        <f t="shared" si="9"/>
        <v>0</v>
      </c>
      <c r="L26" s="67">
        <f t="shared" si="10"/>
        <v>0</v>
      </c>
      <c r="M26" s="93"/>
      <c r="N26" s="93"/>
      <c r="O26" s="93"/>
      <c r="P26" s="93"/>
      <c r="Q26" s="93"/>
      <c r="R26" s="93">
        <f t="shared" si="11"/>
        <v>21</v>
      </c>
      <c r="S26" s="93">
        <f t="shared" si="11"/>
        <v>12</v>
      </c>
      <c r="T26" s="93">
        <f t="shared" si="11"/>
        <v>13</v>
      </c>
      <c r="U26" s="93">
        <f t="shared" si="11"/>
        <v>13</v>
      </c>
      <c r="V26" s="93">
        <f t="shared" si="11"/>
        <v>0</v>
      </c>
      <c r="W26" s="94"/>
      <c r="X26" s="6"/>
      <c r="Y26" s="176"/>
    </row>
    <row r="27" spans="1:28" s="35" customFormat="1" ht="15.75" x14ac:dyDescent="0.25">
      <c r="A27" s="22" t="s">
        <v>51</v>
      </c>
      <c r="B27" s="33" t="s">
        <v>330</v>
      </c>
      <c r="C27" s="37" t="s">
        <v>61</v>
      </c>
      <c r="D27" s="34" t="s">
        <v>67</v>
      </c>
      <c r="E27" s="93">
        <f t="shared" ref="E27:G28" si="12">E194+E346+E501+E655+E804+E953+E1102+E1254+E1405+E1554+E1703+E1854+E2003+E2152+E2303+E2453+E2602+E2753+E2902+E3051+E3201+E3350+E3500+E3652+E3803+E3952+E4102+E4253+E4404+E4555+E4707+E4856+E5005+E5154+E5303+E5452+E5601+E5750+E5899+E6048+E6198+E6347</f>
        <v>484409</v>
      </c>
      <c r="F27" s="93">
        <f t="shared" si="12"/>
        <v>282571.92</v>
      </c>
      <c r="G27" s="93">
        <f t="shared" si="12"/>
        <v>231674</v>
      </c>
      <c r="H27" s="93">
        <f>H194+H346+H501+H655+H804+H953+H1102+H1254+H1405+H1554+H1703+H1854+H2003+H2152+H2303+H2453+H2602+H2753+H2902+H3051+H3201+H3350+H3501+H3652+H3803+H3952+H4102+H4253+H4404+H4555+H4707+H4856+H5005+H5154+H5303+H5452+H5601+H5750+H5899+H6048+H6198+H6347</f>
        <v>168490</v>
      </c>
      <c r="I27" s="93">
        <f>I194+I346+I501+I655+I804+I953+I1102+I1254+I1405+I1554+I1703+I1854+I2003+I2152+I2303+I2453+I2602+I2753+I2902+I3051+I3201+I3350+I3501+I3652+I3803+I3952+I4102+I4253+I4404+I4555+I4707+I4856+I5005+I5154+I5303+I5452+I5601+I5750+I5899+I6048+I6198+I6347</f>
        <v>36857.58</v>
      </c>
      <c r="J27" s="46">
        <f t="shared" si="8"/>
        <v>13.04</v>
      </c>
      <c r="K27" s="93">
        <f t="shared" si="9"/>
        <v>-87755.5</v>
      </c>
      <c r="L27" s="67">
        <f t="shared" si="10"/>
        <v>31.06</v>
      </c>
      <c r="M27" s="93"/>
      <c r="N27" s="93"/>
      <c r="O27" s="93"/>
      <c r="P27" s="93"/>
      <c r="Q27" s="93"/>
      <c r="R27" s="93">
        <f t="shared" si="11"/>
        <v>23</v>
      </c>
      <c r="S27" s="93">
        <f t="shared" si="11"/>
        <v>13</v>
      </c>
      <c r="T27" s="93">
        <f t="shared" si="11"/>
        <v>11</v>
      </c>
      <c r="U27" s="93">
        <f t="shared" si="11"/>
        <v>8</v>
      </c>
      <c r="V27" s="93">
        <f t="shared" si="11"/>
        <v>3</v>
      </c>
      <c r="W27" s="94"/>
      <c r="X27" s="6"/>
    </row>
    <row r="28" spans="1:28" s="35" customFormat="1" ht="15.75" x14ac:dyDescent="0.25">
      <c r="A28" s="22" t="s">
        <v>51</v>
      </c>
      <c r="B28" s="33" t="s">
        <v>330</v>
      </c>
      <c r="C28" s="37" t="s">
        <v>62</v>
      </c>
      <c r="D28" s="34" t="s">
        <v>66</v>
      </c>
      <c r="E28" s="93">
        <f t="shared" si="12"/>
        <v>478662</v>
      </c>
      <c r="F28" s="93">
        <f t="shared" si="12"/>
        <v>279219.5</v>
      </c>
      <c r="G28" s="93">
        <f t="shared" si="12"/>
        <v>549054</v>
      </c>
      <c r="H28" s="93">
        <f>H195+H347+H502+H656+H805+H954+H1103+H1255+H1406+H1555+H1704+H1855+H2004+H2153+H2304+H2454+H2603+H2754+H2903+H3052+H3202+H3351+H3502+H3653+H3804+H3953+H4103+H4254+H4405+H4556+H4708+H4857+H5006+H5155+H5304+H5453+H5602+H5751+H5900+H6049+H6199+H6348</f>
        <v>253409</v>
      </c>
      <c r="I28" s="93">
        <f>I195+I347+I502+I656+I805+I954+I1103+I1255+I1406+I1555+I1704+I1855+I2004+I2153+I2304+I2454+I2603+I2754+I2903+I3052+I3202+I3351+I3502+I3653+I3804+I3953+I4103+I4254+I4405+I4556+I4708+I4857+I5006+I5155+I5304+I5453+I5602+I5751+I5900+I6049+I6199+I6348</f>
        <v>269834.5</v>
      </c>
      <c r="J28" s="46">
        <f t="shared" si="8"/>
        <v>96.64</v>
      </c>
      <c r="K28" s="93">
        <f t="shared" si="9"/>
        <v>0</v>
      </c>
      <c r="L28" s="67">
        <f t="shared" si="10"/>
        <v>0</v>
      </c>
      <c r="M28" s="93"/>
      <c r="N28" s="93"/>
      <c r="O28" s="93"/>
      <c r="P28" s="93"/>
      <c r="Q28" s="93"/>
      <c r="R28" s="93">
        <f t="shared" si="11"/>
        <v>34</v>
      </c>
      <c r="S28" s="93">
        <f t="shared" si="11"/>
        <v>20</v>
      </c>
      <c r="T28" s="93">
        <f t="shared" si="11"/>
        <v>39</v>
      </c>
      <c r="U28" s="93">
        <f t="shared" si="11"/>
        <v>18</v>
      </c>
      <c r="V28" s="93">
        <f t="shared" si="11"/>
        <v>21</v>
      </c>
      <c r="W28" s="94"/>
      <c r="X28" s="6"/>
    </row>
    <row r="29" spans="1:28" s="35" customFormat="1" ht="15.75" x14ac:dyDescent="0.25">
      <c r="A29" s="22" t="s">
        <v>51</v>
      </c>
      <c r="B29" s="33" t="s">
        <v>330</v>
      </c>
      <c r="C29" s="37" t="s">
        <v>63</v>
      </c>
      <c r="D29" s="34" t="s">
        <v>52</v>
      </c>
      <c r="E29" s="93">
        <f t="shared" ref="E29:G31" si="13">E196+E348+E503+E657+E806+E955+E1104+E1256+E1407+E1556+E1705+E1856+E2005+E2154+E2305+E2455+E2604+E2755+E2904+E3053+E3203+E3352+E3503+E3654+E3805+E3954+E4104+E4255+E4406+E4557+E4709+E4858+E5007+E5156+E5305+E5454+E5603+E5752+E5901+E6050+E6200+E6349</f>
        <v>744548</v>
      </c>
      <c r="F29" s="93">
        <f t="shared" si="13"/>
        <v>434319.67</v>
      </c>
      <c r="G29" s="93">
        <f t="shared" si="13"/>
        <v>383087</v>
      </c>
      <c r="H29" s="93">
        <f>H196+H348+H503+H657+H806+H955+H1104+H1256+H1407+H1556+H1705+H1856+H2005+H2154+H2305+H2455+H2604+H2755+H2904+H3053+H3203+H3352+H3503+H3654+H3805+H3954+H4104+G4254+H4406+H4557+H4709+H4858+H5007+H5156+H5305+H5454+H5603+H5752+H5901+H6050+H6200+H6349</f>
        <v>383087</v>
      </c>
      <c r="I29" s="93">
        <f>I196+I348+I503+I657+I806+I955+I1104+I1256+I1407+I1556+I1705+I1856+I2005+I2154+I2305+I2455+I2604+I2755+I2904+I3053+I3203+I3352+I3503+I3654+I3805+I3954+I4104+I4255+I4406+I4557+I4709+I4858+I5007+I5156+I5305+I5454+I5603+I5752+I5901+I6050+I6200+I6349</f>
        <v>0</v>
      </c>
      <c r="J29" s="46">
        <f t="shared" si="8"/>
        <v>0</v>
      </c>
      <c r="K29" s="93">
        <f t="shared" si="9"/>
        <v>-51232.669999999984</v>
      </c>
      <c r="L29" s="67">
        <f t="shared" si="10"/>
        <v>11.8</v>
      </c>
      <c r="M29" s="93"/>
      <c r="N29" s="93"/>
      <c r="O29" s="93"/>
      <c r="P29" s="93"/>
      <c r="Q29" s="93"/>
      <c r="R29" s="93">
        <f t="shared" si="11"/>
        <v>241</v>
      </c>
      <c r="S29" s="93">
        <f t="shared" si="11"/>
        <v>141</v>
      </c>
      <c r="T29" s="93">
        <f t="shared" si="11"/>
        <v>124</v>
      </c>
      <c r="U29" s="93">
        <f t="shared" si="11"/>
        <v>124</v>
      </c>
      <c r="V29" s="93">
        <f t="shared" si="11"/>
        <v>0</v>
      </c>
      <c r="W29" s="94"/>
      <c r="X29" s="6"/>
    </row>
    <row r="30" spans="1:28" s="35" customFormat="1" ht="15.75" x14ac:dyDescent="0.25">
      <c r="A30" s="22" t="s">
        <v>51</v>
      </c>
      <c r="B30" s="33" t="s">
        <v>330</v>
      </c>
      <c r="C30" s="37" t="s">
        <v>64</v>
      </c>
      <c r="D30" s="34" t="s">
        <v>55</v>
      </c>
      <c r="E30" s="93">
        <f t="shared" si="13"/>
        <v>3296169</v>
      </c>
      <c r="F30" s="93">
        <f t="shared" si="13"/>
        <v>1922765.25</v>
      </c>
      <c r="G30" s="93">
        <f t="shared" si="13"/>
        <v>1954248</v>
      </c>
      <c r="H30" s="93">
        <f>H197+H349+H504+H658+H807+H956+H1105+H1257+H1408+H1557+H1706+H1857+H2006+H2155+H2306+H2456+H2605+H2756+H2905+H3054+H3204+H3353+H3504+H3655+H3806+H3955+H4105+H4256+H4407+H4558+H4710+H4859+H5008+H5157+H5306+H5455+H5604+H5753+H5902+H6051+H6201+H6350</f>
        <v>1910907</v>
      </c>
      <c r="I30" s="93">
        <f>I197+I349+I504+I658+I807+I956+I1105+I1257+I1408+I1557+I1706+I1857+I2006+I2155+I2306+I2456+I2605+I2756+I2905+I3054+I3204+I3353+I3504+I3655+I3806+I3955+I4105+I4256+I4407+I4558+I4710+I4859+I5008+I5157+I5306+I5455+I5604+I5753+I5902+I6051+I6201+I6350</f>
        <v>41979.169999999925</v>
      </c>
      <c r="J30" s="46">
        <f t="shared" si="8"/>
        <v>2.1800000000000002</v>
      </c>
      <c r="K30" s="93">
        <f t="shared" si="9"/>
        <v>-10496.419999999998</v>
      </c>
      <c r="L30" s="67">
        <f t="shared" si="10"/>
        <v>0.55000000000000004</v>
      </c>
      <c r="M30" s="93"/>
      <c r="N30" s="93"/>
      <c r="O30" s="93"/>
      <c r="P30" s="93"/>
      <c r="Q30" s="93"/>
      <c r="R30" s="93">
        <f t="shared" si="11"/>
        <v>1274</v>
      </c>
      <c r="S30" s="93">
        <f t="shared" si="11"/>
        <v>744</v>
      </c>
      <c r="T30" s="93">
        <f t="shared" si="11"/>
        <v>736</v>
      </c>
      <c r="U30" s="93">
        <f t="shared" si="11"/>
        <v>723</v>
      </c>
      <c r="V30" s="93">
        <f t="shared" si="11"/>
        <v>13</v>
      </c>
      <c r="W30" s="94"/>
      <c r="X30" s="6"/>
    </row>
    <row r="31" spans="1:28" s="35" customFormat="1" ht="15.75" x14ac:dyDescent="0.25">
      <c r="A31" s="22" t="s">
        <v>51</v>
      </c>
      <c r="B31" s="33" t="s">
        <v>330</v>
      </c>
      <c r="C31" s="37" t="s">
        <v>65</v>
      </c>
      <c r="D31" s="34" t="s">
        <v>71</v>
      </c>
      <c r="E31" s="93">
        <f t="shared" si="13"/>
        <v>103817</v>
      </c>
      <c r="F31" s="93">
        <f t="shared" si="13"/>
        <v>60559.92</v>
      </c>
      <c r="G31" s="93">
        <f t="shared" si="13"/>
        <v>11123</v>
      </c>
      <c r="H31" s="93">
        <f>H198+H350+H505+H659+H808+H957+H1106+H1258+H1409+H1558+H1707+H1858+H2007+H2156+H2307+H2457+H2606+H2757+H2906+H3055+H3205+H3354+H3505+H3656+H3807+H3956+H4106+H4257+H4408+H4559+H4711+H4860+H5009+H5158+H5307+H5456+H5605+H5754+H5903+H6052+H6202+H6351</f>
        <v>11123</v>
      </c>
      <c r="I31" s="93">
        <f>I198+I350+I505+I659+I808+I957+I1106+I1258+I1409+I1558+I1707+I1858+I2007+I2156+I2307+I2457+I2606+I2757+I2906+I3055+I3205+I3354+I3505+I3656+I3807+I3956+I4106+I4257+I4408+I4559+I4711+I4860+I5009+I5158+I5307+I5456+I5605+I5754+I5903+I6052+I6202+I6351</f>
        <v>0</v>
      </c>
      <c r="J31" s="46">
        <f t="shared" si="8"/>
        <v>0</v>
      </c>
      <c r="K31" s="93">
        <f t="shared" si="9"/>
        <v>-49436.92</v>
      </c>
      <c r="L31" s="67">
        <f t="shared" si="10"/>
        <v>81.63</v>
      </c>
      <c r="M31" s="93"/>
      <c r="N31" s="93"/>
      <c r="O31" s="93"/>
      <c r="P31" s="93"/>
      <c r="Q31" s="93"/>
      <c r="R31" s="93">
        <f t="shared" si="11"/>
        <v>28</v>
      </c>
      <c r="S31" s="93">
        <f t="shared" si="11"/>
        <v>16</v>
      </c>
      <c r="T31" s="93">
        <f t="shared" si="11"/>
        <v>3</v>
      </c>
      <c r="U31" s="93">
        <f t="shared" si="11"/>
        <v>3</v>
      </c>
      <c r="V31" s="93">
        <f t="shared" si="11"/>
        <v>0</v>
      </c>
      <c r="W31" s="94"/>
      <c r="X31" s="6"/>
    </row>
    <row r="32" spans="1:28" s="35" customFormat="1" ht="31.5" x14ac:dyDescent="0.25">
      <c r="A32" s="22" t="s">
        <v>51</v>
      </c>
      <c r="B32" s="22" t="s">
        <v>331</v>
      </c>
      <c r="C32" s="23" t="s">
        <v>102</v>
      </c>
      <c r="D32" s="32" t="s">
        <v>411</v>
      </c>
      <c r="E32" s="92">
        <f>SUM(E33:E54)</f>
        <v>36230260</v>
      </c>
      <c r="F32" s="92">
        <f>SUM(F33:F54)</f>
        <v>20092063.83666667</v>
      </c>
      <c r="G32" s="92">
        <f>SUM(G33:G54)</f>
        <v>23181466.289999105</v>
      </c>
      <c r="H32" s="92">
        <f>SUM(H33:H54)</f>
        <v>19672881.73</v>
      </c>
      <c r="I32" s="92">
        <f>SUM(I33:I54)</f>
        <v>2873734.813332472</v>
      </c>
      <c r="J32" s="84">
        <f t="shared" si="8"/>
        <v>14.3</v>
      </c>
      <c r="K32" s="129">
        <f>SUM(K33:K50)</f>
        <v>-2060916.3600000343</v>
      </c>
      <c r="L32" s="85">
        <f t="shared" si="10"/>
        <v>10.26</v>
      </c>
      <c r="M32" s="92"/>
      <c r="N32" s="92"/>
      <c r="O32" s="92">
        <f>O199+O351+O506+O660+O809+O958+O1107+O1259+O1410+O1559+O1708+O1859+O2008+O2157+O2308+O2458+O2607+O2758+O2907+O3056+O3206+O3355+O3506+O3657+O3808+O3957+O4107+O4258+O4409+O4560+O4712+O4861+O5010+O5159+O5308+O5457+O5606+O5755+O5904+O6053+O6203</f>
        <v>143665</v>
      </c>
      <c r="P32" s="92">
        <f>P199+P351+P506+P660+P809+P958+P1107+P1259+P1410+P1559+P1708+P1859+P2008+P2157+P2308+P2458+P2607+P2758+P2907+P3056+P3206+P3355+P3506+P3657+P3808+P3957+P4107+P4258+P4409+P4560+P4712+P4861+P5010+P5159+P5308+P5457+P5606+P5755+P5904+P6053+P6203</f>
        <v>136972</v>
      </c>
      <c r="Q32" s="92">
        <f>Q199+Q351+Q506+Q660+Q809+Q958+Q1107+Q1259+Q1410+Q1559+Q1708+Q1859+Q2008+Q2157+Q2308+Q2458+Q2607+Q2758+Q2907+Q3056+Q3206+Q3355+Q3506+Q3657+Q3808+Q3957+Q4107+Q4258+Q4409+Q4560+Q4712+Q4861+Q5010+Q5159+Q5308+Q5457+Q5606+Q5755+Q5904+Q6053+Q6203</f>
        <v>6693</v>
      </c>
      <c r="R32" s="92">
        <f t="shared" ref="R32:W32" si="14">SUM(R33:R49)</f>
        <v>477</v>
      </c>
      <c r="S32" s="92">
        <f t="shared" si="14"/>
        <v>462</v>
      </c>
      <c r="T32" s="140">
        <f t="shared" si="14"/>
        <v>1273</v>
      </c>
      <c r="U32" s="140">
        <f t="shared" si="14"/>
        <v>1251</v>
      </c>
      <c r="V32" s="92">
        <f t="shared" si="14"/>
        <v>22</v>
      </c>
      <c r="W32" s="92">
        <f t="shared" si="14"/>
        <v>0</v>
      </c>
      <c r="X32" s="6"/>
      <c r="Y32" s="176"/>
      <c r="Z32" s="177"/>
      <c r="AA32" s="177"/>
      <c r="AB32" s="177"/>
    </row>
    <row r="33" spans="1:28" s="35" customFormat="1" ht="15.75" x14ac:dyDescent="0.25">
      <c r="A33" s="22" t="s">
        <v>51</v>
      </c>
      <c r="B33" s="33" t="s">
        <v>331</v>
      </c>
      <c r="C33" s="23" t="s">
        <v>79</v>
      </c>
      <c r="D33" s="38" t="s">
        <v>77</v>
      </c>
      <c r="E33" s="93">
        <f t="shared" ref="E33:E38" si="15">E200+E352+E507+E661+E810+E959+E1108+E1260+E1411+E1560+E1709+E1860+E2009+E2158+E2309+E2459+E2608+E2759+E2908+E3057+E3207+E3356+E3507+E3658+E3809+E3958+E4108+E4259+E4410+E4561+E4713+E4862+E5011+E5160+E5309+E5458+E5607+E5756+E5905+E6054+E6204+E6353</f>
        <v>3981556</v>
      </c>
      <c r="F33" s="93">
        <f t="shared" ref="F33:I37" si="16">F200+F352+F507+F661+F810+F959+F1108+F1260+F1411+F1560+F1709+F1860+F2009+F2158+F2309+F2459+F2608+F2759+F2908+F3057+F3207+F3356+F3507+F3658+F3809+F3958+F4108+F4259+F4410+F4561+F4713+F4862+F5011+F5160+F5309+F5458+F5607+F5756+F5905+F6054+F6204</f>
        <v>2322577</v>
      </c>
      <c r="G33" s="93">
        <f t="shared" si="16"/>
        <v>2635908.4099999988</v>
      </c>
      <c r="H33" s="93">
        <f t="shared" si="16"/>
        <v>2160157</v>
      </c>
      <c r="I33" s="93">
        <f t="shared" si="16"/>
        <v>405546.64</v>
      </c>
      <c r="J33" s="46">
        <f t="shared" si="8"/>
        <v>17.46</v>
      </c>
      <c r="K33" s="93">
        <f t="shared" ref="K33:K38" si="17">K200+K352+K507+K661+K810+K959+K1108+K1260+K1411+K1560+K1709+K1860+K2009+K2158+K2309+K2459+K2608+K2759+K2908+K3057+K3207+K3356+K3507+K3658+K3809+K3958+K4108+K4259+K4410+K4561+K4713+K4862+K5011+K5160+K5309+K5458+K5607+K5756+K5905+K6054+K6204</f>
        <v>-92215.23000000001</v>
      </c>
      <c r="L33" s="67">
        <f t="shared" si="10"/>
        <v>3.97</v>
      </c>
      <c r="M33" s="94"/>
      <c r="N33" s="94"/>
      <c r="O33" s="93"/>
      <c r="P33" s="93"/>
      <c r="Q33" s="93"/>
      <c r="R33" s="93">
        <f t="shared" ref="R33:V37" si="18">R200+R352+R507+R661+R810+R959+R1108+R1260+R1411+R1560+R1709+R1860+R2009+R2158+R2309+R2459+R2608+R2759+R2908+R3057+R3207+R3356+R3507+R3658+R3809+R3958+R4108+R4259+R4410+R4561+R4713+R4862+R5011+R5160+R5309+R5458+R5607+R5756+R5905+R6054+R6204</f>
        <v>0</v>
      </c>
      <c r="S33" s="93">
        <f t="shared" si="18"/>
        <v>0</v>
      </c>
      <c r="T33" s="93">
        <f t="shared" si="18"/>
        <v>0</v>
      </c>
      <c r="U33" s="93">
        <f t="shared" si="18"/>
        <v>0</v>
      </c>
      <c r="V33" s="93">
        <f t="shared" si="18"/>
        <v>0</v>
      </c>
      <c r="W33" s="94"/>
      <c r="X33" s="6"/>
      <c r="Y33" s="176"/>
      <c r="Z33" s="177"/>
      <c r="AA33" s="177"/>
      <c r="AB33" s="177"/>
    </row>
    <row r="34" spans="1:28" s="35" customFormat="1" ht="15.75" x14ac:dyDescent="0.25">
      <c r="A34" s="22" t="s">
        <v>51</v>
      </c>
      <c r="B34" s="33" t="s">
        <v>331</v>
      </c>
      <c r="C34" s="23" t="s">
        <v>80</v>
      </c>
      <c r="D34" s="38" t="s">
        <v>319</v>
      </c>
      <c r="E34" s="93">
        <f t="shared" si="15"/>
        <v>726654</v>
      </c>
      <c r="F34" s="93">
        <f t="shared" si="16"/>
        <v>423881</v>
      </c>
      <c r="G34" s="93">
        <f t="shared" si="16"/>
        <v>460788.25999999989</v>
      </c>
      <c r="H34" s="93">
        <f t="shared" si="16"/>
        <v>372863</v>
      </c>
      <c r="I34" s="93">
        <f t="shared" si="16"/>
        <v>66193.729999999981</v>
      </c>
      <c r="J34" s="46">
        <f t="shared" si="8"/>
        <v>15.62</v>
      </c>
      <c r="K34" s="93">
        <f t="shared" si="17"/>
        <v>-29286.469999999994</v>
      </c>
      <c r="L34" s="67">
        <f t="shared" si="10"/>
        <v>6.91</v>
      </c>
      <c r="M34" s="94"/>
      <c r="N34" s="94"/>
      <c r="O34" s="93"/>
      <c r="P34" s="93"/>
      <c r="Q34" s="125"/>
      <c r="R34" s="93">
        <f t="shared" si="18"/>
        <v>0</v>
      </c>
      <c r="S34" s="93">
        <f t="shared" si="18"/>
        <v>0</v>
      </c>
      <c r="T34" s="93">
        <f t="shared" si="18"/>
        <v>0</v>
      </c>
      <c r="U34" s="93">
        <f t="shared" si="18"/>
        <v>0</v>
      </c>
      <c r="V34" s="93">
        <f t="shared" si="18"/>
        <v>0</v>
      </c>
      <c r="W34" s="94"/>
      <c r="X34" s="6"/>
      <c r="Y34" s="176"/>
      <c r="Z34" s="177"/>
      <c r="AA34" s="177"/>
      <c r="AB34" s="177"/>
    </row>
    <row r="35" spans="1:28" s="35" customFormat="1" ht="15.75" x14ac:dyDescent="0.25">
      <c r="A35" s="22" t="s">
        <v>51</v>
      </c>
      <c r="B35" s="33" t="s">
        <v>331</v>
      </c>
      <c r="C35" s="23" t="s">
        <v>82</v>
      </c>
      <c r="D35" s="116" t="s">
        <v>81</v>
      </c>
      <c r="E35" s="93">
        <f t="shared" si="15"/>
        <v>112334</v>
      </c>
      <c r="F35" s="93">
        <f t="shared" si="16"/>
        <v>65528</v>
      </c>
      <c r="G35" s="93">
        <f t="shared" si="16"/>
        <v>23829</v>
      </c>
      <c r="H35" s="93">
        <f t="shared" si="16"/>
        <v>23829</v>
      </c>
      <c r="I35" s="93">
        <f t="shared" si="16"/>
        <v>4259</v>
      </c>
      <c r="J35" s="46">
        <f t="shared" si="8"/>
        <v>6.5</v>
      </c>
      <c r="K35" s="93">
        <f t="shared" si="17"/>
        <v>-45958</v>
      </c>
      <c r="L35" s="67">
        <f t="shared" si="10"/>
        <v>70.13</v>
      </c>
      <c r="M35" s="94"/>
      <c r="N35" s="94"/>
      <c r="O35" s="93"/>
      <c r="P35" s="93"/>
      <c r="Q35" s="125"/>
      <c r="R35" s="93">
        <f t="shared" si="18"/>
        <v>36</v>
      </c>
      <c r="S35" s="93">
        <f t="shared" si="18"/>
        <v>21</v>
      </c>
      <c r="T35" s="93">
        <f t="shared" si="18"/>
        <v>9</v>
      </c>
      <c r="U35" s="93">
        <f t="shared" si="18"/>
        <v>9</v>
      </c>
      <c r="V35" s="93">
        <f t="shared" si="18"/>
        <v>0</v>
      </c>
      <c r="W35" s="94"/>
      <c r="X35" s="6"/>
      <c r="Y35" s="176"/>
      <c r="Z35" s="177"/>
      <c r="AA35" s="177"/>
      <c r="AB35" s="177"/>
    </row>
    <row r="36" spans="1:28" s="35" customFormat="1" ht="31.5" x14ac:dyDescent="0.25">
      <c r="A36" s="22" t="s">
        <v>51</v>
      </c>
      <c r="B36" s="33" t="s">
        <v>331</v>
      </c>
      <c r="C36" s="23" t="s">
        <v>84</v>
      </c>
      <c r="D36" s="38" t="s">
        <v>83</v>
      </c>
      <c r="E36" s="93">
        <f t="shared" si="15"/>
        <v>2513889</v>
      </c>
      <c r="F36" s="93">
        <f t="shared" si="16"/>
        <v>1466435</v>
      </c>
      <c r="G36" s="93">
        <f t="shared" si="16"/>
        <v>1929496.3400000003</v>
      </c>
      <c r="H36" s="93">
        <f t="shared" si="16"/>
        <v>1676001</v>
      </c>
      <c r="I36" s="93">
        <f t="shared" si="16"/>
        <v>635804.46</v>
      </c>
      <c r="J36" s="46">
        <f t="shared" si="8"/>
        <v>43.36</v>
      </c>
      <c r="K36" s="93">
        <f t="shared" si="17"/>
        <v>-172743.12</v>
      </c>
      <c r="L36" s="67">
        <f t="shared" si="10"/>
        <v>11.78</v>
      </c>
      <c r="M36" s="94"/>
      <c r="N36" s="94"/>
      <c r="O36" s="93"/>
      <c r="P36" s="93"/>
      <c r="Q36" s="125"/>
      <c r="R36" s="93">
        <f t="shared" si="18"/>
        <v>0</v>
      </c>
      <c r="S36" s="93">
        <f t="shared" si="18"/>
        <v>0</v>
      </c>
      <c r="T36" s="93">
        <f t="shared" si="18"/>
        <v>0</v>
      </c>
      <c r="U36" s="93">
        <f t="shared" si="18"/>
        <v>0</v>
      </c>
      <c r="V36" s="93">
        <f t="shared" si="18"/>
        <v>0</v>
      </c>
      <c r="W36" s="94"/>
      <c r="X36" s="6"/>
      <c r="Y36" s="176"/>
      <c r="Z36" s="177"/>
      <c r="AA36" s="177"/>
      <c r="AB36" s="177"/>
    </row>
    <row r="37" spans="1:28" s="35" customFormat="1" ht="15.75" x14ac:dyDescent="0.25">
      <c r="A37" s="22" t="s">
        <v>51</v>
      </c>
      <c r="B37" s="33" t="s">
        <v>331</v>
      </c>
      <c r="C37" s="23" t="s">
        <v>95</v>
      </c>
      <c r="D37" s="38" t="s">
        <v>96</v>
      </c>
      <c r="E37" s="93">
        <f t="shared" si="15"/>
        <v>241534</v>
      </c>
      <c r="F37" s="93">
        <f t="shared" si="16"/>
        <v>140895</v>
      </c>
      <c r="G37" s="93">
        <f t="shared" si="16"/>
        <v>182078.2</v>
      </c>
      <c r="H37" s="93">
        <f t="shared" si="16"/>
        <v>150286</v>
      </c>
      <c r="I37" s="93">
        <f t="shared" si="16"/>
        <v>41183.199999999997</v>
      </c>
      <c r="J37" s="46">
        <f t="shared" si="8"/>
        <v>29.23</v>
      </c>
      <c r="K37" s="93">
        <f t="shared" si="17"/>
        <v>0</v>
      </c>
      <c r="L37" s="67">
        <f t="shared" si="10"/>
        <v>0</v>
      </c>
      <c r="M37" s="94"/>
      <c r="N37" s="94"/>
      <c r="O37" s="93"/>
      <c r="P37" s="93"/>
      <c r="Q37" s="125"/>
      <c r="R37" s="93">
        <f t="shared" si="18"/>
        <v>0</v>
      </c>
      <c r="S37" s="93">
        <f t="shared" si="18"/>
        <v>0</v>
      </c>
      <c r="T37" s="93">
        <f t="shared" si="18"/>
        <v>0</v>
      </c>
      <c r="U37" s="93">
        <f t="shared" si="18"/>
        <v>0</v>
      </c>
      <c r="V37" s="93">
        <f t="shared" si="18"/>
        <v>0</v>
      </c>
      <c r="W37" s="94"/>
      <c r="X37" s="6"/>
      <c r="Y37" s="176"/>
      <c r="Z37" s="177"/>
      <c r="AA37" s="177"/>
      <c r="AB37" s="177"/>
    </row>
    <row r="38" spans="1:28" s="35" customFormat="1" ht="31.5" x14ac:dyDescent="0.25">
      <c r="A38" s="22" t="s">
        <v>51</v>
      </c>
      <c r="B38" s="33" t="s">
        <v>331</v>
      </c>
      <c r="C38" s="23" t="s">
        <v>86</v>
      </c>
      <c r="D38" s="38" t="s">
        <v>429</v>
      </c>
      <c r="E38" s="93">
        <f t="shared" si="15"/>
        <v>1321382</v>
      </c>
      <c r="F38" s="93">
        <f>F205+F357+F512+F666+F815+F964+F1113+F1265+F1416+F1565+F1714+F1865+F2014+F2163+F2314+F2464+F2613+F2764+F2913+F3062+F3212+F3361+F3512+F3663+F3814+F3963+F4113+F4264+F4415+F4566+F4718+F4867+F5016+F5165+F5314+F5463+F5612+F5761+F5910+F6059+F6209+F6358</f>
        <v>1321382</v>
      </c>
      <c r="G38" s="93">
        <f>G205+G357+G512+G666+G815+G964+G1113+G1265+G1416+G1565+G1714+G1865+G2014+G2163+G2314+G2464+G2613+G2764+G2913+G3062+G3212+G3361+G3512+G3663+G3814+G3963+G4113+G4264+G4415+G4566+G4718+G4867+G5016+G5165+G5314+G5463+G5612+G5761+G5910+G6059+G6209+G6358</f>
        <v>3267876</v>
      </c>
      <c r="H38" s="93">
        <f>H205+H357+H512+H666+H815+H964+H1113+H1265+H1416+H1565+H1714+H1865+H2014+H2163+H2314+H2464+H2613+H2764+H2913+H3062+H3212+H3361+H3512+H3663+H3814+H3963+H4113+H4264+H4415+H4566+H4718+H4867+H5016+H5165+H5314+H5463+H5612+H5761+H5910+H6059+H6209+H6358</f>
        <v>3213134</v>
      </c>
      <c r="I38" s="93">
        <f>I205+I357+I512+I666+I815+I964+I1113+I1265+I1416+I1565+I1714+I1865+I2014+I2163+I2314+I2464+I2613+I2764+I2913+I3062+I3212+I3361+I3512+I3663+I3814+I3963+I4113+I4264+I4415+I4566+I4718+I4867+I5016+I5165+I5314+I5463+I5612+I5761+I5910+I6059+I6209</f>
        <v>0</v>
      </c>
      <c r="J38" s="46"/>
      <c r="K38" s="93">
        <f t="shared" si="17"/>
        <v>0</v>
      </c>
      <c r="L38" s="67"/>
      <c r="M38" s="93"/>
      <c r="N38" s="93"/>
      <c r="O38" s="93"/>
      <c r="P38" s="93"/>
      <c r="Q38" s="93"/>
      <c r="R38" s="93">
        <f>R205+R357+R512+R666+R815+R964+R1113+R1265+R1416+R1565+R1714+R1865+R2014+R2163+R2314+R2464+R2613+R2764+R2913+R3062+R3212+R3361+R3512+R3663+R3814+R3963+R4113+R4264+R4415+R4566+R4718+R4867+R5016+R5165+R5314+R5463+R5612+R5761+R5910+R6059+R6209+R6358</f>
        <v>441</v>
      </c>
      <c r="S38" s="93">
        <f>S205+S357+S512+S666+S815+S964+S1113+S1265+S1416+S1565+S1714+S1865+S2014+S2163+S2314+S2464+S2613+S2764+S2913+S3062+S3212+S3361+S3512+S3663+S3814+S3963+S4113+S4264+S4415+S4566+S4718+S4867+S5016+S5165+S5314+S5463+S5612+S5761+S5910+S6059+S6209+S6358</f>
        <v>441</v>
      </c>
      <c r="T38" s="93">
        <f>T205+T357+T512+T666+T815+T964+T1113+T1265+T1416+T1565+T1714+T1865+T2014+T2163+T2314+T2464+T2613+T2764+T2913+T3062+T3212+T3361+T3512+T3663+T3814+T3963+T4113+T4264+T4415+T4566+T4718+T4867+T5016+T5165+T5314+T5463+T5612+T5761+T5910+T6059+T6209+T6358</f>
        <v>1103</v>
      </c>
      <c r="U38" s="93">
        <f>U205+U357+U512+U666+U815+U964+U1113+U1265+U1416+U1565+U1714+U1865+U2014+U2163+U2314+U2464+U2613+U2764+U2913+U3062+U3212+U3361+U3512+U3663+U3814+U3963+U4113+U4264+U4415+U4566+U4718+U4867+U5016+U5165+U5314+U5463+U5612+U5761+U5910+U6059+U6209+U6358</f>
        <v>1102</v>
      </c>
      <c r="V38" s="93">
        <f>V205+V357+V512+V666+V815+V964+V1113+V1265+V1416+V1565+V1714+V1865+V2014+V2163+V2314+V2464+V2613+V2764+V2913+V3062+V3212+V3361+V3512+V3663+V3814+V3963+V4113+V4264+V4415+V4566+V4718+V4867+V5016+V5165+V5314+V5463+V5612+V5761+V5910+V6059+V6209+V6358</f>
        <v>1</v>
      </c>
      <c r="W38" s="94"/>
      <c r="X38" s="6"/>
      <c r="Y38" s="176"/>
      <c r="Z38" s="177"/>
      <c r="AA38" s="177"/>
      <c r="AB38" s="177"/>
    </row>
    <row r="39" spans="1:28" s="35" customFormat="1" ht="31.5" x14ac:dyDescent="0.25">
      <c r="A39" s="22" t="s">
        <v>51</v>
      </c>
      <c r="B39" s="33" t="s">
        <v>331</v>
      </c>
      <c r="C39" s="23" t="s">
        <v>102</v>
      </c>
      <c r="D39" s="39" t="s">
        <v>351</v>
      </c>
      <c r="E39" s="93">
        <f>E206+E358+E513+E667+E816+E965+E1114+E1266+E1417+E1566+E1715+E1866+E2015+E2164+E2315+E2465+E2614+E2765+E2914+E3063+E3213+E3362+E3513+E3664+E3815+E3964+E4114+E4265+E4416+E4567+E4719+E4868+E5017+E5166+E5315+E5464+E5613+E5762+E5911+E6060+E6210</f>
        <v>0</v>
      </c>
      <c r="F39" s="93">
        <f>F206+F358+F513+F667+F816+F965+F1114+F1266+F1417+F1566+F1715+F1866+F2015+F2164+F2315+F2465+F2614+F2765+F2914+F3063+F3213+F3362+F3513+F3664+F3815+F3964+F4114+F4265+F4416+F4567+F4719+F4868+F5017+F5166+F5315+F5464+F5613+F5762+F5911+F6060+F6210</f>
        <v>0</v>
      </c>
      <c r="G39" s="93">
        <f>G206+G358+G513+G667+G816+G965+G1114+G1266+G1417+G1566+G1715+G1866+G2015+G2164+G2315+G2465+G2614+G2765+G2914+G3063+G3213+G3362+G3513+G3664+G3815+G3964+G4114+G4265+G4416+G4567+G4719+G4868+G5017+G5166+G5315+G5464+G5613+G5762+G5911+G6060+G6210</f>
        <v>330086</v>
      </c>
      <c r="H39" s="93">
        <f>H206+H358+H513+H667+H816+H965+H1114+H1266+H1417+H1566+H1715+H1866+H2015+H2164+H2315+H2465+H2614+H2765+H2914+H3063+H3213+H3362+H3513+H3664+H3815+H3964+H4114+H4265+H4416+H4567+H4719+H4868+H5017+H5166+H5315+H5464+H5613+H5762+H5911+H6060+H6210</f>
        <v>218318</v>
      </c>
      <c r="I39" s="93"/>
      <c r="J39" s="46"/>
      <c r="K39" s="93"/>
      <c r="L39" s="67"/>
      <c r="M39" s="93"/>
      <c r="N39" s="93"/>
      <c r="O39" s="93"/>
      <c r="P39" s="93"/>
      <c r="Q39" s="93"/>
      <c r="R39" s="93">
        <f>R206+R358+R513+R667+R816+R965+R1114+R1266+R1417+R1566+R1715+R1866+R2015+R2164+R2315+R2465+R2614+R2765+R2914+R3063+R3213+R3362+R3513+R3664+R3815+R3964+R4114+R4265+R4416+R4567+R4719+R4868+R5017+R5166+R5315+R5464+R5613+R5762+R5911+R6060+R6210</f>
        <v>0</v>
      </c>
      <c r="S39" s="93">
        <f>S206+S358+S513+S667+S816+S965+S1114+S1266+S1417+S1566+S1715+S1866+S2015+S2164+S2315+S2465+S2614+S2765+S2914+S3063+S3213+S3362+S3513+S3664+S3815+S3964+S4114+S4265+S4416+S4567+S4719+S4868+S5017+S5166+S5315+S5464+S5613+S5762+S5911+S6060+S6210</f>
        <v>0</v>
      </c>
      <c r="T39" s="93">
        <f>T206+T358+T513+T667+T816+T965+T1114+T1266+T1417+T1566+T1715+T1866+T2015+T2164+T2315+T2465+T2614+T2765+T2914+T3063+T3213+T3362+T3513+T3664+T3815+T3964+T4114+T4265+T4416+T4567+T4719+T4868+T5017+T5166+T5315+T5464+T5613+T5762+T5911+T6060+T6210</f>
        <v>161</v>
      </c>
      <c r="U39" s="93">
        <f>U206+U358+U513+U667+U816+U965+U1114+U1266+U1417+U1566+U1715+U1866+U2015+U2164+U2315+U2465+U2614+U2765+U2914+U3063+U3213+U3362+U3513+U3664+U3815+U3964+U4114+U4265+U4416+U4567+U4719+U4868+U5017+U5166+U5315+U5464+U5613+U5762+U5911+U6060+U6210</f>
        <v>140</v>
      </c>
      <c r="V39" s="93">
        <f>V206+V358+V513+V667+V816+V965+V1114+V1266+V1417+V1566+V1715+V1866+V2015+V2164+V2315+V2465+V2614+V2765+V2914+V3063+V3213+V3362+V3513+V3664+V3815+V3964+V4114+V4265+V4416+V4567+V4719+V4868+V5017+V5166+V5315+V5464+V5613+V5762+V5911+V6060+V6210</f>
        <v>21</v>
      </c>
      <c r="W39" s="94"/>
      <c r="X39" s="6"/>
      <c r="Y39" s="176"/>
      <c r="Z39" s="177"/>
      <c r="AA39" s="177"/>
      <c r="AB39" s="177"/>
    </row>
    <row r="40" spans="1:28" s="35" customFormat="1" ht="15.75" x14ac:dyDescent="0.25">
      <c r="A40" s="22" t="s">
        <v>51</v>
      </c>
      <c r="B40" s="33" t="s">
        <v>331</v>
      </c>
      <c r="C40" s="23" t="s">
        <v>89</v>
      </c>
      <c r="D40" s="38" t="s">
        <v>88</v>
      </c>
      <c r="E40" s="93">
        <f>E207+E359+E514+E668+E817+E966+E1115+E1267+E1418+E1567+E1716+E1867+E2016+E2165+E2316+E2466+E2615+E2766+E2915+E3064+E3214+E3363+E3514+E3665+E3816+E3965+E4115+E4266+E4417+E4568+E4720+E4869+E5018+E5167+E5316+E5465+E5614+E5763+E5912+E6061+E6211+E6360</f>
        <v>0</v>
      </c>
      <c r="F40" s="93">
        <f>F207+F359+F514+F668+F817+F966+F1115+F1267+F1418+F1567+F1716+F1867+F2016+F2165+F2316+F2466+F2615+F2766+F2915+F3064+F3214+F3363+F3514+F3665+F3816+F3965+F4115+F4266+F4417+F4568+F4720+F4869+F5018+F5167+F5316+F5465+F5614+F5763+F5912+F6061+F6211+F6360</f>
        <v>0</v>
      </c>
      <c r="G40" s="93">
        <f>G207+G359+G514+G668+G817+G966+G1115+G1267+G1418+G1567+G1716+G1867+G2016+G2165+G2316+G2466+G2615+G2766+G2915+G3064+G3214+G3363+G3514+G3665+G3816+G3965+G4115+G4266+G4417+G4568+G4720+G4869+G5018+G5167+G5316+G5465+G5614+G5763+G5912+G6061+G6211+G6360</f>
        <v>0</v>
      </c>
      <c r="H40" s="93">
        <f>H207+H359+H514+H668+H817+H966+H1115+H1267+H1418+H1567+H1716+H1867+H2016+H2165+H2316+H2466+H2615+H2766+H2915+H3064+H3214+H3363+H3514+H3665+H3816+H3965+H4115+H4266+H4417+H4568+H4720+H4869+H5018+H5167+H5316+H5465+H5614+H5763+H5912+H6061+H6211+H6360</f>
        <v>0</v>
      </c>
      <c r="I40" s="93">
        <f>I207+I359+I514+I668+I817+I966+I1115+I1267+I1418+I1567+I1716+I1867+I2016+I2165+I2316+I2466+I2615+I2766+I2915+I3064+I3214+I3363+I3514+I3665+I3816+I3965+I4115+I4266+I4417+I4568+I4720+I4869+I5018+I5167+I5316+I5465+I5614+I5763+I5912+I6061+I6211+I6360</f>
        <v>0</v>
      </c>
      <c r="J40" s="46"/>
      <c r="K40" s="93">
        <f>K207+K359+K514+K668+K817+K966+K1115+K1267+K1418+K1567+K1716+K1867+K2016+K2165+K2316+K2466+K2615+K2766+K2915+K3064+K3214+K3363+K3514+K3665+K3816+K3965+K4115+K4266+K4417+K4568+K4720+K4869+K5018+K5167+K5316+K5465+K5614+K5763+K5912+K6061+K6211+K6360</f>
        <v>0</v>
      </c>
      <c r="L40" s="67"/>
      <c r="M40" s="93"/>
      <c r="N40" s="93"/>
      <c r="O40" s="93"/>
      <c r="P40" s="93"/>
      <c r="Q40" s="93"/>
      <c r="R40" s="93">
        <f>R207+R359+R514+R668+R817+R966+R1115+R1267+R1418+R1567+R1716+R1867+R2016+R2165+R2316+R2466+R2615+R2766+R2915+R3064+R3214+R3363+R3514+R3665+R3816+R3965+R4115+R4266+R4417+R4568+R4720+R4869+R5018+R5167+R5316+R5465+R5614+R5763+R5912+R6061+R6211+R6360</f>
        <v>0</v>
      </c>
      <c r="S40" s="93">
        <f>S207+S359+S514+S668+S817+S966+S1115+S1267+S1418+S1567+S1716+S1867+S2016+S2165+S2316+S2466+S2615+S2766+S2915+S3064+S3214+S3363+S3514+S3665+S3816+S3965+S4115+S4266+S4417+S4568+S4720+S4869+S5018+S5167+S5316+S5465+S5614+S5763+S5912+S6061+S6211+S6360</f>
        <v>0</v>
      </c>
      <c r="T40" s="93">
        <f>T207+T359+T514+T668+T817+T966+T1115+T1267+T1418+T1567+T1716+T1867+T2016+T2165+T2316+T2466+T2615+T2766+T2915+T3064+T3214+T3363+T3514+T3665+T3816+T3965+T4115+T4266+T4417+T4568+T4720+T4869+T5018+T5167+T5316+T5465+T5614+T5763+T5912+T6061+T6211+T6360</f>
        <v>0</v>
      </c>
      <c r="U40" s="93">
        <f>U207+U359+U514+U668+U817+U966+U1115+U1267+U1418+U1567+U1716+U1867+U2016+U2165+U2316+U2466+U2615+U2766+U2915+U3064+U3214+U3363+U3514+U3665+U3816+U3965+U4115+U4266+U4417+U4568+U4720+U4869+U5018+U5167+U5316+U5465+U5614+U5763+U5912+U6061+U6211+U6360</f>
        <v>0</v>
      </c>
      <c r="V40" s="93">
        <f>V207+V359+V514+V668+V817+V966+V1115+V1267+V1418+V1567+V1716+V1867+V2016+V2165+V2316+V2466+V2615+V2766+V2915+V3064+V3214+V3363+V3514+V3665+V3816+V3965+V4115+V4266+V4417+V4568+V4720+V4869+V5018+V5167+V5316+V5465+V5614+V5763+V5912+V6061+V6211+V6360</f>
        <v>0</v>
      </c>
      <c r="W40" s="94"/>
      <c r="X40" s="6"/>
      <c r="Y40" s="176"/>
      <c r="Z40" s="177"/>
      <c r="AA40" s="177"/>
      <c r="AB40" s="177"/>
    </row>
    <row r="41" spans="1:28" s="35" customFormat="1" ht="15.75" x14ac:dyDescent="0.25">
      <c r="A41" s="22" t="s">
        <v>51</v>
      </c>
      <c r="B41" s="33" t="s">
        <v>331</v>
      </c>
      <c r="C41" s="112" t="s">
        <v>356</v>
      </c>
      <c r="D41" s="38" t="s">
        <v>357</v>
      </c>
      <c r="E41" s="93">
        <f>E515+E2166+E4569+E360+E1717</f>
        <v>1452</v>
      </c>
      <c r="F41" s="93">
        <f>F515+F2166+F4569+F360+F1717+F1268</f>
        <v>847</v>
      </c>
      <c r="G41" s="93">
        <f>G515+G2166+G4569+G360+G1717+G1268</f>
        <v>647.80999999999995</v>
      </c>
      <c r="H41" s="93">
        <f>H515+H2166+H4569+H360+H1717+H1268</f>
        <v>0</v>
      </c>
      <c r="I41" s="93">
        <f>I515+I2166+I4569+I360+I1717+I1268</f>
        <v>647.80999999999995</v>
      </c>
      <c r="J41" s="46">
        <f>ROUND(I41/F41*100,2)</f>
        <v>76.48</v>
      </c>
      <c r="K41" s="93">
        <f>K515+K2166+K4569+K360+K1717+K1268</f>
        <v>-847</v>
      </c>
      <c r="L41" s="67">
        <f>ROUND(K41*100/-F41,2)</f>
        <v>100</v>
      </c>
      <c r="M41" s="93"/>
      <c r="N41" s="93"/>
      <c r="O41" s="93"/>
      <c r="P41" s="93"/>
      <c r="Q41" s="93"/>
      <c r="R41" s="93">
        <f>R515+R2166+R4569</f>
        <v>0</v>
      </c>
      <c r="S41" s="93">
        <f>S515+S2166+S4569</f>
        <v>0</v>
      </c>
      <c r="T41" s="93">
        <f>T515+T2166+T4569</f>
        <v>0</v>
      </c>
      <c r="U41" s="93">
        <f>U515+U2166+U4569</f>
        <v>0</v>
      </c>
      <c r="V41" s="93">
        <f>V515+V2166+V4569</f>
        <v>0</v>
      </c>
      <c r="W41" s="94"/>
      <c r="X41" s="6"/>
      <c r="Y41" s="176"/>
      <c r="Z41" s="177"/>
      <c r="AA41" s="177"/>
      <c r="AB41" s="177"/>
    </row>
    <row r="42" spans="1:28" s="35" customFormat="1" ht="15.75" x14ac:dyDescent="0.25">
      <c r="A42" s="22" t="s">
        <v>51</v>
      </c>
      <c r="B42" s="33" t="s">
        <v>331</v>
      </c>
      <c r="C42" s="23" t="s">
        <v>91</v>
      </c>
      <c r="D42" s="38" t="s">
        <v>90</v>
      </c>
      <c r="E42" s="93">
        <f t="shared" ref="E42:I46" si="19">E208+E361+E516+E669+E818+E967+E1116+E1269+E1419+E1568+E1718+E1868+E2017+E2167+E2317+E2467+E2616+E2767+E2916+E3065+E3215+E3364+E3515+E3666+E3817+E3966+E4116+E4267+E4418+E4570+E4721+E4870+E5019+E5168+E5317+E5466+E5615+E5764+E5913+E6062+E6212+E6361</f>
        <v>24716043</v>
      </c>
      <c r="F42" s="93">
        <f t="shared" si="19"/>
        <v>13011895</v>
      </c>
      <c r="G42" s="93">
        <f t="shared" si="19"/>
        <v>12504773.119999103</v>
      </c>
      <c r="H42" s="93">
        <f t="shared" si="19"/>
        <v>10162735</v>
      </c>
      <c r="I42" s="93">
        <f t="shared" si="19"/>
        <v>1190490.5099991392</v>
      </c>
      <c r="J42" s="46">
        <f>ROUND(I42/F42*100,2)</f>
        <v>9.15</v>
      </c>
      <c r="K42" s="93">
        <f t="shared" ref="K42:K47" si="20">K208+K361+K516+K669+K818+K967+K1116+K1269+K1419+K1568+K1718+K1868+K2017+K2167+K2317+K2467+K2616+K2767+K2916+K3065+K3215+K3364+K3515+K3666+K3817+K3966+K4116+K4267+K4418+K4570+K4721+K4870+K5019+K5168+K5317+K5466+K5615+K5764+K5913+K6062+K6212+K6361</f>
        <v>-1697612.3900000341</v>
      </c>
      <c r="L42" s="67">
        <f>ROUND(K42*100/-F42,2)</f>
        <v>13.05</v>
      </c>
      <c r="M42" s="93"/>
      <c r="N42" s="93"/>
      <c r="O42" s="93"/>
      <c r="P42" s="93"/>
      <c r="Q42" s="93"/>
      <c r="R42" s="93">
        <f t="shared" ref="R42:V46" si="21">R208+R361+R516+R669+R818+R967+R1116+R1269+R1419+R1568+R1718+R1868+R2017+R2167+R2317+R2467+R2616+R2767+R2916+R3065+R3215+R3364+R3515+R3666+R3817+R3966+R4116+R4267+R4418+R4570+R4721+R4870+R5019+R5168+R5317+R5466+R5615+R5764+R5913+R6062+R6212+R6361</f>
        <v>0</v>
      </c>
      <c r="S42" s="93">
        <f t="shared" si="21"/>
        <v>0</v>
      </c>
      <c r="T42" s="93">
        <f t="shared" si="21"/>
        <v>0</v>
      </c>
      <c r="U42" s="93">
        <f t="shared" si="21"/>
        <v>0</v>
      </c>
      <c r="V42" s="93">
        <f t="shared" si="21"/>
        <v>0</v>
      </c>
      <c r="W42" s="94"/>
      <c r="X42" s="6"/>
      <c r="Y42" s="176"/>
      <c r="Z42" s="177"/>
      <c r="AA42" s="177"/>
      <c r="AB42" s="177"/>
    </row>
    <row r="43" spans="1:28" s="35" customFormat="1" ht="15.75" x14ac:dyDescent="0.25">
      <c r="A43" s="22" t="s">
        <v>51</v>
      </c>
      <c r="B43" s="33" t="s">
        <v>331</v>
      </c>
      <c r="C43" s="23" t="s">
        <v>94</v>
      </c>
      <c r="D43" s="38" t="s">
        <v>322</v>
      </c>
      <c r="E43" s="93">
        <f t="shared" si="19"/>
        <v>0</v>
      </c>
      <c r="F43" s="93">
        <f t="shared" si="19"/>
        <v>0</v>
      </c>
      <c r="G43" s="93">
        <f t="shared" si="19"/>
        <v>0</v>
      </c>
      <c r="H43" s="93">
        <f t="shared" si="19"/>
        <v>0</v>
      </c>
      <c r="I43" s="93">
        <f t="shared" si="19"/>
        <v>0</v>
      </c>
      <c r="J43" s="46"/>
      <c r="K43" s="93">
        <f t="shared" si="20"/>
        <v>0</v>
      </c>
      <c r="L43" s="67"/>
      <c r="M43" s="93"/>
      <c r="N43" s="93"/>
      <c r="O43" s="93"/>
      <c r="P43" s="93"/>
      <c r="Q43" s="93"/>
      <c r="R43" s="93">
        <f t="shared" si="21"/>
        <v>0</v>
      </c>
      <c r="S43" s="93">
        <f t="shared" si="21"/>
        <v>0</v>
      </c>
      <c r="T43" s="93">
        <f t="shared" si="21"/>
        <v>0</v>
      </c>
      <c r="U43" s="93">
        <f t="shared" si="21"/>
        <v>0</v>
      </c>
      <c r="V43" s="93">
        <f t="shared" si="21"/>
        <v>0</v>
      </c>
      <c r="W43" s="94"/>
      <c r="X43" s="6"/>
      <c r="Y43" s="176"/>
      <c r="Z43" s="177"/>
      <c r="AA43" s="177"/>
      <c r="AB43" s="177"/>
    </row>
    <row r="44" spans="1:28" s="35" customFormat="1" ht="15.75" x14ac:dyDescent="0.25">
      <c r="A44" s="22" t="s">
        <v>51</v>
      </c>
      <c r="B44" s="33" t="s">
        <v>331</v>
      </c>
      <c r="C44" s="23" t="s">
        <v>93</v>
      </c>
      <c r="D44" s="38" t="s">
        <v>92</v>
      </c>
      <c r="E44" s="93">
        <f t="shared" si="19"/>
        <v>32259</v>
      </c>
      <c r="F44" s="93">
        <f t="shared" si="19"/>
        <v>18819</v>
      </c>
      <c r="G44" s="93">
        <f t="shared" si="19"/>
        <v>6230.4</v>
      </c>
      <c r="H44" s="93">
        <f t="shared" si="19"/>
        <v>4814</v>
      </c>
      <c r="I44" s="93">
        <f t="shared" si="19"/>
        <v>0</v>
      </c>
      <c r="J44" s="46">
        <f t="shared" ref="J44:J49" si="22">ROUND(I44/F44*100,2)</f>
        <v>0</v>
      </c>
      <c r="K44" s="93">
        <f t="shared" si="20"/>
        <v>-12588.6</v>
      </c>
      <c r="L44" s="67">
        <f t="shared" ref="L44:L50" si="23">ROUND(K44*100/-F44,2)</f>
        <v>66.89</v>
      </c>
      <c r="M44" s="93"/>
      <c r="N44" s="93"/>
      <c r="O44" s="93"/>
      <c r="P44" s="93"/>
      <c r="Q44" s="93"/>
      <c r="R44" s="93">
        <f t="shared" si="21"/>
        <v>0</v>
      </c>
      <c r="S44" s="93">
        <f t="shared" si="21"/>
        <v>0</v>
      </c>
      <c r="T44" s="93">
        <f t="shared" si="21"/>
        <v>0</v>
      </c>
      <c r="U44" s="93">
        <f t="shared" si="21"/>
        <v>0</v>
      </c>
      <c r="V44" s="93">
        <f t="shared" si="21"/>
        <v>0</v>
      </c>
      <c r="W44" s="94"/>
      <c r="X44" s="6"/>
      <c r="Y44" s="176"/>
      <c r="Z44" s="177"/>
      <c r="AA44" s="177"/>
      <c r="AB44" s="177"/>
    </row>
    <row r="45" spans="1:28" s="35" customFormat="1" ht="31.5" x14ac:dyDescent="0.25">
      <c r="A45" s="22" t="s">
        <v>51</v>
      </c>
      <c r="B45" s="33" t="s">
        <v>331</v>
      </c>
      <c r="C45" s="23" t="s">
        <v>98</v>
      </c>
      <c r="D45" s="34" t="s">
        <v>323</v>
      </c>
      <c r="E45" s="93">
        <f t="shared" si="19"/>
        <v>949145</v>
      </c>
      <c r="F45" s="93">
        <f t="shared" si="19"/>
        <v>553668</v>
      </c>
      <c r="G45" s="93">
        <f t="shared" si="19"/>
        <v>810712.19000000006</v>
      </c>
      <c r="H45" s="93">
        <f t="shared" si="19"/>
        <v>787569</v>
      </c>
      <c r="I45" s="93">
        <f t="shared" si="19"/>
        <v>257044.19000000006</v>
      </c>
      <c r="J45" s="46">
        <f t="shared" si="22"/>
        <v>46.43</v>
      </c>
      <c r="K45" s="93">
        <f t="shared" si="20"/>
        <v>0</v>
      </c>
      <c r="L45" s="67">
        <f t="shared" si="23"/>
        <v>0</v>
      </c>
      <c r="M45" s="93"/>
      <c r="N45" s="93"/>
      <c r="O45" s="93"/>
      <c r="P45" s="93"/>
      <c r="Q45" s="93"/>
      <c r="R45" s="93">
        <f t="shared" si="21"/>
        <v>0</v>
      </c>
      <c r="S45" s="93">
        <f t="shared" si="21"/>
        <v>0</v>
      </c>
      <c r="T45" s="93">
        <f t="shared" si="21"/>
        <v>0</v>
      </c>
      <c r="U45" s="93">
        <f t="shared" si="21"/>
        <v>0</v>
      </c>
      <c r="V45" s="93">
        <f t="shared" si="21"/>
        <v>0</v>
      </c>
      <c r="W45" s="94"/>
      <c r="X45" s="6"/>
      <c r="Y45" s="176"/>
      <c r="Z45" s="177"/>
      <c r="AA45" s="177"/>
      <c r="AB45" s="177"/>
    </row>
    <row r="46" spans="1:28" s="35" customFormat="1" ht="15.75" x14ac:dyDescent="0.25">
      <c r="A46" s="22" t="s">
        <v>51</v>
      </c>
      <c r="B46" s="33" t="s">
        <v>331</v>
      </c>
      <c r="C46" s="23" t="s">
        <v>100</v>
      </c>
      <c r="D46" s="34" t="s">
        <v>346</v>
      </c>
      <c r="E46" s="93">
        <f t="shared" si="19"/>
        <v>20288</v>
      </c>
      <c r="F46" s="93">
        <f t="shared" si="19"/>
        <v>11835</v>
      </c>
      <c r="G46" s="93">
        <f t="shared" si="19"/>
        <v>15244.44</v>
      </c>
      <c r="H46" s="93">
        <f t="shared" si="19"/>
        <v>7025</v>
      </c>
      <c r="I46" s="93">
        <f t="shared" si="19"/>
        <v>8219.86</v>
      </c>
      <c r="J46" s="46">
        <f t="shared" si="22"/>
        <v>69.45</v>
      </c>
      <c r="K46" s="93">
        <f t="shared" si="20"/>
        <v>-4810.42</v>
      </c>
      <c r="L46" s="67">
        <f t="shared" si="23"/>
        <v>40.65</v>
      </c>
      <c r="M46" s="93"/>
      <c r="N46" s="93"/>
      <c r="O46" s="93"/>
      <c r="P46" s="93"/>
      <c r="Q46" s="93"/>
      <c r="R46" s="93">
        <f t="shared" si="21"/>
        <v>0</v>
      </c>
      <c r="S46" s="93">
        <f t="shared" si="21"/>
        <v>0</v>
      </c>
      <c r="T46" s="93">
        <f t="shared" si="21"/>
        <v>0</v>
      </c>
      <c r="U46" s="93">
        <f t="shared" si="21"/>
        <v>0</v>
      </c>
      <c r="V46" s="93">
        <f t="shared" si="21"/>
        <v>0</v>
      </c>
      <c r="W46" s="94"/>
      <c r="X46" s="6"/>
      <c r="Y46" s="176"/>
      <c r="Z46" s="177"/>
      <c r="AA46" s="177"/>
      <c r="AB46" s="177"/>
    </row>
    <row r="47" spans="1:28" s="35" customFormat="1" ht="31.5" x14ac:dyDescent="0.25">
      <c r="A47" s="22" t="s">
        <v>51</v>
      </c>
      <c r="B47" s="33" t="s">
        <v>331</v>
      </c>
      <c r="C47" s="23" t="s">
        <v>102</v>
      </c>
      <c r="D47" s="39" t="s">
        <v>355</v>
      </c>
      <c r="E47" s="93">
        <f t="shared" ref="E47:H48" si="24">E213+E366+E521+E674+E823+E972+E1121+E1274+E1424+E1573+E1723+E1873+E2022+E2172+E2322+E2472+E2621+E2772+E2921+E3070+E3220+E3369+E3520+E3671+E3822+E3971+E4121+E4272+E4423+E4575+E4726+E4875+E5024+E5173+E5322+E5471+E5620+E5769+E5918+E6067+E6217</f>
        <v>4226</v>
      </c>
      <c r="F47" s="93">
        <f t="shared" si="24"/>
        <v>2465.17</v>
      </c>
      <c r="G47" s="93">
        <f t="shared" si="24"/>
        <v>2237.3000000000002</v>
      </c>
      <c r="H47" s="93">
        <f t="shared" si="24"/>
        <v>2237.3000000000002</v>
      </c>
      <c r="I47" s="93">
        <f>I213+I366+I521+I674+I823+I972+I1121+I1274+I1424+I1573+I1723+I1873+I2022+I2172+I2322+I2472+I2621+I2772+I2921+I3070+I3220+I3369+I3520+I3671+I3822+I3971+I4121+I4272+I4423+I4575+I4726+I4875+I5024+I5173+I5322+I5471+I5620+I5769+I5918+I6067+I6217+I6366</f>
        <v>0</v>
      </c>
      <c r="J47" s="46">
        <f t="shared" si="22"/>
        <v>0</v>
      </c>
      <c r="K47" s="93">
        <f t="shared" si="20"/>
        <v>-227.86999999999989</v>
      </c>
      <c r="L47" s="67">
        <f t="shared" si="23"/>
        <v>9.24</v>
      </c>
      <c r="M47" s="93"/>
      <c r="N47" s="93"/>
      <c r="O47" s="93"/>
      <c r="P47" s="93"/>
      <c r="Q47" s="93"/>
      <c r="R47" s="93">
        <f t="shared" ref="R47:V48" si="25">R213+R366+R521+R674+R823+R972+R1121+R1274+R1424+R1573+R1723+R1873+R2022+R2172+R2322+R2472+R2621+R2772+R2921+R3070+R3220+R3369+R3520+R3671+R3822+R3971+R4121+R4272+R4423+R4575+R4726+R4875+R5024+R5173+R5322+R5471+R5620+R5769+R5918+R6067+R6217</f>
        <v>0</v>
      </c>
      <c r="S47" s="93">
        <f t="shared" si="25"/>
        <v>0</v>
      </c>
      <c r="T47" s="93">
        <f t="shared" si="25"/>
        <v>0</v>
      </c>
      <c r="U47" s="93">
        <f t="shared" si="25"/>
        <v>0</v>
      </c>
      <c r="V47" s="93">
        <f t="shared" si="25"/>
        <v>0</v>
      </c>
      <c r="W47" s="94"/>
      <c r="X47" s="6"/>
      <c r="Y47" s="176"/>
      <c r="Z47" s="177"/>
      <c r="AA47" s="177"/>
      <c r="AB47" s="177"/>
    </row>
    <row r="48" spans="1:28" s="35" customFormat="1" ht="63" x14ac:dyDescent="0.25">
      <c r="A48" s="22" t="s">
        <v>51</v>
      </c>
      <c r="B48" s="33" t="s">
        <v>331</v>
      </c>
      <c r="C48" s="23" t="s">
        <v>102</v>
      </c>
      <c r="D48" s="39" t="s">
        <v>345</v>
      </c>
      <c r="E48" s="93">
        <f t="shared" si="24"/>
        <v>1242704</v>
      </c>
      <c r="F48" s="93">
        <f t="shared" si="24"/>
        <v>724910.66666666663</v>
      </c>
      <c r="G48" s="93">
        <f t="shared" si="24"/>
        <v>856063.42999999993</v>
      </c>
      <c r="H48" s="93">
        <f t="shared" si="24"/>
        <v>856063.42999999993</v>
      </c>
      <c r="I48" s="93">
        <f>I214+I367+I522+I675+I824+I973+I1122+I1275+I1425+I1574+I1724+I1874+I2023+I2173+I2323+I2473+I2622+I2773+I2922+I3071+I3221+I3370+I3521+I3672+I3823+I3972+I4122+I4273+I4424+I4576+I4727+I4876+I5025+I5174+I5323+I5472+I5621+I5770+I5919+I6068+I6218</f>
        <v>131152.76333333339</v>
      </c>
      <c r="J48" s="46">
        <f t="shared" si="22"/>
        <v>18.09</v>
      </c>
      <c r="K48" s="93">
        <f>K214+K367+K522+K675+K824+K973+K1122+K1275+K1425+K1574+K1724+K1874+K2023+K2173+K2323+K2473+K2622+K2773+K2922+K3071+K3221+K3370+K3521+K3672+K3823+K3972+K4122+K4273+K4424+K4576+K4727+K4876+K5025+K5174+K5323+K5472+K5621+K5770+K5919+K6068+K6218</f>
        <v>0</v>
      </c>
      <c r="L48" s="67">
        <f t="shared" si="23"/>
        <v>0</v>
      </c>
      <c r="M48" s="93"/>
      <c r="N48" s="93"/>
      <c r="O48" s="93"/>
      <c r="P48" s="93"/>
      <c r="Q48" s="93"/>
      <c r="R48" s="93">
        <f t="shared" si="25"/>
        <v>0</v>
      </c>
      <c r="S48" s="93">
        <f t="shared" si="25"/>
        <v>0</v>
      </c>
      <c r="T48" s="93">
        <f t="shared" si="25"/>
        <v>0</v>
      </c>
      <c r="U48" s="93">
        <f t="shared" si="25"/>
        <v>0</v>
      </c>
      <c r="V48" s="93">
        <f t="shared" si="25"/>
        <v>0</v>
      </c>
      <c r="W48" s="94"/>
      <c r="X48" s="6"/>
      <c r="Y48" s="176"/>
      <c r="Z48" s="177"/>
      <c r="AA48" s="177"/>
      <c r="AB48" s="177"/>
    </row>
    <row r="49" spans="1:28" s="35" customFormat="1" ht="31.5" x14ac:dyDescent="0.25">
      <c r="A49" s="22" t="s">
        <v>51</v>
      </c>
      <c r="B49" s="33" t="s">
        <v>331</v>
      </c>
      <c r="C49" s="23" t="s">
        <v>361</v>
      </c>
      <c r="D49" s="39" t="s">
        <v>362</v>
      </c>
      <c r="E49" s="93">
        <f>E215+E368+E523+E676+E825+E974+E1123+E1276+E1426+E1575+E1725+E1875+E2024+E2174+E2324+E2474+E2623+E2774+E2923+E3072+E3222+E3371+E3522+E3673+E3824+E3973+E4123+E4274+E4425+E4577+E4728+E4877+E5026+E5175+E5324+E5473+E5622+E5771+E5920+E6069+E6219+E6368</f>
        <v>37292</v>
      </c>
      <c r="F49" s="93">
        <f>F215+F368+F523+F676+F825+F974+F1123+F1276+F1426+F1575+F1725+F1875+F2024+F2174+F2324+F2474+F2623+F2774+F2923+F3072+F3222+F3371+F3522+F3673+F3824+F3973+F4123+F4274+F4425+F4577+F4728+F4877+F5026+F5175+F5324+F5473+F5622+F5771+F5920+F6069+F6219+F6368</f>
        <v>21754</v>
      </c>
      <c r="G49" s="93">
        <f>G215+G368+G523+G676+G825+G974+G1123+G1276+G1426+G1575+G1725+G1875+G2024+G2174+G2324+G2474+G2623+G2774+G2923+G3072+G3222+G3371+G3522+G3673+G3824+G3973+G4123+G4274+G4425+G4577+G4728+G4877+G5026+G5175+G5324+G5473+G5622+G5771+G5920+G6069+G6219+G6368</f>
        <v>82863.760000000009</v>
      </c>
      <c r="H49" s="93">
        <f>H215+H368+H523+H676+H825+H974+H1123+H1276+H1426+H1575+H1725+H1875+H2024+H2174+H2324+H2474+H2623+H2774+H2923+H3072+H3222+H3371+H3522+H3673+H3824+H3973+H4123+H4274+H4425+H4577+H4728+H4877+H5026+H5175+H5324+H5473+H5622+H5771+H5920+H6069+H6219+H6368</f>
        <v>37301</v>
      </c>
      <c r="I49" s="93">
        <f>I215+I368+I523+I676+I825+I974+I1123+I1276+I1426+I1575+I1725+I1875+I2024+I2174+I2324+I2474+I2623+I2774+I2923+I3072+I3222+I3371+I3522+I3673+I3824+I3973+I4123+I4274+I4425+I4577+I4728+I4877+I5026+I5175+I5324+I5473+I5622+I5771+I5920+I6069+I6219+I6368</f>
        <v>61109.760000000002</v>
      </c>
      <c r="J49" s="46">
        <f t="shared" si="22"/>
        <v>280.91000000000003</v>
      </c>
      <c r="K49" s="93">
        <f>K215+K368+K523+K676+K825+K974+K1123+K1276+K1426+K1575+K1725+K1875+K2024+K2174+K2324+K2474+K2623+K2774+K2923+K3072+K3222+K3371+K3522+K3673+K3824+K3973+K4123+K4274+K4425+K4577+K4728+K4877+K5026+K5175+K5324+K5473+K5622+K5771+K5920+K6069+K6219+K6368</f>
        <v>-4</v>
      </c>
      <c r="L49" s="67">
        <f t="shared" si="23"/>
        <v>0.02</v>
      </c>
      <c r="M49" s="93"/>
      <c r="N49" s="93"/>
      <c r="O49" s="93"/>
      <c r="P49" s="93"/>
      <c r="Q49" s="93"/>
      <c r="R49" s="93">
        <f>R215+R368+R523+R676+R825+R974+R1123+R1276+R1426+R1575+R1725+R1875+R2024+R2174+R2324+R2474+R2623+R2774+R2923+R3072+R3222+R3371+R3522+R3673+R3824+R3973+R4123+R4274+R4425+R4577+R4728+R4877+R5026+R5175+R5324+R5473+R5622+R5771+R5920+R6069+R6219+R6368</f>
        <v>0</v>
      </c>
      <c r="S49" s="93">
        <f>S215+S368+S523+S676+S825+S974+S1123+S1276+S1426+S1575+S1725+S1875+S2024+S2174+S2324+S2474+S2623+S2774+S2923+S3072+S3222+S3371+S3522+S3673+S3824+S3973+S4123+S4274+S4425+S4577+S4728+S4877+S5026+S5175+S5324+S5473+S5622+S5771+S5920+S6069+S6219+S6368</f>
        <v>0</v>
      </c>
      <c r="T49" s="93">
        <f>T215+T368+T523+T676+T825+T974+T1123+T1276+T1426+T1575+T1725+T1875+T2024+T2174+T2324+T2474+T2623+T2774+T2923+T3072+T3222+T3371+T3522+T3673+T3824+T3973+T4123+T4274+T4425+T4577+T4728+T4877+T5026+T5175+T5324+T5473+T5622+T5771+T5920+T6069+T6219+T6368</f>
        <v>0</v>
      </c>
      <c r="U49" s="93">
        <f>U215+U368+U523+U676+U825+U974+U1123+U1276+U1426+U1575+U1725+U1875+U2024+U2174+U2324+U2474+U2623+U2774+U2923+U3072+U3222+U3371+U3522+U3673+U3824+U3973+U4123+U4274+U4425+U4577+U4728+U4877+U5026+U5175+U5324+U5473+U5622+U5771+U5920+U6069+U6219+U6368</f>
        <v>0</v>
      </c>
      <c r="V49" s="93">
        <f>V215+V368+V523+V676+V825+V974+V1123+V1276+V1426+V1575+V1725+V1875+V2024+V2174+V2324+V2474+V2623+V2774+V2923+V3072+V3222+V3371+V3522+V3673+V3824+V3973+V4123+V4274+V4425+V4577+V4728+V4877+V5026+V5175+V5324+V5473+V5622+V5771+V5920+V6069+V6219+V6368</f>
        <v>0</v>
      </c>
      <c r="W49" s="94"/>
      <c r="X49" s="6"/>
      <c r="Y49" s="176"/>
      <c r="Z49" s="177"/>
      <c r="AA49" s="177"/>
      <c r="AB49" s="177"/>
    </row>
    <row r="50" spans="1:28" s="35" customFormat="1" ht="15.75" x14ac:dyDescent="0.25">
      <c r="A50" s="22" t="s">
        <v>51</v>
      </c>
      <c r="B50" s="33" t="s">
        <v>331</v>
      </c>
      <c r="C50" s="23" t="s">
        <v>364</v>
      </c>
      <c r="D50" s="39" t="s">
        <v>363</v>
      </c>
      <c r="E50" s="93">
        <f>E4124+E6369</f>
        <v>8866</v>
      </c>
      <c r="F50" s="93">
        <f>F4124+F6369</f>
        <v>5172</v>
      </c>
      <c r="G50" s="93">
        <f>G4124+G6369</f>
        <v>548.74</v>
      </c>
      <c r="H50" s="93">
        <f>H4124+H6369</f>
        <v>549</v>
      </c>
      <c r="I50" s="93">
        <f>I4124+I6369</f>
        <v>0</v>
      </c>
      <c r="J50" s="46">
        <f>ROUND(I50/F50*100,2)</f>
        <v>0</v>
      </c>
      <c r="K50" s="93">
        <f>K4124+K6369</f>
        <v>-4623.26</v>
      </c>
      <c r="L50" s="67">
        <f t="shared" si="23"/>
        <v>89.39</v>
      </c>
      <c r="M50" s="93"/>
      <c r="N50" s="93"/>
      <c r="O50" s="93"/>
      <c r="P50" s="93"/>
      <c r="Q50" s="93"/>
      <c r="R50" s="93">
        <f>R4124+R6369</f>
        <v>0</v>
      </c>
      <c r="S50" s="93">
        <f>S4124+S6369</f>
        <v>0</v>
      </c>
      <c r="T50" s="93">
        <f>T4124+T6369</f>
        <v>0</v>
      </c>
      <c r="U50" s="93">
        <f>U4124+U6369</f>
        <v>0</v>
      </c>
      <c r="V50" s="93">
        <f>V4124+V6369</f>
        <v>0</v>
      </c>
      <c r="W50" s="94"/>
      <c r="X50" s="6"/>
      <c r="Y50" s="176"/>
      <c r="Z50" s="177"/>
      <c r="AA50" s="177"/>
      <c r="AB50" s="177"/>
    </row>
    <row r="51" spans="1:28" s="35" customFormat="1" ht="15.75" x14ac:dyDescent="0.25">
      <c r="A51" s="22" t="s">
        <v>51</v>
      </c>
      <c r="B51" s="33" t="s">
        <v>331</v>
      </c>
      <c r="C51" s="23" t="s">
        <v>420</v>
      </c>
      <c r="D51" s="117" t="s">
        <v>421</v>
      </c>
      <c r="E51" s="93">
        <f>E525+E1125+E2625+E370</f>
        <v>0</v>
      </c>
      <c r="F51" s="93">
        <f>F525+F1125+F2625+F370</f>
        <v>0</v>
      </c>
      <c r="G51" s="93">
        <f>G525+G1125+G2625+G370</f>
        <v>72082.89</v>
      </c>
      <c r="H51" s="93">
        <f>H525+H1125+H2625+H370</f>
        <v>0</v>
      </c>
      <c r="I51" s="93">
        <f>I525+I1125+I2625+I370</f>
        <v>72082.89</v>
      </c>
      <c r="J51" s="46"/>
      <c r="K51" s="93">
        <f>K525+K1125+K2625+K370</f>
        <v>0</v>
      </c>
      <c r="L51" s="67"/>
      <c r="M51" s="93"/>
      <c r="N51" s="93"/>
      <c r="O51" s="93"/>
      <c r="P51" s="93"/>
      <c r="Q51" s="125"/>
      <c r="R51" s="93"/>
      <c r="S51" s="93"/>
      <c r="T51" s="135"/>
      <c r="U51" s="135"/>
      <c r="V51" s="93"/>
      <c r="W51" s="94"/>
      <c r="X51" s="6"/>
      <c r="Y51" s="176"/>
      <c r="Z51" s="177"/>
      <c r="AA51" s="177"/>
      <c r="AB51" s="177"/>
    </row>
    <row r="52" spans="1:28" s="35" customFormat="1" ht="15" x14ac:dyDescent="0.25">
      <c r="A52" s="22" t="s">
        <v>51</v>
      </c>
      <c r="B52" s="33" t="s">
        <v>331</v>
      </c>
      <c r="C52" s="23" t="s">
        <v>102</v>
      </c>
      <c r="D52" s="187" t="s">
        <v>422</v>
      </c>
      <c r="E52" s="93">
        <v>277430</v>
      </c>
      <c r="F52" s="93"/>
      <c r="G52" s="93"/>
      <c r="H52" s="93"/>
      <c r="I52" s="125"/>
      <c r="J52" s="46"/>
      <c r="K52" s="125"/>
      <c r="L52" s="67"/>
      <c r="M52" s="93"/>
      <c r="N52" s="93"/>
      <c r="O52" s="93"/>
      <c r="P52" s="93"/>
      <c r="Q52" s="125"/>
      <c r="R52" s="93"/>
      <c r="S52" s="93"/>
      <c r="T52" s="135"/>
      <c r="U52" s="135"/>
      <c r="V52" s="93"/>
      <c r="W52" s="94"/>
      <c r="X52" s="6"/>
      <c r="Y52" s="176"/>
      <c r="Z52" s="177"/>
      <c r="AA52" s="177"/>
      <c r="AB52" s="177"/>
    </row>
    <row r="53" spans="1:28" s="35" customFormat="1" ht="30.75" customHeight="1" x14ac:dyDescent="0.25">
      <c r="A53" s="22" t="s">
        <v>51</v>
      </c>
      <c r="B53" s="33" t="s">
        <v>331</v>
      </c>
      <c r="C53" s="23" t="s">
        <v>102</v>
      </c>
      <c r="D53" s="187" t="s">
        <v>423</v>
      </c>
      <c r="E53" s="93">
        <v>5262</v>
      </c>
      <c r="F53" s="93"/>
      <c r="G53" s="93"/>
      <c r="H53" s="93"/>
      <c r="I53" s="125"/>
      <c r="J53" s="46"/>
      <c r="K53" s="125"/>
      <c r="L53" s="67"/>
      <c r="M53" s="93"/>
      <c r="N53" s="93"/>
      <c r="O53" s="93"/>
      <c r="P53" s="93"/>
      <c r="Q53" s="125"/>
      <c r="R53" s="93"/>
      <c r="S53" s="93"/>
      <c r="T53" s="135"/>
      <c r="U53" s="135"/>
      <c r="V53" s="93"/>
      <c r="W53" s="94"/>
      <c r="X53" s="6"/>
      <c r="Y53" s="176"/>
      <c r="Z53" s="177"/>
      <c r="AA53" s="177"/>
      <c r="AB53" s="177"/>
    </row>
    <row r="54" spans="1:28" s="35" customFormat="1" ht="15.75" x14ac:dyDescent="0.25">
      <c r="A54" s="22" t="s">
        <v>51</v>
      </c>
      <c r="B54" s="33" t="s">
        <v>331</v>
      </c>
      <c r="C54" s="23" t="s">
        <v>102</v>
      </c>
      <c r="D54" s="39" t="s">
        <v>408</v>
      </c>
      <c r="E54" s="93">
        <v>37944</v>
      </c>
      <c r="F54" s="93"/>
      <c r="G54" s="93"/>
      <c r="H54" s="93"/>
      <c r="I54" s="125"/>
      <c r="J54" s="46"/>
      <c r="K54" s="125"/>
      <c r="L54" s="67"/>
      <c r="M54" s="94"/>
      <c r="N54" s="94"/>
      <c r="O54" s="93"/>
      <c r="P54" s="93"/>
      <c r="Q54" s="125"/>
      <c r="R54" s="93"/>
      <c r="S54" s="93"/>
      <c r="T54" s="135"/>
      <c r="U54" s="135"/>
      <c r="V54" s="93"/>
      <c r="W54" s="94"/>
      <c r="X54" s="6"/>
      <c r="Y54" s="176"/>
      <c r="Z54" s="177"/>
      <c r="AA54" s="177"/>
      <c r="AB54" s="177"/>
    </row>
    <row r="55" spans="1:28" s="35" customFormat="1" ht="15.75" x14ac:dyDescent="0.25">
      <c r="A55" s="22" t="s">
        <v>51</v>
      </c>
      <c r="B55" s="21">
        <v>2</v>
      </c>
      <c r="C55" s="23" t="s">
        <v>102</v>
      </c>
      <c r="D55" s="40" t="s">
        <v>31</v>
      </c>
      <c r="E55" s="31">
        <f>E56+E62+E117+E176</f>
        <v>226535671</v>
      </c>
      <c r="F55" s="31">
        <f>F56+F62+F117+F176</f>
        <v>133088131.25666668</v>
      </c>
      <c r="G55" s="31">
        <f>G56+G62+G117+G176</f>
        <v>134817864.75999993</v>
      </c>
      <c r="H55" s="31">
        <f>H56+H62+H117+H176</f>
        <v>126482782.27</v>
      </c>
      <c r="I55" s="31">
        <f>I56+I62+I117</f>
        <v>9336927.1600000001</v>
      </c>
      <c r="J55" s="29">
        <f t="shared" ref="J55:J62" si="26">ROUND(I55/F55*100,2)</f>
        <v>7.02</v>
      </c>
      <c r="K55" s="31">
        <f>K56+K62+K117+K176</f>
        <v>-7736099.6366667366</v>
      </c>
      <c r="L55" s="30">
        <f t="shared" ref="L55:L62" si="27">ROUND(K55*100/-F55,2)</f>
        <v>5.81</v>
      </c>
      <c r="M55" s="31">
        <f>M217+M371+M526+M678+M827+M976+M1126+M1278+M1428+M1577+M1727+M1877+M2026+M2176+M2326+M2476+M2626+M2776+M2925+M3074+M3224+M3373+M3524+M3675+M3826+M3975+M4125+M4276+M4427+M4579+M4730+M4879+M5028+M5177+M5326+M5475+M5624+M5773+M5922+M6071+M6221</f>
        <v>3994068</v>
      </c>
      <c r="N55" s="31">
        <f>N217+N371+N526+N678+N827+N976+N1126+N1278+N1428+N1577+N1727+N1877+N2026+N2176+N2326+N2476+N2626+N2776+N2925+N3074+N3224+N3373+N3524+N3675+N3826+N3975+N4125+N4276+N4427+N4579+N4730+N4879+N5028+N5177+N5326+N5475+N5624+N5773+N5922+N6071+N6221</f>
        <v>2329873</v>
      </c>
      <c r="O55" s="31">
        <f t="shared" ref="O55:V55" si="28">O56+O62+O117</f>
        <v>2092133</v>
      </c>
      <c r="P55" s="31">
        <f t="shared" si="28"/>
        <v>1993426</v>
      </c>
      <c r="Q55" s="31">
        <f t="shared" si="28"/>
        <v>98707</v>
      </c>
      <c r="R55" s="31">
        <f t="shared" si="28"/>
        <v>94457</v>
      </c>
      <c r="S55" s="31">
        <f t="shared" si="28"/>
        <v>55111</v>
      </c>
      <c r="T55" s="31">
        <f t="shared" si="28"/>
        <v>56477</v>
      </c>
      <c r="U55" s="31">
        <f t="shared" si="28"/>
        <v>54517</v>
      </c>
      <c r="V55" s="31">
        <f t="shared" si="28"/>
        <v>1960</v>
      </c>
      <c r="W55" s="31">
        <f>W56+W62+W118</f>
        <v>0</v>
      </c>
      <c r="X55" s="6"/>
      <c r="Y55" s="177"/>
      <c r="Z55" s="177"/>
      <c r="AA55" s="177"/>
    </row>
    <row r="56" spans="1:28" s="35" customFormat="1" ht="23.25" customHeight="1" x14ac:dyDescent="0.25">
      <c r="A56" s="22" t="s">
        <v>51</v>
      </c>
      <c r="B56" s="22" t="s">
        <v>332</v>
      </c>
      <c r="C56" s="23" t="s">
        <v>102</v>
      </c>
      <c r="D56" s="32" t="s">
        <v>32</v>
      </c>
      <c r="E56" s="92">
        <f>SUM(E57:E61)</f>
        <v>105214187</v>
      </c>
      <c r="F56" s="92">
        <f>SUM(F57:F61)</f>
        <v>60585919</v>
      </c>
      <c r="G56" s="92">
        <f>SUM(G57:G61)</f>
        <v>61445294</v>
      </c>
      <c r="H56" s="92">
        <f>SUM(H57:H61)</f>
        <v>60585919</v>
      </c>
      <c r="I56" s="92">
        <f>SUM(I57:I61)</f>
        <v>1724903</v>
      </c>
      <c r="J56" s="84">
        <f t="shared" si="26"/>
        <v>2.85</v>
      </c>
      <c r="K56" s="92">
        <f>SUM(K57:K61)</f>
        <v>-865528</v>
      </c>
      <c r="L56" s="85">
        <f t="shared" si="27"/>
        <v>1.43</v>
      </c>
      <c r="M56" s="92"/>
      <c r="N56" s="92"/>
      <c r="O56" s="92">
        <f>O218+O372+O527+O679+O828+O977+O1127+O1279+O1429+O1578+O1728+O1878+O2027+O2177+O2327+O2477+O2627+O2777+O2926+O3075+O3225+O3374+O3525+O3676+O3827+O3976+O4126+O4277+O4428+O4580+O4731+O4880+O5029+O5178+O5327+O5476+O5625+O5774+O5923+O6072+O6222</f>
        <v>739589</v>
      </c>
      <c r="P56" s="92">
        <f>P218+P372+P527+P679+P828+P977+P1127+P1279+P1429+P1578+P1728+P1878+P2027+P2177+P2327+P2477+P2627+P2777+P2926+P3075+P3225+P3374+P3525+P3676+P3827+P3976+P4126+P4277+P4428+P4580+P4731+P4880+P5029+P5178+P5327+P5476+P5625+P5774+P5923+P6072+P6222</f>
        <v>738811</v>
      </c>
      <c r="Q56" s="92">
        <f>Q218+Q372+Q527+Q679+Q828+Q977+Q1127+Q1279+Q1429+Q1578+Q1728+Q1878+Q2027+Q2177+Q2327+Q2477+Q2627+Q2777+Q2926+Q3075+Q3225+Q3374+Q3525+Q3676+Q3827+Q3976+Q4126+Q4277+Q4428+Q4580+Q4731+Q4880+Q5029+Q5178+Q5327+Q5476+Q5625+Q5774+Q5923+Q6072+Q6222</f>
        <v>778</v>
      </c>
      <c r="R56" s="92">
        <f t="shared" ref="R56:W56" si="29">SUM(R57:R61)</f>
        <v>54899</v>
      </c>
      <c r="S56" s="92">
        <f t="shared" si="29"/>
        <v>32026</v>
      </c>
      <c r="T56" s="92">
        <f t="shared" si="29"/>
        <v>32822</v>
      </c>
      <c r="U56" s="92">
        <f t="shared" si="29"/>
        <v>32821</v>
      </c>
      <c r="V56" s="92">
        <f t="shared" si="29"/>
        <v>1</v>
      </c>
      <c r="W56" s="92">
        <f t="shared" si="29"/>
        <v>0</v>
      </c>
      <c r="X56" s="6"/>
      <c r="Y56" s="177"/>
      <c r="Z56" s="177"/>
      <c r="AA56" s="177"/>
    </row>
    <row r="57" spans="1:28" s="35" customFormat="1" ht="15.75" x14ac:dyDescent="0.25">
      <c r="A57" s="22" t="s">
        <v>51</v>
      </c>
      <c r="B57" s="33" t="s">
        <v>332</v>
      </c>
      <c r="C57" s="112" t="s">
        <v>109</v>
      </c>
      <c r="D57" s="116" t="s">
        <v>382</v>
      </c>
      <c r="E57" s="93">
        <f t="shared" ref="E57:I61" si="30">E219+E373+E528+E680+E829+E978+E1128+E1280+E1430+E1579+E1729+E1879+E2028+E2178+E2328+E2478+E2628+E2778+E2927+E3076+E3226+E3375+E3526+E3677+E3828+E3977+E4127+E4278+E4429+E4581+E4732+E4881+E5030+E5179+E5328+E5477+E5626+E5775+E5924+E6073+E6223+E6372</f>
        <v>87832083</v>
      </c>
      <c r="F57" s="93">
        <f t="shared" si="30"/>
        <v>51236884</v>
      </c>
      <c r="G57" s="93">
        <f t="shared" si="30"/>
        <v>52022534</v>
      </c>
      <c r="H57" s="93">
        <f t="shared" si="30"/>
        <v>51236884</v>
      </c>
      <c r="I57" s="93">
        <f t="shared" si="30"/>
        <v>1621694</v>
      </c>
      <c r="J57" s="67">
        <f t="shared" si="26"/>
        <v>3.17</v>
      </c>
      <c r="K57" s="93">
        <f>K219+K373+K528+K680+K829+K978+K1128+K1280+K1430+K1579+K1729+K1879+K2028+K2178+K2328+K2478+K2628+K2778+K2927+K3076+K3226+K3375+K3526+K3677+K3828+K3977+K4127+K4278+K4429+K4581+K4732+K4881+K5030+K5179+K5328+K5477+K5626+K5775+K5924+K6073+K6223+K6372</f>
        <v>-836044</v>
      </c>
      <c r="L57" s="67">
        <f t="shared" si="27"/>
        <v>1.63</v>
      </c>
      <c r="M57" s="93"/>
      <c r="N57" s="93"/>
      <c r="O57" s="93"/>
      <c r="P57" s="93"/>
      <c r="Q57" s="93">
        <f t="shared" ref="Q57:Q62" si="31">Q219+Q373+Q528+Q680+Q829+Q978+Q1128+Q1280+Q1430+Q1579+Q1729+Q1879+Q2028+Q2178+Q2328+Q2478+Q2628+Q2778+Q2927+Q3076+Q3226+Q3375+Q3526+Q3677+Q3828+Q3977+Q4127+Q4278+Q4429+Q4581+Q4732+Q4881+Q5030+Q5179+Q5328+Q5477+Q5626+Q5775+Q5924+Q6073+Q6223</f>
        <v>673</v>
      </c>
      <c r="R57" s="93">
        <f t="shared" ref="R57:V61" si="32">R219+R373+R528+R680+R829+R978+R1128+R1280+R1430+R1579+R1729+R1879+R2028+R2178+R2328+R2478+R2628+R2778+R2927+R3076+R3226+R3375+R3526+R3677+R3828+R3977+R4127+R4278+R4429+R4581+R4732+R4881+R5030+R5179+R5328+R5477+R5626+R5775+R5924+R6073+R6223+R6372</f>
        <v>53228</v>
      </c>
      <c r="S57" s="93">
        <f t="shared" si="32"/>
        <v>31051</v>
      </c>
      <c r="T57" s="93">
        <f t="shared" si="32"/>
        <v>31738</v>
      </c>
      <c r="U57" s="93">
        <f t="shared" si="32"/>
        <v>31737</v>
      </c>
      <c r="V57" s="93">
        <f t="shared" si="32"/>
        <v>1</v>
      </c>
      <c r="W57" s="94"/>
      <c r="X57" s="6"/>
      <c r="Y57" s="177"/>
      <c r="Z57" s="177"/>
      <c r="AA57" s="177"/>
    </row>
    <row r="58" spans="1:28" s="35" customFormat="1" ht="18.75" customHeight="1" x14ac:dyDescent="0.25">
      <c r="A58" s="22" t="s">
        <v>51</v>
      </c>
      <c r="B58" s="33" t="s">
        <v>332</v>
      </c>
      <c r="C58" s="112" t="s">
        <v>110</v>
      </c>
      <c r="D58" s="116" t="s">
        <v>325</v>
      </c>
      <c r="E58" s="93">
        <f t="shared" si="30"/>
        <v>12754596</v>
      </c>
      <c r="F58" s="93">
        <f t="shared" si="30"/>
        <v>6652338</v>
      </c>
      <c r="G58" s="93">
        <f t="shared" si="30"/>
        <v>6652338</v>
      </c>
      <c r="H58" s="93">
        <f t="shared" si="30"/>
        <v>6652338</v>
      </c>
      <c r="I58" s="93">
        <f t="shared" si="30"/>
        <v>0</v>
      </c>
      <c r="J58" s="46">
        <f t="shared" si="26"/>
        <v>0</v>
      </c>
      <c r="K58" s="93">
        <f>K220+K374+K529+K681+K830+K979+K1129+K1281+K1431+K1580+K1730+K1880+K2029+K2179+K2329+K2479+K2629+K2779+K2928+K3077+K3227+K3376+K3527+K3678+K3829+K3978+K4128+K4279+K4430+K4582+K4733+K4882+K5031+K5180+K5329+K5478+K5627+K5776+K5925+K6074+K6224+K6373</f>
        <v>0</v>
      </c>
      <c r="L58" s="67">
        <f t="shared" si="27"/>
        <v>0</v>
      </c>
      <c r="M58" s="93"/>
      <c r="N58" s="93"/>
      <c r="O58" s="93"/>
      <c r="P58" s="93"/>
      <c r="Q58" s="93">
        <f t="shared" si="31"/>
        <v>0</v>
      </c>
      <c r="R58" s="93">
        <f t="shared" si="32"/>
        <v>742</v>
      </c>
      <c r="S58" s="93">
        <f t="shared" si="32"/>
        <v>433</v>
      </c>
      <c r="T58" s="93">
        <f t="shared" si="32"/>
        <v>596</v>
      </c>
      <c r="U58" s="93">
        <f t="shared" si="32"/>
        <v>596</v>
      </c>
      <c r="V58" s="93">
        <f t="shared" si="32"/>
        <v>0</v>
      </c>
      <c r="W58" s="94"/>
      <c r="X58" s="6"/>
    </row>
    <row r="59" spans="1:28" s="35" customFormat="1" ht="15.75" x14ac:dyDescent="0.25">
      <c r="A59" s="22" t="s">
        <v>51</v>
      </c>
      <c r="B59" s="33" t="s">
        <v>332</v>
      </c>
      <c r="C59" s="112" t="s">
        <v>111</v>
      </c>
      <c r="D59" s="116" t="s">
        <v>326</v>
      </c>
      <c r="E59" s="93">
        <f t="shared" si="30"/>
        <v>2357839</v>
      </c>
      <c r="F59" s="93">
        <f t="shared" si="30"/>
        <v>1378559</v>
      </c>
      <c r="G59" s="93">
        <f t="shared" si="30"/>
        <v>1378559</v>
      </c>
      <c r="H59" s="93">
        <f t="shared" si="30"/>
        <v>1378559</v>
      </c>
      <c r="I59" s="93">
        <f t="shared" si="30"/>
        <v>0</v>
      </c>
      <c r="J59" s="46">
        <f t="shared" si="26"/>
        <v>0</v>
      </c>
      <c r="K59" s="93">
        <f>K221+K375+K530+K682+K831+K980+K1130+K1282+K1432+K1581+K1731+K1881+K2030+K2180+K2330+K2480+K2630+K2780+K2929+K3078+K3228+K3377+K3528+K3679+K3830+K3979+K4129+K4280+K4431+K4583+K4734+K4883+K5032+K5181+K5330+K5479+K5628+K5777+K5926+K6075+K6225+K6374</f>
        <v>0</v>
      </c>
      <c r="L59" s="67">
        <f t="shared" si="27"/>
        <v>0</v>
      </c>
      <c r="M59" s="93"/>
      <c r="N59" s="93"/>
      <c r="O59" s="93"/>
      <c r="P59" s="93"/>
      <c r="Q59" s="93">
        <f t="shared" si="31"/>
        <v>0</v>
      </c>
      <c r="R59" s="93">
        <f t="shared" si="32"/>
        <v>435</v>
      </c>
      <c r="S59" s="93">
        <f t="shared" si="32"/>
        <v>254</v>
      </c>
      <c r="T59" s="93">
        <f t="shared" si="32"/>
        <v>240</v>
      </c>
      <c r="U59" s="93">
        <f t="shared" si="32"/>
        <v>240</v>
      </c>
      <c r="V59" s="93">
        <f t="shared" si="32"/>
        <v>0</v>
      </c>
      <c r="W59" s="94"/>
      <c r="X59" s="6"/>
    </row>
    <row r="60" spans="1:28" s="35" customFormat="1" ht="31.5" x14ac:dyDescent="0.25">
      <c r="A60" s="22" t="s">
        <v>51</v>
      </c>
      <c r="B60" s="33" t="s">
        <v>332</v>
      </c>
      <c r="C60" s="112" t="s">
        <v>113</v>
      </c>
      <c r="D60" s="116" t="s">
        <v>327</v>
      </c>
      <c r="E60" s="93">
        <f t="shared" si="30"/>
        <v>798712</v>
      </c>
      <c r="F60" s="93">
        <f t="shared" si="30"/>
        <v>474054</v>
      </c>
      <c r="G60" s="93">
        <f t="shared" si="30"/>
        <v>474054</v>
      </c>
      <c r="H60" s="93">
        <f t="shared" si="30"/>
        <v>474054</v>
      </c>
      <c r="I60" s="93">
        <f t="shared" si="30"/>
        <v>0</v>
      </c>
      <c r="J60" s="46">
        <f t="shared" si="26"/>
        <v>0</v>
      </c>
      <c r="K60" s="93">
        <f>K222+K376+K531+K683+K832+K981+K1131+K1283+K1433+K1582+K1732+K1882+K2031+K2181+K2331+K2481+K2631+K2781+K2930+K3079+K3229+K3378+K3529+K3680+K3831+K3980+K4130+K4281+K4432+K4584+K4735+K4884+K5033+K5182+K5331+K5480+K5629+K5778+K5927+K6076+K6226+K6375</f>
        <v>0</v>
      </c>
      <c r="L60" s="67">
        <f t="shared" si="27"/>
        <v>0</v>
      </c>
      <c r="M60" s="93"/>
      <c r="N60" s="93"/>
      <c r="O60" s="93"/>
      <c r="P60" s="93"/>
      <c r="Q60" s="93">
        <f t="shared" si="31"/>
        <v>0</v>
      </c>
      <c r="R60" s="93">
        <f t="shared" si="32"/>
        <v>112</v>
      </c>
      <c r="S60" s="93">
        <f t="shared" si="32"/>
        <v>65</v>
      </c>
      <c r="T60" s="93">
        <f t="shared" si="32"/>
        <v>16</v>
      </c>
      <c r="U60" s="93">
        <f t="shared" si="32"/>
        <v>16</v>
      </c>
      <c r="V60" s="93">
        <f t="shared" si="32"/>
        <v>0</v>
      </c>
      <c r="W60" s="94"/>
      <c r="X60" s="6"/>
    </row>
    <row r="61" spans="1:28" s="35" customFormat="1" ht="15.75" x14ac:dyDescent="0.25">
      <c r="A61" s="22" t="s">
        <v>51</v>
      </c>
      <c r="B61" s="33" t="s">
        <v>332</v>
      </c>
      <c r="C61" s="112" t="s">
        <v>112</v>
      </c>
      <c r="D61" s="116" t="s">
        <v>410</v>
      </c>
      <c r="E61" s="93">
        <f t="shared" si="30"/>
        <v>1470957</v>
      </c>
      <c r="F61" s="93">
        <f t="shared" si="30"/>
        <v>844084</v>
      </c>
      <c r="G61" s="93">
        <f t="shared" si="30"/>
        <v>917809</v>
      </c>
      <c r="H61" s="93">
        <f t="shared" si="30"/>
        <v>844084</v>
      </c>
      <c r="I61" s="93">
        <f t="shared" si="30"/>
        <v>103209</v>
      </c>
      <c r="J61" s="46">
        <f t="shared" si="26"/>
        <v>12.23</v>
      </c>
      <c r="K61" s="93">
        <f>K223+K377+K532+K684+K833+K982+K1132+K1284+K1434+K1583+K1733+K1883+K2032+K2182+K2332+K2482+K2632+K2782+K2931+K3080+K3230+K3379+K3530+K3681+K3832+K3981+K4131+K4282+K4433+K4585+K4736+K4885+K5034+K5183+K5332+K5481+K5630+K5779+K5928+K6077+K6227+K6376</f>
        <v>-29484</v>
      </c>
      <c r="L61" s="67">
        <f t="shared" si="27"/>
        <v>3.49</v>
      </c>
      <c r="M61" s="93"/>
      <c r="N61" s="93"/>
      <c r="O61" s="93"/>
      <c r="P61" s="93"/>
      <c r="Q61" s="93">
        <f t="shared" si="31"/>
        <v>105</v>
      </c>
      <c r="R61" s="93">
        <f t="shared" si="32"/>
        <v>382</v>
      </c>
      <c r="S61" s="93">
        <f t="shared" si="32"/>
        <v>223</v>
      </c>
      <c r="T61" s="93">
        <f t="shared" si="32"/>
        <v>232</v>
      </c>
      <c r="U61" s="93">
        <f t="shared" si="32"/>
        <v>232</v>
      </c>
      <c r="V61" s="93">
        <f t="shared" si="32"/>
        <v>0</v>
      </c>
      <c r="W61" s="94"/>
      <c r="X61" s="6"/>
      <c r="Y61" s="177"/>
      <c r="Z61" s="177"/>
      <c r="AA61" s="177"/>
    </row>
    <row r="62" spans="1:28" s="35" customFormat="1" ht="15.75" x14ac:dyDescent="0.25">
      <c r="A62" s="22" t="s">
        <v>51</v>
      </c>
      <c r="B62" s="22" t="s">
        <v>333</v>
      </c>
      <c r="C62" s="23" t="s">
        <v>102</v>
      </c>
      <c r="D62" s="41" t="s">
        <v>33</v>
      </c>
      <c r="E62" s="92">
        <f>SUM(E64:E116)+426347</f>
        <v>88671670</v>
      </c>
      <c r="F62" s="92">
        <f>SUM(F64:F116)</f>
        <v>51502476.589999996</v>
      </c>
      <c r="G62" s="92">
        <f>SUM(G64:G116)</f>
        <v>50868676</v>
      </c>
      <c r="H62" s="92">
        <f>SUM(H64:H116)</f>
        <v>46283312</v>
      </c>
      <c r="I62" s="92">
        <f>SUM(I64:I116)</f>
        <v>4262358.74</v>
      </c>
      <c r="J62" s="84">
        <f t="shared" si="26"/>
        <v>8.2799999999999994</v>
      </c>
      <c r="K62" s="92">
        <f>SUM(K64:K116)</f>
        <v>-4896159.33</v>
      </c>
      <c r="L62" s="85">
        <f t="shared" si="27"/>
        <v>9.51</v>
      </c>
      <c r="M62" s="92"/>
      <c r="N62" s="92"/>
      <c r="O62" s="92">
        <f>O224+O378+O533+O685+O834+O983+O1133+O1285+O1435+O1584+O1734+O1884+O2033+O2183+O2333+O2483+O2633+O2783+O2932+O3081+O3231+O3380+O3531+O3682+O3833+O3982+O4132+O4283+O4434+O4586+O4737+O4886+O5035+O5184+O5333+O5482+O5631+O5780+O5929+O6078+O6228</f>
        <v>1352544</v>
      </c>
      <c r="P62" s="92">
        <f>P224+P378+P533+P685+P834+P983+P1133+P1285+P1435+P1584+P1734+P1884+P2033+P2183+P2333+P2483+P2633+P2783+P2932+P3081+P3231+P3380+P3531+P3682+P3833+P3982+P4132+P4283+P4434+P4586+P4737+P4886+P5035+P5184+P5333+P5482+P5631+P5780+P5929+P6078+P6228</f>
        <v>1254615</v>
      </c>
      <c r="Q62" s="92">
        <f t="shared" si="31"/>
        <v>97929</v>
      </c>
      <c r="R62" s="92">
        <f>SUM(R64:R116)</f>
        <v>39558</v>
      </c>
      <c r="S62" s="92">
        <f>SUM(S64:S116)</f>
        <v>23083</v>
      </c>
      <c r="T62" s="92">
        <f>SUM(T64:T116)</f>
        <v>23655</v>
      </c>
      <c r="U62" s="92">
        <f>SUM(U64:U116)</f>
        <v>21696</v>
      </c>
      <c r="V62" s="92">
        <f>SUM(V64:V116)</f>
        <v>1959</v>
      </c>
      <c r="W62" s="92">
        <f>SUM(W65:W117)</f>
        <v>0</v>
      </c>
      <c r="X62" s="8"/>
      <c r="Y62" s="177"/>
      <c r="Z62" s="177"/>
      <c r="AA62" s="177"/>
    </row>
    <row r="63" spans="1:28" s="35" customFormat="1" ht="15.75" x14ac:dyDescent="0.25">
      <c r="A63" s="22" t="s">
        <v>51</v>
      </c>
      <c r="B63" s="33" t="s">
        <v>333</v>
      </c>
      <c r="C63" s="23"/>
      <c r="D63" s="161" t="s">
        <v>425</v>
      </c>
      <c r="E63" s="92">
        <v>426347</v>
      </c>
      <c r="F63" s="92"/>
      <c r="G63" s="92"/>
      <c r="H63" s="92"/>
      <c r="I63" s="92"/>
      <c r="J63" s="84"/>
      <c r="K63" s="92"/>
      <c r="L63" s="85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8"/>
      <c r="Y63" s="177"/>
      <c r="Z63" s="177"/>
      <c r="AA63" s="177"/>
    </row>
    <row r="64" spans="1:28" s="35" customFormat="1" ht="31.5" x14ac:dyDescent="0.25">
      <c r="A64" s="22" t="s">
        <v>51</v>
      </c>
      <c r="B64" s="33" t="s">
        <v>333</v>
      </c>
      <c r="C64" s="42" t="s">
        <v>139</v>
      </c>
      <c r="D64" s="43" t="s">
        <v>119</v>
      </c>
      <c r="E64" s="93">
        <f t="shared" ref="E64:I73" si="33">E225+E379+E534+E686+E835+E984+E1134+E1286+E1436+E1585+E1735+E1885+E2034+E2184+E2334+E2484+E2634+E2784+E2933+E3082+E3232+E3381+E3532+E3683+E3834+E3983+E4133+E4284+E4435+E4587+E4738+E4887+E5036+E5185+E5334+E5483+E5632+E5781+E5930+E6079+E6229+E6378</f>
        <v>3791961</v>
      </c>
      <c r="F64" s="93">
        <f t="shared" si="33"/>
        <v>2211977.2599999998</v>
      </c>
      <c r="G64" s="93">
        <f t="shared" si="33"/>
        <v>2407342</v>
      </c>
      <c r="H64" s="93">
        <f t="shared" si="33"/>
        <v>2116635</v>
      </c>
      <c r="I64" s="93">
        <f t="shared" si="33"/>
        <v>276594.58</v>
      </c>
      <c r="J64" s="46">
        <f>ROUND(I64/F64*100,2)</f>
        <v>12.5</v>
      </c>
      <c r="K64" s="93">
        <f t="shared" ref="K64:K94" si="34">K225+K379+K534+K686+K835+K984+K1134+K1286+K1436+K1585+K1735+K1885+K2034+K2184+K2334+K2484+K2634+K2784+K2933+K3082+K3232+K3381+K3532+K3683+K3834+K3983+K4133+K4284+K4435+K4587+K4738+K4887+K5036+K5185+K5334+K5483+K5632+K5781+K5930+K6079+K6229+K6378</f>
        <v>-81229.840000000011</v>
      </c>
      <c r="L64" s="67">
        <f>ROUND(K64*100/-F64,2)</f>
        <v>3.67</v>
      </c>
      <c r="M64" s="93"/>
      <c r="N64" s="93"/>
      <c r="O64" s="93"/>
      <c r="P64" s="93"/>
      <c r="Q64" s="93">
        <f t="shared" ref="Q64:Q94" si="35">Q225+Q379+Q534+Q686+Q835+Q984+Q1134+Q1286+Q1436+Q1585+Q1735+Q1885+Q2034+Q2184+Q2334+Q2484+Q2634+Q2784+Q2933+Q3082+Q3232+Q3381+Q3532+Q3683+Q3834+Q3983+Q4133+Q4284+Q4435+Q4587+Q4738+Q4887+Q5036+Q5185+Q5334+Q5483+Q5632+Q5781+Q5930+Q6079+Q6229</f>
        <v>10339</v>
      </c>
      <c r="R64" s="93">
        <f t="shared" ref="R64:V73" si="36">R225+R379+R534+R686+R835+R984+R1134+R1286+R1436+R1585+R1735+R1885+R2034+R2184+R2334+R2484+R2634+R2784+R2933+R3082+R3232+R3381+R3532+R3683+R3834+R3983+R4133+R4284+R4435+R4587+R4738+R4887+R5036+R5185+R5334+R5483+R5632+R5781+R5930+R6079+R6229+R6378</f>
        <v>5061</v>
      </c>
      <c r="S64" s="93">
        <f t="shared" si="36"/>
        <v>2953</v>
      </c>
      <c r="T64" s="93">
        <f t="shared" si="36"/>
        <v>3172</v>
      </c>
      <c r="U64" s="93">
        <f t="shared" si="36"/>
        <v>2808</v>
      </c>
      <c r="V64" s="93">
        <f t="shared" si="36"/>
        <v>364</v>
      </c>
      <c r="W64" s="94"/>
      <c r="X64" s="8"/>
      <c r="Y64" s="177"/>
      <c r="Z64" s="177"/>
      <c r="AA64" s="177"/>
    </row>
    <row r="65" spans="1:27" s="35" customFormat="1" ht="47.25" x14ac:dyDescent="0.25">
      <c r="A65" s="22" t="s">
        <v>51</v>
      </c>
      <c r="B65" s="33" t="s">
        <v>333</v>
      </c>
      <c r="C65" s="42" t="s">
        <v>140</v>
      </c>
      <c r="D65" s="43" t="s">
        <v>120</v>
      </c>
      <c r="E65" s="93">
        <f t="shared" si="33"/>
        <v>3175568</v>
      </c>
      <c r="F65" s="93">
        <f t="shared" si="33"/>
        <v>1852414.6899999997</v>
      </c>
      <c r="G65" s="93">
        <f t="shared" si="33"/>
        <v>1803333</v>
      </c>
      <c r="H65" s="93">
        <f t="shared" si="33"/>
        <v>1546643</v>
      </c>
      <c r="I65" s="93">
        <f t="shared" si="33"/>
        <v>224670.82999999996</v>
      </c>
      <c r="J65" s="46">
        <f>ROUND(I65/F65*100,2)</f>
        <v>12.13</v>
      </c>
      <c r="K65" s="93">
        <f t="shared" si="34"/>
        <v>-273752.51999999996</v>
      </c>
      <c r="L65" s="67">
        <f>ROUND(K65*100/-F65,2)</f>
        <v>14.78</v>
      </c>
      <c r="M65" s="93"/>
      <c r="N65" s="93"/>
      <c r="O65" s="93"/>
      <c r="P65" s="93"/>
      <c r="Q65" s="93">
        <f t="shared" si="35"/>
        <v>11390</v>
      </c>
      <c r="R65" s="93">
        <f t="shared" si="36"/>
        <v>3321</v>
      </c>
      <c r="S65" s="93">
        <f t="shared" si="36"/>
        <v>1939</v>
      </c>
      <c r="T65" s="93">
        <f t="shared" si="36"/>
        <v>2265</v>
      </c>
      <c r="U65" s="93">
        <f t="shared" si="36"/>
        <v>1956</v>
      </c>
      <c r="V65" s="93">
        <f t="shared" si="36"/>
        <v>309</v>
      </c>
      <c r="W65" s="94"/>
      <c r="X65" s="8"/>
      <c r="Y65" s="177"/>
      <c r="Z65" s="177"/>
      <c r="AA65" s="177"/>
    </row>
    <row r="66" spans="1:27" s="35" customFormat="1" ht="31.5" x14ac:dyDescent="0.25">
      <c r="A66" s="22" t="s">
        <v>51</v>
      </c>
      <c r="B66" s="33" t="s">
        <v>333</v>
      </c>
      <c r="C66" s="42" t="s">
        <v>141</v>
      </c>
      <c r="D66" s="43" t="s">
        <v>142</v>
      </c>
      <c r="E66" s="93">
        <f t="shared" si="33"/>
        <v>0</v>
      </c>
      <c r="F66" s="93">
        <f t="shared" si="33"/>
        <v>0</v>
      </c>
      <c r="G66" s="93">
        <f t="shared" si="33"/>
        <v>0</v>
      </c>
      <c r="H66" s="93">
        <f t="shared" si="33"/>
        <v>0</v>
      </c>
      <c r="I66" s="93">
        <f t="shared" si="33"/>
        <v>0</v>
      </c>
      <c r="J66" s="46"/>
      <c r="K66" s="93">
        <f t="shared" si="34"/>
        <v>0</v>
      </c>
      <c r="L66" s="67"/>
      <c r="M66" s="93"/>
      <c r="N66" s="93"/>
      <c r="O66" s="93"/>
      <c r="P66" s="93"/>
      <c r="Q66" s="93">
        <f t="shared" si="35"/>
        <v>0</v>
      </c>
      <c r="R66" s="93">
        <f t="shared" si="36"/>
        <v>0</v>
      </c>
      <c r="S66" s="93">
        <f t="shared" si="36"/>
        <v>0</v>
      </c>
      <c r="T66" s="93">
        <f t="shared" si="36"/>
        <v>0</v>
      </c>
      <c r="U66" s="93">
        <f t="shared" si="36"/>
        <v>0</v>
      </c>
      <c r="V66" s="93">
        <f t="shared" si="36"/>
        <v>0</v>
      </c>
      <c r="W66" s="94"/>
      <c r="X66" s="8"/>
      <c r="Y66" s="177"/>
      <c r="Z66" s="177"/>
      <c r="AA66" s="177"/>
    </row>
    <row r="67" spans="1:27" s="35" customFormat="1" ht="31.5" x14ac:dyDescent="0.25">
      <c r="A67" s="22" t="s">
        <v>51</v>
      </c>
      <c r="B67" s="33" t="s">
        <v>333</v>
      </c>
      <c r="C67" s="42" t="s">
        <v>143</v>
      </c>
      <c r="D67" s="43" t="s">
        <v>144</v>
      </c>
      <c r="E67" s="93">
        <f t="shared" si="33"/>
        <v>0</v>
      </c>
      <c r="F67" s="93">
        <f t="shared" si="33"/>
        <v>0</v>
      </c>
      <c r="G67" s="93">
        <f t="shared" si="33"/>
        <v>0</v>
      </c>
      <c r="H67" s="93">
        <f t="shared" si="33"/>
        <v>0</v>
      </c>
      <c r="I67" s="93">
        <f t="shared" si="33"/>
        <v>0</v>
      </c>
      <c r="J67" s="46"/>
      <c r="K67" s="93">
        <f t="shared" si="34"/>
        <v>0</v>
      </c>
      <c r="L67" s="67"/>
      <c r="M67" s="93"/>
      <c r="N67" s="93"/>
      <c r="O67" s="93"/>
      <c r="P67" s="93"/>
      <c r="Q67" s="93">
        <f t="shared" si="35"/>
        <v>0</v>
      </c>
      <c r="R67" s="93">
        <f t="shared" si="36"/>
        <v>0</v>
      </c>
      <c r="S67" s="93">
        <f t="shared" si="36"/>
        <v>0</v>
      </c>
      <c r="T67" s="93">
        <f t="shared" si="36"/>
        <v>0</v>
      </c>
      <c r="U67" s="93">
        <f t="shared" si="36"/>
        <v>0</v>
      </c>
      <c r="V67" s="93">
        <f t="shared" si="36"/>
        <v>0</v>
      </c>
      <c r="W67" s="94"/>
      <c r="X67" s="8"/>
      <c r="Y67" s="177"/>
      <c r="Z67" s="177"/>
      <c r="AA67" s="177"/>
    </row>
    <row r="68" spans="1:27" s="35" customFormat="1" ht="15.75" x14ac:dyDescent="0.25">
      <c r="A68" s="22" t="s">
        <v>51</v>
      </c>
      <c r="B68" s="33" t="s">
        <v>333</v>
      </c>
      <c r="C68" s="42" t="s">
        <v>145</v>
      </c>
      <c r="D68" s="43" t="s">
        <v>146</v>
      </c>
      <c r="E68" s="93">
        <f t="shared" si="33"/>
        <v>246906</v>
      </c>
      <c r="F68" s="93">
        <f t="shared" si="33"/>
        <v>144028.5</v>
      </c>
      <c r="G68" s="93">
        <f t="shared" si="33"/>
        <v>192038</v>
      </c>
      <c r="H68" s="93">
        <f t="shared" si="33"/>
        <v>137170</v>
      </c>
      <c r="I68" s="93">
        <f t="shared" si="33"/>
        <v>48009.5</v>
      </c>
      <c r="J68" s="46">
        <f t="shared" ref="J68:J92" si="37">ROUND(I68/F68*100,2)</f>
        <v>33.33</v>
      </c>
      <c r="K68" s="93">
        <f t="shared" si="34"/>
        <v>0</v>
      </c>
      <c r="L68" s="67">
        <f t="shared" ref="L68:L92" si="38">ROUND(K68*100/-F68,2)</f>
        <v>0</v>
      </c>
      <c r="M68" s="93"/>
      <c r="N68" s="93"/>
      <c r="O68" s="93"/>
      <c r="P68" s="93"/>
      <c r="Q68" s="93">
        <f t="shared" si="35"/>
        <v>40</v>
      </c>
      <c r="R68" s="93">
        <f t="shared" si="36"/>
        <v>9</v>
      </c>
      <c r="S68" s="93">
        <f t="shared" si="36"/>
        <v>5</v>
      </c>
      <c r="T68" s="93">
        <f t="shared" si="36"/>
        <v>7</v>
      </c>
      <c r="U68" s="93">
        <f t="shared" si="36"/>
        <v>5</v>
      </c>
      <c r="V68" s="93">
        <f t="shared" si="36"/>
        <v>2</v>
      </c>
      <c r="W68" s="94"/>
      <c r="X68" s="8"/>
      <c r="Y68" s="177"/>
      <c r="Z68" s="177"/>
      <c r="AA68" s="177"/>
    </row>
    <row r="69" spans="1:27" s="35" customFormat="1" ht="15.75" x14ac:dyDescent="0.25">
      <c r="A69" s="22" t="s">
        <v>51</v>
      </c>
      <c r="B69" s="33" t="s">
        <v>333</v>
      </c>
      <c r="C69" s="42" t="s">
        <v>147</v>
      </c>
      <c r="D69" s="43" t="s">
        <v>148</v>
      </c>
      <c r="E69" s="93">
        <f t="shared" si="33"/>
        <v>824332</v>
      </c>
      <c r="F69" s="93">
        <f t="shared" si="33"/>
        <v>480860.33</v>
      </c>
      <c r="G69" s="93">
        <f t="shared" si="33"/>
        <v>412166</v>
      </c>
      <c r="H69" s="93">
        <f t="shared" si="33"/>
        <v>412166</v>
      </c>
      <c r="I69" s="93">
        <f t="shared" si="33"/>
        <v>0</v>
      </c>
      <c r="J69" s="46">
        <f t="shared" si="37"/>
        <v>0</v>
      </c>
      <c r="K69" s="93">
        <f t="shared" si="34"/>
        <v>-68694.330000000016</v>
      </c>
      <c r="L69" s="67">
        <f t="shared" si="38"/>
        <v>14.29</v>
      </c>
      <c r="M69" s="93"/>
      <c r="N69" s="93"/>
      <c r="O69" s="93"/>
      <c r="P69" s="93"/>
      <c r="Q69" s="93">
        <f t="shared" si="35"/>
        <v>0</v>
      </c>
      <c r="R69" s="93">
        <f t="shared" si="36"/>
        <v>52</v>
      </c>
      <c r="S69" s="93">
        <f t="shared" si="36"/>
        <v>30</v>
      </c>
      <c r="T69" s="93">
        <f t="shared" si="36"/>
        <v>26</v>
      </c>
      <c r="U69" s="93">
        <f t="shared" si="36"/>
        <v>26</v>
      </c>
      <c r="V69" s="93">
        <f t="shared" si="36"/>
        <v>0</v>
      </c>
      <c r="W69" s="94"/>
      <c r="X69" s="8"/>
      <c r="Y69" s="177"/>
      <c r="Z69" s="177"/>
      <c r="AA69" s="177"/>
    </row>
    <row r="70" spans="1:27" s="35" customFormat="1" ht="78.75" x14ac:dyDescent="0.25">
      <c r="A70" s="22" t="s">
        <v>51</v>
      </c>
      <c r="B70" s="33" t="s">
        <v>333</v>
      </c>
      <c r="C70" s="42" t="s">
        <v>149</v>
      </c>
      <c r="D70" s="43" t="s">
        <v>150</v>
      </c>
      <c r="E70" s="93">
        <f t="shared" si="33"/>
        <v>493684</v>
      </c>
      <c r="F70" s="93">
        <f t="shared" si="33"/>
        <v>287982.33</v>
      </c>
      <c r="G70" s="93">
        <f t="shared" si="33"/>
        <v>304743</v>
      </c>
      <c r="H70" s="93">
        <f t="shared" si="33"/>
        <v>286458</v>
      </c>
      <c r="I70" s="93">
        <f t="shared" si="33"/>
        <v>16760.669999999984</v>
      </c>
      <c r="J70" s="46">
        <f t="shared" si="37"/>
        <v>5.82</v>
      </c>
      <c r="K70" s="93">
        <f t="shared" si="34"/>
        <v>0</v>
      </c>
      <c r="L70" s="67">
        <f t="shared" si="38"/>
        <v>0</v>
      </c>
      <c r="M70" s="93"/>
      <c r="N70" s="93"/>
      <c r="O70" s="93"/>
      <c r="P70" s="93"/>
      <c r="Q70" s="93">
        <f t="shared" si="35"/>
        <v>1096</v>
      </c>
      <c r="R70" s="93">
        <f t="shared" si="36"/>
        <v>243</v>
      </c>
      <c r="S70" s="93">
        <f t="shared" si="36"/>
        <v>142</v>
      </c>
      <c r="T70" s="93">
        <f t="shared" si="36"/>
        <v>150</v>
      </c>
      <c r="U70" s="93">
        <f t="shared" si="36"/>
        <v>141</v>
      </c>
      <c r="V70" s="93">
        <f t="shared" si="36"/>
        <v>9</v>
      </c>
      <c r="W70" s="94"/>
      <c r="X70" s="8"/>
      <c r="Y70" s="177"/>
      <c r="Z70" s="177"/>
      <c r="AA70" s="177"/>
    </row>
    <row r="71" spans="1:27" s="35" customFormat="1" ht="31.5" x14ac:dyDescent="0.25">
      <c r="A71" s="22" t="s">
        <v>51</v>
      </c>
      <c r="B71" s="33" t="s">
        <v>333</v>
      </c>
      <c r="C71" s="42" t="s">
        <v>130</v>
      </c>
      <c r="D71" s="43" t="s">
        <v>151</v>
      </c>
      <c r="E71" s="93">
        <f t="shared" si="33"/>
        <v>4499165</v>
      </c>
      <c r="F71" s="93">
        <f t="shared" si="33"/>
        <v>2624512.91</v>
      </c>
      <c r="G71" s="93">
        <f t="shared" si="33"/>
        <v>2773755</v>
      </c>
      <c r="H71" s="93">
        <f t="shared" si="33"/>
        <v>2493467</v>
      </c>
      <c r="I71" s="93">
        <f t="shared" si="33"/>
        <v>231751.33999999997</v>
      </c>
      <c r="J71" s="46">
        <f t="shared" si="37"/>
        <v>8.83</v>
      </c>
      <c r="K71" s="93">
        <f t="shared" si="34"/>
        <v>-82509.25</v>
      </c>
      <c r="L71" s="67">
        <f t="shared" si="38"/>
        <v>3.14</v>
      </c>
      <c r="M71" s="93"/>
      <c r="N71" s="93"/>
      <c r="O71" s="93"/>
      <c r="P71" s="93"/>
      <c r="Q71" s="93">
        <f t="shared" si="35"/>
        <v>1535</v>
      </c>
      <c r="R71" s="93">
        <f t="shared" si="36"/>
        <v>1236</v>
      </c>
      <c r="S71" s="93">
        <f t="shared" si="36"/>
        <v>723</v>
      </c>
      <c r="T71" s="93">
        <f t="shared" si="36"/>
        <v>762</v>
      </c>
      <c r="U71" s="93">
        <f t="shared" si="36"/>
        <v>685</v>
      </c>
      <c r="V71" s="93">
        <f t="shared" si="36"/>
        <v>77</v>
      </c>
      <c r="W71" s="94"/>
      <c r="X71" s="8"/>
      <c r="Y71" s="177"/>
      <c r="Z71" s="177"/>
      <c r="AA71" s="177"/>
    </row>
    <row r="72" spans="1:27" s="35" customFormat="1" ht="47.25" x14ac:dyDescent="0.25">
      <c r="A72" s="22" t="s">
        <v>51</v>
      </c>
      <c r="B72" s="33" t="s">
        <v>333</v>
      </c>
      <c r="C72" s="42" t="s">
        <v>174</v>
      </c>
      <c r="D72" s="43" t="s">
        <v>175</v>
      </c>
      <c r="E72" s="93">
        <f t="shared" si="33"/>
        <v>922337</v>
      </c>
      <c r="F72" s="93">
        <f t="shared" si="33"/>
        <v>538029.92000000004</v>
      </c>
      <c r="G72" s="93">
        <f t="shared" si="33"/>
        <v>519064</v>
      </c>
      <c r="H72" s="93">
        <f t="shared" si="33"/>
        <v>519064</v>
      </c>
      <c r="I72" s="93">
        <f t="shared" si="33"/>
        <v>0</v>
      </c>
      <c r="J72" s="46">
        <f t="shared" si="37"/>
        <v>0</v>
      </c>
      <c r="K72" s="93">
        <f t="shared" si="34"/>
        <v>-18965.920000000042</v>
      </c>
      <c r="L72" s="67">
        <f t="shared" si="38"/>
        <v>3.53</v>
      </c>
      <c r="M72" s="93"/>
      <c r="N72" s="93"/>
      <c r="O72" s="93"/>
      <c r="P72" s="93"/>
      <c r="Q72" s="93">
        <f t="shared" si="35"/>
        <v>0</v>
      </c>
      <c r="R72" s="93">
        <f t="shared" si="36"/>
        <v>231</v>
      </c>
      <c r="S72" s="93">
        <f t="shared" si="36"/>
        <v>135</v>
      </c>
      <c r="T72" s="93">
        <f t="shared" si="36"/>
        <v>130</v>
      </c>
      <c r="U72" s="93">
        <f t="shared" si="36"/>
        <v>130</v>
      </c>
      <c r="V72" s="93">
        <f t="shared" si="36"/>
        <v>0</v>
      </c>
      <c r="W72" s="94"/>
      <c r="X72" s="8"/>
      <c r="Y72" s="177"/>
      <c r="Z72" s="177"/>
      <c r="AA72" s="177"/>
    </row>
    <row r="73" spans="1:27" s="35" customFormat="1" ht="31.5" x14ac:dyDescent="0.25">
      <c r="A73" s="22" t="s">
        <v>51</v>
      </c>
      <c r="B73" s="33" t="s">
        <v>333</v>
      </c>
      <c r="C73" s="42" t="s">
        <v>129</v>
      </c>
      <c r="D73" s="43" t="s">
        <v>152</v>
      </c>
      <c r="E73" s="93">
        <f t="shared" si="33"/>
        <v>2336877</v>
      </c>
      <c r="F73" s="93">
        <f t="shared" si="33"/>
        <v>1363178.25</v>
      </c>
      <c r="G73" s="93">
        <f t="shared" si="33"/>
        <v>1401543</v>
      </c>
      <c r="H73" s="93">
        <f t="shared" si="33"/>
        <v>1258766</v>
      </c>
      <c r="I73" s="93">
        <f t="shared" si="33"/>
        <v>136705.91</v>
      </c>
      <c r="J73" s="46">
        <f t="shared" si="37"/>
        <v>10.029999999999999</v>
      </c>
      <c r="K73" s="93">
        <f t="shared" si="34"/>
        <v>-98341.16</v>
      </c>
      <c r="L73" s="67">
        <f t="shared" si="38"/>
        <v>7.21</v>
      </c>
      <c r="M73" s="93"/>
      <c r="N73" s="93"/>
      <c r="O73" s="93"/>
      <c r="P73" s="93"/>
      <c r="Q73" s="93">
        <f t="shared" si="35"/>
        <v>2700</v>
      </c>
      <c r="R73" s="93">
        <f t="shared" si="36"/>
        <v>802</v>
      </c>
      <c r="S73" s="93">
        <f t="shared" si="36"/>
        <v>469</v>
      </c>
      <c r="T73" s="93">
        <f t="shared" si="36"/>
        <v>470</v>
      </c>
      <c r="U73" s="93">
        <f t="shared" si="36"/>
        <v>423</v>
      </c>
      <c r="V73" s="93">
        <f t="shared" si="36"/>
        <v>47</v>
      </c>
      <c r="W73" s="94"/>
      <c r="X73" s="8"/>
      <c r="Y73" s="177"/>
      <c r="Z73" s="177"/>
      <c r="AA73" s="177"/>
    </row>
    <row r="74" spans="1:27" s="35" customFormat="1" ht="31.5" x14ac:dyDescent="0.25">
      <c r="A74" s="22" t="s">
        <v>51</v>
      </c>
      <c r="B74" s="33" t="s">
        <v>333</v>
      </c>
      <c r="C74" s="42" t="s">
        <v>176</v>
      </c>
      <c r="D74" s="43" t="s">
        <v>177</v>
      </c>
      <c r="E74" s="93">
        <f t="shared" ref="E74:I83" si="39">E235+E389+E544+E696+E845+E994+E1144+E1296+E1446+E1595+E1745+E1895+E2044+E2194+E2344+E2494+E2644+E2794+E2943+E3092+E3242+E3391+E3542+E3693+E3844+E3993+E4143+E4294+E4445+E4597+E4748+E4897+E5046+E5195+E5344+E5493+E5642+E5791+E5940+E6089+E6239+E6388</f>
        <v>305688</v>
      </c>
      <c r="F74" s="93">
        <f t="shared" si="39"/>
        <v>178318</v>
      </c>
      <c r="G74" s="93">
        <f t="shared" si="39"/>
        <v>178571</v>
      </c>
      <c r="H74" s="93">
        <f t="shared" si="39"/>
        <v>175544</v>
      </c>
      <c r="I74" s="93">
        <f t="shared" si="39"/>
        <v>253</v>
      </c>
      <c r="J74" s="46">
        <f t="shared" si="37"/>
        <v>0.14000000000000001</v>
      </c>
      <c r="K74" s="93">
        <f t="shared" si="34"/>
        <v>0</v>
      </c>
      <c r="L74" s="67">
        <f t="shared" si="38"/>
        <v>0</v>
      </c>
      <c r="M74" s="93"/>
      <c r="N74" s="93"/>
      <c r="O74" s="93"/>
      <c r="P74" s="93"/>
      <c r="Q74" s="93">
        <f t="shared" si="35"/>
        <v>0</v>
      </c>
      <c r="R74" s="93">
        <f t="shared" ref="R74:V83" si="40">R235+R389+R544+R696+R845+R994+R1144+R1296+R1446+R1595+R1745+R1895+R2044+R2194+R2344+R2494+R2644+R2794+R2943+R3092+R3242+R3391+R3542+R3693+R3844+R3993+R4143+R4294+R4445+R4597+R4748+R4897+R5046+R5195+R5344+R5493+R5642+R5791+R5940+R6089+R6239+R6388</f>
        <v>101</v>
      </c>
      <c r="S74" s="93">
        <f t="shared" si="40"/>
        <v>59</v>
      </c>
      <c r="T74" s="93">
        <f t="shared" si="40"/>
        <v>59</v>
      </c>
      <c r="U74" s="93">
        <f t="shared" si="40"/>
        <v>58</v>
      </c>
      <c r="V74" s="93">
        <f t="shared" si="40"/>
        <v>1</v>
      </c>
      <c r="W74" s="94"/>
      <c r="X74" s="8"/>
      <c r="Y74" s="177"/>
      <c r="Z74" s="177"/>
      <c r="AA74" s="177"/>
    </row>
    <row r="75" spans="1:27" s="35" customFormat="1" ht="15.75" x14ac:dyDescent="0.25">
      <c r="A75" s="22" t="s">
        <v>51</v>
      </c>
      <c r="B75" s="33" t="s">
        <v>333</v>
      </c>
      <c r="C75" s="42" t="s">
        <v>131</v>
      </c>
      <c r="D75" s="43" t="s">
        <v>153</v>
      </c>
      <c r="E75" s="93">
        <f t="shared" si="39"/>
        <v>6051952</v>
      </c>
      <c r="F75" s="93">
        <f t="shared" si="39"/>
        <v>3526275.6799999997</v>
      </c>
      <c r="G75" s="93">
        <f t="shared" si="39"/>
        <v>3463041</v>
      </c>
      <c r="H75" s="93">
        <f t="shared" si="39"/>
        <v>3262176</v>
      </c>
      <c r="I75" s="93">
        <f t="shared" si="39"/>
        <v>208303.16000000003</v>
      </c>
      <c r="J75" s="46">
        <f t="shared" si="37"/>
        <v>5.91</v>
      </c>
      <c r="K75" s="93">
        <f t="shared" si="34"/>
        <v>-271537.84000000003</v>
      </c>
      <c r="L75" s="67">
        <f t="shared" si="38"/>
        <v>7.7</v>
      </c>
      <c r="M75" s="93"/>
      <c r="N75" s="93"/>
      <c r="O75" s="93"/>
      <c r="P75" s="93"/>
      <c r="Q75" s="93">
        <f t="shared" si="35"/>
        <v>754</v>
      </c>
      <c r="R75" s="93">
        <f t="shared" si="40"/>
        <v>1627</v>
      </c>
      <c r="S75" s="93">
        <f t="shared" si="40"/>
        <v>950</v>
      </c>
      <c r="T75" s="93">
        <f t="shared" si="40"/>
        <v>929</v>
      </c>
      <c r="U75" s="93">
        <f t="shared" si="40"/>
        <v>875</v>
      </c>
      <c r="V75" s="93">
        <f t="shared" si="40"/>
        <v>54</v>
      </c>
      <c r="W75" s="94"/>
      <c r="X75" s="8"/>
      <c r="Y75" s="177"/>
      <c r="Z75" s="177"/>
      <c r="AA75" s="177"/>
    </row>
    <row r="76" spans="1:27" s="35" customFormat="1" ht="31.5" x14ac:dyDescent="0.25">
      <c r="A76" s="22" t="s">
        <v>51</v>
      </c>
      <c r="B76" s="33" t="s">
        <v>333</v>
      </c>
      <c r="C76" s="42" t="s">
        <v>178</v>
      </c>
      <c r="D76" s="43" t="s">
        <v>179</v>
      </c>
      <c r="E76" s="93">
        <f t="shared" si="39"/>
        <v>1048582</v>
      </c>
      <c r="F76" s="93">
        <f t="shared" si="39"/>
        <v>611672.82999999996</v>
      </c>
      <c r="G76" s="93">
        <f t="shared" si="39"/>
        <v>643202</v>
      </c>
      <c r="H76" s="93">
        <f t="shared" si="39"/>
        <v>594556</v>
      </c>
      <c r="I76" s="93">
        <f t="shared" si="39"/>
        <v>31529.170000000042</v>
      </c>
      <c r="J76" s="46">
        <f t="shared" si="37"/>
        <v>5.15</v>
      </c>
      <c r="K76" s="93">
        <f t="shared" si="34"/>
        <v>0</v>
      </c>
      <c r="L76" s="67">
        <f t="shared" si="38"/>
        <v>0</v>
      </c>
      <c r="M76" s="93"/>
      <c r="N76" s="93"/>
      <c r="O76" s="93"/>
      <c r="P76" s="93"/>
      <c r="Q76" s="93">
        <f t="shared" si="35"/>
        <v>130</v>
      </c>
      <c r="R76" s="93">
        <f t="shared" si="40"/>
        <v>194</v>
      </c>
      <c r="S76" s="93">
        <f t="shared" si="40"/>
        <v>113</v>
      </c>
      <c r="T76" s="93">
        <f t="shared" si="40"/>
        <v>119</v>
      </c>
      <c r="U76" s="93">
        <f t="shared" si="40"/>
        <v>110</v>
      </c>
      <c r="V76" s="93">
        <f t="shared" si="40"/>
        <v>9</v>
      </c>
      <c r="W76" s="94"/>
      <c r="X76" s="8"/>
      <c r="Y76" s="177"/>
      <c r="Z76" s="177"/>
      <c r="AA76" s="177"/>
    </row>
    <row r="77" spans="1:27" s="35" customFormat="1" ht="31.5" x14ac:dyDescent="0.25">
      <c r="A77" s="22" t="s">
        <v>51</v>
      </c>
      <c r="B77" s="33" t="s">
        <v>333</v>
      </c>
      <c r="C77" s="42" t="s">
        <v>132</v>
      </c>
      <c r="D77" s="43" t="s">
        <v>154</v>
      </c>
      <c r="E77" s="93">
        <f t="shared" si="39"/>
        <v>20895</v>
      </c>
      <c r="F77" s="93">
        <f t="shared" si="39"/>
        <v>12188.75</v>
      </c>
      <c r="G77" s="93">
        <f t="shared" si="39"/>
        <v>14925</v>
      </c>
      <c r="H77" s="93">
        <f t="shared" si="39"/>
        <v>11940</v>
      </c>
      <c r="I77" s="93">
        <f t="shared" si="39"/>
        <v>2736.25</v>
      </c>
      <c r="J77" s="46">
        <f t="shared" si="37"/>
        <v>22.45</v>
      </c>
      <c r="K77" s="93">
        <f t="shared" si="34"/>
        <v>0</v>
      </c>
      <c r="L77" s="67">
        <f t="shared" si="38"/>
        <v>0</v>
      </c>
      <c r="M77" s="93"/>
      <c r="N77" s="93"/>
      <c r="O77" s="93"/>
      <c r="P77" s="93"/>
      <c r="Q77" s="93">
        <f t="shared" si="35"/>
        <v>0</v>
      </c>
      <c r="R77" s="93">
        <f t="shared" si="40"/>
        <v>7</v>
      </c>
      <c r="S77" s="93">
        <f t="shared" si="40"/>
        <v>4</v>
      </c>
      <c r="T77" s="93">
        <f t="shared" si="40"/>
        <v>5</v>
      </c>
      <c r="U77" s="93">
        <f t="shared" si="40"/>
        <v>4</v>
      </c>
      <c r="V77" s="93">
        <f t="shared" si="40"/>
        <v>1</v>
      </c>
      <c r="W77" s="94"/>
      <c r="X77" s="8"/>
      <c r="Y77" s="177"/>
      <c r="Z77" s="177"/>
      <c r="AA77" s="177"/>
    </row>
    <row r="78" spans="1:27" s="35" customFormat="1" ht="15.75" x14ac:dyDescent="0.25">
      <c r="A78" s="22" t="s">
        <v>51</v>
      </c>
      <c r="B78" s="33" t="s">
        <v>333</v>
      </c>
      <c r="C78" s="42" t="s">
        <v>133</v>
      </c>
      <c r="D78" s="43" t="s">
        <v>155</v>
      </c>
      <c r="E78" s="93">
        <f t="shared" si="39"/>
        <v>30404</v>
      </c>
      <c r="F78" s="93">
        <f t="shared" si="39"/>
        <v>17735.669999999998</v>
      </c>
      <c r="G78" s="93">
        <f t="shared" si="39"/>
        <v>18243</v>
      </c>
      <c r="H78" s="93">
        <f t="shared" si="39"/>
        <v>12162</v>
      </c>
      <c r="I78" s="93">
        <f t="shared" si="39"/>
        <v>507.33000000000175</v>
      </c>
      <c r="J78" s="46">
        <f t="shared" si="37"/>
        <v>2.86</v>
      </c>
      <c r="K78" s="93">
        <f t="shared" si="34"/>
        <v>0</v>
      </c>
      <c r="L78" s="67">
        <f t="shared" si="38"/>
        <v>0</v>
      </c>
      <c r="M78" s="93"/>
      <c r="N78" s="93"/>
      <c r="O78" s="93"/>
      <c r="P78" s="93"/>
      <c r="Q78" s="93">
        <f t="shared" si="35"/>
        <v>0</v>
      </c>
      <c r="R78" s="93">
        <f t="shared" si="40"/>
        <v>5</v>
      </c>
      <c r="S78" s="93">
        <f t="shared" si="40"/>
        <v>3</v>
      </c>
      <c r="T78" s="93">
        <f t="shared" si="40"/>
        <v>3</v>
      </c>
      <c r="U78" s="93">
        <f t="shared" si="40"/>
        <v>2</v>
      </c>
      <c r="V78" s="93">
        <f t="shared" si="40"/>
        <v>1</v>
      </c>
      <c r="W78" s="94"/>
      <c r="X78" s="8"/>
      <c r="Y78" s="177"/>
      <c r="Z78" s="177"/>
      <c r="AA78" s="177"/>
    </row>
    <row r="79" spans="1:27" s="35" customFormat="1" ht="15.75" x14ac:dyDescent="0.25">
      <c r="A79" s="22" t="s">
        <v>51</v>
      </c>
      <c r="B79" s="33" t="s">
        <v>333</v>
      </c>
      <c r="C79" s="42" t="s">
        <v>135</v>
      </c>
      <c r="D79" s="43" t="s">
        <v>156</v>
      </c>
      <c r="E79" s="93">
        <f t="shared" si="39"/>
        <v>728496</v>
      </c>
      <c r="F79" s="93">
        <f t="shared" si="39"/>
        <v>424956</v>
      </c>
      <c r="G79" s="93">
        <f t="shared" si="39"/>
        <v>436140</v>
      </c>
      <c r="H79" s="93">
        <f t="shared" si="39"/>
        <v>416969</v>
      </c>
      <c r="I79" s="93">
        <f t="shared" si="39"/>
        <v>11982.25</v>
      </c>
      <c r="J79" s="46">
        <f t="shared" si="37"/>
        <v>2.82</v>
      </c>
      <c r="K79" s="93">
        <f t="shared" si="34"/>
        <v>-798.25</v>
      </c>
      <c r="L79" s="67">
        <f t="shared" si="38"/>
        <v>0.19</v>
      </c>
      <c r="M79" s="93"/>
      <c r="N79" s="93"/>
      <c r="O79" s="93"/>
      <c r="P79" s="93"/>
      <c r="Q79" s="93">
        <f t="shared" si="35"/>
        <v>0</v>
      </c>
      <c r="R79" s="93">
        <f t="shared" si="40"/>
        <v>152</v>
      </c>
      <c r="S79" s="93">
        <f t="shared" si="40"/>
        <v>89</v>
      </c>
      <c r="T79" s="93">
        <f t="shared" si="40"/>
        <v>91</v>
      </c>
      <c r="U79" s="93">
        <f t="shared" si="40"/>
        <v>87</v>
      </c>
      <c r="V79" s="93">
        <f t="shared" si="40"/>
        <v>4</v>
      </c>
      <c r="W79" s="94"/>
      <c r="X79" s="8"/>
      <c r="Y79" s="177"/>
      <c r="Z79" s="177"/>
      <c r="AA79" s="177"/>
    </row>
    <row r="80" spans="1:27" s="35" customFormat="1" ht="31.5" x14ac:dyDescent="0.25">
      <c r="A80" s="22" t="s">
        <v>51</v>
      </c>
      <c r="B80" s="33" t="s">
        <v>333</v>
      </c>
      <c r="C80" s="42" t="s">
        <v>136</v>
      </c>
      <c r="D80" s="43" t="s">
        <v>157</v>
      </c>
      <c r="E80" s="93">
        <f t="shared" si="39"/>
        <v>586577</v>
      </c>
      <c r="F80" s="93">
        <f t="shared" si="39"/>
        <v>342169.92000000004</v>
      </c>
      <c r="G80" s="93">
        <f t="shared" si="39"/>
        <v>340593</v>
      </c>
      <c r="H80" s="93">
        <f t="shared" si="39"/>
        <v>340593</v>
      </c>
      <c r="I80" s="93">
        <f t="shared" si="39"/>
        <v>20893.410000000003</v>
      </c>
      <c r="J80" s="46">
        <f t="shared" si="37"/>
        <v>6.11</v>
      </c>
      <c r="K80" s="93">
        <f t="shared" si="34"/>
        <v>-22470.330000000016</v>
      </c>
      <c r="L80" s="67">
        <f t="shared" si="38"/>
        <v>6.57</v>
      </c>
      <c r="M80" s="93"/>
      <c r="N80" s="93"/>
      <c r="O80" s="93"/>
      <c r="P80" s="93"/>
      <c r="Q80" s="93">
        <f t="shared" si="35"/>
        <v>0</v>
      </c>
      <c r="R80" s="93">
        <f t="shared" si="40"/>
        <v>124</v>
      </c>
      <c r="S80" s="93">
        <f t="shared" si="40"/>
        <v>72</v>
      </c>
      <c r="T80" s="93">
        <f t="shared" si="40"/>
        <v>72</v>
      </c>
      <c r="U80" s="93">
        <f t="shared" si="40"/>
        <v>72</v>
      </c>
      <c r="V80" s="93">
        <f t="shared" si="40"/>
        <v>0</v>
      </c>
      <c r="W80" s="94"/>
      <c r="X80" s="8"/>
      <c r="Y80" s="177"/>
      <c r="Z80" s="177"/>
      <c r="AA80" s="177"/>
    </row>
    <row r="81" spans="1:27" s="35" customFormat="1" ht="47.25" x14ac:dyDescent="0.25">
      <c r="A81" s="22" t="s">
        <v>51</v>
      </c>
      <c r="B81" s="33" t="s">
        <v>333</v>
      </c>
      <c r="C81" s="42" t="s">
        <v>134</v>
      </c>
      <c r="D81" s="43" t="s">
        <v>158</v>
      </c>
      <c r="E81" s="93">
        <f t="shared" si="39"/>
        <v>3823307</v>
      </c>
      <c r="F81" s="93">
        <f t="shared" si="39"/>
        <v>2230262.42</v>
      </c>
      <c r="G81" s="93">
        <f t="shared" si="39"/>
        <v>2408027</v>
      </c>
      <c r="H81" s="93">
        <f t="shared" si="39"/>
        <v>2215221</v>
      </c>
      <c r="I81" s="93">
        <f t="shared" si="39"/>
        <v>177764.58000000002</v>
      </c>
      <c r="J81" s="46">
        <f t="shared" si="37"/>
        <v>7.97</v>
      </c>
      <c r="K81" s="93">
        <f t="shared" si="34"/>
        <v>0</v>
      </c>
      <c r="L81" s="67">
        <f t="shared" si="38"/>
        <v>0</v>
      </c>
      <c r="M81" s="93"/>
      <c r="N81" s="93"/>
      <c r="O81" s="93"/>
      <c r="P81" s="93"/>
      <c r="Q81" s="93">
        <f t="shared" si="35"/>
        <v>1843</v>
      </c>
      <c r="R81" s="93">
        <f t="shared" si="40"/>
        <v>932</v>
      </c>
      <c r="S81" s="93">
        <f t="shared" si="40"/>
        <v>543</v>
      </c>
      <c r="T81" s="93">
        <f t="shared" si="40"/>
        <v>587</v>
      </c>
      <c r="U81" s="93">
        <f t="shared" si="40"/>
        <v>540</v>
      </c>
      <c r="V81" s="93">
        <f t="shared" si="40"/>
        <v>47</v>
      </c>
      <c r="W81" s="94"/>
      <c r="X81" s="8"/>
      <c r="Y81" s="177"/>
      <c r="Z81" s="177"/>
      <c r="AA81" s="177"/>
    </row>
    <row r="82" spans="1:27" s="35" customFormat="1" ht="15.75" x14ac:dyDescent="0.25">
      <c r="A82" s="22" t="s">
        <v>51</v>
      </c>
      <c r="B82" s="33" t="s">
        <v>333</v>
      </c>
      <c r="C82" s="42" t="s">
        <v>138</v>
      </c>
      <c r="D82" s="43" t="s">
        <v>159</v>
      </c>
      <c r="E82" s="93">
        <f t="shared" si="39"/>
        <v>8945664</v>
      </c>
      <c r="F82" s="93">
        <f t="shared" si="39"/>
        <v>5218304</v>
      </c>
      <c r="G82" s="93">
        <f t="shared" si="39"/>
        <v>5301207</v>
      </c>
      <c r="H82" s="93">
        <f t="shared" si="39"/>
        <v>5085196</v>
      </c>
      <c r="I82" s="93">
        <f t="shared" si="39"/>
        <v>172577.99999999991</v>
      </c>
      <c r="J82" s="46">
        <f t="shared" si="37"/>
        <v>3.31</v>
      </c>
      <c r="K82" s="93">
        <f t="shared" si="34"/>
        <v>-89675</v>
      </c>
      <c r="L82" s="67">
        <f t="shared" si="38"/>
        <v>1.72</v>
      </c>
      <c r="M82" s="93"/>
      <c r="N82" s="93"/>
      <c r="O82" s="93"/>
      <c r="P82" s="93"/>
      <c r="Q82" s="93">
        <f t="shared" si="35"/>
        <v>10259</v>
      </c>
      <c r="R82" s="93">
        <f t="shared" si="40"/>
        <v>9028</v>
      </c>
      <c r="S82" s="93">
        <f t="shared" si="40"/>
        <v>5266</v>
      </c>
      <c r="T82" s="93">
        <f t="shared" si="40"/>
        <v>5350</v>
      </c>
      <c r="U82" s="93">
        <f t="shared" si="40"/>
        <v>5133</v>
      </c>
      <c r="V82" s="93">
        <f t="shared" si="40"/>
        <v>217</v>
      </c>
      <c r="W82" s="94"/>
      <c r="X82" s="8"/>
      <c r="Y82" s="177"/>
      <c r="Z82" s="177"/>
      <c r="AA82" s="177"/>
    </row>
    <row r="83" spans="1:27" s="35" customFormat="1" ht="15.75" x14ac:dyDescent="0.25">
      <c r="A83" s="22" t="s">
        <v>51</v>
      </c>
      <c r="B83" s="33" t="s">
        <v>333</v>
      </c>
      <c r="C83" s="42" t="s">
        <v>180</v>
      </c>
      <c r="D83" s="43" t="s">
        <v>181</v>
      </c>
      <c r="E83" s="93">
        <f t="shared" si="39"/>
        <v>1889785</v>
      </c>
      <c r="F83" s="93">
        <f t="shared" si="39"/>
        <v>1102374.58</v>
      </c>
      <c r="G83" s="93">
        <f t="shared" si="39"/>
        <v>1122360</v>
      </c>
      <c r="H83" s="93">
        <f t="shared" si="39"/>
        <v>1026432</v>
      </c>
      <c r="I83" s="93">
        <f t="shared" si="39"/>
        <v>57157.169999999984</v>
      </c>
      <c r="J83" s="46">
        <f t="shared" si="37"/>
        <v>5.18</v>
      </c>
      <c r="K83" s="93">
        <f t="shared" si="34"/>
        <v>-37171.75</v>
      </c>
      <c r="L83" s="67">
        <f t="shared" si="38"/>
        <v>3.37</v>
      </c>
      <c r="M83" s="93"/>
      <c r="N83" s="93"/>
      <c r="O83" s="93"/>
      <c r="P83" s="93"/>
      <c r="Q83" s="93">
        <f t="shared" si="35"/>
        <v>2642</v>
      </c>
      <c r="R83" s="93">
        <f t="shared" si="40"/>
        <v>394</v>
      </c>
      <c r="S83" s="93">
        <f t="shared" si="40"/>
        <v>230</v>
      </c>
      <c r="T83" s="93">
        <f t="shared" si="40"/>
        <v>234</v>
      </c>
      <c r="U83" s="93">
        <f t="shared" si="40"/>
        <v>214</v>
      </c>
      <c r="V83" s="93">
        <f t="shared" si="40"/>
        <v>20</v>
      </c>
      <c r="W83" s="94"/>
      <c r="X83" s="8"/>
      <c r="Y83" s="177"/>
      <c r="Z83" s="177"/>
      <c r="AA83" s="177"/>
    </row>
    <row r="84" spans="1:27" s="35" customFormat="1" ht="31.5" x14ac:dyDescent="0.25">
      <c r="A84" s="22" t="s">
        <v>51</v>
      </c>
      <c r="B84" s="33" t="s">
        <v>333</v>
      </c>
      <c r="C84" s="42" t="s">
        <v>137</v>
      </c>
      <c r="D84" s="43" t="s">
        <v>160</v>
      </c>
      <c r="E84" s="93">
        <f t="shared" ref="E84:I93" si="41">E245+E399+E554+E706+E855+E1004+E1154+E1306+E1456+E1605+E1755+E1905+E2054+E2204+E2354+E2504+E2654+E2804+E2953+E3102+E3252+E3401+E3552+E3703+E3854+E4003+E4153+E4304+E4455+E4607+E4758+E4907+E5056+E5205+E5354+E5503+E5652+E5801+E5950+E6099+E6249+E6398</f>
        <v>9490889</v>
      </c>
      <c r="F84" s="93">
        <f t="shared" si="41"/>
        <v>5536351.9100000001</v>
      </c>
      <c r="G84" s="93">
        <f t="shared" si="41"/>
        <v>4486915</v>
      </c>
      <c r="H84" s="93">
        <f t="shared" si="41"/>
        <v>4509895</v>
      </c>
      <c r="I84" s="93">
        <f t="shared" si="41"/>
        <v>0</v>
      </c>
      <c r="J84" s="46">
        <f t="shared" si="37"/>
        <v>0</v>
      </c>
      <c r="K84" s="93">
        <f t="shared" si="34"/>
        <v>-1049436.9100000001</v>
      </c>
      <c r="L84" s="67">
        <f t="shared" si="38"/>
        <v>18.96</v>
      </c>
      <c r="M84" s="93"/>
      <c r="N84" s="93"/>
      <c r="O84" s="93"/>
      <c r="P84" s="93"/>
      <c r="Q84" s="93">
        <f t="shared" si="35"/>
        <v>0</v>
      </c>
      <c r="R84" s="93">
        <f t="shared" ref="R84:V93" si="42">R245+R399+R554+R706+R855+R1004+R1154+R1306+R1456+R1605+R1755+R1905+R2054+R2204+R2354+R2504+R2654+R2804+R2953+R3102+R3252+R3401+R3552+R3703+R3854+R4003+R4153+R4304+R4455+R4607+R4758+R4907+R5056+R5205+R5354+R5503+R5652+R5801+R5950+R6099+R6249+R6398</f>
        <v>1652</v>
      </c>
      <c r="S84" s="93">
        <f t="shared" si="42"/>
        <v>964</v>
      </c>
      <c r="T84" s="93">
        <f t="shared" si="42"/>
        <v>785</v>
      </c>
      <c r="U84" s="93">
        <f t="shared" si="42"/>
        <v>785</v>
      </c>
      <c r="V84" s="93">
        <f t="shared" si="42"/>
        <v>0</v>
      </c>
      <c r="W84" s="94"/>
      <c r="X84" s="8"/>
      <c r="Y84" s="177"/>
      <c r="Z84" s="177"/>
      <c r="AA84" s="177"/>
    </row>
    <row r="85" spans="1:27" s="35" customFormat="1" ht="15.75" x14ac:dyDescent="0.25">
      <c r="A85" s="22" t="s">
        <v>51</v>
      </c>
      <c r="B85" s="33" t="s">
        <v>333</v>
      </c>
      <c r="C85" s="42" t="s">
        <v>127</v>
      </c>
      <c r="D85" s="43" t="s">
        <v>161</v>
      </c>
      <c r="E85" s="93">
        <f t="shared" si="41"/>
        <v>410624</v>
      </c>
      <c r="F85" s="93">
        <f t="shared" si="41"/>
        <v>239530.67</v>
      </c>
      <c r="G85" s="93">
        <f t="shared" si="41"/>
        <v>39107</v>
      </c>
      <c r="H85" s="93">
        <f t="shared" si="41"/>
        <v>39107</v>
      </c>
      <c r="I85" s="93">
        <f t="shared" si="41"/>
        <v>0</v>
      </c>
      <c r="J85" s="46">
        <f t="shared" si="37"/>
        <v>0</v>
      </c>
      <c r="K85" s="93">
        <f t="shared" si="34"/>
        <v>-200423.67</v>
      </c>
      <c r="L85" s="67">
        <f t="shared" si="38"/>
        <v>83.67</v>
      </c>
      <c r="M85" s="93"/>
      <c r="N85" s="93"/>
      <c r="O85" s="93"/>
      <c r="P85" s="93"/>
      <c r="Q85" s="93">
        <f t="shared" si="35"/>
        <v>0</v>
      </c>
      <c r="R85" s="93">
        <f t="shared" si="42"/>
        <v>21</v>
      </c>
      <c r="S85" s="93">
        <f t="shared" si="42"/>
        <v>12</v>
      </c>
      <c r="T85" s="93">
        <f t="shared" si="42"/>
        <v>2</v>
      </c>
      <c r="U85" s="93">
        <f t="shared" si="42"/>
        <v>2</v>
      </c>
      <c r="V85" s="93">
        <f t="shared" si="42"/>
        <v>0</v>
      </c>
      <c r="W85" s="94"/>
      <c r="X85" s="8"/>
      <c r="Y85" s="177"/>
      <c r="Z85" s="177"/>
      <c r="AA85" s="177"/>
    </row>
    <row r="86" spans="1:27" s="35" customFormat="1" ht="31.5" x14ac:dyDescent="0.25">
      <c r="A86" s="22" t="s">
        <v>51</v>
      </c>
      <c r="B86" s="33" t="s">
        <v>333</v>
      </c>
      <c r="C86" s="42" t="s">
        <v>126</v>
      </c>
      <c r="D86" s="43" t="s">
        <v>162</v>
      </c>
      <c r="E86" s="93">
        <f t="shared" si="41"/>
        <v>991472</v>
      </c>
      <c r="F86" s="93">
        <f t="shared" si="41"/>
        <v>578358.67000000004</v>
      </c>
      <c r="G86" s="93">
        <f t="shared" si="41"/>
        <v>579919</v>
      </c>
      <c r="H86" s="93">
        <f t="shared" si="41"/>
        <v>523797</v>
      </c>
      <c r="I86" s="93">
        <f t="shared" si="41"/>
        <v>1560.3299999999581</v>
      </c>
      <c r="J86" s="46">
        <f t="shared" si="37"/>
        <v>0.27</v>
      </c>
      <c r="K86" s="93">
        <f t="shared" si="34"/>
        <v>0</v>
      </c>
      <c r="L86" s="67">
        <f t="shared" si="38"/>
        <v>0</v>
      </c>
      <c r="M86" s="93"/>
      <c r="N86" s="93"/>
      <c r="O86" s="93"/>
      <c r="P86" s="93"/>
      <c r="Q86" s="93">
        <f t="shared" si="35"/>
        <v>1459</v>
      </c>
      <c r="R86" s="93">
        <f t="shared" si="42"/>
        <v>53</v>
      </c>
      <c r="S86" s="93">
        <f t="shared" si="42"/>
        <v>31</v>
      </c>
      <c r="T86" s="93">
        <f t="shared" si="42"/>
        <v>31</v>
      </c>
      <c r="U86" s="93">
        <f t="shared" si="42"/>
        <v>28</v>
      </c>
      <c r="V86" s="93">
        <f t="shared" si="42"/>
        <v>3</v>
      </c>
      <c r="W86" s="94"/>
      <c r="X86" s="8"/>
      <c r="Y86" s="177"/>
      <c r="Z86" s="177"/>
      <c r="AA86" s="177"/>
    </row>
    <row r="87" spans="1:27" s="35" customFormat="1" ht="15.75" x14ac:dyDescent="0.25">
      <c r="A87" s="22" t="s">
        <v>51</v>
      </c>
      <c r="B87" s="33" t="s">
        <v>333</v>
      </c>
      <c r="C87" s="42" t="s">
        <v>122</v>
      </c>
      <c r="D87" s="43" t="s">
        <v>163</v>
      </c>
      <c r="E87" s="93">
        <f t="shared" si="41"/>
        <v>2608311</v>
      </c>
      <c r="F87" s="93">
        <f t="shared" si="41"/>
        <v>1521514.75</v>
      </c>
      <c r="G87" s="93">
        <f t="shared" si="41"/>
        <v>1390393</v>
      </c>
      <c r="H87" s="93">
        <f t="shared" si="41"/>
        <v>1242201</v>
      </c>
      <c r="I87" s="93">
        <f t="shared" si="41"/>
        <v>168774.84000000003</v>
      </c>
      <c r="J87" s="46">
        <f t="shared" si="37"/>
        <v>11.09</v>
      </c>
      <c r="K87" s="93">
        <f t="shared" si="34"/>
        <v>-299896.59000000008</v>
      </c>
      <c r="L87" s="67">
        <f t="shared" si="38"/>
        <v>19.71</v>
      </c>
      <c r="M87" s="93"/>
      <c r="N87" s="93"/>
      <c r="O87" s="93"/>
      <c r="P87" s="93"/>
      <c r="Q87" s="93">
        <f t="shared" si="35"/>
        <v>5820</v>
      </c>
      <c r="R87" s="93">
        <f t="shared" si="42"/>
        <v>331</v>
      </c>
      <c r="S87" s="93">
        <f t="shared" si="42"/>
        <v>192</v>
      </c>
      <c r="T87" s="93">
        <f t="shared" si="42"/>
        <v>175</v>
      </c>
      <c r="U87" s="93">
        <f t="shared" si="42"/>
        <v>157</v>
      </c>
      <c r="V87" s="93">
        <f t="shared" si="42"/>
        <v>18</v>
      </c>
      <c r="W87" s="94"/>
      <c r="X87" s="8"/>
      <c r="Y87" s="177"/>
      <c r="Z87" s="177"/>
      <c r="AA87" s="177"/>
    </row>
    <row r="88" spans="1:27" s="35" customFormat="1" ht="15.75" x14ac:dyDescent="0.25">
      <c r="A88" s="22" t="s">
        <v>51</v>
      </c>
      <c r="B88" s="33" t="s">
        <v>333</v>
      </c>
      <c r="C88" s="42" t="s">
        <v>123</v>
      </c>
      <c r="D88" s="43" t="s">
        <v>164</v>
      </c>
      <c r="E88" s="93">
        <f t="shared" si="41"/>
        <v>663768</v>
      </c>
      <c r="F88" s="93">
        <f t="shared" si="41"/>
        <v>387198.01</v>
      </c>
      <c r="G88" s="93">
        <f t="shared" si="41"/>
        <v>275641</v>
      </c>
      <c r="H88" s="93">
        <f t="shared" si="41"/>
        <v>275640</v>
      </c>
      <c r="I88" s="93">
        <f t="shared" si="41"/>
        <v>8711.42</v>
      </c>
      <c r="J88" s="46">
        <f t="shared" si="37"/>
        <v>2.25</v>
      </c>
      <c r="K88" s="93">
        <f t="shared" si="34"/>
        <v>-120268.43000000001</v>
      </c>
      <c r="L88" s="67">
        <f t="shared" si="38"/>
        <v>31.06</v>
      </c>
      <c r="M88" s="93"/>
      <c r="N88" s="93"/>
      <c r="O88" s="93"/>
      <c r="P88" s="93"/>
      <c r="Q88" s="93">
        <f t="shared" si="35"/>
        <v>-7</v>
      </c>
      <c r="R88" s="93">
        <f t="shared" si="42"/>
        <v>293</v>
      </c>
      <c r="S88" s="93">
        <f t="shared" si="42"/>
        <v>171</v>
      </c>
      <c r="T88" s="93">
        <f t="shared" si="42"/>
        <v>116</v>
      </c>
      <c r="U88" s="93">
        <f t="shared" si="42"/>
        <v>115</v>
      </c>
      <c r="V88" s="93">
        <f t="shared" si="42"/>
        <v>1</v>
      </c>
      <c r="W88" s="94"/>
      <c r="X88" s="8"/>
      <c r="Y88" s="177"/>
      <c r="Z88" s="177"/>
      <c r="AA88" s="177"/>
    </row>
    <row r="89" spans="1:27" s="35" customFormat="1" ht="15.75" x14ac:dyDescent="0.25">
      <c r="A89" s="22" t="s">
        <v>51</v>
      </c>
      <c r="B89" s="33" t="s">
        <v>333</v>
      </c>
      <c r="C89" s="42" t="s">
        <v>182</v>
      </c>
      <c r="D89" s="43" t="s">
        <v>183</v>
      </c>
      <c r="E89" s="93">
        <f t="shared" si="41"/>
        <v>121610</v>
      </c>
      <c r="F89" s="93">
        <f t="shared" si="41"/>
        <v>70939.17</v>
      </c>
      <c r="G89" s="93">
        <f t="shared" si="41"/>
        <v>86017</v>
      </c>
      <c r="H89" s="93">
        <f t="shared" si="41"/>
        <v>68220</v>
      </c>
      <c r="I89" s="93">
        <f t="shared" si="41"/>
        <v>15077.830000000002</v>
      </c>
      <c r="J89" s="46">
        <f t="shared" si="37"/>
        <v>21.25</v>
      </c>
      <c r="K89" s="93">
        <f t="shared" si="34"/>
        <v>0</v>
      </c>
      <c r="L89" s="67">
        <f t="shared" si="38"/>
        <v>0</v>
      </c>
      <c r="M89" s="93"/>
      <c r="N89" s="93"/>
      <c r="O89" s="93"/>
      <c r="P89" s="93"/>
      <c r="Q89" s="93">
        <f t="shared" si="35"/>
        <v>1670</v>
      </c>
      <c r="R89" s="93">
        <f t="shared" si="42"/>
        <v>41</v>
      </c>
      <c r="S89" s="93">
        <f t="shared" si="42"/>
        <v>24</v>
      </c>
      <c r="T89" s="93">
        <f t="shared" si="42"/>
        <v>29</v>
      </c>
      <c r="U89" s="93">
        <f t="shared" si="42"/>
        <v>23</v>
      </c>
      <c r="V89" s="93">
        <f t="shared" si="42"/>
        <v>6</v>
      </c>
      <c r="W89" s="94"/>
      <c r="X89" s="8"/>
      <c r="Y89" s="177"/>
      <c r="Z89" s="177"/>
      <c r="AA89" s="177"/>
    </row>
    <row r="90" spans="1:27" s="35" customFormat="1" ht="15.75" x14ac:dyDescent="0.25">
      <c r="A90" s="22" t="s">
        <v>51</v>
      </c>
      <c r="B90" s="33" t="s">
        <v>333</v>
      </c>
      <c r="C90" s="42" t="s">
        <v>184</v>
      </c>
      <c r="D90" s="43" t="s">
        <v>185</v>
      </c>
      <c r="E90" s="93">
        <f t="shared" si="41"/>
        <v>145863</v>
      </c>
      <c r="F90" s="93">
        <f t="shared" si="41"/>
        <v>85086.75</v>
      </c>
      <c r="G90" s="93">
        <f t="shared" si="41"/>
        <v>156282</v>
      </c>
      <c r="H90" s="93">
        <f t="shared" si="41"/>
        <v>83350</v>
      </c>
      <c r="I90" s="93">
        <f t="shared" si="41"/>
        <v>71195.25</v>
      </c>
      <c r="J90" s="46">
        <f t="shared" si="37"/>
        <v>83.67</v>
      </c>
      <c r="K90" s="93">
        <f t="shared" si="34"/>
        <v>0</v>
      </c>
      <c r="L90" s="67">
        <f t="shared" si="38"/>
        <v>0</v>
      </c>
      <c r="M90" s="93"/>
      <c r="N90" s="93"/>
      <c r="O90" s="93"/>
      <c r="P90" s="93"/>
      <c r="Q90" s="93">
        <f t="shared" si="35"/>
        <v>2380</v>
      </c>
      <c r="R90" s="93">
        <f t="shared" si="42"/>
        <v>14</v>
      </c>
      <c r="S90" s="93">
        <f t="shared" si="42"/>
        <v>8</v>
      </c>
      <c r="T90" s="93">
        <f t="shared" si="42"/>
        <v>13</v>
      </c>
      <c r="U90" s="93">
        <f t="shared" si="42"/>
        <v>10</v>
      </c>
      <c r="V90" s="93">
        <f t="shared" si="42"/>
        <v>3</v>
      </c>
      <c r="W90" s="94"/>
      <c r="X90" s="8"/>
      <c r="Y90" s="177"/>
      <c r="Z90" s="177"/>
      <c r="AA90" s="177"/>
    </row>
    <row r="91" spans="1:27" s="35" customFormat="1" ht="15.75" x14ac:dyDescent="0.25">
      <c r="A91" s="22" t="s">
        <v>51</v>
      </c>
      <c r="B91" s="33" t="s">
        <v>333</v>
      </c>
      <c r="C91" s="42" t="s">
        <v>186</v>
      </c>
      <c r="D91" s="43" t="s">
        <v>187</v>
      </c>
      <c r="E91" s="93">
        <f t="shared" si="41"/>
        <v>45505</v>
      </c>
      <c r="F91" s="93">
        <f t="shared" si="41"/>
        <v>26544.58</v>
      </c>
      <c r="G91" s="93">
        <f t="shared" si="41"/>
        <v>227521</v>
      </c>
      <c r="H91" s="93">
        <f t="shared" si="41"/>
        <v>45504</v>
      </c>
      <c r="I91" s="93">
        <f t="shared" si="41"/>
        <v>200976.41999999998</v>
      </c>
      <c r="J91" s="46">
        <f t="shared" si="37"/>
        <v>757.13</v>
      </c>
      <c r="K91" s="93">
        <f t="shared" si="34"/>
        <v>0</v>
      </c>
      <c r="L91" s="67">
        <f t="shared" si="38"/>
        <v>0</v>
      </c>
      <c r="M91" s="93"/>
      <c r="N91" s="93"/>
      <c r="O91" s="93"/>
      <c r="P91" s="93"/>
      <c r="Q91" s="93">
        <f t="shared" si="35"/>
        <v>785</v>
      </c>
      <c r="R91" s="93">
        <f t="shared" si="42"/>
        <v>1</v>
      </c>
      <c r="S91" s="93">
        <f t="shared" si="42"/>
        <v>1</v>
      </c>
      <c r="T91" s="93">
        <f t="shared" si="42"/>
        <v>4</v>
      </c>
      <c r="U91" s="93">
        <f t="shared" si="42"/>
        <v>1</v>
      </c>
      <c r="V91" s="93">
        <f t="shared" si="42"/>
        <v>3</v>
      </c>
      <c r="W91" s="94"/>
      <c r="X91" s="8"/>
      <c r="Y91" s="177"/>
      <c r="Z91" s="177"/>
      <c r="AA91" s="177"/>
    </row>
    <row r="92" spans="1:27" s="35" customFormat="1" ht="31.5" x14ac:dyDescent="0.25">
      <c r="A92" s="22" t="s">
        <v>51</v>
      </c>
      <c r="B92" s="33" t="s">
        <v>333</v>
      </c>
      <c r="C92" s="42" t="s">
        <v>188</v>
      </c>
      <c r="D92" s="43" t="s">
        <v>189</v>
      </c>
      <c r="E92" s="93">
        <f t="shared" si="41"/>
        <v>59973</v>
      </c>
      <c r="F92" s="93">
        <f t="shared" si="41"/>
        <v>34984.25</v>
      </c>
      <c r="G92" s="93">
        <f t="shared" si="41"/>
        <v>37983</v>
      </c>
      <c r="H92" s="93">
        <f t="shared" si="41"/>
        <v>33985</v>
      </c>
      <c r="I92" s="93">
        <f t="shared" si="41"/>
        <v>2998.75</v>
      </c>
      <c r="J92" s="46">
        <f t="shared" si="37"/>
        <v>8.57</v>
      </c>
      <c r="K92" s="93">
        <f t="shared" si="34"/>
        <v>0</v>
      </c>
      <c r="L92" s="67">
        <f t="shared" si="38"/>
        <v>0</v>
      </c>
      <c r="M92" s="93"/>
      <c r="N92" s="93"/>
      <c r="O92" s="93"/>
      <c r="P92" s="93"/>
      <c r="Q92" s="93">
        <f t="shared" si="35"/>
        <v>0</v>
      </c>
      <c r="R92" s="93">
        <f t="shared" si="42"/>
        <v>30</v>
      </c>
      <c r="S92" s="93">
        <f t="shared" si="42"/>
        <v>18</v>
      </c>
      <c r="T92" s="93">
        <f t="shared" si="42"/>
        <v>19</v>
      </c>
      <c r="U92" s="93">
        <f t="shared" si="42"/>
        <v>17</v>
      </c>
      <c r="V92" s="93">
        <f t="shared" si="42"/>
        <v>2</v>
      </c>
      <c r="W92" s="94"/>
      <c r="X92" s="8"/>
      <c r="Y92" s="177"/>
      <c r="Z92" s="177"/>
      <c r="AA92" s="177"/>
    </row>
    <row r="93" spans="1:27" s="35" customFormat="1" ht="15.75" x14ac:dyDescent="0.25">
      <c r="A93" s="22" t="s">
        <v>51</v>
      </c>
      <c r="B93" s="33" t="s">
        <v>333</v>
      </c>
      <c r="C93" s="42" t="s">
        <v>124</v>
      </c>
      <c r="D93" s="43" t="s">
        <v>165</v>
      </c>
      <c r="E93" s="93">
        <f t="shared" si="41"/>
        <v>13554</v>
      </c>
      <c r="F93" s="93">
        <f t="shared" si="41"/>
        <v>7906.5</v>
      </c>
      <c r="G93" s="93">
        <f t="shared" si="41"/>
        <v>0</v>
      </c>
      <c r="H93" s="93">
        <f t="shared" si="41"/>
        <v>0</v>
      </c>
      <c r="I93" s="93">
        <f t="shared" si="41"/>
        <v>0</v>
      </c>
      <c r="J93" s="46"/>
      <c r="K93" s="93">
        <f t="shared" si="34"/>
        <v>-7906.5</v>
      </c>
      <c r="L93" s="67"/>
      <c r="M93" s="93"/>
      <c r="N93" s="93"/>
      <c r="O93" s="93"/>
      <c r="P93" s="93"/>
      <c r="Q93" s="93">
        <f t="shared" si="35"/>
        <v>0</v>
      </c>
      <c r="R93" s="93">
        <f t="shared" si="42"/>
        <v>1</v>
      </c>
      <c r="S93" s="93">
        <f t="shared" si="42"/>
        <v>1</v>
      </c>
      <c r="T93" s="93">
        <f t="shared" si="42"/>
        <v>0</v>
      </c>
      <c r="U93" s="93">
        <f t="shared" si="42"/>
        <v>0</v>
      </c>
      <c r="V93" s="93">
        <f t="shared" si="42"/>
        <v>0</v>
      </c>
      <c r="W93" s="94"/>
      <c r="X93" s="8"/>
      <c r="Y93" s="177"/>
      <c r="Z93" s="177"/>
      <c r="AA93" s="177"/>
    </row>
    <row r="94" spans="1:27" s="35" customFormat="1" ht="15.75" x14ac:dyDescent="0.25">
      <c r="A94" s="22" t="s">
        <v>51</v>
      </c>
      <c r="B94" s="33" t="s">
        <v>333</v>
      </c>
      <c r="C94" s="42" t="s">
        <v>125</v>
      </c>
      <c r="D94" s="43" t="s">
        <v>166</v>
      </c>
      <c r="E94" s="93">
        <f t="shared" ref="E94:I94" si="43">E255+E409+E564+E716+E865+E1014+E1164+E1316+E1466+E1615+E1765+E1915+E2064+E2214+E2364+E2514+E2664+E2814+E2963+E3112+E3262+E3411+E3562+E3713+E3864+E4013+E4163+E4314+E4465+E4617+E4768+E4917+E5066+E5215+E5364+E5513+E5662+E5811+E5960+E6109+E6259+E6408</f>
        <v>0</v>
      </c>
      <c r="F94" s="93">
        <f t="shared" si="43"/>
        <v>0</v>
      </c>
      <c r="G94" s="93">
        <f t="shared" si="43"/>
        <v>0</v>
      </c>
      <c r="H94" s="93">
        <f t="shared" si="43"/>
        <v>0</v>
      </c>
      <c r="I94" s="93">
        <f t="shared" si="43"/>
        <v>0</v>
      </c>
      <c r="J94" s="46"/>
      <c r="K94" s="93">
        <f t="shared" si="34"/>
        <v>0</v>
      </c>
      <c r="L94" s="67"/>
      <c r="M94" s="93"/>
      <c r="N94" s="93"/>
      <c r="O94" s="93"/>
      <c r="P94" s="93"/>
      <c r="Q94" s="93">
        <f t="shared" si="35"/>
        <v>0</v>
      </c>
      <c r="R94" s="93">
        <f t="shared" ref="R94:V94" si="44">R255+R409+R564+R716+R865+R1014+R1164+R1316+R1466+R1615+R1765+R1915+R2064+R2214+R2364+R2514+R2664+R2814+R2963+R3112+R3262+R3411+R3562+R3713+R3864+R4013+R4163+R4314+R4465+R4617+R4768+R4917+R5066+R5215+R5364+R5513+R5662+R5811+R5960+R6109+R6259+R6408</f>
        <v>0</v>
      </c>
      <c r="S94" s="93">
        <f t="shared" si="44"/>
        <v>0</v>
      </c>
      <c r="T94" s="93">
        <f t="shared" si="44"/>
        <v>0</v>
      </c>
      <c r="U94" s="93">
        <f t="shared" si="44"/>
        <v>0</v>
      </c>
      <c r="V94" s="93">
        <f t="shared" si="44"/>
        <v>0</v>
      </c>
      <c r="W94" s="94"/>
      <c r="X94" s="8"/>
      <c r="Y94" s="177"/>
      <c r="Z94" s="177"/>
      <c r="AA94" s="177"/>
    </row>
    <row r="95" spans="1:27" s="35" customFormat="1" ht="63" x14ac:dyDescent="0.25">
      <c r="A95" s="162" t="s">
        <v>51</v>
      </c>
      <c r="B95" s="156" t="s">
        <v>333</v>
      </c>
      <c r="C95" s="163" t="s">
        <v>400</v>
      </c>
      <c r="D95" s="38" t="s">
        <v>401</v>
      </c>
      <c r="E95" s="93">
        <f>E4618</f>
        <v>273061</v>
      </c>
      <c r="F95" s="93">
        <f>F4618</f>
        <v>159285.57999999999</v>
      </c>
      <c r="G95" s="93">
        <f>G4618</f>
        <v>187242</v>
      </c>
      <c r="H95" s="93">
        <f>H4618</f>
        <v>156034</v>
      </c>
      <c r="I95" s="93">
        <f>I4618</f>
        <v>27956.420000000013</v>
      </c>
      <c r="J95" s="46">
        <f t="shared" ref="J95:J114" si="45">ROUND(I95/F95*100,2)</f>
        <v>17.55</v>
      </c>
      <c r="K95" s="93">
        <f>K4618</f>
        <v>0</v>
      </c>
      <c r="L95" s="67">
        <f t="shared" ref="L95:L114" si="46">ROUND(K95*100/-F95,2)</f>
        <v>0</v>
      </c>
      <c r="M95" s="93"/>
      <c r="N95" s="93"/>
      <c r="O95" s="93"/>
      <c r="P95" s="93"/>
      <c r="Q95" s="93">
        <f t="shared" ref="Q95:V95" si="47">Q4618</f>
        <v>16</v>
      </c>
      <c r="R95" s="93">
        <f t="shared" si="47"/>
        <v>35</v>
      </c>
      <c r="S95" s="93">
        <f t="shared" si="47"/>
        <v>20</v>
      </c>
      <c r="T95" s="93">
        <f t="shared" si="47"/>
        <v>24</v>
      </c>
      <c r="U95" s="93">
        <f t="shared" si="47"/>
        <v>20</v>
      </c>
      <c r="V95" s="93">
        <f t="shared" si="47"/>
        <v>4</v>
      </c>
      <c r="W95" s="94"/>
      <c r="X95" s="8"/>
      <c r="Y95" s="177"/>
      <c r="Z95" s="177"/>
      <c r="AA95" s="177"/>
    </row>
    <row r="96" spans="1:27" s="35" customFormat="1" ht="47.25" x14ac:dyDescent="0.25">
      <c r="A96" s="22" t="s">
        <v>51</v>
      </c>
      <c r="B96" s="33" t="s">
        <v>333</v>
      </c>
      <c r="C96" s="42" t="s">
        <v>34</v>
      </c>
      <c r="D96" s="43" t="s">
        <v>167</v>
      </c>
      <c r="E96" s="93">
        <f t="shared" ref="E96:I105" si="48">E256+E410+E565+E717+E866+E1015+E1165+E1317+E1467+E1616+E1766+E1916+E2065+E2215+E2365+E2515+E2665+E2815+E2964+E3113+E3263+E3412+E3563+E3714+E3865+E4014+E4164+E4315+E4466+E4619+E4769+E4918+E5067+E5216+E5365+E5514+E5663+E5812+E5961+E6110+E6260+E6409</f>
        <v>359424</v>
      </c>
      <c r="F96" s="93">
        <f t="shared" si="48"/>
        <v>209664</v>
      </c>
      <c r="G96" s="93">
        <f t="shared" si="48"/>
        <v>187302</v>
      </c>
      <c r="H96" s="93">
        <f t="shared" si="48"/>
        <v>187602</v>
      </c>
      <c r="I96" s="93">
        <f t="shared" si="48"/>
        <v>0</v>
      </c>
      <c r="J96" s="46">
        <f t="shared" si="45"/>
        <v>0</v>
      </c>
      <c r="K96" s="93">
        <f t="shared" ref="K96:K105" si="49">K256+K410+K565+K717+K866+K1015+K1165+K1317+K1467+K1616+K1766+K1916+K2065+K2215+K2365+K2515+K2665+K2815+K2964+K3113+K3263+K3412+K3563+K3714+K3865+K4014+K4164+K4315+K4466+K4619+K4769+K4918+K5067+K5216+K5365+K5514+K5663+K5812+K5961+K6110+K6260+K6409</f>
        <v>-22362</v>
      </c>
      <c r="L96" s="67">
        <f t="shared" si="46"/>
        <v>10.67</v>
      </c>
      <c r="M96" s="93"/>
      <c r="N96" s="93"/>
      <c r="O96" s="93"/>
      <c r="P96" s="93"/>
      <c r="Q96" s="93">
        <f t="shared" ref="Q96:V96" si="50">Q256+Q410+Q565+Q717+Q866+Q1015+Q1165+Q1317+Q1467+Q1616+Q1766+Q1916+Q2065+Q2215+Q2365+Q2515+Q2665+Q2815+Q2964+Q3113+Q3263+Q3412+Q3563+Q3714+Q3865+Q4014+Q4164+Q4315+Q4466+Q4619+Q4769+Q4918+Q5067+Q5216+Q5365+Q5514+Q5663+Q5812+Q5961+Q6110+Q6260+Q6409</f>
        <v>0</v>
      </c>
      <c r="R96" s="93">
        <f t="shared" si="50"/>
        <v>205</v>
      </c>
      <c r="S96" s="93">
        <f t="shared" si="50"/>
        <v>120</v>
      </c>
      <c r="T96" s="93">
        <f t="shared" si="50"/>
        <v>107</v>
      </c>
      <c r="U96" s="93">
        <f t="shared" si="50"/>
        <v>107</v>
      </c>
      <c r="V96" s="93">
        <f t="shared" si="50"/>
        <v>0</v>
      </c>
      <c r="W96" s="94"/>
      <c r="X96" s="8"/>
      <c r="Y96" s="177"/>
      <c r="Z96" s="177"/>
      <c r="AA96" s="177"/>
    </row>
    <row r="97" spans="1:27" s="35" customFormat="1" ht="15.75" x14ac:dyDescent="0.25">
      <c r="A97" s="22" t="s">
        <v>51</v>
      </c>
      <c r="B97" s="33" t="s">
        <v>333</v>
      </c>
      <c r="C97" s="42" t="s">
        <v>35</v>
      </c>
      <c r="D97" s="43" t="s">
        <v>168</v>
      </c>
      <c r="E97" s="93">
        <f t="shared" si="48"/>
        <v>419287</v>
      </c>
      <c r="F97" s="93">
        <f t="shared" si="48"/>
        <v>244584.08</v>
      </c>
      <c r="G97" s="93">
        <f t="shared" si="48"/>
        <v>170335</v>
      </c>
      <c r="H97" s="93">
        <f t="shared" si="48"/>
        <v>170335</v>
      </c>
      <c r="I97" s="93">
        <f t="shared" si="48"/>
        <v>0</v>
      </c>
      <c r="J97" s="46">
        <f t="shared" si="45"/>
        <v>0</v>
      </c>
      <c r="K97" s="93">
        <f t="shared" si="49"/>
        <v>-74249.079999999987</v>
      </c>
      <c r="L97" s="67">
        <f t="shared" si="46"/>
        <v>30.36</v>
      </c>
      <c r="M97" s="93"/>
      <c r="N97" s="93"/>
      <c r="O97" s="93"/>
      <c r="P97" s="93"/>
      <c r="Q97" s="93">
        <f t="shared" ref="Q97:Q106" si="51">Q257+Q411+Q566+Q718+Q867+Q1016+Q1166+Q1318+Q1468+Q1617+Q1767+Q1917+Q2066+Q2216+Q2366+Q2516+Q2666+Q2816+Q2965+Q3114+Q3264+Q3413+Q3564+Q3715+Q3866+Q4015+Q4165+Q4316+Q4467+Q4620+Q4770+Q4919+Q5068+Q5217+Q5366+Q5515+Q5664+Q5813+Q5962+Q6111+Q6261</f>
        <v>0</v>
      </c>
      <c r="R97" s="93">
        <f t="shared" ref="R97:V105" si="52">R257+R411+R566+R718+R867+R1016+R1166+R1318+R1468+R1617+R1767+R1917+R2066+R2216+R2366+R2516+R2666+R2816+R2965+R3114+R3264+R3413+R3564+R3715+R3866+R4015+R4165+R4316+R4467+R4620+R4770+R4919+R5068+R5217+R5366+R5515+R5664+R5813+R5962+R6111+R6261+R6410</f>
        <v>64</v>
      </c>
      <c r="S97" s="93">
        <f t="shared" si="52"/>
        <v>37</v>
      </c>
      <c r="T97" s="93">
        <f t="shared" si="52"/>
        <v>26</v>
      </c>
      <c r="U97" s="93">
        <f t="shared" si="52"/>
        <v>26</v>
      </c>
      <c r="V97" s="93">
        <f t="shared" si="52"/>
        <v>0</v>
      </c>
      <c r="W97" s="94"/>
      <c r="X97" s="8"/>
      <c r="Y97" s="177"/>
      <c r="Z97" s="177"/>
      <c r="AA97" s="177"/>
    </row>
    <row r="98" spans="1:27" s="35" customFormat="1" ht="31.5" x14ac:dyDescent="0.25">
      <c r="A98" s="22" t="s">
        <v>51</v>
      </c>
      <c r="B98" s="33" t="s">
        <v>333</v>
      </c>
      <c r="C98" s="42" t="s">
        <v>36</v>
      </c>
      <c r="D98" s="43" t="s">
        <v>190</v>
      </c>
      <c r="E98" s="93">
        <f t="shared" si="48"/>
        <v>303714</v>
      </c>
      <c r="F98" s="93">
        <f t="shared" si="48"/>
        <v>177166.5</v>
      </c>
      <c r="G98" s="93">
        <f t="shared" si="48"/>
        <v>176834</v>
      </c>
      <c r="H98" s="93">
        <f t="shared" si="48"/>
        <v>176834</v>
      </c>
      <c r="I98" s="93">
        <f t="shared" si="48"/>
        <v>0</v>
      </c>
      <c r="J98" s="46">
        <f t="shared" si="45"/>
        <v>0</v>
      </c>
      <c r="K98" s="93">
        <f t="shared" si="49"/>
        <v>-332.5</v>
      </c>
      <c r="L98" s="67">
        <f t="shared" si="46"/>
        <v>0.19</v>
      </c>
      <c r="M98" s="93"/>
      <c r="N98" s="93"/>
      <c r="O98" s="93"/>
      <c r="P98" s="93"/>
      <c r="Q98" s="93">
        <f t="shared" si="51"/>
        <v>0</v>
      </c>
      <c r="R98" s="93">
        <f t="shared" si="52"/>
        <v>304</v>
      </c>
      <c r="S98" s="93">
        <f t="shared" si="52"/>
        <v>177</v>
      </c>
      <c r="T98" s="93">
        <f t="shared" si="52"/>
        <v>177</v>
      </c>
      <c r="U98" s="93">
        <f t="shared" si="52"/>
        <v>177</v>
      </c>
      <c r="V98" s="93">
        <f t="shared" si="52"/>
        <v>0</v>
      </c>
      <c r="W98" s="94"/>
      <c r="X98" s="8"/>
      <c r="Y98" s="177"/>
      <c r="Z98" s="177"/>
      <c r="AA98" s="177"/>
    </row>
    <row r="99" spans="1:27" s="35" customFormat="1" ht="31.5" x14ac:dyDescent="0.25">
      <c r="A99" s="22" t="s">
        <v>51</v>
      </c>
      <c r="B99" s="33" t="s">
        <v>333</v>
      </c>
      <c r="C99" s="42" t="s">
        <v>37</v>
      </c>
      <c r="D99" s="43" t="s">
        <v>191</v>
      </c>
      <c r="E99" s="93">
        <f t="shared" si="48"/>
        <v>10509</v>
      </c>
      <c r="F99" s="93">
        <f t="shared" si="48"/>
        <v>6130.25</v>
      </c>
      <c r="G99" s="93">
        <f t="shared" si="48"/>
        <v>23873</v>
      </c>
      <c r="H99" s="93">
        <f t="shared" si="48"/>
        <v>10508</v>
      </c>
      <c r="I99" s="93">
        <f t="shared" si="48"/>
        <v>17742.75</v>
      </c>
      <c r="J99" s="46">
        <f t="shared" si="45"/>
        <v>289.43</v>
      </c>
      <c r="K99" s="93">
        <f t="shared" si="49"/>
        <v>0</v>
      </c>
      <c r="L99" s="67">
        <f t="shared" si="46"/>
        <v>0</v>
      </c>
      <c r="M99" s="93"/>
      <c r="N99" s="93"/>
      <c r="O99" s="93"/>
      <c r="P99" s="93"/>
      <c r="Q99" s="93">
        <f t="shared" si="51"/>
        <v>900</v>
      </c>
      <c r="R99" s="93">
        <f t="shared" si="52"/>
        <v>1</v>
      </c>
      <c r="S99" s="93">
        <f t="shared" si="52"/>
        <v>1</v>
      </c>
      <c r="T99" s="93">
        <f t="shared" si="52"/>
        <v>2</v>
      </c>
      <c r="U99" s="93">
        <f t="shared" si="52"/>
        <v>1</v>
      </c>
      <c r="V99" s="93">
        <f t="shared" si="52"/>
        <v>1</v>
      </c>
      <c r="W99" s="94"/>
      <c r="X99" s="8"/>
      <c r="Y99" s="177"/>
      <c r="Z99" s="177"/>
      <c r="AA99" s="177"/>
    </row>
    <row r="100" spans="1:27" s="35" customFormat="1" ht="31.5" x14ac:dyDescent="0.25">
      <c r="A100" s="22" t="s">
        <v>51</v>
      </c>
      <c r="B100" s="33" t="s">
        <v>333</v>
      </c>
      <c r="C100" s="42" t="s">
        <v>38</v>
      </c>
      <c r="D100" s="43" t="s">
        <v>169</v>
      </c>
      <c r="E100" s="93">
        <f t="shared" si="48"/>
        <v>28487</v>
      </c>
      <c r="F100" s="93">
        <f t="shared" si="48"/>
        <v>16617.419999999998</v>
      </c>
      <c r="G100" s="93">
        <f t="shared" si="48"/>
        <v>21366</v>
      </c>
      <c r="H100" s="93">
        <f t="shared" si="48"/>
        <v>16618</v>
      </c>
      <c r="I100" s="93">
        <f t="shared" si="48"/>
        <v>4748.5800000000017</v>
      </c>
      <c r="J100" s="46">
        <f t="shared" si="45"/>
        <v>28.58</v>
      </c>
      <c r="K100" s="93">
        <f t="shared" si="49"/>
        <v>0</v>
      </c>
      <c r="L100" s="67">
        <f t="shared" si="46"/>
        <v>0</v>
      </c>
      <c r="M100" s="93"/>
      <c r="N100" s="93"/>
      <c r="O100" s="93"/>
      <c r="P100" s="93"/>
      <c r="Q100" s="93">
        <f t="shared" si="51"/>
        <v>188</v>
      </c>
      <c r="R100" s="93">
        <f t="shared" si="52"/>
        <v>12</v>
      </c>
      <c r="S100" s="93">
        <f t="shared" si="52"/>
        <v>7</v>
      </c>
      <c r="T100" s="93">
        <f t="shared" si="52"/>
        <v>9</v>
      </c>
      <c r="U100" s="93">
        <f t="shared" si="52"/>
        <v>7</v>
      </c>
      <c r="V100" s="93">
        <f t="shared" si="52"/>
        <v>2</v>
      </c>
      <c r="W100" s="94"/>
      <c r="X100" s="8"/>
      <c r="Y100" s="177"/>
      <c r="Z100" s="177"/>
      <c r="AA100" s="177"/>
    </row>
    <row r="101" spans="1:27" s="35" customFormat="1" ht="15.75" x14ac:dyDescent="0.25">
      <c r="A101" s="22" t="s">
        <v>51</v>
      </c>
      <c r="B101" s="33" t="s">
        <v>333</v>
      </c>
      <c r="C101" s="42" t="s">
        <v>39</v>
      </c>
      <c r="D101" s="43" t="s">
        <v>170</v>
      </c>
      <c r="E101" s="93">
        <f t="shared" si="48"/>
        <v>5620503</v>
      </c>
      <c r="F101" s="93">
        <f t="shared" si="48"/>
        <v>3278626.74</v>
      </c>
      <c r="G101" s="93">
        <f t="shared" si="48"/>
        <v>2911018</v>
      </c>
      <c r="H101" s="93">
        <f t="shared" si="48"/>
        <v>2784128</v>
      </c>
      <c r="I101" s="93">
        <f t="shared" si="48"/>
        <v>92432.75</v>
      </c>
      <c r="J101" s="46">
        <f t="shared" si="45"/>
        <v>2.82</v>
      </c>
      <c r="K101" s="93">
        <f t="shared" si="49"/>
        <v>-460041.49</v>
      </c>
      <c r="L101" s="67">
        <f t="shared" si="46"/>
        <v>14.03</v>
      </c>
      <c r="M101" s="93"/>
      <c r="N101" s="93"/>
      <c r="O101" s="93">
        <f>O261+O415+O570+O722+O871+O1020+O1170+O1322+O1472+O1621+O1771+O1921+O2070+O2220+O2370+O2520+O2670+O2820+O2969+O3118+O3268+O3417+O3568+O3719+O3870+O4019+O4169+O4320+O4471+O4624+O4774+O4923+O5072+O5221+O5370+O5519+O5668+O5817+O5966+O6115+O6265</f>
        <v>191489</v>
      </c>
      <c r="P101" s="93">
        <f>P261+P415+P570+P722+P871+P1020+P1170+P1322+P1472+P1621+P1771+P1921+P2070+P2220+P2370+P2520+P2670+P2820+P2969+P3118+P3268+P3417+P3568+P3719+P3870+P4019+P4169+P4320+P4471+P4624+P4774+P4923+P5072+P5221+P5370+P5519+P5668+P5817+P5966+P6115+P6265</f>
        <v>181018</v>
      </c>
      <c r="Q101" s="93">
        <f t="shared" si="51"/>
        <v>10471</v>
      </c>
      <c r="R101" s="93">
        <f t="shared" si="52"/>
        <v>3765</v>
      </c>
      <c r="S101" s="93">
        <f t="shared" si="52"/>
        <v>2196</v>
      </c>
      <c r="T101" s="93">
        <f t="shared" si="52"/>
        <v>1941</v>
      </c>
      <c r="U101" s="93">
        <f t="shared" si="52"/>
        <v>1858</v>
      </c>
      <c r="V101" s="93">
        <f t="shared" si="52"/>
        <v>83</v>
      </c>
      <c r="W101" s="94"/>
      <c r="X101" s="8"/>
      <c r="Y101" s="177"/>
      <c r="Z101" s="177"/>
      <c r="AA101" s="177"/>
    </row>
    <row r="102" spans="1:27" s="35" customFormat="1" ht="47.25" x14ac:dyDescent="0.25">
      <c r="A102" s="22" t="s">
        <v>51</v>
      </c>
      <c r="B102" s="33" t="s">
        <v>333</v>
      </c>
      <c r="C102" s="42" t="s">
        <v>40</v>
      </c>
      <c r="D102" s="43" t="s">
        <v>172</v>
      </c>
      <c r="E102" s="93">
        <f t="shared" si="48"/>
        <v>622173</v>
      </c>
      <c r="F102" s="93">
        <f t="shared" si="48"/>
        <v>362934.25</v>
      </c>
      <c r="G102" s="93">
        <f t="shared" si="48"/>
        <v>599129</v>
      </c>
      <c r="H102" s="93">
        <f t="shared" si="48"/>
        <v>293804</v>
      </c>
      <c r="I102" s="93">
        <f t="shared" si="48"/>
        <v>265959</v>
      </c>
      <c r="J102" s="46">
        <f t="shared" si="45"/>
        <v>73.28</v>
      </c>
      <c r="K102" s="93">
        <f t="shared" si="49"/>
        <v>-29764.25</v>
      </c>
      <c r="L102" s="67">
        <f t="shared" si="46"/>
        <v>8.1999999999999993</v>
      </c>
      <c r="M102" s="93"/>
      <c r="N102" s="93"/>
      <c r="O102" s="93"/>
      <c r="P102" s="93"/>
      <c r="Q102" s="93">
        <f t="shared" si="51"/>
        <v>5878</v>
      </c>
      <c r="R102" s="93">
        <f t="shared" si="52"/>
        <v>108</v>
      </c>
      <c r="S102" s="93">
        <f t="shared" si="52"/>
        <v>63</v>
      </c>
      <c r="T102" s="93">
        <f t="shared" si="52"/>
        <v>100</v>
      </c>
      <c r="U102" s="93">
        <f t="shared" si="52"/>
        <v>51</v>
      </c>
      <c r="V102" s="93">
        <f t="shared" si="52"/>
        <v>49</v>
      </c>
      <c r="W102" s="94"/>
      <c r="X102" s="8"/>
      <c r="Y102" s="177"/>
      <c r="Z102" s="177"/>
      <c r="AA102" s="177"/>
    </row>
    <row r="103" spans="1:27" s="35" customFormat="1" ht="15.75" x14ac:dyDescent="0.25">
      <c r="A103" s="22" t="s">
        <v>51</v>
      </c>
      <c r="B103" s="33" t="s">
        <v>333</v>
      </c>
      <c r="C103" s="42" t="s">
        <v>41</v>
      </c>
      <c r="D103" s="43" t="s">
        <v>171</v>
      </c>
      <c r="E103" s="93">
        <f t="shared" si="48"/>
        <v>410505</v>
      </c>
      <c r="F103" s="93">
        <f t="shared" si="48"/>
        <v>239461.25</v>
      </c>
      <c r="G103" s="93">
        <f t="shared" si="48"/>
        <v>123515</v>
      </c>
      <c r="H103" s="93">
        <f t="shared" si="48"/>
        <v>123151</v>
      </c>
      <c r="I103" s="93">
        <f t="shared" si="48"/>
        <v>0</v>
      </c>
      <c r="J103" s="46">
        <f t="shared" si="45"/>
        <v>0</v>
      </c>
      <c r="K103" s="93">
        <f t="shared" si="49"/>
        <v>-115946.25</v>
      </c>
      <c r="L103" s="67">
        <f t="shared" si="46"/>
        <v>48.42</v>
      </c>
      <c r="M103" s="93"/>
      <c r="N103" s="93"/>
      <c r="O103" s="93"/>
      <c r="P103" s="93"/>
      <c r="Q103" s="93">
        <f t="shared" si="51"/>
        <v>0</v>
      </c>
      <c r="R103" s="93">
        <f t="shared" si="52"/>
        <v>30</v>
      </c>
      <c r="S103" s="93">
        <f t="shared" si="52"/>
        <v>18</v>
      </c>
      <c r="T103" s="93">
        <f t="shared" si="52"/>
        <v>9</v>
      </c>
      <c r="U103" s="93">
        <f t="shared" si="52"/>
        <v>9</v>
      </c>
      <c r="V103" s="93">
        <f t="shared" si="52"/>
        <v>0</v>
      </c>
      <c r="W103" s="94"/>
      <c r="X103" s="8"/>
      <c r="Y103" s="177"/>
      <c r="Z103" s="177"/>
      <c r="AA103" s="177"/>
    </row>
    <row r="104" spans="1:27" s="35" customFormat="1" ht="15.75" x14ac:dyDescent="0.25">
      <c r="A104" s="22" t="s">
        <v>51</v>
      </c>
      <c r="B104" s="33" t="s">
        <v>333</v>
      </c>
      <c r="C104" s="42" t="s">
        <v>42</v>
      </c>
      <c r="D104" s="43" t="s">
        <v>192</v>
      </c>
      <c r="E104" s="93">
        <f t="shared" si="48"/>
        <v>531475</v>
      </c>
      <c r="F104" s="93">
        <f t="shared" si="48"/>
        <v>310027.08</v>
      </c>
      <c r="G104" s="93">
        <f t="shared" si="48"/>
        <v>364440</v>
      </c>
      <c r="H104" s="93">
        <f t="shared" si="48"/>
        <v>308761</v>
      </c>
      <c r="I104" s="93">
        <f t="shared" si="48"/>
        <v>54412.92</v>
      </c>
      <c r="J104" s="46">
        <f t="shared" si="45"/>
        <v>17.55</v>
      </c>
      <c r="K104" s="93">
        <f t="shared" si="49"/>
        <v>0</v>
      </c>
      <c r="L104" s="67">
        <f t="shared" si="46"/>
        <v>0</v>
      </c>
      <c r="M104" s="93"/>
      <c r="N104" s="93"/>
      <c r="O104" s="93"/>
      <c r="P104" s="93"/>
      <c r="Q104" s="93">
        <f t="shared" si="51"/>
        <v>5176</v>
      </c>
      <c r="R104" s="93">
        <f t="shared" si="52"/>
        <v>210</v>
      </c>
      <c r="S104" s="93">
        <f t="shared" si="52"/>
        <v>122</v>
      </c>
      <c r="T104" s="93">
        <f t="shared" si="52"/>
        <v>144</v>
      </c>
      <c r="U104" s="93">
        <f t="shared" si="52"/>
        <v>122</v>
      </c>
      <c r="V104" s="93">
        <f t="shared" si="52"/>
        <v>22</v>
      </c>
      <c r="W104" s="94"/>
      <c r="X104" s="8"/>
      <c r="Y104" s="177"/>
      <c r="Z104" s="177"/>
      <c r="AA104" s="177"/>
    </row>
    <row r="105" spans="1:27" s="35" customFormat="1" ht="15.75" x14ac:dyDescent="0.25">
      <c r="A105" s="22" t="s">
        <v>51</v>
      </c>
      <c r="B105" s="33" t="s">
        <v>333</v>
      </c>
      <c r="C105" s="42" t="s">
        <v>43</v>
      </c>
      <c r="D105" s="43" t="s">
        <v>193</v>
      </c>
      <c r="E105" s="93">
        <f t="shared" si="48"/>
        <v>73396</v>
      </c>
      <c r="F105" s="93">
        <f t="shared" si="48"/>
        <v>73396</v>
      </c>
      <c r="G105" s="93">
        <f t="shared" si="48"/>
        <v>73396</v>
      </c>
      <c r="H105" s="93">
        <f t="shared" si="48"/>
        <v>73396</v>
      </c>
      <c r="I105" s="93">
        <f t="shared" si="48"/>
        <v>0</v>
      </c>
      <c r="J105" s="46">
        <f t="shared" si="45"/>
        <v>0</v>
      </c>
      <c r="K105" s="93">
        <f t="shared" si="49"/>
        <v>0</v>
      </c>
      <c r="L105" s="67">
        <f t="shared" si="46"/>
        <v>0</v>
      </c>
      <c r="M105" s="93"/>
      <c r="N105" s="93"/>
      <c r="O105" s="93"/>
      <c r="P105" s="93"/>
      <c r="Q105" s="93">
        <f t="shared" si="51"/>
        <v>0</v>
      </c>
      <c r="R105" s="93">
        <f t="shared" si="52"/>
        <v>2</v>
      </c>
      <c r="S105" s="93">
        <f t="shared" si="52"/>
        <v>1</v>
      </c>
      <c r="T105" s="93">
        <f t="shared" si="52"/>
        <v>2</v>
      </c>
      <c r="U105" s="93">
        <f t="shared" si="52"/>
        <v>2</v>
      </c>
      <c r="V105" s="93">
        <f t="shared" si="52"/>
        <v>0</v>
      </c>
      <c r="W105" s="94"/>
      <c r="X105" s="8"/>
      <c r="Y105" s="177"/>
      <c r="Z105" s="177"/>
      <c r="AA105" s="177"/>
    </row>
    <row r="106" spans="1:27" s="35" customFormat="1" ht="15.75" x14ac:dyDescent="0.25">
      <c r="A106" s="22" t="s">
        <v>51</v>
      </c>
      <c r="B106" s="33" t="s">
        <v>333</v>
      </c>
      <c r="C106" s="42" t="s">
        <v>44</v>
      </c>
      <c r="D106" s="43" t="s">
        <v>173</v>
      </c>
      <c r="E106" s="93">
        <f>E266+E420+E575+E727+E876+E1025+E1175+E1327+E1477+E1626+E1776+E1926+E2075+E2225+E2375+E2525+E2675+E2825+E2974+E3123+E3273+E3422+E3573+E3724+E3875+E4024+E4174+E4325+E4476+E4629+E4779+E4928+E5077+E5226+E5375+E5524+E5673+E5822+E5971+E6120+E6270</f>
        <v>715171</v>
      </c>
      <c r="F106" s="93">
        <f>F266+F420+F575+F727+F876+F1025+F1175+F1327+F1477+F1626+F1776+F1926+F2075+F2225+F2375+F2525+F2675+F2825+F2974+F3123+F3273+F3422+F3573+F3724+F3875+F4024+F4174+F4325+F4476+F4629+F4779+F4928+F5077+F5226+F5375+F5524+F5673+F5822+F5971+F6120+F6270</f>
        <v>417183.07</v>
      </c>
      <c r="G106" s="93">
        <f>G266+G420+G575+G727+G876+G1025+G1175+G1327+G1477+G1626+G1776+G1926+G2075+G2225+G2375+G2525+G2675+G2825+G2974+G3123+G3273+G3422+G3573+G3724+G3875+G4024+G4174+G4325+G4476+G4629+G4779+G4928+G5077+G5226+G5375+G5524+G5673+G5822+G5971+G6120+G6270</f>
        <v>415431</v>
      </c>
      <c r="H106" s="93">
        <f>H266+H420+H575+H727+H876+H1025+H1175+H1327+H1477+H1626+H1776+H1926+H2075+H2225+H2375+H2525+H2675+H2825+H2974+H3123+H3273+H3422+H3573+H3724+H3875+H4024+H4174+H4325+H4476+H4629+H4779+H4928+H5077+H5226+H5375+H5524+H5673+H5822+H5971+H6120+H6270</f>
        <v>362260</v>
      </c>
      <c r="I106" s="93">
        <f>I266+I420+I575+I727+I876+I1025+I1175+I1327+I1477+I1626+I1776+I1926+I2075+I2225+I2375+I2525+I2675+I2825+I2974+I3123+I3273+I3422+I3573+I3724+I3875+I4024+I4174+I4325+I4476+I4629+I4779+I4928+I5077+I5226+I5375+I5524+I5673+I5822+I5971+I6120+I6270</f>
        <v>50784.079999999994</v>
      </c>
      <c r="J106" s="46">
        <f t="shared" si="45"/>
        <v>12.17</v>
      </c>
      <c r="K106" s="93">
        <f>K266+K420+K575+K727+K876+K1025+K1175+K1327+K1477+K1626+K1776+K1926+K2075+K2225+K2375+K2525+K2675+K2825+K2974+K3123+K3273+K3422+K3573+K3724+K3875+K4024+K4174+K4325+K4476+K4629+K4779+K4928+K5077+K5226+K5375+K5524+K5673+K5822+K5971+K6120+K6270</f>
        <v>-52536.150000000009</v>
      </c>
      <c r="L106" s="67">
        <f t="shared" si="46"/>
        <v>12.59</v>
      </c>
      <c r="M106" s="93"/>
      <c r="N106" s="93"/>
      <c r="O106" s="93"/>
      <c r="P106" s="93"/>
      <c r="Q106" s="93">
        <f t="shared" si="51"/>
        <v>2121</v>
      </c>
      <c r="R106" s="93">
        <f>R266+R420+R575+R727+R876+R1025+R1175+R1327+R1477+R1626+R1776+R1926+R2075+R2225+R2375+R2525+R2675+R2825+R2974+R3123+R3273+R3422+R3573+R3724+R3875+R4024+R4174+R4325+R4476+R4629+R4779+R4928+R5077+R5226+R5375+R5524+R5673+R5822+R5971+R6120+R6270</f>
        <v>1224</v>
      </c>
      <c r="S106" s="93">
        <f>S266+S420+S575+S727+S876+S1025+S1175+S1327+S1477+S1626+S1776+S1926+S2075+S2225+S2375+S2525+S2675+S2825+S2974+S3123+S3273+S3422+S3573+S3724+S3875+S4024+S4174+S4325+S4476+S4629+S4779+S4928+S5077+S5226+S5375+S5524+S5673+S5822+S5971+S6120+S6270</f>
        <v>713</v>
      </c>
      <c r="T106" s="93">
        <f>T266+T420+T575+T727+T876+T1025+T1175+T1327+T1477+T1626+T1776+T1926+T2075+T2225+T2375+T2525+T2675+T2825+T2974+T3123+T3273+T3422+T3573+T3724+T3875+T4024+T4174+T4325+T4476+T4629+T4779+T4928+T5077+T5226+T5375+T5524+T5673+T5822+T5971+T6120+T6270</f>
        <v>713</v>
      </c>
      <c r="U106" s="93">
        <f>U266+U420+U575+U727+U876+U1025+U1175+U1327+U1477+U1626+U1776+U1926+U2075+U2225+U2375+U2525+U2675+U2825+U2974+U3123+U3273+U3422+U3573+U3724+U3875+U4024+U4174+U4325+U4476+U4629+U4779+U4928+U5077+U5226+U5375+U5524+U5673+U5822+U5971+U6120+U6270</f>
        <v>622</v>
      </c>
      <c r="V106" s="93">
        <f>V266+V420+V575+V727+V876+V1025+V1175+V1327+V1477+V1626+V1776+V1926+V2075+V2225+V2375+V2525+V2675+V2825+V2974+V3123+V3273+V3422+V3573+V3724+V3875+V4024+V4174+V4325+V4476+V4629+V4779+V4928+V5077+V5226+V5375+V5524+V5673+V5822+V5971+V6120+V6270</f>
        <v>91</v>
      </c>
      <c r="W106" s="94"/>
      <c r="X106" s="8"/>
      <c r="Y106" s="177"/>
      <c r="Z106" s="177"/>
      <c r="AA106" s="177"/>
    </row>
    <row r="107" spans="1:27" s="35" customFormat="1" ht="15.75" x14ac:dyDescent="0.25">
      <c r="A107" s="22" t="s">
        <v>51</v>
      </c>
      <c r="B107" s="33" t="s">
        <v>333</v>
      </c>
      <c r="C107" s="42" t="s">
        <v>46</v>
      </c>
      <c r="D107" s="43" t="s">
        <v>194</v>
      </c>
      <c r="E107" s="93">
        <f t="shared" ref="E107:I110" si="53">E268+E422+E577+E729+E878+E1027+E1177+E1329+E1479+E1628+E1778+E1928+E2077+E2227+E2377+E2527+E2677+E2827+E2976+E3125+E3275+E3424+E3575+E3726+E3877+E4026+E4176+E4327+E4478+E4631+E4781+E4930+E5079+E5228+E5377+E5526+E5675+E5824+E5973+E6122+E6272+E6421</f>
        <v>3387079</v>
      </c>
      <c r="F107" s="93">
        <f t="shared" si="53"/>
        <v>1975796.08</v>
      </c>
      <c r="G107" s="93">
        <f t="shared" si="53"/>
        <v>1978054</v>
      </c>
      <c r="H107" s="93">
        <f t="shared" si="53"/>
        <v>1950958</v>
      </c>
      <c r="I107" s="93">
        <f t="shared" si="53"/>
        <v>2257.9199999999255</v>
      </c>
      <c r="J107" s="46">
        <f t="shared" si="45"/>
        <v>0.11</v>
      </c>
      <c r="K107" s="93">
        <f>K268+K422+K577+K729+K878+K1027+K1177+K1329+K1479+K1628+K1778+K1928+K2077+K2227+K2377+K2527+K2677+K2827+K2976+K3125+K3275+K3424+K3575+K3726+K3877+K4026+K4176+K4327+K4478+K4631+K4781+K4930+K5079+K5228+K5377+K5526+K5675+K5824+K5973+K6122+K6272+K6421</f>
        <v>0</v>
      </c>
      <c r="L107" s="67">
        <f t="shared" si="46"/>
        <v>0</v>
      </c>
      <c r="M107" s="93"/>
      <c r="N107" s="93"/>
      <c r="O107" s="93"/>
      <c r="P107" s="93"/>
      <c r="Q107" s="93">
        <f>Q268+Q422+Q577+Q729+Q878+Q1027+Q1177+Q1329+Q1479+Q1628+Q1778+Q1928+Q2077+Q2227+Q2377+Q2527+Q2677+Q2827+Q2976+Q3125+Q3275+Q3424+Q3575+Q3726+Q3877+Q4026+Q4176+Q4327+Q4478+Q4631+Q4781+Q4930+Q5079+Q5228+Q5377+Q5526+Q5675+Q5824+Q5973+Q6122+Q6272</f>
        <v>0</v>
      </c>
      <c r="R107" s="93">
        <f t="shared" ref="R107:V110" si="54">R268+R422+R577+R729+R878+R1027+R1177+R1329+R1479+R1628+R1778+R1928+R2077+R2227+R2377+R2527+R2677+R2827+R2976+R3125+R3275+R3424+R3575+R3726+R3877+R4026+R4176+R4327+R4478+R4631+R4781+R4930+R5079+R5228+R5377+R5526+R5675+R5824+R5973+R6122+R6272+R6421</f>
        <v>125</v>
      </c>
      <c r="S107" s="93">
        <f t="shared" si="54"/>
        <v>73</v>
      </c>
      <c r="T107" s="93">
        <f t="shared" si="54"/>
        <v>73</v>
      </c>
      <c r="U107" s="93">
        <f t="shared" si="54"/>
        <v>72</v>
      </c>
      <c r="V107" s="93">
        <f t="shared" si="54"/>
        <v>1</v>
      </c>
      <c r="W107" s="94"/>
      <c r="X107" s="8"/>
      <c r="Y107" s="177"/>
      <c r="Z107" s="177"/>
      <c r="AA107" s="177"/>
    </row>
    <row r="108" spans="1:27" s="35" customFormat="1" ht="15.75" x14ac:dyDescent="0.25">
      <c r="A108" s="22" t="s">
        <v>51</v>
      </c>
      <c r="B108" s="33" t="s">
        <v>333</v>
      </c>
      <c r="C108" s="42" t="s">
        <v>47</v>
      </c>
      <c r="D108" s="43" t="s">
        <v>121</v>
      </c>
      <c r="E108" s="93">
        <f t="shared" si="53"/>
        <v>731915</v>
      </c>
      <c r="F108" s="93">
        <f t="shared" si="53"/>
        <v>426950.42</v>
      </c>
      <c r="G108" s="93">
        <f t="shared" si="53"/>
        <v>641656</v>
      </c>
      <c r="H108" s="93">
        <f t="shared" si="53"/>
        <v>447487</v>
      </c>
      <c r="I108" s="93">
        <f t="shared" si="53"/>
        <v>216509.58000000002</v>
      </c>
      <c r="J108" s="46">
        <f t="shared" si="45"/>
        <v>50.71</v>
      </c>
      <c r="K108" s="93">
        <f>K269+K423+K578+K730+K879+K1028+K1178+K1330+K1480+K1629+K1779+K1929+K2078+K2228+K2378+K2528+K2678+K2828+K2977+K3126+K3276+K3425+K3576+K3727+K3878+K4027+K4177+K4328+K4479+K4632+K4782+K4931+K5080+K5229+K5378+K5527+K5676+K5825+K5974+K6123+K6273+K6422</f>
        <v>-1804</v>
      </c>
      <c r="L108" s="67">
        <f t="shared" si="46"/>
        <v>0.42</v>
      </c>
      <c r="M108" s="93"/>
      <c r="N108" s="93"/>
      <c r="O108" s="93"/>
      <c r="P108" s="93"/>
      <c r="Q108" s="93">
        <f>Q269+Q423+Q578+Q730+Q879+Q1028+Q1178+Q1330+Q1480+Q1629+Q1779+Q1929+Q2078+Q2228+Q2378+Q2528+Q2678+Q2828+Q2977+Q3126+Q3276+Q3425+Q3576+Q3727+Q3878+Q4027+Q4177+Q4328+Q4479+Q4632+Q4782+Q4931+Q5080+Q5229+Q5378+Q5527+Q5676+Q5825+Q5974+Q6123+Q6273</f>
        <v>1210</v>
      </c>
      <c r="R108" s="93">
        <f t="shared" si="54"/>
        <v>406</v>
      </c>
      <c r="S108" s="93">
        <f t="shared" si="54"/>
        <v>238</v>
      </c>
      <c r="T108" s="93">
        <f t="shared" si="54"/>
        <v>332</v>
      </c>
      <c r="U108" s="93">
        <f t="shared" si="54"/>
        <v>229</v>
      </c>
      <c r="V108" s="93">
        <f t="shared" si="54"/>
        <v>103</v>
      </c>
      <c r="W108" s="94"/>
      <c r="X108" s="8"/>
      <c r="Y108" s="177"/>
      <c r="Z108" s="177"/>
      <c r="AA108" s="177"/>
    </row>
    <row r="109" spans="1:27" s="35" customFormat="1" ht="15.75" x14ac:dyDescent="0.25">
      <c r="A109" s="22" t="s">
        <v>51</v>
      </c>
      <c r="B109" s="33" t="s">
        <v>333</v>
      </c>
      <c r="C109" s="42" t="s">
        <v>48</v>
      </c>
      <c r="D109" s="43" t="s">
        <v>195</v>
      </c>
      <c r="E109" s="93">
        <f t="shared" si="53"/>
        <v>78555</v>
      </c>
      <c r="F109" s="93">
        <f t="shared" si="53"/>
        <v>45823.75</v>
      </c>
      <c r="G109" s="93">
        <f t="shared" si="53"/>
        <v>26308</v>
      </c>
      <c r="H109" s="93">
        <f t="shared" si="53"/>
        <v>26308</v>
      </c>
      <c r="I109" s="93">
        <f t="shared" si="53"/>
        <v>0</v>
      </c>
      <c r="J109" s="46">
        <f t="shared" si="45"/>
        <v>0</v>
      </c>
      <c r="K109" s="93">
        <f>K270+K424+K579+K731+K880+K1029+K1179+K1331+K1481+K1630+K1780+K1930+K2079+K2229+K2379+K2529+K2679+K2829+K2978+K3127+K3277+K3426+K3577+K3728+K3879+K4028+K4178+K4329+K4480+K4633+K4783+K4932+K5081+K5230+K5379+K5528+K5677+K5826+K5975+K6124+K6274+K6423</f>
        <v>-19515.75</v>
      </c>
      <c r="L109" s="67">
        <f t="shared" si="46"/>
        <v>42.59</v>
      </c>
      <c r="M109" s="93"/>
      <c r="N109" s="93"/>
      <c r="O109" s="93"/>
      <c r="P109" s="93"/>
      <c r="Q109" s="93">
        <f>Q270+Q424+Q579+Q731+Q880+Q1029+Q1179+Q1331+Q1481+Q1630+Q1780+Q1930+Q2079+Q2229+Q2379+Q2529+Q2679+Q2829+Q2978+Q3127+Q3277+Q3426+Q3577+Q3728+Q3879+Q4028+Q4178+Q4329+Q4480+Q4633+Q4783+Q4932+Q5081+Q5230+Q5379+Q5528+Q5677+Q5826+Q5975+Q6124+Q6274</f>
        <v>0</v>
      </c>
      <c r="R109" s="93">
        <f t="shared" si="54"/>
        <v>3</v>
      </c>
      <c r="S109" s="93">
        <f t="shared" si="54"/>
        <v>2</v>
      </c>
      <c r="T109" s="93">
        <f t="shared" si="54"/>
        <v>1</v>
      </c>
      <c r="U109" s="93">
        <f t="shared" si="54"/>
        <v>1</v>
      </c>
      <c r="V109" s="93">
        <f t="shared" si="54"/>
        <v>0</v>
      </c>
      <c r="W109" s="94"/>
      <c r="X109" s="8"/>
      <c r="Y109" s="177"/>
      <c r="Z109" s="177"/>
      <c r="AA109" s="177"/>
    </row>
    <row r="110" spans="1:27" s="35" customFormat="1" ht="31.5" x14ac:dyDescent="0.25">
      <c r="A110" s="22" t="s">
        <v>51</v>
      </c>
      <c r="B110" s="33" t="s">
        <v>333</v>
      </c>
      <c r="C110" s="42" t="s">
        <v>128</v>
      </c>
      <c r="D110" s="43" t="s">
        <v>118</v>
      </c>
      <c r="E110" s="93">
        <f t="shared" si="53"/>
        <v>618234</v>
      </c>
      <c r="F110" s="93">
        <f t="shared" si="53"/>
        <v>360636.5</v>
      </c>
      <c r="G110" s="93">
        <f t="shared" si="53"/>
        <v>397436</v>
      </c>
      <c r="H110" s="93">
        <f t="shared" si="53"/>
        <v>353276</v>
      </c>
      <c r="I110" s="93">
        <f t="shared" si="53"/>
        <v>36799.5</v>
      </c>
      <c r="J110" s="46">
        <f t="shared" si="45"/>
        <v>10.199999999999999</v>
      </c>
      <c r="K110" s="93">
        <f>K271+K425+K580+K732+K881+K1030+K1180+K1332+K1482+K1631+K1781+K1931+K2080+K2230+K2380+K2530+K2680+K2830+K2979+K3128+K3278+K3427+K3578+K3729+K3880+K4029+K4179+K4330+K4481+K4634+K4784+K4933+K5082+K5231+K5380+K5529+K5678+K5827+K5976+K6125+K6275+K6424</f>
        <v>0</v>
      </c>
      <c r="L110" s="67">
        <f t="shared" si="46"/>
        <v>0</v>
      </c>
      <c r="M110" s="93"/>
      <c r="N110" s="93"/>
      <c r="O110" s="93"/>
      <c r="P110" s="93"/>
      <c r="Q110" s="93">
        <f>Q271+Q425+Q580+Q732+Q881+Q1030+Q1180+Q1332+Q1482+Q1631+Q1781+Q1931+Q2080+Q2230+Q2380+Q2530+Q2680+Q2830+Q2979+Q3128+Q3278+Q3427+Q3578+Q3729+Q3880+Q4029+Q4179+Q4330+Q4481+Q4634+Q4784+Q4933+Q5082+Q5231+Q5380+Q5529+Q5678+Q5827+Q5976+Q6125+Q6275</f>
        <v>2656</v>
      </c>
      <c r="R110" s="93">
        <f t="shared" si="54"/>
        <v>28</v>
      </c>
      <c r="S110" s="93">
        <f t="shared" si="54"/>
        <v>16</v>
      </c>
      <c r="T110" s="93">
        <f t="shared" si="54"/>
        <v>18</v>
      </c>
      <c r="U110" s="93">
        <f t="shared" si="54"/>
        <v>16</v>
      </c>
      <c r="V110" s="93">
        <f t="shared" si="54"/>
        <v>2</v>
      </c>
      <c r="W110" s="94"/>
      <c r="X110" s="8"/>
      <c r="Y110" s="177"/>
      <c r="Z110" s="177"/>
      <c r="AA110" s="177"/>
    </row>
    <row r="111" spans="1:27" s="35" customFormat="1" ht="31.5" x14ac:dyDescent="0.25">
      <c r="A111" s="22" t="s">
        <v>51</v>
      </c>
      <c r="B111" s="33" t="s">
        <v>333</v>
      </c>
      <c r="C111" s="42" t="s">
        <v>49</v>
      </c>
      <c r="D111" s="38" t="s">
        <v>196</v>
      </c>
      <c r="E111" s="93">
        <f t="shared" ref="E111:I114" si="55">E273+E427+E582+E734+E883+E1032+E1182+E1334+E1484+E1633+E1783+E1933+E2082+E2232+E2382+E2532+E2682+E2832+E2981+E3130+E3280+E3429+E3580+E3731+E3882+E4031+E4181+E4332+E4483+E4636+E4786+E4935+E5084+E5233+E5382+E5531+E5680+E5829+E5978+E6127+E6277+E6426</f>
        <v>30637</v>
      </c>
      <c r="F111" s="93">
        <f t="shared" si="55"/>
        <v>17871.580000000002</v>
      </c>
      <c r="G111" s="93">
        <f t="shared" si="55"/>
        <v>8597</v>
      </c>
      <c r="H111" s="93">
        <f t="shared" si="55"/>
        <v>0</v>
      </c>
      <c r="I111" s="93">
        <f t="shared" si="55"/>
        <v>0</v>
      </c>
      <c r="J111" s="46">
        <f t="shared" si="45"/>
        <v>0</v>
      </c>
      <c r="K111" s="93">
        <f>K273+K427+K582+K734+K883+K1032+K1182+K1334+K1484+K1633+K1783+K1933+K2082+K2232+K2382+K2532+K2682+K2832+K2981+K3130+K3280+K3429+K3580+K3731+K3882+K4031+K4181+K4332+K4483+K4636+K4786+K4935+K5084+K5233+K5382+K5531+K5680+K5829+K5978+K6127+K6277+K6426</f>
        <v>-9274.5800000000017</v>
      </c>
      <c r="L111" s="67">
        <f t="shared" si="46"/>
        <v>51.9</v>
      </c>
      <c r="M111" s="93"/>
      <c r="N111" s="93"/>
      <c r="O111" s="93"/>
      <c r="P111" s="93"/>
      <c r="Q111" s="93">
        <f>Q273+Q427+Q582+Q734+Q883+Q1032+Q1182+Q1334+Q1484+Q1633+Q1783+Q1933+Q2082+Q2232+Q2382+Q2532+Q2682+Q2832+Q2981+Q3130+Q3280+Q3429+Q3580+Q3731+Q3882+Q4031+Q4181+Q4332+Q4483+Q4636+Q4786+Q4935+Q5084+Q5233+Q5382+Q5531+Q5680+Q5829+Q5978+Q6127+Q6277</f>
        <v>380</v>
      </c>
      <c r="R111" s="93">
        <f t="shared" ref="R111:V114" si="56">R273+R427+R582+R734+R883+R1032+R1182+R1334+R1484+R1633+R1783+R1933+R2082+R2232+R2382+R2532+R2682+R2832+R2981+R3130+R3280+R3429+R3580+R3731+R3882+R4031+R4181+R4332+R4483+R4636+R4786+R4935+R5084+R5233+R5382+R5531+R5680+R5829+R5978+R6127+R6277+R6426</f>
        <v>16</v>
      </c>
      <c r="S111" s="93">
        <f t="shared" si="56"/>
        <v>9</v>
      </c>
      <c r="T111" s="93">
        <f t="shared" si="56"/>
        <v>6</v>
      </c>
      <c r="U111" s="93">
        <f t="shared" si="56"/>
        <v>0</v>
      </c>
      <c r="V111" s="93">
        <f t="shared" si="56"/>
        <v>6</v>
      </c>
      <c r="W111" s="94"/>
      <c r="X111" s="8"/>
      <c r="Y111" s="177"/>
      <c r="Z111" s="177"/>
      <c r="AA111" s="177"/>
    </row>
    <row r="112" spans="1:27" s="35" customFormat="1" ht="31.5" x14ac:dyDescent="0.25">
      <c r="A112" s="22" t="s">
        <v>51</v>
      </c>
      <c r="B112" s="33" t="s">
        <v>333</v>
      </c>
      <c r="C112" s="42" t="s">
        <v>197</v>
      </c>
      <c r="D112" s="43" t="s">
        <v>198</v>
      </c>
      <c r="E112" s="93">
        <f t="shared" si="55"/>
        <v>1001115</v>
      </c>
      <c r="F112" s="93">
        <f t="shared" si="55"/>
        <v>583983.75</v>
      </c>
      <c r="G112" s="93">
        <f t="shared" si="55"/>
        <v>484368</v>
      </c>
      <c r="H112" s="93">
        <f t="shared" si="55"/>
        <v>484368</v>
      </c>
      <c r="I112" s="93">
        <f t="shared" si="55"/>
        <v>0</v>
      </c>
      <c r="J112" s="46">
        <f t="shared" si="45"/>
        <v>0</v>
      </c>
      <c r="K112" s="93">
        <f>K274+K428+K583+K735+K884+K1033+K1183+K1335+K1485+K1634+K1784+K1934+K2083+K2233+K2383+K2533+K2683+K2833+K2982+K3131+K3281+K3430+K3581+K3732+K3883+K4032+K4182+K4333+K4484+K4637+K4787+K4936+K5085+K5234+K5383+K5532+K5681+K5830+K5979+K6128+K6278+K6427</f>
        <v>-99615.75</v>
      </c>
      <c r="L112" s="67">
        <f t="shared" si="46"/>
        <v>17.059999999999999</v>
      </c>
      <c r="M112" s="93"/>
      <c r="N112" s="93"/>
      <c r="O112" s="93"/>
      <c r="P112" s="93"/>
      <c r="Q112" s="93">
        <f>Q274+Q428+Q583+Q735+Q884+Q1033+Q1183+Q1335+Q1485+Q1634+Q1784+Q1934+Q2083+Q2233+Q2383+Q2533+Q2683+Q2833+Q2982+Q3131+Q3281+Q3430+Q3581+Q3732+Q3883+Q4032+Q4182+Q4333+Q4484+Q4637+Q4787+Q4936+Q5085+Q5234+Q5383+Q5532+Q5681+Q5830+Q5979+Q6128+Q6278</f>
        <v>0</v>
      </c>
      <c r="R112" s="93">
        <f t="shared" si="56"/>
        <v>341</v>
      </c>
      <c r="S112" s="93">
        <f t="shared" si="56"/>
        <v>199</v>
      </c>
      <c r="T112" s="93">
        <f t="shared" si="56"/>
        <v>131</v>
      </c>
      <c r="U112" s="93">
        <f t="shared" si="56"/>
        <v>131</v>
      </c>
      <c r="V112" s="93">
        <f t="shared" si="56"/>
        <v>0</v>
      </c>
      <c r="W112" s="94"/>
      <c r="X112" s="8"/>
      <c r="Y112" s="177"/>
      <c r="Z112" s="177"/>
      <c r="AA112" s="177"/>
    </row>
    <row r="113" spans="1:27" s="35" customFormat="1" ht="47.25" x14ac:dyDescent="0.25">
      <c r="A113" s="22" t="s">
        <v>51</v>
      </c>
      <c r="B113" s="33" t="s">
        <v>333</v>
      </c>
      <c r="C113" s="42" t="s">
        <v>199</v>
      </c>
      <c r="D113" s="43" t="s">
        <v>200</v>
      </c>
      <c r="E113" s="93">
        <f t="shared" si="55"/>
        <v>11267319</v>
      </c>
      <c r="F113" s="93">
        <f t="shared" si="55"/>
        <v>6572602.7599999998</v>
      </c>
      <c r="G113" s="93">
        <f t="shared" si="55"/>
        <v>5950685</v>
      </c>
      <c r="H113" s="93">
        <f t="shared" si="55"/>
        <v>5625704</v>
      </c>
      <c r="I113" s="93">
        <f t="shared" si="55"/>
        <v>307687.40999999997</v>
      </c>
      <c r="J113" s="46">
        <f t="shared" si="45"/>
        <v>4.68</v>
      </c>
      <c r="K113" s="93">
        <f>K275+K429+K584+K736+K885+K1034+K1184+K1336+K1486+K1635+K1785+K1935+K2084+K2234+K2384+K2534+K2684+K2834+K2983+K3132+K3282+K3431+K3582+K3733+K3884+K4033+K4183+K4334+K4485+K4638+K4788+K4937+K5086+K5235+K5384+K5533+K5682+K5831+K5980+K6129+K6279+K6428</f>
        <v>-929605.16999999993</v>
      </c>
      <c r="L113" s="67">
        <f t="shared" si="46"/>
        <v>14.14</v>
      </c>
      <c r="M113" s="93"/>
      <c r="N113" s="93"/>
      <c r="O113" s="93"/>
      <c r="P113" s="93"/>
      <c r="Q113" s="93">
        <f>Q275+Q429+Q584+Q736+Q885+Q1034+Q1184+Q1336+Q1486+Q1635+Q1785+Q1935+Q2084+Q2234+Q2384+Q2534+Q2684+Q2834+Q2983+Q3132+Q3282+Q3431+Q3582+Q3733+Q3884+Q4033+Q4183+Q4334+Q4485+Q4638+Q4788+Q4937+Q5086+Q5235+Q5384+Q5533+Q5682+Q5831+Q5980+Q6129+Q6279</f>
        <v>13001</v>
      </c>
      <c r="R113" s="93">
        <f t="shared" si="56"/>
        <v>3948</v>
      </c>
      <c r="S113" s="93">
        <f t="shared" si="56"/>
        <v>2305</v>
      </c>
      <c r="T113" s="93">
        <f t="shared" si="56"/>
        <v>2365</v>
      </c>
      <c r="U113" s="93">
        <f t="shared" si="56"/>
        <v>2265</v>
      </c>
      <c r="V113" s="93">
        <f t="shared" si="56"/>
        <v>100</v>
      </c>
      <c r="W113" s="94"/>
      <c r="X113" s="8"/>
      <c r="Y113" s="177"/>
      <c r="Z113" s="177"/>
      <c r="AA113" s="177"/>
    </row>
    <row r="114" spans="1:27" s="35" customFormat="1" ht="31.5" x14ac:dyDescent="0.25">
      <c r="A114" s="22" t="s">
        <v>51</v>
      </c>
      <c r="B114" s="33" t="s">
        <v>333</v>
      </c>
      <c r="C114" s="42" t="s">
        <v>201</v>
      </c>
      <c r="D114" s="43" t="s">
        <v>202</v>
      </c>
      <c r="E114" s="93">
        <f t="shared" si="55"/>
        <v>3481534</v>
      </c>
      <c r="F114" s="93">
        <f t="shared" si="55"/>
        <v>2030894.83</v>
      </c>
      <c r="G114" s="93">
        <f t="shared" si="55"/>
        <v>1715506</v>
      </c>
      <c r="H114" s="93">
        <f t="shared" si="55"/>
        <v>1712835</v>
      </c>
      <c r="I114" s="93">
        <f t="shared" si="55"/>
        <v>0</v>
      </c>
      <c r="J114" s="46">
        <f t="shared" si="45"/>
        <v>0</v>
      </c>
      <c r="K114" s="93">
        <f>K276+K430+K585+K737+K886+K1035+K1185+K1337+K1487+K1636+K1786+K1936+K2085+K2235+K2385+K2535+K2685+K2835+K2984+K3133+K3283+K3432+K3583+K3734+K3885+K4034+K4184+K4335+K4486+K4639+K4789+K4938+K5087+K5236+K5385+K5534+K5683+K5832+K5981+K6130+K6280+K6429</f>
        <v>-315388.82999999996</v>
      </c>
      <c r="L114" s="67">
        <f t="shared" si="46"/>
        <v>15.53</v>
      </c>
      <c r="M114" s="93"/>
      <c r="N114" s="93"/>
      <c r="O114" s="93"/>
      <c r="P114" s="93"/>
      <c r="Q114" s="93">
        <f>Q276+Q430+Q585+Q737+Q886+Q1035+Q1185+Q1337+Q1487+Q1636+Q1786+Q1936+Q2085+Q2235+Q2385+Q2535+Q2685+Q2835+Q2984+Q3133+Q3283+Q3432+Q3583+Q3734+Q3885+Q4034+Q4184+Q4335+Q4486+Q4639+Q4789+Q4938+Q5087+Q5236+Q5385+Q5534+Q5683+Q5832+Q5981+Q6130+Q6280</f>
        <v>250</v>
      </c>
      <c r="R114" s="93">
        <f t="shared" si="56"/>
        <v>1434</v>
      </c>
      <c r="S114" s="93">
        <f t="shared" si="56"/>
        <v>836</v>
      </c>
      <c r="T114" s="93">
        <f t="shared" si="56"/>
        <v>878</v>
      </c>
      <c r="U114" s="93">
        <f t="shared" si="56"/>
        <v>878</v>
      </c>
      <c r="V114" s="93">
        <f t="shared" si="56"/>
        <v>0</v>
      </c>
      <c r="W114" s="94"/>
      <c r="X114" s="8"/>
      <c r="Y114" s="177"/>
      <c r="Z114" s="177"/>
      <c r="AA114" s="177"/>
    </row>
    <row r="115" spans="1:27" s="35" customFormat="1" ht="47.25" x14ac:dyDescent="0.25">
      <c r="A115" s="22" t="s">
        <v>51</v>
      </c>
      <c r="B115" s="33" t="s">
        <v>333</v>
      </c>
      <c r="C115" s="42" t="s">
        <v>203</v>
      </c>
      <c r="D115" s="43" t="s">
        <v>204</v>
      </c>
      <c r="E115" s="93">
        <f>E277+E431+E586+E738+E887+E1036+E1186+E1338+E1488+E1637+E1787+E1937+E2086+E2236+E2386+E2536+E2686+E2836+E2985+E3134+E3284+E3433+E3584+E3735+E3886+E4035+E4185+E4336+E4487+E4640+E4790+E4939+E5088+E5237+E5386+E5535+E5684+E5833+E5982+E6131+E6281</f>
        <v>0</v>
      </c>
      <c r="F115" s="93">
        <f>F277+F431+F586+F738+F887+F1036+F1186+F1338+F1488+F1637+F1787+F1937+F2086+F2236+F2386+F2536+F2686+F2836+F2985+F3134+F3284+F3433+F3584+F3735+F3886+F4035+F4185+F4336+F4487+F4640+F4790+F4939+F5088+F5237+F5386+F5535+F5684+F5833+F5982+F6131+F6281</f>
        <v>0</v>
      </c>
      <c r="G115" s="93">
        <f>G277+G431+G586+G738+G887+G1036+G1186+G1338+G1488+G1637+G1787+G1937+G2086+G2236+G2386+G2536+G2686+G2836+G2985+G3134+G3284+G3433+G3584+G3735+G3886+G4035+G4185+G4336+G4487+G4640+G4790+G4939+G5088+G5237+G5386+G5535+G5684+G5833+G5982+G6131+G6281</f>
        <v>0</v>
      </c>
      <c r="H115" s="93">
        <f>H277+H431+H586+H738+H887+H1036+H1186+H1338+H1488+H1637+H1787+H1937+H2086+H2236+H2386+H2536+H2686+H2836+H2985+H3134+H3284+H3433+H3584+H3735+H3886+H4035+H4185+H4336+H4487+H4640+H4790+H4939+H5088+H5237+H5386+H5535+H5684+H5833+H5982+H6131+H6281</f>
        <v>0</v>
      </c>
      <c r="I115" s="93">
        <f>I277+I431+I586+I738+I887+I1036+I1186+I1338+I1488+I1637+I1787+I1937+I2086+I2236+I2386+I2536+I2686+I2836+I2985+I3134+I3284+I3433+I3584+I3735+I3886+I4035+I4185+I4336+I4487+I4640+I4790+I4939+I5088+I5237+I5386+I5535+I5684+I5833+I5982+I6131+I6281</f>
        <v>0</v>
      </c>
      <c r="J115" s="46"/>
      <c r="K115" s="93">
        <f>K277+K431+K586+K738+K887+K1036+K1186+K1338+K1488+K1637+K1787+K1937+K2086+K2236+K2386+K2536+K2686+K2836+K2985+K3134+K3284+K3433+K3584+K3735+K3886+K4035+K4185+K4336+K4487+K4640+K4790+K4939+K5088+K5237+K5386+K5535+K5684+K5833+K5982+K6131+K6281</f>
        <v>0</v>
      </c>
      <c r="L115" s="67"/>
      <c r="M115" s="93"/>
      <c r="N115" s="93"/>
      <c r="O115" s="93"/>
      <c r="P115" s="93"/>
      <c r="Q115" s="93">
        <f>Q277+Q431+Q586+Q738+Q887+Q1036+Q1186+Q1338+Q1488+Q1637+Q1787+Q1937+Q2086+Q2236+Q2386+Q2536+Q2686+Q2836+Q2985+Q3134+Q3284+Q3433+Q3584+Q3735+Q3886+Q4035+Q4185+Q4336+Q4487+Q4640+Q4790+Q4939+Q5088+Q5237+Q5386+Q5535+Q5684+Q5833+Q5982+Q6131+Q6281</f>
        <v>0</v>
      </c>
      <c r="R115" s="93">
        <f>R277+R431+R586+R738+R887+R1036+R1186+R1338+R1488+R1637+R1787+R1937+R2086+R2236+R2386+R2536+R2686+R2836+R2985+R3134+R3284+R3433+R3584+R3735+R3886+R4035+R4185+R4336+R4487+R4640+R4790+R4939+R5088+R5237+R5386+R5535+R5684+R5833+R5982+R6131+R6281</f>
        <v>0</v>
      </c>
      <c r="S115" s="93">
        <f>S277+S431+S586+S738+S887+S1036+S1186+S1338+S1488+S1637+S1787+S1937+S2086+S2236+S2386+S2536+S2686+S2836+S2985+S3134+S3284+S3433+S3584+S3735+S3886+S4035+S4185+S4336+S4487+S4640+S4790+S4939+S5088+S5237+S5386+S5535+S5684+S5833+S5982+S6131+S6281</f>
        <v>0</v>
      </c>
      <c r="T115" s="93">
        <f>T277+T431+T586+T738+T887+T1036+T1186+T1338+T1488+T1637+T1787+T1937+T2086+T2236+T2386+T2536+T2686+T2836+T2985+T3134+T3284+T3433+T3584+T3735+T3886+T4035+T4185+T4336+T4487+T4640+T4790+T4939+T5088+T5237+T5386+T5535+T5684+T5833+T5982+T6131+T6281</f>
        <v>0</v>
      </c>
      <c r="U115" s="93">
        <f>U277+U431+U586+U738+U887+U1036+U1186+U1338+U1488+U1637+U1787+U1937+U2086+U2236+U2386+U2536+U2686+U2836+U2985+U3134+U3284+U3433+U3584+U3735+U3886+U4035+U4185+U4336+U4487+U4640+U4790+U4939+U5088+U5237+U5386+U5535+U5684+U5833+U5982+U6131+U6281</f>
        <v>0</v>
      </c>
      <c r="V115" s="93">
        <f>V277+V431+V586+V738+V887+V1036+V1186+V1338+V1488+V1637+V1787+V1937+V2086+V2236+V2386+V2536+V2686+V2836+V2985+V3134+V3284+V3433+V3584+V3735+V3886+V4035+V4185+V4336+V4487+V4640+V4790+V4939+V5088+V5237+V5386+V5535+V5684+V5833+V5982+V6131+V6281</f>
        <v>0</v>
      </c>
      <c r="W115" s="94"/>
      <c r="X115" s="8"/>
      <c r="Y115" s="177"/>
      <c r="Z115" s="177"/>
      <c r="AA115" s="177"/>
    </row>
    <row r="116" spans="1:27" s="35" customFormat="1" ht="63" x14ac:dyDescent="0.25">
      <c r="A116" s="22" t="s">
        <v>51</v>
      </c>
      <c r="B116" s="33" t="s">
        <v>333</v>
      </c>
      <c r="C116" s="42" t="s">
        <v>396</v>
      </c>
      <c r="D116" s="43" t="s">
        <v>404</v>
      </c>
      <c r="E116" s="125">
        <f>E278+E1187+E1788+E2687+E3135+E4036+E432+E587+E2237+E2387+E4641+E1339</f>
        <v>4007481</v>
      </c>
      <c r="F116" s="125">
        <f>F278+F1187+F1788+F2687+F3135+F4036+F432+F587+F2237+F2387+F4641+F1339</f>
        <v>2337183.4000000004</v>
      </c>
      <c r="G116" s="125">
        <f>G278+G1187+G1788+G2687+G3135+G4036+G432+G587+G2237+G2387+G4641+G1339</f>
        <v>3392114</v>
      </c>
      <c r="H116" s="125">
        <f>H278+H1187+H1788+H2687+H3135+H4036+H432+H587+H2237+H2387+H4641+H1339</f>
        <v>2286088</v>
      </c>
      <c r="I116" s="125">
        <f>I278+I1187+I1788+I2687+I3135+I4036+I432+I587+I2237+I2387+I4641+I1339</f>
        <v>1097575.8399999999</v>
      </c>
      <c r="J116" s="46">
        <f>ROUND(I116/F116*100,2)</f>
        <v>46.96</v>
      </c>
      <c r="K116" s="125">
        <f>K278+K1187+K1788+K2687+K3135+K4036+K432+K587+K2237+K2387+K4641+K1339</f>
        <v>-42645.24000000002</v>
      </c>
      <c r="L116" s="67">
        <f>ROUND(K116*100/-F116,2)</f>
        <v>1.82</v>
      </c>
      <c r="M116" s="93"/>
      <c r="N116" s="93"/>
      <c r="O116" s="125"/>
      <c r="P116" s="125"/>
      <c r="Q116" s="125">
        <f t="shared" ref="Q116:V116" si="57">Q278+Q1187+Q1788+Q2687+Q3135+Q4036+Q432+Q587+Q2237+Q2387+Q4641+Q1339</f>
        <v>847</v>
      </c>
      <c r="R116" s="125">
        <f t="shared" si="57"/>
        <v>1341</v>
      </c>
      <c r="S116" s="125">
        <f t="shared" si="57"/>
        <v>783</v>
      </c>
      <c r="T116" s="125">
        <f t="shared" si="57"/>
        <v>992</v>
      </c>
      <c r="U116" s="125">
        <f t="shared" si="57"/>
        <v>695</v>
      </c>
      <c r="V116" s="125">
        <f t="shared" si="57"/>
        <v>297</v>
      </c>
      <c r="W116" s="94"/>
      <c r="X116" s="8"/>
      <c r="Y116" s="177"/>
      <c r="Z116" s="177"/>
      <c r="AA116" s="177"/>
    </row>
    <row r="117" spans="1:27" s="35" customFormat="1" ht="31.5" x14ac:dyDescent="0.25">
      <c r="A117" s="22" t="s">
        <v>51</v>
      </c>
      <c r="B117" s="22" t="s">
        <v>334</v>
      </c>
      <c r="C117" s="23" t="s">
        <v>102</v>
      </c>
      <c r="D117" s="32" t="s">
        <v>412</v>
      </c>
      <c r="E117" s="129">
        <f>SUM(E118:E175)</f>
        <v>32624814</v>
      </c>
      <c r="F117" s="129">
        <f t="shared" ref="F117:H117" si="58">SUM(F118:F175)</f>
        <v>20999735.666666668</v>
      </c>
      <c r="G117" s="129">
        <f t="shared" si="58"/>
        <v>22503894.759999938</v>
      </c>
      <c r="H117" s="129">
        <f t="shared" si="58"/>
        <v>19613551.27</v>
      </c>
      <c r="I117" s="129">
        <f>SUM(I118:I172)</f>
        <v>3349665.419999999</v>
      </c>
      <c r="J117" s="84">
        <f>ROUND(I117/F117*100,2)</f>
        <v>15.95</v>
      </c>
      <c r="K117" s="129">
        <f>SUM(K118:K172)</f>
        <v>-1974412.3066667365</v>
      </c>
      <c r="L117" s="85">
        <f>ROUND(K117*100/-F117,2)</f>
        <v>9.4</v>
      </c>
      <c r="M117" s="92"/>
      <c r="N117" s="92"/>
      <c r="O117" s="129">
        <f>O279+O433+O588+O739+O888+O1037+O1188+O1340+O1489+O1638+O1789+O1938+O2087+O2238+O2388+O2537+O2688+O2837+O2986+O3136+O3285+O3434+O3585+O3736+O3887+O4037+O4186+O4337+O4488+O4642+O4791+O4940+O5089+O5238+O5387+O5536+O5685+O5834+O5983+O6132+O6282</f>
        <v>0</v>
      </c>
      <c r="P117" s="129">
        <f>P279+P433+P588+P739+P888+P1037+P1188+P1340+P1489+P1638+P1789+P1938+P2087+P2238+P2388+P2537+P2688+P2837+P2986+P3136+P3285+P3434+P3585+P3736+P3887+P4037+P4186+P4337+P4488+P4642+P4791+P4940+P5089+P5238+P5387+P5536+P5685+P5834+P5983+P6132+P6282</f>
        <v>0</v>
      </c>
      <c r="Q117" s="129">
        <f>Q279+Q433+Q588+Q739+Q888+Q1037+Q1188+Q1340+Q1489+Q1638+Q1789+Q1938+Q2087+Q2238+Q2388+Q2537+Q2688+Q2837+Q2986+Q3136+Q3285+Q3434+Q3585+Q3736+Q3887+Q4037+Q4186+Q4337+Q4488+Q4642+Q4791+Q4940+Q5089+Q5238+Q5387+Q5536+Q5685+Q5834+Q5983+Q6132+Q6282</f>
        <v>0</v>
      </c>
      <c r="R117" s="129">
        <f>SUM(R118:R167)</f>
        <v>0</v>
      </c>
      <c r="S117" s="129">
        <f>SUM(S118:S167)</f>
        <v>2</v>
      </c>
      <c r="T117" s="129">
        <f>SUM(T118:T167)</f>
        <v>0</v>
      </c>
      <c r="U117" s="129">
        <f>SUM(U118:U167)</f>
        <v>0</v>
      </c>
      <c r="V117" s="129">
        <f>SUM(V118:V167)</f>
        <v>0</v>
      </c>
      <c r="W117" s="92">
        <f>SUM(W118:W161)</f>
        <v>0</v>
      </c>
      <c r="X117" s="6"/>
      <c r="Y117" s="177"/>
      <c r="Z117" s="177"/>
      <c r="AA117" s="177"/>
    </row>
    <row r="118" spans="1:27" s="35" customFormat="1" ht="63" x14ac:dyDescent="0.25">
      <c r="A118" s="22" t="s">
        <v>51</v>
      </c>
      <c r="B118" s="44" t="s">
        <v>334</v>
      </c>
      <c r="C118" s="23" t="s">
        <v>102</v>
      </c>
      <c r="D118" s="43" t="s">
        <v>205</v>
      </c>
      <c r="E118" s="93">
        <f>E280+E434+E589+E740+E889+E1038+E1189+E1341+E1490+E1639+E1790+E1939+E2088+E2239+E2389+E2538+E2689+E2838+E2987+E3137+E3286+E3435+E3586+E3737+E3888+E4038+E4187+E4338+E4489+E4643+E4792+E4941+E5090+E5239+E5388+E5537+E5686+E5835+E5984+E6133+E6283</f>
        <v>3000308</v>
      </c>
      <c r="F118" s="93">
        <f>F280+F434+F589+F740+F889+F1038+F1189+F1341+F1490+F1639+F1790+F1939+F2088+F2239+F2389+F2538+F2689+F2838+F2987+F3137+F3286+F3435+F3586+F3737+F3888+F4038+F4187+F4338+F4489+F4643+F4792+F4941+F5090+F5239+F5388+F5537+F5686+F5835+F5984+F6133+F6283</f>
        <v>1750179.666666667</v>
      </c>
      <c r="G118" s="93">
        <f>G280+G434+G589+G740+G889+G1038+G1189+G1341+G1490+G1639+G1790+G1939+G2088+G2239+G2389+G2538+G2689+G2838+G2987+G3137+G3286+G3435+G3586+G3737+G3888+G4038+G4187+G4338+G4489+G4643+G4792+G4941+G5090+G5239+G5388+G5537+G5686+G5835+G5984+G6133+G6283</f>
        <v>1848964.2699999996</v>
      </c>
      <c r="H118" s="93">
        <f>H280+H434+H589+H740+H889+H1038+H1189+H1341+H1490+H1639+H1790+H1939+H2088+H2239+H2389+H2538+H2689+H2838+H2987+H3137+H3286+H3435+H3586+H3737+H3888+H4038+H4187+H4338+H4489+H4643+H4792+H4941+H5090+H5239+H5388+H5537+H5686+H5835+H5984+H6133+H6283</f>
        <v>1773823.2699999996</v>
      </c>
      <c r="I118" s="93">
        <f>I280+I434+I589+I740+I889+I1038+I1189+I1341+I1490+I1639+I1790+I1939+I2088+I2239+I2389+I2538+I2689+I2838+I2987+I3137+I3286+I3435+I3586+I3737+I3888+I4038+I4187+I4338+I4489+I4643+I4792+I4941+I5090+I5239+I5388+I5537+I5686+I5835+I5984+I6133+I6283</f>
        <v>192557.42999999924</v>
      </c>
      <c r="J118" s="67">
        <f>ROUND(I118/F118*100,2)</f>
        <v>11</v>
      </c>
      <c r="K118" s="93">
        <f>K280+K434+K589+K740+K889+K1038+K1189+K1341+K1490+K1639+K1790+K1939+K2088+K2239+K2389+K2538+K2689+K2838+K2987+K3137+K3286+K3435+K3586+K3737+K3888+K4038+K4187+K4338+K4489+K4643+K4792+K4941+K5090+K5239+K5388+K5537+K5686+K5835+K5984+K6133+K6283</f>
        <v>-93772.82666666669</v>
      </c>
      <c r="L118" s="67">
        <f>ROUND(K118*100/-F118,2)</f>
        <v>5.36</v>
      </c>
      <c r="M118" s="94"/>
      <c r="N118" s="94"/>
      <c r="O118" s="93"/>
      <c r="P118" s="93"/>
      <c r="Q118" s="93"/>
      <c r="R118" s="93"/>
      <c r="S118" s="93"/>
      <c r="T118" s="93"/>
      <c r="U118" s="93"/>
      <c r="V118" s="93"/>
      <c r="W118" s="94"/>
      <c r="X118" s="6"/>
      <c r="Y118" s="177"/>
      <c r="Z118" s="177"/>
      <c r="AA118" s="177"/>
    </row>
    <row r="119" spans="1:27" s="35" customFormat="1" ht="15.75" x14ac:dyDescent="0.25">
      <c r="A119" s="22" t="s">
        <v>51</v>
      </c>
      <c r="B119" s="44" t="s">
        <v>334</v>
      </c>
      <c r="C119" s="23" t="s">
        <v>366</v>
      </c>
      <c r="D119" s="43" t="s">
        <v>369</v>
      </c>
      <c r="E119" s="93">
        <f t="shared" ref="E119:I125" si="59">E281+E435+E590+E741+E890+E1039+E1190+E1342+E1491+E1640+E1791+E1940+E2089+E2240+E2390+E2539+E2690+E2839+E2988+E3138+E3287+E3436+E3587+E3738+E3889+E4039+E4188+E4339+E4490+E4644+E4793+E4942+E5091+E5240+E5389+E5538+E5687+E5836+E5985+E6134+E6284+E6433</f>
        <v>300</v>
      </c>
      <c r="F119" s="93">
        <f t="shared" si="59"/>
        <v>163</v>
      </c>
      <c r="G119" s="93">
        <f t="shared" si="59"/>
        <v>0</v>
      </c>
      <c r="H119" s="93">
        <f t="shared" si="59"/>
        <v>0</v>
      </c>
      <c r="I119" s="93">
        <f t="shared" si="59"/>
        <v>0</v>
      </c>
      <c r="J119" s="46"/>
      <c r="K119" s="93">
        <f t="shared" ref="K119:K125" si="60">K281+K435+K590+K741+K890+K1039+K1190+K1342+K1491+K1640+K1791+K1940+K2089+K2240+K2390+K2539+K2690+K2839+K2988+K3138+K3287+K3436+K3587+K3738+K3889+K4039+K4188+K4339+K4490+K4644+K4793+K4942+K5091+K5240+K5389+K5538+K5687+K5836+K5985+K6134+K6284+K6433</f>
        <v>-163</v>
      </c>
      <c r="L119" s="67"/>
      <c r="M119" s="94"/>
      <c r="N119" s="94"/>
      <c r="O119" s="93"/>
      <c r="P119" s="93"/>
      <c r="Q119" s="125"/>
      <c r="R119" s="93"/>
      <c r="S119" s="93"/>
      <c r="T119" s="135"/>
      <c r="U119" s="135"/>
      <c r="V119" s="93"/>
      <c r="W119" s="94"/>
      <c r="X119" s="6"/>
      <c r="Y119" s="177"/>
      <c r="Z119" s="177"/>
      <c r="AA119" s="177"/>
    </row>
    <row r="120" spans="1:27" s="35" customFormat="1" ht="15.75" x14ac:dyDescent="0.25">
      <c r="A120" s="22" t="s">
        <v>51</v>
      </c>
      <c r="B120" s="44" t="s">
        <v>334</v>
      </c>
      <c r="C120" s="23" t="s">
        <v>367</v>
      </c>
      <c r="D120" s="43" t="s">
        <v>370</v>
      </c>
      <c r="E120" s="93">
        <f t="shared" si="59"/>
        <v>52230</v>
      </c>
      <c r="F120" s="93">
        <f t="shared" si="59"/>
        <v>30468</v>
      </c>
      <c r="G120" s="93">
        <f t="shared" si="59"/>
        <v>7973.9100000000008</v>
      </c>
      <c r="H120" s="93">
        <f t="shared" si="59"/>
        <v>7508</v>
      </c>
      <c r="I120" s="93">
        <f t="shared" si="59"/>
        <v>465.85</v>
      </c>
      <c r="J120" s="46">
        <f>ROUND(I120/F120*100,2)</f>
        <v>1.53</v>
      </c>
      <c r="K120" s="93">
        <f t="shared" si="60"/>
        <v>-22959.94</v>
      </c>
      <c r="L120" s="67">
        <f>ROUND(K120*100/-F120,2)</f>
        <v>75.36</v>
      </c>
      <c r="M120" s="94"/>
      <c r="N120" s="94"/>
      <c r="O120" s="93"/>
      <c r="P120" s="93"/>
      <c r="Q120" s="125"/>
      <c r="R120" s="93"/>
      <c r="S120" s="93"/>
      <c r="T120" s="135"/>
      <c r="U120" s="135"/>
      <c r="V120" s="93"/>
      <c r="W120" s="94"/>
      <c r="X120" s="6"/>
      <c r="Y120" s="177"/>
      <c r="Z120" s="177"/>
      <c r="AA120" s="177"/>
    </row>
    <row r="121" spans="1:27" s="35" customFormat="1" ht="31.5" x14ac:dyDescent="0.25">
      <c r="A121" s="22" t="s">
        <v>51</v>
      </c>
      <c r="B121" s="44" t="s">
        <v>334</v>
      </c>
      <c r="C121" s="23" t="s">
        <v>368</v>
      </c>
      <c r="D121" s="43" t="s">
        <v>371</v>
      </c>
      <c r="E121" s="93">
        <f t="shared" si="59"/>
        <v>19149</v>
      </c>
      <c r="F121" s="93">
        <f t="shared" si="59"/>
        <v>11170</v>
      </c>
      <c r="G121" s="93">
        <f t="shared" si="59"/>
        <v>25796.379999999997</v>
      </c>
      <c r="H121" s="93">
        <f t="shared" si="59"/>
        <v>14401</v>
      </c>
      <c r="I121" s="93">
        <f t="shared" si="59"/>
        <v>16782.689999999995</v>
      </c>
      <c r="J121" s="46">
        <f>ROUND(I121/F121*100,2)</f>
        <v>150.25</v>
      </c>
      <c r="K121" s="93">
        <f t="shared" si="60"/>
        <v>-2156.31</v>
      </c>
      <c r="L121" s="67">
        <f>ROUND(K121*100/-F121,2)</f>
        <v>19.3</v>
      </c>
      <c r="M121" s="94"/>
      <c r="N121" s="94"/>
      <c r="O121" s="93"/>
      <c r="P121" s="93"/>
      <c r="Q121" s="125"/>
      <c r="R121" s="93"/>
      <c r="S121" s="93"/>
      <c r="T121" s="135"/>
      <c r="U121" s="135"/>
      <c r="V121" s="93"/>
      <c r="W121" s="94"/>
      <c r="X121" s="6"/>
      <c r="Y121" s="177"/>
      <c r="Z121" s="177"/>
      <c r="AA121" s="177"/>
    </row>
    <row r="122" spans="1:27" s="35" customFormat="1" ht="31.5" x14ac:dyDescent="0.25">
      <c r="A122" s="22" t="s">
        <v>51</v>
      </c>
      <c r="B122" s="44" t="s">
        <v>334</v>
      </c>
      <c r="C122" s="98" t="s">
        <v>206</v>
      </c>
      <c r="D122" s="38" t="s">
        <v>339</v>
      </c>
      <c r="E122" s="93">
        <f t="shared" si="59"/>
        <v>14745</v>
      </c>
      <c r="F122" s="93">
        <f t="shared" si="59"/>
        <v>8601</v>
      </c>
      <c r="G122" s="93">
        <f t="shared" si="59"/>
        <v>0</v>
      </c>
      <c r="H122" s="93">
        <f t="shared" si="59"/>
        <v>0</v>
      </c>
      <c r="I122" s="93">
        <f t="shared" si="59"/>
        <v>0</v>
      </c>
      <c r="J122" s="46">
        <f>ROUND(I122/F122*100,2)</f>
        <v>0</v>
      </c>
      <c r="K122" s="93">
        <f t="shared" si="60"/>
        <v>-8601</v>
      </c>
      <c r="L122" s="67">
        <f>ROUND(K122*100/-F122,2)</f>
        <v>100</v>
      </c>
      <c r="M122" s="94"/>
      <c r="N122" s="94"/>
      <c r="O122" s="93"/>
      <c r="P122" s="93"/>
      <c r="Q122" s="125"/>
      <c r="R122" s="93"/>
      <c r="S122" s="93">
        <f>S284+S438+S593+S744+S893+S1042+S1193+S1345+S1494+S1643+S1794+S1943+S2092+S2243+S2393+S2542+S2693+S2842+S2991+S3141+S3290+S3439+S3590+S3741+S3892+S4042+S4191+S4342+S4493+S4647+S4796+S4945+S5094+S5243+S5392+S5541+S5690+S5839+S5988+S6137+S6287</f>
        <v>2</v>
      </c>
      <c r="T122" s="93">
        <f>T284+T438+T593+T744+T893+T1042+T1193+T1345+T1494+T1643+T1794+T1943+T2092+T2243+T2393+T2542+T2693+T2842+T2991+T3141+T3290+T3439+T3590+T3741+T3892+T4042+T4191+T4342+T4493+T4647+T4796+T4945+T5094+T5243+T5392+T5541+T5690+T5839+T5988+T6137+T6287</f>
        <v>0</v>
      </c>
      <c r="U122" s="93">
        <f>U284+U438+U593+U744+U893+U1042+U1193+U1345+U1494+U1643+U1794+U1943+U2092+U2243+U2393+U2542+U2693+U2842+U2991+U3141+U3290+U3439+U3590+U3741+U3892+U4042+U4191+U4342+U4493+U4647+U4796+U4945+U5094+U5243+U5392+U5541+U5690+U5839+U5988+U6137+U6287</f>
        <v>0</v>
      </c>
      <c r="V122" s="93">
        <f>V284+V438+V593+V744+V893+V1042+V1193+V1345+V1494+V1643+V1794+V1943+V2092+V2243+V2393+V2542+V2693+V2842+V2991+V3141+V3290+V3439+V3590+V3741+V3892+V4042+V4191+V4342+V4493+V4647+V4796+V4945+V5094+V5243+V5392+V5541+V5690+V5839+V5988+V6137+V6287</f>
        <v>0</v>
      </c>
      <c r="W122" s="94"/>
      <c r="X122" s="6"/>
      <c r="Y122" s="177"/>
      <c r="Z122" s="177"/>
      <c r="AA122" s="177"/>
    </row>
    <row r="123" spans="1:27" s="35" customFormat="1" ht="31.5" x14ac:dyDescent="0.25">
      <c r="A123" s="22" t="s">
        <v>51</v>
      </c>
      <c r="B123" s="44" t="s">
        <v>334</v>
      </c>
      <c r="C123" s="98" t="s">
        <v>208</v>
      </c>
      <c r="D123" s="38" t="s">
        <v>340</v>
      </c>
      <c r="E123" s="93">
        <f t="shared" si="59"/>
        <v>928339</v>
      </c>
      <c r="F123" s="93">
        <f t="shared" si="59"/>
        <v>541522</v>
      </c>
      <c r="G123" s="93">
        <f t="shared" si="59"/>
        <v>535095</v>
      </c>
      <c r="H123" s="93">
        <f t="shared" si="59"/>
        <v>475907</v>
      </c>
      <c r="I123" s="93">
        <f t="shared" si="59"/>
        <v>45233.30000000001</v>
      </c>
      <c r="J123" s="46">
        <f>ROUND(I123/F123*100,2)</f>
        <v>8.35</v>
      </c>
      <c r="K123" s="93">
        <f t="shared" si="60"/>
        <v>-51660.3</v>
      </c>
      <c r="L123" s="67">
        <f>ROUND(K123*100/-F123,2)</f>
        <v>9.5399999999999991</v>
      </c>
      <c r="M123" s="94"/>
      <c r="N123" s="94"/>
      <c r="O123" s="93"/>
      <c r="P123" s="93"/>
      <c r="Q123" s="125"/>
      <c r="R123" s="93"/>
      <c r="S123" s="93"/>
      <c r="T123" s="135"/>
      <c r="U123" s="135"/>
      <c r="V123" s="93"/>
      <c r="W123" s="94"/>
      <c r="X123" s="6"/>
      <c r="Y123" s="177"/>
      <c r="Z123" s="177"/>
      <c r="AA123" s="177"/>
    </row>
    <row r="124" spans="1:27" s="35" customFormat="1" ht="15.75" x14ac:dyDescent="0.25">
      <c r="A124" s="22" t="s">
        <v>51</v>
      </c>
      <c r="B124" s="44" t="s">
        <v>334</v>
      </c>
      <c r="C124" s="37" t="s">
        <v>210</v>
      </c>
      <c r="D124" s="38" t="s">
        <v>223</v>
      </c>
      <c r="E124" s="93">
        <f t="shared" si="59"/>
        <v>0</v>
      </c>
      <c r="F124" s="93">
        <f t="shared" si="59"/>
        <v>0</v>
      </c>
      <c r="G124" s="93">
        <f t="shared" si="59"/>
        <v>0</v>
      </c>
      <c r="H124" s="93">
        <f t="shared" si="59"/>
        <v>0</v>
      </c>
      <c r="I124" s="93">
        <f t="shared" si="59"/>
        <v>0</v>
      </c>
      <c r="J124" s="46"/>
      <c r="K124" s="93">
        <f t="shared" si="60"/>
        <v>0</v>
      </c>
      <c r="L124" s="67"/>
      <c r="M124" s="94"/>
      <c r="N124" s="94"/>
      <c r="O124" s="93"/>
      <c r="P124" s="93"/>
      <c r="Q124" s="125"/>
      <c r="R124" s="93"/>
      <c r="S124" s="93"/>
      <c r="T124" s="135"/>
      <c r="U124" s="135"/>
      <c r="V124" s="93"/>
      <c r="W124" s="94"/>
      <c r="X124" s="6"/>
      <c r="Y124" s="177"/>
      <c r="Z124" s="177"/>
      <c r="AA124" s="177"/>
    </row>
    <row r="125" spans="1:27" s="35" customFormat="1" ht="31.5" x14ac:dyDescent="0.25">
      <c r="A125" s="22" t="s">
        <v>51</v>
      </c>
      <c r="B125" s="44" t="s">
        <v>334</v>
      </c>
      <c r="C125" s="37" t="s">
        <v>211</v>
      </c>
      <c r="D125" s="43" t="s">
        <v>212</v>
      </c>
      <c r="E125" s="93">
        <f t="shared" si="59"/>
        <v>5253994</v>
      </c>
      <c r="F125" s="93">
        <f t="shared" si="59"/>
        <v>3064830</v>
      </c>
      <c r="G125" s="93">
        <f t="shared" si="59"/>
        <v>4143197.52</v>
      </c>
      <c r="H125" s="93">
        <f t="shared" si="59"/>
        <v>3524210</v>
      </c>
      <c r="I125" s="93">
        <f t="shared" si="59"/>
        <v>1079644.3599999999</v>
      </c>
      <c r="J125" s="46">
        <f t="shared" ref="J125:J132" si="61">ROUND(I125/F125*100,2)</f>
        <v>35.229999999999997</v>
      </c>
      <c r="K125" s="93">
        <f t="shared" si="60"/>
        <v>-1276.8400000000001</v>
      </c>
      <c r="L125" s="67">
        <f t="shared" ref="L125:L132" si="62">ROUND(K125*100/-F125,2)</f>
        <v>0.04</v>
      </c>
      <c r="M125" s="94"/>
      <c r="N125" s="94"/>
      <c r="O125" s="93"/>
      <c r="P125" s="93"/>
      <c r="Q125" s="125"/>
      <c r="R125" s="93"/>
      <c r="S125" s="93"/>
      <c r="T125" s="135"/>
      <c r="U125" s="135"/>
      <c r="V125" s="93"/>
      <c r="W125" s="94"/>
      <c r="X125" s="6"/>
      <c r="Y125" s="177"/>
      <c r="Z125" s="177"/>
      <c r="AA125" s="177"/>
    </row>
    <row r="126" spans="1:27" s="35" customFormat="1" ht="15.75" x14ac:dyDescent="0.25">
      <c r="A126" s="22" t="s">
        <v>51</v>
      </c>
      <c r="B126" s="44" t="s">
        <v>334</v>
      </c>
      <c r="C126" s="37" t="s">
        <v>213</v>
      </c>
      <c r="D126" s="38" t="s">
        <v>384</v>
      </c>
      <c r="E126" s="93">
        <f>E288+E442+E1197+E1647</f>
        <v>224926</v>
      </c>
      <c r="F126" s="93">
        <f>F288+F442+F1197+F1647</f>
        <v>112463</v>
      </c>
      <c r="G126" s="93">
        <f>G288+G442+G1197+G1647</f>
        <v>180734</v>
      </c>
      <c r="H126" s="93">
        <f>H288+H442+H1197+H1647</f>
        <v>260209</v>
      </c>
      <c r="I126" s="93">
        <f>I288+I442+I1197+I1647</f>
        <v>105351</v>
      </c>
      <c r="J126" s="46">
        <f t="shared" si="61"/>
        <v>93.68</v>
      </c>
      <c r="K126" s="93">
        <f>K288+K442+K1197+K1647</f>
        <v>-37080</v>
      </c>
      <c r="L126" s="67">
        <f t="shared" si="62"/>
        <v>32.97</v>
      </c>
      <c r="M126" s="94"/>
      <c r="N126" s="94"/>
      <c r="O126" s="93"/>
      <c r="P126" s="93"/>
      <c r="Q126" s="125"/>
      <c r="R126" s="93"/>
      <c r="S126" s="93"/>
      <c r="T126" s="135"/>
      <c r="U126" s="135"/>
      <c r="V126" s="93"/>
      <c r="W126" s="94"/>
      <c r="X126" s="6"/>
      <c r="Y126" s="177"/>
      <c r="Z126" s="177"/>
      <c r="AA126" s="177"/>
    </row>
    <row r="127" spans="1:27" s="35" customFormat="1" ht="31.5" x14ac:dyDescent="0.25">
      <c r="A127" s="22" t="s">
        <v>51</v>
      </c>
      <c r="B127" s="44" t="s">
        <v>334</v>
      </c>
      <c r="C127" s="37" t="s">
        <v>215</v>
      </c>
      <c r="D127" s="43" t="s">
        <v>341</v>
      </c>
      <c r="E127" s="93">
        <f t="shared" ref="E127:I128" si="63">E289+E443+E598+E749+E898+E1047+E1198+E1350+E1499+E1648+E1799+E1948+E2097+E2248+E2398+E2547+E2698+E2847+E2996+E3146+E3295+E3444+E3595+E3746+E3897+E4047+E4196+E4347+E4498+E4652+E4801+E4950+E5099+E5248+E5397+E5546+E5695+E5844+E5993+E6142+E6292+E6441</f>
        <v>2879296</v>
      </c>
      <c r="F127" s="93">
        <f>F289+F443+F598+F749+F898+F1047+F1198+F1350+F1499+F1648+F1799+F1948+F2097+F2248+F2398+F2547+F2698+F2847+F2996+F3146+F3295+F3444+F3595+F3746+F3897+F4047+F4196+F4347+F4498+F4652+F4801+F4950+F5099+F5248+F5397+F5546+F5695+F5844+F5993+F6142+F6292+F6441</f>
        <v>1679591</v>
      </c>
      <c r="G127" s="93">
        <f>G289+G443+G598+G749+G898+G1047+G1198+G1350+G1499+G1648+G1799+G1948+G2097+G2248+G2398+G2547+G2698+G2847+G2996+G3146+G3295+G3444+G3595+G3746+G3897+G4047+G4196+G4347+G4498+G4652+G4801+G4950+G5099+G5248+G5397+G5546+G5695+G5844+G5993+G6142+G6292+G6441</f>
        <v>2210825.42</v>
      </c>
      <c r="H127" s="93">
        <f>H289+H443+H598+H749+H898+H1047+H1198+H1350+H1499+H1648+H1799+H1948+H2097+H2248+H2398+H2547+H2698+H2847+H2996+H3146+H3295+H3444+H3595+H3746+H3897+H4047+H4196+H4347+H4498+H4652+H4801+H4950+H5099+H5248+H5397+H5546+H5695+H5844+H5993+H6142+H6292+H6441</f>
        <v>1799311</v>
      </c>
      <c r="I127" s="93">
        <f t="shared" si="63"/>
        <v>566445.31000000006</v>
      </c>
      <c r="J127" s="46">
        <f t="shared" si="61"/>
        <v>33.729999999999997</v>
      </c>
      <c r="K127" s="93">
        <f t="shared" ref="K127:K163" si="64">K289+K443+K598+K749+K898+K1047+K1198+K1350+K1499+K1648+K1799+K1948+K2097+K2248+K2398+K2547+K2698+K2847+K2996+K3146+K3295+K3444+K3595+K3746+K3897+K4047+K4196+K4347+K4498+K4652+K4801+K4950+K5099+K5248+K5397+K5546+K5695+K5844+K5993+K6142+K6292+K6441</f>
        <v>-35210.890000000014</v>
      </c>
      <c r="L127" s="67">
        <f t="shared" si="62"/>
        <v>2.1</v>
      </c>
      <c r="M127" s="94"/>
      <c r="N127" s="94"/>
      <c r="O127" s="93"/>
      <c r="P127" s="93"/>
      <c r="Q127" s="125"/>
      <c r="R127" s="93"/>
      <c r="S127" s="93"/>
      <c r="T127" s="135"/>
      <c r="U127" s="135"/>
      <c r="V127" s="93"/>
      <c r="W127" s="94"/>
      <c r="X127" s="6"/>
      <c r="Y127" s="177"/>
      <c r="Z127" s="177"/>
      <c r="AA127" s="177"/>
    </row>
    <row r="128" spans="1:27" s="35" customFormat="1" ht="31.5" x14ac:dyDescent="0.25">
      <c r="A128" s="22" t="s">
        <v>51</v>
      </c>
      <c r="B128" s="44" t="s">
        <v>334</v>
      </c>
      <c r="C128" s="37" t="s">
        <v>217</v>
      </c>
      <c r="D128" s="43" t="s">
        <v>342</v>
      </c>
      <c r="E128" s="93">
        <f t="shared" si="63"/>
        <v>13557</v>
      </c>
      <c r="F128" s="93">
        <f t="shared" si="63"/>
        <v>7909</v>
      </c>
      <c r="G128" s="93">
        <f t="shared" si="63"/>
        <v>13599.39</v>
      </c>
      <c r="H128" s="93">
        <f t="shared" si="63"/>
        <v>10652</v>
      </c>
      <c r="I128" s="93">
        <f t="shared" si="63"/>
        <v>7385.3899999999994</v>
      </c>
      <c r="J128" s="46">
        <f t="shared" si="61"/>
        <v>93.38</v>
      </c>
      <c r="K128" s="93">
        <f t="shared" si="64"/>
        <v>-1695</v>
      </c>
      <c r="L128" s="67">
        <f t="shared" si="62"/>
        <v>21.43</v>
      </c>
      <c r="M128" s="94"/>
      <c r="N128" s="94"/>
      <c r="O128" s="93"/>
      <c r="P128" s="93"/>
      <c r="Q128" s="125"/>
      <c r="R128" s="93"/>
      <c r="S128" s="93"/>
      <c r="T128" s="135"/>
      <c r="U128" s="135"/>
      <c r="V128" s="93"/>
      <c r="W128" s="94"/>
      <c r="X128" s="6"/>
      <c r="Y128" s="177"/>
      <c r="Z128" s="177"/>
      <c r="AA128" s="177"/>
    </row>
    <row r="129" spans="1:27" s="35" customFormat="1" ht="31.5" x14ac:dyDescent="0.25">
      <c r="A129" s="22" t="s">
        <v>51</v>
      </c>
      <c r="B129" s="44" t="s">
        <v>334</v>
      </c>
      <c r="C129" s="37" t="s">
        <v>219</v>
      </c>
      <c r="D129" s="43" t="s">
        <v>220</v>
      </c>
      <c r="E129" s="93">
        <f t="shared" ref="E129:F148" si="65">E291+E445+E600+E751+E900+E1049+E1200+E1352+E1501+E1650+E1801+E1950+E2099+E2250+E2400+E2549+E2700+E2849+E2998+E3148+E3297+E3446+E3597+E3748+E3899+E4049+E4198+E4349+E4500+E4654+E4803+E4952+E5101+E5250+E5399+E5548+E5697+E5846+E5995+E6144+E6294+E6443</f>
        <v>145936</v>
      </c>
      <c r="F129" s="93">
        <f t="shared" si="65"/>
        <v>85129</v>
      </c>
      <c r="G129" s="93">
        <f>G291+G445+G600+G751+G899+G1049+G1200+G1352+G1501+G1650+G1801+G1950+G2099+G2250+G2400+G2549+G2700+G2849+G2998+G3148+G3297+G3446+G3597+G3748+G3899+G4049+G4198+G4349+G4500+G4654+G4803+G4952+G5101+G5250+G5399+G5548+G5697+G5846+G5995+G6144+G6294+G6443</f>
        <v>123153</v>
      </c>
      <c r="H129" s="93">
        <f t="shared" ref="H129:H163" si="66">H291+H445+H600+H751+H900+H1049+H1200+H1352+H1501+H1650+H1801+H1950+H2099+H2250+H2400+H2549+H2700+H2849+H2998+H3148+H3297+H3446+H3597+H3748+H3899+H4049+H4198+H4349+H4500+H4654+H4803+H4952+H5101+H5250+H5399+H5548+H5697+H5846+H5995+H6144+H6294+H6443</f>
        <v>105501</v>
      </c>
      <c r="I129" s="93">
        <f>I291+I445+I600+I751+I900+I1049+I1200+I1352+I1501+I1650+I1801+I1950+I2099+I2250+I2400+I2549+I2700+I2849+I2997+I3148+I3297+I3446+I3597+I3748+I3899+I4049+I4198+I4349+I4500+I4654+I4803+I4952+I5101+I5250+I5399+I5548+I5697+I5846+I5995+I6144+I6294+I6443</f>
        <v>38024</v>
      </c>
      <c r="J129" s="46">
        <f t="shared" si="61"/>
        <v>44.67</v>
      </c>
      <c r="K129" s="93">
        <f t="shared" si="64"/>
        <v>0</v>
      </c>
      <c r="L129" s="67">
        <f t="shared" si="62"/>
        <v>0</v>
      </c>
      <c r="M129" s="94"/>
      <c r="N129" s="94"/>
      <c r="O129" s="93"/>
      <c r="P129" s="93"/>
      <c r="Q129" s="125"/>
      <c r="R129" s="93"/>
      <c r="S129" s="93"/>
      <c r="T129" s="135"/>
      <c r="U129" s="135"/>
      <c r="V129" s="93"/>
      <c r="W129" s="94"/>
      <c r="X129" s="6"/>
      <c r="Y129" s="177"/>
      <c r="Z129" s="177"/>
      <c r="AA129" s="177"/>
    </row>
    <row r="130" spans="1:27" s="35" customFormat="1" ht="31.5" x14ac:dyDescent="0.25">
      <c r="A130" s="22" t="s">
        <v>51</v>
      </c>
      <c r="B130" s="44" t="s">
        <v>334</v>
      </c>
      <c r="C130" s="37" t="s">
        <v>221</v>
      </c>
      <c r="D130" s="43" t="s">
        <v>224</v>
      </c>
      <c r="E130" s="93">
        <f t="shared" si="65"/>
        <v>1091</v>
      </c>
      <c r="F130" s="93">
        <f t="shared" si="65"/>
        <v>637</v>
      </c>
      <c r="G130" s="93">
        <f t="shared" ref="G130:G163" si="67">G292+G446+G601+G752+G901+G1050+G1201+G1353+G1502+G1651+G1802+G1951+G2100+G2251+G2401+G2550+G2701+G2850+G2999+G3149+G3298+G3447+G3598+G3749+G3900+G4050+G4199+G4350+G4501+G4655+G4804+G4953+G5102+G5251+G5400+G5549+G5698+G5847+G5996+G6145+G6295+G6444</f>
        <v>11001.66</v>
      </c>
      <c r="H130" s="93">
        <f t="shared" si="66"/>
        <v>1091</v>
      </c>
      <c r="I130" s="93">
        <f t="shared" ref="I130:I163" si="68">I292+I446+I601+I752+I901+I1050+I1201+I1353+I1502+I1651+I1802+I1951+I2100+I2251+I2401+I2550+I2701+I2850+I2999+I3149+I3298+I3447+I3598+I3749+I3900+I4050+I4199+I4350+I4501+I4655+I4804+I4953+I5102+I5251+I5400+I5549+I5698+I5847+I5996+I6145+I6295+I6444</f>
        <v>10364.66</v>
      </c>
      <c r="J130" s="46">
        <f t="shared" si="61"/>
        <v>1627.11</v>
      </c>
      <c r="K130" s="93">
        <f t="shared" si="64"/>
        <v>0</v>
      </c>
      <c r="L130" s="67">
        <f t="shared" si="62"/>
        <v>0</v>
      </c>
      <c r="M130" s="94"/>
      <c r="N130" s="94"/>
      <c r="O130" s="93"/>
      <c r="P130" s="93"/>
      <c r="Q130" s="125"/>
      <c r="R130" s="93"/>
      <c r="S130" s="93"/>
      <c r="T130" s="135"/>
      <c r="U130" s="135"/>
      <c r="V130" s="93"/>
      <c r="W130" s="94"/>
      <c r="X130" s="6"/>
      <c r="Y130" s="177"/>
      <c r="Z130" s="177"/>
      <c r="AA130" s="177"/>
    </row>
    <row r="131" spans="1:27" s="35" customFormat="1" ht="31.5" x14ac:dyDescent="0.25">
      <c r="A131" s="22" t="s">
        <v>51</v>
      </c>
      <c r="B131" s="44" t="s">
        <v>334</v>
      </c>
      <c r="C131" s="37" t="s">
        <v>222</v>
      </c>
      <c r="D131" s="43" t="s">
        <v>225</v>
      </c>
      <c r="E131" s="93">
        <f t="shared" si="65"/>
        <v>139586</v>
      </c>
      <c r="F131" s="93">
        <f t="shared" si="65"/>
        <v>81425</v>
      </c>
      <c r="G131" s="93">
        <f t="shared" si="67"/>
        <v>163664.68</v>
      </c>
      <c r="H131" s="93">
        <f t="shared" si="66"/>
        <v>105252</v>
      </c>
      <c r="I131" s="93">
        <f t="shared" si="68"/>
        <v>93043.28</v>
      </c>
      <c r="J131" s="46">
        <f t="shared" si="61"/>
        <v>114.27</v>
      </c>
      <c r="K131" s="93">
        <f t="shared" si="64"/>
        <v>-10803.6</v>
      </c>
      <c r="L131" s="67">
        <f t="shared" si="62"/>
        <v>13.27</v>
      </c>
      <c r="M131" s="94"/>
      <c r="N131" s="94"/>
      <c r="O131" s="93"/>
      <c r="P131" s="93"/>
      <c r="Q131" s="125"/>
      <c r="R131" s="93"/>
      <c r="S131" s="93"/>
      <c r="T131" s="135"/>
      <c r="U131" s="135"/>
      <c r="V131" s="93"/>
      <c r="W131" s="94"/>
      <c r="X131" s="6"/>
      <c r="Y131" s="177"/>
      <c r="Z131" s="177"/>
      <c r="AA131" s="177"/>
    </row>
    <row r="132" spans="1:27" s="35" customFormat="1" ht="31.5" x14ac:dyDescent="0.25">
      <c r="A132" s="22" t="s">
        <v>51</v>
      </c>
      <c r="B132" s="44" t="s">
        <v>334</v>
      </c>
      <c r="C132" s="37" t="s">
        <v>277</v>
      </c>
      <c r="D132" s="43" t="s">
        <v>278</v>
      </c>
      <c r="E132" s="93">
        <f t="shared" si="65"/>
        <v>2712</v>
      </c>
      <c r="F132" s="93">
        <f t="shared" si="65"/>
        <v>1582</v>
      </c>
      <c r="G132" s="93">
        <f t="shared" si="67"/>
        <v>6556.89</v>
      </c>
      <c r="H132" s="93">
        <f t="shared" si="66"/>
        <v>2712</v>
      </c>
      <c r="I132" s="93">
        <f t="shared" si="68"/>
        <v>4974.8900000000003</v>
      </c>
      <c r="J132" s="46">
        <f t="shared" si="61"/>
        <v>314.47000000000003</v>
      </c>
      <c r="K132" s="93">
        <f t="shared" si="64"/>
        <v>0</v>
      </c>
      <c r="L132" s="67">
        <f t="shared" si="62"/>
        <v>0</v>
      </c>
      <c r="M132" s="94"/>
      <c r="N132" s="94"/>
      <c r="O132" s="93"/>
      <c r="P132" s="93"/>
      <c r="Q132" s="125"/>
      <c r="R132" s="93"/>
      <c r="S132" s="93"/>
      <c r="T132" s="135"/>
      <c r="U132" s="135"/>
      <c r="V132" s="93"/>
      <c r="W132" s="94"/>
      <c r="X132" s="6"/>
      <c r="Y132" s="177"/>
      <c r="Z132" s="177"/>
      <c r="AA132" s="177"/>
    </row>
    <row r="133" spans="1:27" s="35" customFormat="1" ht="31.5" x14ac:dyDescent="0.25">
      <c r="A133" s="22" t="s">
        <v>51</v>
      </c>
      <c r="B133" s="44" t="s">
        <v>334</v>
      </c>
      <c r="C133" s="37" t="s">
        <v>226</v>
      </c>
      <c r="D133" s="38" t="s">
        <v>430</v>
      </c>
      <c r="E133" s="93">
        <f t="shared" si="65"/>
        <v>172154</v>
      </c>
      <c r="F133" s="93">
        <f t="shared" si="65"/>
        <v>172154</v>
      </c>
      <c r="G133" s="93">
        <f t="shared" si="67"/>
        <v>301413.86000000004</v>
      </c>
      <c r="H133" s="93">
        <f t="shared" si="66"/>
        <v>284455</v>
      </c>
      <c r="I133" s="93">
        <f t="shared" si="68"/>
        <v>353.88000000000011</v>
      </c>
      <c r="J133" s="46"/>
      <c r="K133" s="93">
        <f t="shared" si="64"/>
        <v>0</v>
      </c>
      <c r="L133" s="67"/>
      <c r="M133" s="94"/>
      <c r="N133" s="94"/>
      <c r="O133" s="93"/>
      <c r="P133" s="93"/>
      <c r="Q133" s="125"/>
      <c r="R133" s="93"/>
      <c r="S133" s="93"/>
      <c r="T133" s="135"/>
      <c r="U133" s="135"/>
      <c r="V133" s="93"/>
      <c r="W133" s="94"/>
      <c r="X133" s="6"/>
      <c r="Y133" s="177"/>
      <c r="Z133" s="177"/>
      <c r="AA133" s="177"/>
    </row>
    <row r="134" spans="1:27" s="35" customFormat="1" ht="31.5" x14ac:dyDescent="0.25">
      <c r="A134" s="22" t="s">
        <v>51</v>
      </c>
      <c r="B134" s="44" t="s">
        <v>334</v>
      </c>
      <c r="C134" s="37" t="s">
        <v>227</v>
      </c>
      <c r="D134" s="43" t="s">
        <v>343</v>
      </c>
      <c r="E134" s="93">
        <f t="shared" si="65"/>
        <v>588977</v>
      </c>
      <c r="F134" s="93">
        <f t="shared" si="65"/>
        <v>343570</v>
      </c>
      <c r="G134" s="93">
        <f t="shared" si="67"/>
        <v>302747.94</v>
      </c>
      <c r="H134" s="93">
        <f t="shared" si="66"/>
        <v>267251</v>
      </c>
      <c r="I134" s="93">
        <f t="shared" si="68"/>
        <v>0</v>
      </c>
      <c r="J134" s="46">
        <f>ROUND(I134/F134*100,2)</f>
        <v>0</v>
      </c>
      <c r="K134" s="93">
        <f t="shared" si="64"/>
        <v>-40822.06</v>
      </c>
      <c r="L134" s="67">
        <f>ROUND(K134*100/-F134,2)</f>
        <v>11.88</v>
      </c>
      <c r="M134" s="94"/>
      <c r="N134" s="94"/>
      <c r="O134" s="93"/>
      <c r="P134" s="93"/>
      <c r="Q134" s="125"/>
      <c r="R134" s="93"/>
      <c r="S134" s="93"/>
      <c r="T134" s="135"/>
      <c r="U134" s="135"/>
      <c r="V134" s="93"/>
      <c r="W134" s="94"/>
      <c r="X134" s="6"/>
      <c r="Y134" s="177"/>
      <c r="Z134" s="177"/>
      <c r="AA134" s="177"/>
    </row>
    <row r="135" spans="1:27" s="35" customFormat="1" ht="15.75" x14ac:dyDescent="0.25">
      <c r="A135" s="22" t="s">
        <v>51</v>
      </c>
      <c r="B135" s="44" t="s">
        <v>334</v>
      </c>
      <c r="C135" s="37" t="s">
        <v>229</v>
      </c>
      <c r="D135" s="38" t="s">
        <v>398</v>
      </c>
      <c r="E135" s="93">
        <f t="shared" si="65"/>
        <v>0</v>
      </c>
      <c r="F135" s="93">
        <f t="shared" si="65"/>
        <v>0</v>
      </c>
      <c r="G135" s="93">
        <f t="shared" si="67"/>
        <v>0</v>
      </c>
      <c r="H135" s="93">
        <f t="shared" si="66"/>
        <v>0</v>
      </c>
      <c r="I135" s="93">
        <f t="shared" si="68"/>
        <v>0</v>
      </c>
      <c r="J135" s="46"/>
      <c r="K135" s="93">
        <f t="shared" si="64"/>
        <v>0</v>
      </c>
      <c r="L135" s="67"/>
      <c r="M135" s="94"/>
      <c r="N135" s="94"/>
      <c r="O135" s="93"/>
      <c r="P135" s="93"/>
      <c r="Q135" s="125"/>
      <c r="R135" s="93"/>
      <c r="S135" s="93"/>
      <c r="T135" s="135"/>
      <c r="U135" s="135"/>
      <c r="V135" s="93"/>
      <c r="W135" s="94"/>
      <c r="X135" s="6"/>
      <c r="Y135" s="177"/>
      <c r="Z135" s="177"/>
      <c r="AA135" s="177"/>
    </row>
    <row r="136" spans="1:27" s="35" customFormat="1" ht="15.75" x14ac:dyDescent="0.25">
      <c r="A136" s="22" t="s">
        <v>51</v>
      </c>
      <c r="B136" s="44" t="s">
        <v>334</v>
      </c>
      <c r="C136" s="37" t="s">
        <v>376</v>
      </c>
      <c r="D136" s="43" t="s">
        <v>358</v>
      </c>
      <c r="E136" s="93">
        <f t="shared" si="65"/>
        <v>345358</v>
      </c>
      <c r="F136" s="93">
        <f t="shared" si="65"/>
        <v>201167</v>
      </c>
      <c r="G136" s="93">
        <f t="shared" si="67"/>
        <v>281684.3899999999</v>
      </c>
      <c r="H136" s="93">
        <f t="shared" si="66"/>
        <v>194468</v>
      </c>
      <c r="I136" s="93">
        <f t="shared" si="68"/>
        <v>121787.72999999998</v>
      </c>
      <c r="J136" s="46">
        <f>ROUND(I136/F136*100,2)</f>
        <v>60.54</v>
      </c>
      <c r="K136" s="93">
        <f t="shared" si="64"/>
        <v>-41270.340000000004</v>
      </c>
      <c r="L136" s="67">
        <f>ROUND(K136*100/-F136,2)</f>
        <v>20.52</v>
      </c>
      <c r="M136" s="94"/>
      <c r="N136" s="94"/>
      <c r="O136" s="93"/>
      <c r="P136" s="93"/>
      <c r="Q136" s="125"/>
      <c r="R136" s="93"/>
      <c r="S136" s="93"/>
      <c r="T136" s="135"/>
      <c r="U136" s="135"/>
      <c r="V136" s="93"/>
      <c r="W136" s="94"/>
      <c r="X136" s="6"/>
      <c r="Y136" s="177"/>
      <c r="Z136" s="177"/>
      <c r="AA136" s="177"/>
    </row>
    <row r="137" spans="1:27" s="35" customFormat="1" ht="15.75" x14ac:dyDescent="0.25">
      <c r="A137" s="22" t="s">
        <v>51</v>
      </c>
      <c r="B137" s="44" t="s">
        <v>334</v>
      </c>
      <c r="C137" s="37" t="s">
        <v>231</v>
      </c>
      <c r="D137" s="43" t="s">
        <v>336</v>
      </c>
      <c r="E137" s="93">
        <f t="shared" si="65"/>
        <v>196765</v>
      </c>
      <c r="F137" s="93">
        <f t="shared" si="65"/>
        <v>114083</v>
      </c>
      <c r="G137" s="93">
        <f t="shared" si="67"/>
        <v>168903</v>
      </c>
      <c r="H137" s="93">
        <f t="shared" si="66"/>
        <v>32471</v>
      </c>
      <c r="I137" s="93">
        <f t="shared" si="68"/>
        <v>134151.4</v>
      </c>
      <c r="J137" s="46">
        <f>ROUND(I137/F137*100,2)</f>
        <v>117.59</v>
      </c>
      <c r="K137" s="93">
        <f t="shared" si="64"/>
        <v>-79331.399999999994</v>
      </c>
      <c r="L137" s="67">
        <f>ROUND(K137*100/-F137,2)</f>
        <v>69.540000000000006</v>
      </c>
      <c r="M137" s="94"/>
      <c r="N137" s="94"/>
      <c r="O137" s="93"/>
      <c r="P137" s="93"/>
      <c r="Q137" s="125"/>
      <c r="R137" s="93"/>
      <c r="S137" s="93"/>
      <c r="T137" s="135"/>
      <c r="U137" s="135"/>
      <c r="V137" s="93"/>
      <c r="W137" s="94"/>
      <c r="X137" s="6"/>
      <c r="Y137" s="177"/>
      <c r="Z137" s="177"/>
      <c r="AA137" s="177"/>
    </row>
    <row r="138" spans="1:27" s="35" customFormat="1" ht="15.75" x14ac:dyDescent="0.25">
      <c r="A138" s="22" t="s">
        <v>51</v>
      </c>
      <c r="B138" s="44" t="s">
        <v>334</v>
      </c>
      <c r="C138" s="37" t="s">
        <v>233</v>
      </c>
      <c r="D138" s="43" t="s">
        <v>337</v>
      </c>
      <c r="E138" s="93">
        <f t="shared" si="65"/>
        <v>0</v>
      </c>
      <c r="F138" s="93">
        <f t="shared" si="65"/>
        <v>0</v>
      </c>
      <c r="G138" s="93">
        <f t="shared" si="67"/>
        <v>0</v>
      </c>
      <c r="H138" s="93">
        <f t="shared" si="66"/>
        <v>0</v>
      </c>
      <c r="I138" s="93">
        <f t="shared" si="68"/>
        <v>0</v>
      </c>
      <c r="J138" s="46"/>
      <c r="K138" s="93">
        <f t="shared" si="64"/>
        <v>0</v>
      </c>
      <c r="L138" s="67"/>
      <c r="M138" s="94"/>
      <c r="N138" s="94"/>
      <c r="O138" s="93"/>
      <c r="P138" s="93"/>
      <c r="Q138" s="125"/>
      <c r="R138" s="93"/>
      <c r="S138" s="93"/>
      <c r="T138" s="135"/>
      <c r="U138" s="135"/>
      <c r="V138" s="93"/>
      <c r="W138" s="94"/>
      <c r="X138" s="6"/>
      <c r="Y138" s="177"/>
      <c r="Z138" s="177"/>
      <c r="AA138" s="177"/>
    </row>
    <row r="139" spans="1:27" s="35" customFormat="1" ht="31.5" x14ac:dyDescent="0.25">
      <c r="A139" s="22" t="s">
        <v>51</v>
      </c>
      <c r="B139" s="44" t="s">
        <v>334</v>
      </c>
      <c r="C139" s="37" t="s">
        <v>235</v>
      </c>
      <c r="D139" s="43" t="s">
        <v>236</v>
      </c>
      <c r="E139" s="93">
        <f t="shared" si="65"/>
        <v>253694</v>
      </c>
      <c r="F139" s="93">
        <f t="shared" si="65"/>
        <v>147988</v>
      </c>
      <c r="G139" s="93">
        <f t="shared" si="67"/>
        <v>336261.02</v>
      </c>
      <c r="H139" s="93">
        <f t="shared" si="66"/>
        <v>253694</v>
      </c>
      <c r="I139" s="93">
        <f t="shared" si="68"/>
        <v>188273.02000000002</v>
      </c>
      <c r="J139" s="46">
        <f>ROUND(I139/F139*100,2)</f>
        <v>127.22</v>
      </c>
      <c r="K139" s="93">
        <f t="shared" si="64"/>
        <v>0</v>
      </c>
      <c r="L139" s="67">
        <f>ROUND(K139*100/-F139,2)</f>
        <v>0</v>
      </c>
      <c r="M139" s="94"/>
      <c r="N139" s="94"/>
      <c r="O139" s="93"/>
      <c r="P139" s="93"/>
      <c r="Q139" s="125"/>
      <c r="R139" s="93"/>
      <c r="S139" s="93"/>
      <c r="T139" s="135"/>
      <c r="U139" s="135"/>
      <c r="V139" s="93"/>
      <c r="W139" s="94"/>
      <c r="X139" s="6"/>
      <c r="Y139" s="177"/>
      <c r="Z139" s="177"/>
      <c r="AA139" s="177"/>
    </row>
    <row r="140" spans="1:27" s="35" customFormat="1" ht="31.5" x14ac:dyDescent="0.25">
      <c r="A140" s="22" t="s">
        <v>51</v>
      </c>
      <c r="B140" s="44" t="s">
        <v>334</v>
      </c>
      <c r="C140" s="37" t="s">
        <v>237</v>
      </c>
      <c r="D140" s="43" t="s">
        <v>238</v>
      </c>
      <c r="E140" s="93">
        <f t="shared" si="65"/>
        <v>155210</v>
      </c>
      <c r="F140" s="93">
        <f t="shared" si="65"/>
        <v>89322</v>
      </c>
      <c r="G140" s="93">
        <f t="shared" si="67"/>
        <v>57505.41</v>
      </c>
      <c r="H140" s="93">
        <f t="shared" si="66"/>
        <v>53840</v>
      </c>
      <c r="I140" s="93">
        <f t="shared" si="68"/>
        <v>0</v>
      </c>
      <c r="J140" s="46">
        <f>ROUND(I140/F140*100,2)</f>
        <v>0</v>
      </c>
      <c r="K140" s="93">
        <f t="shared" si="64"/>
        <v>-31816.589999999997</v>
      </c>
      <c r="L140" s="67">
        <f>ROUND(K140*100/-F140,2)</f>
        <v>35.619999999999997</v>
      </c>
      <c r="M140" s="94"/>
      <c r="N140" s="94"/>
      <c r="O140" s="93"/>
      <c r="P140" s="93"/>
      <c r="Q140" s="125"/>
      <c r="R140" s="93"/>
      <c r="S140" s="93"/>
      <c r="T140" s="135"/>
      <c r="U140" s="135"/>
      <c r="V140" s="93"/>
      <c r="W140" s="94"/>
      <c r="X140" s="6"/>
      <c r="Y140" s="177"/>
      <c r="Z140" s="177"/>
      <c r="AA140" s="177"/>
    </row>
    <row r="141" spans="1:27" s="35" customFormat="1" ht="15.75" x14ac:dyDescent="0.25">
      <c r="A141" s="22" t="s">
        <v>51</v>
      </c>
      <c r="B141" s="44" t="s">
        <v>334</v>
      </c>
      <c r="C141" s="37" t="s">
        <v>239</v>
      </c>
      <c r="D141" s="38" t="s">
        <v>399</v>
      </c>
      <c r="E141" s="93">
        <f t="shared" si="65"/>
        <v>0</v>
      </c>
      <c r="F141" s="93">
        <f t="shared" si="65"/>
        <v>0</v>
      </c>
      <c r="G141" s="93">
        <f t="shared" si="67"/>
        <v>0</v>
      </c>
      <c r="H141" s="93">
        <f t="shared" si="66"/>
        <v>0</v>
      </c>
      <c r="I141" s="93">
        <f t="shared" si="68"/>
        <v>0</v>
      </c>
      <c r="J141" s="46"/>
      <c r="K141" s="93">
        <f t="shared" si="64"/>
        <v>0</v>
      </c>
      <c r="L141" s="67"/>
      <c r="M141" s="94"/>
      <c r="N141" s="94"/>
      <c r="O141" s="93"/>
      <c r="P141" s="93"/>
      <c r="Q141" s="125"/>
      <c r="R141" s="93"/>
      <c r="S141" s="93"/>
      <c r="T141" s="135"/>
      <c r="U141" s="135"/>
      <c r="V141" s="93"/>
      <c r="W141" s="94"/>
      <c r="X141" s="6"/>
      <c r="Y141" s="177"/>
      <c r="Z141" s="177"/>
      <c r="AA141" s="177"/>
    </row>
    <row r="142" spans="1:27" s="35" customFormat="1" ht="27.75" customHeight="1" x14ac:dyDescent="0.25">
      <c r="A142" s="22" t="s">
        <v>51</v>
      </c>
      <c r="B142" s="44" t="s">
        <v>334</v>
      </c>
      <c r="C142" s="37" t="s">
        <v>240</v>
      </c>
      <c r="D142" s="38" t="s">
        <v>338</v>
      </c>
      <c r="E142" s="93">
        <f t="shared" si="65"/>
        <v>0</v>
      </c>
      <c r="F142" s="93">
        <f t="shared" si="65"/>
        <v>0</v>
      </c>
      <c r="G142" s="93">
        <f t="shared" si="67"/>
        <v>0</v>
      </c>
      <c r="H142" s="93">
        <f t="shared" si="66"/>
        <v>0</v>
      </c>
      <c r="I142" s="93">
        <f t="shared" si="68"/>
        <v>0</v>
      </c>
      <c r="J142" s="46"/>
      <c r="K142" s="93">
        <f t="shared" si="64"/>
        <v>0</v>
      </c>
      <c r="L142" s="67"/>
      <c r="M142" s="94"/>
      <c r="N142" s="94"/>
      <c r="O142" s="93"/>
      <c r="P142" s="93"/>
      <c r="Q142" s="125"/>
      <c r="R142" s="93"/>
      <c r="S142" s="93"/>
      <c r="T142" s="135"/>
      <c r="U142" s="135"/>
      <c r="V142" s="93"/>
      <c r="W142" s="94"/>
      <c r="X142" s="6"/>
      <c r="Y142" s="177"/>
      <c r="Z142" s="177"/>
      <c r="AA142" s="177"/>
    </row>
    <row r="143" spans="1:27" s="35" customFormat="1" ht="15.75" x14ac:dyDescent="0.25">
      <c r="A143" s="22" t="s">
        <v>51</v>
      </c>
      <c r="B143" s="44" t="s">
        <v>334</v>
      </c>
      <c r="C143" s="37" t="s">
        <v>241</v>
      </c>
      <c r="D143" s="43" t="s">
        <v>242</v>
      </c>
      <c r="E143" s="93">
        <f t="shared" si="65"/>
        <v>10316</v>
      </c>
      <c r="F143" s="93">
        <f t="shared" si="65"/>
        <v>5932</v>
      </c>
      <c r="G143" s="93">
        <f t="shared" si="67"/>
        <v>12147.38</v>
      </c>
      <c r="H143" s="93">
        <f t="shared" si="66"/>
        <v>8944</v>
      </c>
      <c r="I143" s="93">
        <f t="shared" si="68"/>
        <v>6745.5599999999986</v>
      </c>
      <c r="J143" s="46">
        <f t="shared" ref="J143:J150" si="69">ROUND(I143/F143*100,2)</f>
        <v>113.71</v>
      </c>
      <c r="K143" s="93">
        <f t="shared" si="64"/>
        <v>-530.18000000000006</v>
      </c>
      <c r="L143" s="67">
        <f t="shared" ref="L143:L150" si="70">ROUND(K143*100/-F143,2)</f>
        <v>8.94</v>
      </c>
      <c r="M143" s="94"/>
      <c r="N143" s="94"/>
      <c r="O143" s="93"/>
      <c r="P143" s="93"/>
      <c r="Q143" s="125"/>
      <c r="R143" s="93"/>
      <c r="S143" s="93"/>
      <c r="T143" s="135"/>
      <c r="U143" s="135"/>
      <c r="V143" s="93"/>
      <c r="W143" s="94"/>
      <c r="X143" s="6"/>
      <c r="Y143" s="177"/>
      <c r="Z143" s="177"/>
      <c r="AA143" s="177"/>
    </row>
    <row r="144" spans="1:27" s="35" customFormat="1" ht="31.5" x14ac:dyDescent="0.25">
      <c r="A144" s="22" t="s">
        <v>51</v>
      </c>
      <c r="B144" s="44" t="s">
        <v>334</v>
      </c>
      <c r="C144" s="37" t="s">
        <v>245</v>
      </c>
      <c r="D144" s="43" t="s">
        <v>344</v>
      </c>
      <c r="E144" s="93">
        <f t="shared" si="65"/>
        <v>326613</v>
      </c>
      <c r="F144" s="93">
        <f t="shared" si="65"/>
        <v>190522</v>
      </c>
      <c r="G144" s="93">
        <f t="shared" si="67"/>
        <v>225328.57</v>
      </c>
      <c r="H144" s="93">
        <f t="shared" si="66"/>
        <v>109405</v>
      </c>
      <c r="I144" s="93">
        <f t="shared" si="68"/>
        <v>105296.35</v>
      </c>
      <c r="J144" s="46">
        <f t="shared" si="69"/>
        <v>55.27</v>
      </c>
      <c r="K144" s="93">
        <f t="shared" si="64"/>
        <v>-70489.78</v>
      </c>
      <c r="L144" s="67">
        <f t="shared" si="70"/>
        <v>37</v>
      </c>
      <c r="M144" s="94"/>
      <c r="N144" s="94"/>
      <c r="O144" s="93"/>
      <c r="P144" s="93"/>
      <c r="Q144" s="125"/>
      <c r="R144" s="93"/>
      <c r="S144" s="93"/>
      <c r="T144" s="135"/>
      <c r="U144" s="135"/>
      <c r="V144" s="93"/>
      <c r="W144" s="94"/>
      <c r="X144" s="6"/>
      <c r="Y144" s="177"/>
      <c r="Z144" s="177"/>
      <c r="AA144" s="177"/>
    </row>
    <row r="145" spans="1:27" s="35" customFormat="1" ht="15.75" x14ac:dyDescent="0.25">
      <c r="A145" s="22" t="s">
        <v>51</v>
      </c>
      <c r="B145" s="44" t="s">
        <v>334</v>
      </c>
      <c r="C145" s="37" t="s">
        <v>247</v>
      </c>
      <c r="D145" s="43" t="s">
        <v>248</v>
      </c>
      <c r="E145" s="93">
        <f t="shared" si="65"/>
        <v>1902</v>
      </c>
      <c r="F145" s="93">
        <f t="shared" si="65"/>
        <v>1110</v>
      </c>
      <c r="G145" s="93">
        <f t="shared" si="67"/>
        <v>9766.4000000000015</v>
      </c>
      <c r="H145" s="93">
        <f t="shared" si="66"/>
        <v>1902</v>
      </c>
      <c r="I145" s="93">
        <f t="shared" si="68"/>
        <v>8656.4000000000015</v>
      </c>
      <c r="J145" s="46">
        <f t="shared" si="69"/>
        <v>779.86</v>
      </c>
      <c r="K145" s="93">
        <f t="shared" si="64"/>
        <v>0</v>
      </c>
      <c r="L145" s="67">
        <f t="shared" si="70"/>
        <v>0</v>
      </c>
      <c r="M145" s="94"/>
      <c r="N145" s="94"/>
      <c r="O145" s="93"/>
      <c r="P145" s="93"/>
      <c r="Q145" s="125"/>
      <c r="R145" s="93"/>
      <c r="S145" s="93"/>
      <c r="T145" s="135"/>
      <c r="U145" s="135"/>
      <c r="V145" s="93"/>
      <c r="W145" s="94"/>
      <c r="X145" s="6"/>
      <c r="Y145" s="177"/>
      <c r="Z145" s="177"/>
      <c r="AA145" s="177"/>
    </row>
    <row r="146" spans="1:27" s="35" customFormat="1" ht="31.5" x14ac:dyDescent="0.25">
      <c r="A146" s="22" t="s">
        <v>51</v>
      </c>
      <c r="B146" s="44" t="s">
        <v>334</v>
      </c>
      <c r="C146" s="37" t="s">
        <v>249</v>
      </c>
      <c r="D146" s="43" t="s">
        <v>250</v>
      </c>
      <c r="E146" s="93">
        <f t="shared" si="65"/>
        <v>317373</v>
      </c>
      <c r="F146" s="93">
        <f t="shared" si="65"/>
        <v>185134</v>
      </c>
      <c r="G146" s="93">
        <f t="shared" si="67"/>
        <v>115578.46</v>
      </c>
      <c r="H146" s="93">
        <f t="shared" si="66"/>
        <v>85161</v>
      </c>
      <c r="I146" s="93">
        <f t="shared" si="68"/>
        <v>0</v>
      </c>
      <c r="J146" s="46">
        <f t="shared" si="69"/>
        <v>0</v>
      </c>
      <c r="K146" s="93">
        <f t="shared" si="64"/>
        <v>-69555.539999999994</v>
      </c>
      <c r="L146" s="67">
        <f t="shared" si="70"/>
        <v>37.57</v>
      </c>
      <c r="M146" s="94"/>
      <c r="N146" s="94"/>
      <c r="O146" s="93"/>
      <c r="P146" s="93"/>
      <c r="Q146" s="125"/>
      <c r="R146" s="93"/>
      <c r="S146" s="93"/>
      <c r="T146" s="135"/>
      <c r="U146" s="135"/>
      <c r="V146" s="93"/>
      <c r="W146" s="94"/>
      <c r="X146" s="6"/>
      <c r="Y146" s="177"/>
      <c r="Z146" s="177"/>
      <c r="AA146" s="177"/>
    </row>
    <row r="147" spans="1:27" s="35" customFormat="1" ht="15.75" x14ac:dyDescent="0.25">
      <c r="A147" s="22" t="s">
        <v>51</v>
      </c>
      <c r="B147" s="44" t="s">
        <v>334</v>
      </c>
      <c r="C147" s="37" t="s">
        <v>251</v>
      </c>
      <c r="D147" s="43" t="s">
        <v>260</v>
      </c>
      <c r="E147" s="93">
        <f t="shared" si="65"/>
        <v>13810</v>
      </c>
      <c r="F147" s="93">
        <f t="shared" si="65"/>
        <v>8056</v>
      </c>
      <c r="G147" s="93">
        <f t="shared" si="67"/>
        <v>2592.44</v>
      </c>
      <c r="H147" s="93">
        <f t="shared" si="66"/>
        <v>2593</v>
      </c>
      <c r="I147" s="93">
        <f t="shared" si="68"/>
        <v>0</v>
      </c>
      <c r="J147" s="46">
        <f t="shared" si="69"/>
        <v>0</v>
      </c>
      <c r="K147" s="93">
        <f t="shared" si="64"/>
        <v>-5463.5599999999995</v>
      </c>
      <c r="L147" s="67">
        <f t="shared" si="70"/>
        <v>67.819999999999993</v>
      </c>
      <c r="M147" s="94"/>
      <c r="N147" s="94"/>
      <c r="O147" s="93"/>
      <c r="P147" s="93"/>
      <c r="Q147" s="125"/>
      <c r="R147" s="93"/>
      <c r="S147" s="93"/>
      <c r="T147" s="135"/>
      <c r="U147" s="135"/>
      <c r="V147" s="93"/>
      <c r="W147" s="94"/>
      <c r="X147" s="6"/>
      <c r="Y147" s="177"/>
      <c r="Z147" s="177"/>
      <c r="AA147" s="177"/>
    </row>
    <row r="148" spans="1:27" s="35" customFormat="1" ht="15.75" x14ac:dyDescent="0.25">
      <c r="A148" s="22" t="s">
        <v>51</v>
      </c>
      <c r="B148" s="44" t="s">
        <v>334</v>
      </c>
      <c r="C148" s="37" t="s">
        <v>252</v>
      </c>
      <c r="D148" s="43" t="s">
        <v>253</v>
      </c>
      <c r="E148" s="93">
        <f t="shared" si="65"/>
        <v>144901</v>
      </c>
      <c r="F148" s="93">
        <f t="shared" si="65"/>
        <v>84525</v>
      </c>
      <c r="G148" s="93">
        <f t="shared" si="67"/>
        <v>15164.93</v>
      </c>
      <c r="H148" s="93">
        <f t="shared" si="66"/>
        <v>14116</v>
      </c>
      <c r="I148" s="93">
        <f t="shared" si="68"/>
        <v>6080.5300000000007</v>
      </c>
      <c r="J148" s="46">
        <f t="shared" si="69"/>
        <v>7.19</v>
      </c>
      <c r="K148" s="93">
        <f t="shared" si="64"/>
        <v>-75440.600000000006</v>
      </c>
      <c r="L148" s="67">
        <f t="shared" si="70"/>
        <v>89.25</v>
      </c>
      <c r="M148" s="94"/>
      <c r="N148" s="94"/>
      <c r="O148" s="93"/>
      <c r="P148" s="93"/>
      <c r="Q148" s="125"/>
      <c r="R148" s="93"/>
      <c r="S148" s="93"/>
      <c r="T148" s="135"/>
      <c r="U148" s="135"/>
      <c r="V148" s="93"/>
      <c r="W148" s="94"/>
      <c r="X148" s="6"/>
      <c r="Y148" s="177"/>
      <c r="Z148" s="177"/>
      <c r="AA148" s="177"/>
    </row>
    <row r="149" spans="1:27" s="35" customFormat="1" ht="15.75" x14ac:dyDescent="0.25">
      <c r="A149" s="22" t="s">
        <v>51</v>
      </c>
      <c r="B149" s="44" t="s">
        <v>334</v>
      </c>
      <c r="C149" s="37" t="s">
        <v>254</v>
      </c>
      <c r="D149" s="43" t="s">
        <v>255</v>
      </c>
      <c r="E149" s="93">
        <f t="shared" ref="E149:F163" si="71">E311+E465+E620+E771+E920+E1069+E1220+E1372+E1521+E1670+E1821+E1970+E2119+E2270+E2420+E2569+E2720+E2869+E3018+E3168+E3317+E3466+E3617+E3768+E3919+E4069+E4218+E4369+E4520+E4674+E4823+E4972+E5121+E5270+E5419+E5568+E5717+E5866+E6015+E6164+E6314+E6463</f>
        <v>6352</v>
      </c>
      <c r="F149" s="93">
        <f t="shared" si="71"/>
        <v>3705</v>
      </c>
      <c r="G149" s="93">
        <f t="shared" si="67"/>
        <v>15071.68</v>
      </c>
      <c r="H149" s="93">
        <f t="shared" si="66"/>
        <v>6352</v>
      </c>
      <c r="I149" s="93">
        <f t="shared" si="68"/>
        <v>11366.68</v>
      </c>
      <c r="J149" s="46">
        <f t="shared" si="69"/>
        <v>306.79000000000002</v>
      </c>
      <c r="K149" s="93">
        <f t="shared" si="64"/>
        <v>0</v>
      </c>
      <c r="L149" s="67">
        <f t="shared" si="70"/>
        <v>0</v>
      </c>
      <c r="M149" s="94"/>
      <c r="N149" s="94"/>
      <c r="O149" s="93"/>
      <c r="P149" s="93"/>
      <c r="Q149" s="125"/>
      <c r="R149" s="93"/>
      <c r="S149" s="93"/>
      <c r="T149" s="135"/>
      <c r="U149" s="135"/>
      <c r="V149" s="93"/>
      <c r="W149" s="94"/>
      <c r="X149" s="6"/>
      <c r="Y149" s="177"/>
      <c r="Z149" s="177"/>
      <c r="AA149" s="177"/>
    </row>
    <row r="150" spans="1:27" s="35" customFormat="1" ht="15.75" x14ac:dyDescent="0.25">
      <c r="A150" s="22" t="s">
        <v>51</v>
      </c>
      <c r="B150" s="44" t="s">
        <v>334</v>
      </c>
      <c r="C150" s="37" t="s">
        <v>256</v>
      </c>
      <c r="D150" s="43" t="s">
        <v>257</v>
      </c>
      <c r="E150" s="93">
        <f t="shared" si="71"/>
        <v>192011</v>
      </c>
      <c r="F150" s="93">
        <f t="shared" si="71"/>
        <v>112006</v>
      </c>
      <c r="G150" s="93">
        <f t="shared" si="67"/>
        <v>100504</v>
      </c>
      <c r="H150" s="93">
        <f t="shared" si="66"/>
        <v>50252</v>
      </c>
      <c r="I150" s="93">
        <f t="shared" si="68"/>
        <v>0</v>
      </c>
      <c r="J150" s="46">
        <f t="shared" si="69"/>
        <v>0</v>
      </c>
      <c r="K150" s="93">
        <f t="shared" si="64"/>
        <v>-11502</v>
      </c>
      <c r="L150" s="67">
        <f t="shared" si="70"/>
        <v>10.27</v>
      </c>
      <c r="M150" s="94"/>
      <c r="N150" s="94"/>
      <c r="O150" s="93"/>
      <c r="P150" s="93"/>
      <c r="Q150" s="125"/>
      <c r="R150" s="93"/>
      <c r="S150" s="93"/>
      <c r="T150" s="135"/>
      <c r="U150" s="135"/>
      <c r="V150" s="93"/>
      <c r="W150" s="94"/>
      <c r="X150" s="6"/>
      <c r="Y150" s="177"/>
      <c r="Z150" s="177"/>
      <c r="AA150" s="177"/>
    </row>
    <row r="151" spans="1:27" s="35" customFormat="1" ht="31.5" x14ac:dyDescent="0.25">
      <c r="A151" s="22" t="s">
        <v>51</v>
      </c>
      <c r="B151" s="44" t="s">
        <v>334</v>
      </c>
      <c r="C151" s="37" t="s">
        <v>258</v>
      </c>
      <c r="D151" s="38" t="s">
        <v>403</v>
      </c>
      <c r="E151" s="93">
        <f t="shared" si="71"/>
        <v>0</v>
      </c>
      <c r="F151" s="93">
        <f t="shared" si="71"/>
        <v>0</v>
      </c>
      <c r="G151" s="93">
        <f t="shared" si="67"/>
        <v>0</v>
      </c>
      <c r="H151" s="93">
        <f t="shared" si="66"/>
        <v>0</v>
      </c>
      <c r="I151" s="93">
        <f t="shared" si="68"/>
        <v>0</v>
      </c>
      <c r="J151" s="46"/>
      <c r="K151" s="93">
        <f t="shared" si="64"/>
        <v>0</v>
      </c>
      <c r="L151" s="67"/>
      <c r="M151" s="94"/>
      <c r="N151" s="94"/>
      <c r="O151" s="93"/>
      <c r="P151" s="93"/>
      <c r="Q151" s="125"/>
      <c r="R151" s="93"/>
      <c r="S151" s="93"/>
      <c r="T151" s="135"/>
      <c r="U151" s="135"/>
      <c r="V151" s="93"/>
      <c r="W151" s="94"/>
      <c r="X151" s="6"/>
      <c r="Y151" s="177"/>
      <c r="Z151" s="177"/>
      <c r="AA151" s="177"/>
    </row>
    <row r="152" spans="1:27" s="35" customFormat="1" ht="15.75" x14ac:dyDescent="0.25">
      <c r="A152" s="22" t="s">
        <v>51</v>
      </c>
      <c r="B152" s="44" t="s">
        <v>334</v>
      </c>
      <c r="C152" s="37" t="s">
        <v>261</v>
      </c>
      <c r="D152" s="43" t="s">
        <v>262</v>
      </c>
      <c r="E152" s="93">
        <f t="shared" si="71"/>
        <v>554970</v>
      </c>
      <c r="F152" s="93">
        <f t="shared" si="71"/>
        <v>323733</v>
      </c>
      <c r="G152" s="93">
        <f t="shared" si="67"/>
        <v>181098.8</v>
      </c>
      <c r="H152" s="93">
        <f t="shared" si="66"/>
        <v>167702</v>
      </c>
      <c r="I152" s="93">
        <f t="shared" si="68"/>
        <v>36217.799999999988</v>
      </c>
      <c r="J152" s="46">
        <f>ROUND(I152/F152*100,2)</f>
        <v>11.19</v>
      </c>
      <c r="K152" s="93">
        <f t="shared" si="64"/>
        <v>-178852</v>
      </c>
      <c r="L152" s="67">
        <f t="shared" ref="L152:L159" si="72">ROUND(K152*100/-F152,2)</f>
        <v>55.25</v>
      </c>
      <c r="M152" s="94"/>
      <c r="N152" s="94"/>
      <c r="O152" s="93"/>
      <c r="P152" s="93"/>
      <c r="Q152" s="125"/>
      <c r="R152" s="93"/>
      <c r="S152" s="93"/>
      <c r="T152" s="135"/>
      <c r="U152" s="135"/>
      <c r="V152" s="93"/>
      <c r="W152" s="94"/>
      <c r="X152" s="6"/>
      <c r="Y152" s="177"/>
      <c r="Z152" s="177"/>
      <c r="AA152" s="177"/>
    </row>
    <row r="153" spans="1:27" s="35" customFormat="1" ht="47.25" x14ac:dyDescent="0.25">
      <c r="A153" s="22" t="s">
        <v>51</v>
      </c>
      <c r="B153" s="44" t="s">
        <v>334</v>
      </c>
      <c r="C153" s="37" t="s">
        <v>263</v>
      </c>
      <c r="D153" s="43" t="s">
        <v>264</v>
      </c>
      <c r="E153" s="93">
        <f t="shared" si="71"/>
        <v>102886</v>
      </c>
      <c r="F153" s="93">
        <f t="shared" si="71"/>
        <v>60016</v>
      </c>
      <c r="G153" s="93">
        <f t="shared" si="67"/>
        <v>14386.560000000001</v>
      </c>
      <c r="H153" s="93">
        <f t="shared" si="66"/>
        <v>12276</v>
      </c>
      <c r="I153" s="93">
        <f t="shared" si="68"/>
        <v>175.26</v>
      </c>
      <c r="J153" s="46">
        <f>ROUND(I153/F153*100,2)</f>
        <v>0.28999999999999998</v>
      </c>
      <c r="K153" s="93">
        <f t="shared" si="64"/>
        <v>-45804.7</v>
      </c>
      <c r="L153" s="67">
        <f t="shared" si="72"/>
        <v>76.319999999999993</v>
      </c>
      <c r="M153" s="94"/>
      <c r="N153" s="94"/>
      <c r="O153" s="93"/>
      <c r="P153" s="93"/>
      <c r="Q153" s="125"/>
      <c r="R153" s="93"/>
      <c r="S153" s="93"/>
      <c r="T153" s="135"/>
      <c r="U153" s="135"/>
      <c r="V153" s="93"/>
      <c r="W153" s="94"/>
      <c r="X153" s="6"/>
      <c r="Y153" s="177"/>
      <c r="Z153" s="177"/>
      <c r="AA153" s="177"/>
    </row>
    <row r="154" spans="1:27" s="35" customFormat="1" ht="15.75" x14ac:dyDescent="0.25">
      <c r="A154" s="22" t="s">
        <v>51</v>
      </c>
      <c r="B154" s="44" t="s">
        <v>334</v>
      </c>
      <c r="C154" s="37" t="s">
        <v>265</v>
      </c>
      <c r="D154" s="43" t="s">
        <v>266</v>
      </c>
      <c r="E154" s="93">
        <f t="shared" si="71"/>
        <v>164527</v>
      </c>
      <c r="F154" s="93">
        <f t="shared" si="71"/>
        <v>95974</v>
      </c>
      <c r="G154" s="93">
        <f t="shared" si="67"/>
        <v>94780.93</v>
      </c>
      <c r="H154" s="93">
        <f t="shared" si="66"/>
        <v>82264</v>
      </c>
      <c r="I154" s="93">
        <f t="shared" si="68"/>
        <v>46793.929999999993</v>
      </c>
      <c r="J154" s="46">
        <f>ROUND(I154/F154*100,2)</f>
        <v>48.76</v>
      </c>
      <c r="K154" s="93">
        <f t="shared" si="64"/>
        <v>-47987</v>
      </c>
      <c r="L154" s="67">
        <f t="shared" si="72"/>
        <v>50</v>
      </c>
      <c r="M154" s="94"/>
      <c r="N154" s="94"/>
      <c r="O154" s="93"/>
      <c r="P154" s="93"/>
      <c r="Q154" s="125"/>
      <c r="R154" s="93"/>
      <c r="S154" s="93"/>
      <c r="T154" s="135"/>
      <c r="U154" s="135"/>
      <c r="V154" s="93"/>
      <c r="W154" s="94"/>
      <c r="X154" s="6"/>
      <c r="Y154" s="177"/>
      <c r="Z154" s="177"/>
      <c r="AA154" s="177"/>
    </row>
    <row r="155" spans="1:27" s="35" customFormat="1" ht="31.5" x14ac:dyDescent="0.25">
      <c r="A155" s="22" t="s">
        <v>51</v>
      </c>
      <c r="B155" s="44" t="s">
        <v>334</v>
      </c>
      <c r="C155" s="37" t="s">
        <v>267</v>
      </c>
      <c r="D155" s="43" t="s">
        <v>268</v>
      </c>
      <c r="E155" s="93">
        <f t="shared" si="71"/>
        <v>59770</v>
      </c>
      <c r="F155" s="93">
        <f t="shared" si="71"/>
        <v>34819</v>
      </c>
      <c r="G155" s="93">
        <f t="shared" si="67"/>
        <v>41222.720000000001</v>
      </c>
      <c r="H155" s="93">
        <f t="shared" si="66"/>
        <v>21509</v>
      </c>
      <c r="I155" s="93">
        <f t="shared" si="68"/>
        <v>15602.64</v>
      </c>
      <c r="J155" s="46">
        <f>ROUND(I155/F155*100,2)</f>
        <v>44.81</v>
      </c>
      <c r="K155" s="93">
        <f t="shared" si="64"/>
        <v>-9198.9199999999983</v>
      </c>
      <c r="L155" s="67">
        <f t="shared" si="72"/>
        <v>26.42</v>
      </c>
      <c r="M155" s="94"/>
      <c r="N155" s="94"/>
      <c r="O155" s="93"/>
      <c r="P155" s="93"/>
      <c r="Q155" s="125"/>
      <c r="R155" s="93"/>
      <c r="S155" s="93"/>
      <c r="T155" s="135"/>
      <c r="U155" s="135"/>
      <c r="V155" s="93"/>
      <c r="W155" s="94"/>
      <c r="X155" s="6"/>
      <c r="Y155" s="177"/>
      <c r="Z155" s="177"/>
      <c r="AA155" s="177"/>
    </row>
    <row r="156" spans="1:27" s="35" customFormat="1" ht="15.75" x14ac:dyDescent="0.25">
      <c r="A156" s="22" t="s">
        <v>51</v>
      </c>
      <c r="B156" s="44" t="s">
        <v>334</v>
      </c>
      <c r="C156" s="37" t="s">
        <v>269</v>
      </c>
      <c r="D156" s="43" t="s">
        <v>270</v>
      </c>
      <c r="E156" s="93">
        <f t="shared" si="71"/>
        <v>35280</v>
      </c>
      <c r="F156" s="93">
        <f t="shared" si="71"/>
        <v>20580</v>
      </c>
      <c r="G156" s="93">
        <f t="shared" si="67"/>
        <v>1485.55</v>
      </c>
      <c r="H156" s="93">
        <f t="shared" si="66"/>
        <v>1486</v>
      </c>
      <c r="I156" s="93">
        <f t="shared" si="68"/>
        <v>0</v>
      </c>
      <c r="J156" s="46">
        <f>ROUND(I156/F156*100,2)</f>
        <v>0</v>
      </c>
      <c r="K156" s="93">
        <f t="shared" si="64"/>
        <v>-19094.45</v>
      </c>
      <c r="L156" s="67">
        <f t="shared" si="72"/>
        <v>92.78</v>
      </c>
      <c r="M156" s="94"/>
      <c r="N156" s="94"/>
      <c r="O156" s="93"/>
      <c r="P156" s="93"/>
      <c r="Q156" s="125"/>
      <c r="R156" s="93"/>
      <c r="S156" s="93"/>
      <c r="T156" s="135"/>
      <c r="U156" s="135"/>
      <c r="V156" s="93"/>
      <c r="W156" s="94"/>
      <c r="X156" s="6"/>
      <c r="Y156" s="177"/>
      <c r="Z156" s="177"/>
      <c r="AA156" s="177"/>
    </row>
    <row r="157" spans="1:27" s="35" customFormat="1" ht="31.5" x14ac:dyDescent="0.25">
      <c r="A157" s="22" t="s">
        <v>51</v>
      </c>
      <c r="B157" s="44" t="s">
        <v>334</v>
      </c>
      <c r="C157" s="37" t="s">
        <v>271</v>
      </c>
      <c r="D157" s="43" t="s">
        <v>272</v>
      </c>
      <c r="E157" s="93">
        <f t="shared" si="71"/>
        <v>3914</v>
      </c>
      <c r="F157" s="93">
        <f t="shared" si="71"/>
        <v>2121</v>
      </c>
      <c r="G157" s="93">
        <f t="shared" si="67"/>
        <v>135.97999999999999</v>
      </c>
      <c r="H157" s="93">
        <f t="shared" si="66"/>
        <v>0</v>
      </c>
      <c r="I157" s="93">
        <f t="shared" si="68"/>
        <v>67.989999999999995</v>
      </c>
      <c r="J157" s="93" t="e">
        <f>J319+J473+J628+J779+J928+J1077+J1228+J1380+J1529+J1678+J1829+J1978+J2127+J2278+J2428+J2577+J2728+J2877+J3026+J3176+J3325+J3474+J3625+J3776+J3927+J4077+J4226+J4377+J4528+J4682+J4831+J4980+J5129+J5278+J5427+J5576+J5725+J5874+J6023+J6172+J6322+J6471</f>
        <v>#DIV/0!</v>
      </c>
      <c r="K157" s="93">
        <f t="shared" si="64"/>
        <v>-2053.0100000000002</v>
      </c>
      <c r="L157" s="67">
        <f t="shared" si="72"/>
        <v>96.79</v>
      </c>
      <c r="M157" s="94"/>
      <c r="N157" s="94"/>
      <c r="O157" s="93"/>
      <c r="P157" s="93"/>
      <c r="Q157" s="125"/>
      <c r="R157" s="93"/>
      <c r="S157" s="93"/>
      <c r="T157" s="135"/>
      <c r="U157" s="135"/>
      <c r="V157" s="93"/>
      <c r="W157" s="94"/>
      <c r="X157" s="6"/>
      <c r="Y157" s="177"/>
      <c r="Z157" s="177"/>
      <c r="AA157" s="177"/>
    </row>
    <row r="158" spans="1:27" s="35" customFormat="1" ht="15.75" x14ac:dyDescent="0.25">
      <c r="A158" s="22" t="s">
        <v>51</v>
      </c>
      <c r="B158" s="44" t="s">
        <v>334</v>
      </c>
      <c r="C158" s="37" t="s">
        <v>273</v>
      </c>
      <c r="D158" s="43" t="s">
        <v>274</v>
      </c>
      <c r="E158" s="93">
        <f t="shared" si="71"/>
        <v>80379</v>
      </c>
      <c r="F158" s="93">
        <f t="shared" si="71"/>
        <v>46850</v>
      </c>
      <c r="G158" s="93">
        <f t="shared" si="67"/>
        <v>19797.329999999998</v>
      </c>
      <c r="H158" s="93">
        <f t="shared" si="66"/>
        <v>14279</v>
      </c>
      <c r="I158" s="93">
        <f t="shared" si="68"/>
        <v>0</v>
      </c>
      <c r="J158" s="46">
        <f>ROUND(I158/F158*100,2)</f>
        <v>0</v>
      </c>
      <c r="K158" s="93">
        <f t="shared" si="64"/>
        <v>-27052.670000000002</v>
      </c>
      <c r="L158" s="67">
        <f t="shared" si="72"/>
        <v>57.74</v>
      </c>
      <c r="M158" s="94"/>
      <c r="N158" s="94"/>
      <c r="O158" s="93"/>
      <c r="P158" s="93"/>
      <c r="Q158" s="125"/>
      <c r="R158" s="93"/>
      <c r="S158" s="93"/>
      <c r="T158" s="135"/>
      <c r="U158" s="135"/>
      <c r="V158" s="93"/>
      <c r="W158" s="94"/>
      <c r="X158" s="6"/>
      <c r="Y158" s="177"/>
      <c r="Z158" s="177"/>
      <c r="AA158" s="177"/>
    </row>
    <row r="159" spans="1:27" s="35" customFormat="1" ht="31.5" x14ac:dyDescent="0.25">
      <c r="A159" s="22" t="s">
        <v>51</v>
      </c>
      <c r="B159" s="44" t="s">
        <v>334</v>
      </c>
      <c r="C159" s="37" t="s">
        <v>275</v>
      </c>
      <c r="D159" s="43" t="s">
        <v>276</v>
      </c>
      <c r="E159" s="93">
        <f t="shared" si="71"/>
        <v>29040</v>
      </c>
      <c r="F159" s="93">
        <f t="shared" si="71"/>
        <v>16940</v>
      </c>
      <c r="G159" s="93">
        <f t="shared" si="67"/>
        <v>11616</v>
      </c>
      <c r="H159" s="93">
        <f t="shared" si="66"/>
        <v>11616</v>
      </c>
      <c r="I159" s="93">
        <f t="shared" si="68"/>
        <v>0</v>
      </c>
      <c r="J159" s="46">
        <f>ROUND(I159/F159*100,2)</f>
        <v>0</v>
      </c>
      <c r="K159" s="93">
        <f t="shared" si="64"/>
        <v>-5324</v>
      </c>
      <c r="L159" s="67">
        <f t="shared" si="72"/>
        <v>31.43</v>
      </c>
      <c r="M159" s="94"/>
      <c r="N159" s="94"/>
      <c r="O159" s="93"/>
      <c r="P159" s="93"/>
      <c r="Q159" s="125"/>
      <c r="R159" s="93"/>
      <c r="S159" s="93"/>
      <c r="T159" s="135"/>
      <c r="U159" s="135"/>
      <c r="V159" s="93"/>
      <c r="W159" s="94"/>
      <c r="X159" s="6"/>
      <c r="Y159" s="177"/>
      <c r="Z159" s="177"/>
      <c r="AA159" s="177"/>
    </row>
    <row r="160" spans="1:27" s="35" customFormat="1" ht="15.75" x14ac:dyDescent="0.25">
      <c r="A160" s="22" t="s">
        <v>51</v>
      </c>
      <c r="B160" s="44" t="s">
        <v>334</v>
      </c>
      <c r="C160" s="37" t="s">
        <v>352</v>
      </c>
      <c r="D160" s="38" t="s">
        <v>365</v>
      </c>
      <c r="E160" s="93">
        <f t="shared" si="71"/>
        <v>0</v>
      </c>
      <c r="F160" s="93">
        <f t="shared" si="71"/>
        <v>0</v>
      </c>
      <c r="G160" s="93">
        <f t="shared" si="67"/>
        <v>108351.52</v>
      </c>
      <c r="H160" s="93">
        <f t="shared" si="66"/>
        <v>0</v>
      </c>
      <c r="I160" s="93">
        <f t="shared" si="68"/>
        <v>108351.52</v>
      </c>
      <c r="J160" s="46"/>
      <c r="K160" s="93">
        <f t="shared" si="64"/>
        <v>0</v>
      </c>
      <c r="L160" s="67"/>
      <c r="M160" s="94"/>
      <c r="N160" s="94"/>
      <c r="O160" s="93"/>
      <c r="P160" s="93"/>
      <c r="Q160" s="125"/>
      <c r="R160" s="93"/>
      <c r="S160" s="93"/>
      <c r="T160" s="135"/>
      <c r="U160" s="135"/>
      <c r="V160" s="93"/>
      <c r="W160" s="94"/>
      <c r="X160" s="6"/>
      <c r="Y160" s="177"/>
      <c r="Z160" s="177"/>
      <c r="AA160" s="177"/>
    </row>
    <row r="161" spans="1:27" s="35" customFormat="1" ht="15.75" x14ac:dyDescent="0.25">
      <c r="A161" s="22" t="s">
        <v>51</v>
      </c>
      <c r="B161" s="44" t="s">
        <v>334</v>
      </c>
      <c r="C161" s="37" t="s">
        <v>353</v>
      </c>
      <c r="D161" s="38" t="s">
        <v>354</v>
      </c>
      <c r="E161" s="93">
        <f t="shared" si="71"/>
        <v>527356</v>
      </c>
      <c r="F161" s="93">
        <f t="shared" si="71"/>
        <v>307625</v>
      </c>
      <c r="G161" s="93">
        <f t="shared" si="67"/>
        <v>570245.17000000004</v>
      </c>
      <c r="H161" s="93">
        <f t="shared" si="66"/>
        <v>332901</v>
      </c>
      <c r="I161" s="93">
        <f t="shared" si="68"/>
        <v>313666.46999999997</v>
      </c>
      <c r="J161" s="46">
        <f>ROUND(I161/F161*100,2)</f>
        <v>101.96</v>
      </c>
      <c r="K161" s="93">
        <f t="shared" si="64"/>
        <v>-51046.3</v>
      </c>
      <c r="L161" s="67">
        <f>ROUND(K161*100/-F161,2)</f>
        <v>16.59</v>
      </c>
      <c r="M161" s="94"/>
      <c r="N161" s="93"/>
      <c r="O161" s="185"/>
      <c r="P161" s="93"/>
      <c r="Q161" s="125"/>
      <c r="R161" s="93"/>
      <c r="S161" s="93"/>
      <c r="T161" s="135"/>
      <c r="U161" s="135"/>
      <c r="V161" s="93"/>
      <c r="W161" s="94"/>
      <c r="X161" s="6"/>
      <c r="Y161" s="177"/>
      <c r="Z161" s="177"/>
      <c r="AA161" s="177"/>
    </row>
    <row r="162" spans="1:27" s="35" customFormat="1" ht="15.75" x14ac:dyDescent="0.25">
      <c r="A162" s="22" t="s">
        <v>51</v>
      </c>
      <c r="B162" s="44" t="s">
        <v>334</v>
      </c>
      <c r="C162" s="37" t="s">
        <v>359</v>
      </c>
      <c r="D162" s="43" t="s">
        <v>318</v>
      </c>
      <c r="E162" s="93">
        <f t="shared" si="71"/>
        <v>12686876</v>
      </c>
      <c r="F162" s="93">
        <f t="shared" si="71"/>
        <v>8971373</v>
      </c>
      <c r="G162" s="93">
        <f t="shared" si="67"/>
        <v>8100760.7399999304</v>
      </c>
      <c r="H162" s="93">
        <f t="shared" si="66"/>
        <v>7415826</v>
      </c>
      <c r="I162" s="93">
        <f t="shared" si="68"/>
        <v>0</v>
      </c>
      <c r="J162" s="46">
        <f>ROUND(I162/F162*100,2)</f>
        <v>0</v>
      </c>
      <c r="K162" s="93">
        <f t="shared" si="64"/>
        <v>-870612.26000006986</v>
      </c>
      <c r="L162" s="67">
        <f>ROUND(K162*100/-F162,2)</f>
        <v>9.6999999999999993</v>
      </c>
      <c r="M162" s="94"/>
      <c r="N162" s="94"/>
      <c r="O162" s="93"/>
      <c r="P162" s="93"/>
      <c r="Q162" s="125"/>
      <c r="R162" s="93"/>
      <c r="S162" s="93"/>
      <c r="T162" s="93"/>
      <c r="U162" s="93"/>
      <c r="V162" s="93"/>
      <c r="W162" s="94"/>
      <c r="X162" s="6"/>
      <c r="Y162" s="177"/>
      <c r="Z162" s="177"/>
      <c r="AA162" s="177"/>
    </row>
    <row r="163" spans="1:27" s="35" customFormat="1" ht="15.75" x14ac:dyDescent="0.25">
      <c r="A163" s="22" t="s">
        <v>51</v>
      </c>
      <c r="B163" s="44" t="s">
        <v>334</v>
      </c>
      <c r="C163" s="98" t="s">
        <v>379</v>
      </c>
      <c r="D163" s="117" t="s">
        <v>360</v>
      </c>
      <c r="E163" s="93">
        <f t="shared" si="71"/>
        <v>15410</v>
      </c>
      <c r="F163" s="93">
        <f t="shared" si="71"/>
        <v>8984</v>
      </c>
      <c r="G163" s="93">
        <f t="shared" si="67"/>
        <v>15877.680000000002</v>
      </c>
      <c r="H163" s="93">
        <f t="shared" si="66"/>
        <v>14402</v>
      </c>
      <c r="I163" s="93">
        <f t="shared" si="68"/>
        <v>6932.6799999999994</v>
      </c>
      <c r="J163" s="46">
        <f>ROUND(I163/F163*100,2)</f>
        <v>77.17</v>
      </c>
      <c r="K163" s="93">
        <f t="shared" si="64"/>
        <v>-39</v>
      </c>
      <c r="L163" s="67">
        <f>ROUND(K163*100/-F163,2)</f>
        <v>0.43</v>
      </c>
      <c r="M163" s="94"/>
      <c r="N163" s="94"/>
      <c r="O163" s="93"/>
      <c r="P163" s="93"/>
      <c r="Q163" s="125"/>
      <c r="R163" s="93"/>
      <c r="S163" s="93"/>
      <c r="T163" s="93"/>
      <c r="U163" s="93"/>
      <c r="V163" s="93"/>
      <c r="W163" s="94"/>
      <c r="X163" s="6"/>
      <c r="Y163" s="177"/>
      <c r="Z163" s="177"/>
      <c r="AA163" s="177"/>
    </row>
    <row r="164" spans="1:27" s="35" customFormat="1" ht="15.75" x14ac:dyDescent="0.25">
      <c r="A164" s="22" t="s">
        <v>51</v>
      </c>
      <c r="B164" s="44" t="s">
        <v>334</v>
      </c>
      <c r="C164" s="98" t="s">
        <v>380</v>
      </c>
      <c r="D164" s="117" t="s">
        <v>377</v>
      </c>
      <c r="E164" s="93">
        <f>E1235+E326+E480+E635</f>
        <v>113767</v>
      </c>
      <c r="F164" s="93">
        <f>F1235+F326+F480+F635</f>
        <v>66253</v>
      </c>
      <c r="G164" s="93">
        <f>G1235+G326+G480+G635</f>
        <v>136797.79999999999</v>
      </c>
      <c r="H164" s="93">
        <f>H1235+H326+H480+H635</f>
        <v>107547</v>
      </c>
      <c r="I164" s="93">
        <f>I1235+I326+I480+I635</f>
        <v>71208.800000000003</v>
      </c>
      <c r="J164" s="46">
        <f>ROUND(I164/F164*100,2)</f>
        <v>107.48</v>
      </c>
      <c r="K164" s="93">
        <f>K1235+K326+K480+K635</f>
        <v>-664</v>
      </c>
      <c r="L164" s="67">
        <f>ROUND(K164*100/-F164,2)</f>
        <v>1</v>
      </c>
      <c r="M164" s="94"/>
      <c r="N164" s="94"/>
      <c r="O164" s="93"/>
      <c r="P164" s="93"/>
      <c r="Q164" s="125"/>
      <c r="R164" s="93"/>
      <c r="S164" s="93"/>
      <c r="T164" s="93"/>
      <c r="U164" s="93"/>
      <c r="V164" s="93"/>
      <c r="W164" s="94"/>
      <c r="X164" s="6"/>
      <c r="Y164" s="177"/>
      <c r="Z164" s="177"/>
      <c r="AA164" s="177"/>
    </row>
    <row r="165" spans="1:27" s="35" customFormat="1" ht="15.75" x14ac:dyDescent="0.25">
      <c r="A165" s="22" t="s">
        <v>51</v>
      </c>
      <c r="B165" s="44" t="s">
        <v>334</v>
      </c>
      <c r="C165" s="98" t="s">
        <v>381</v>
      </c>
      <c r="D165" s="117" t="s">
        <v>378</v>
      </c>
      <c r="E165" s="93">
        <v>0</v>
      </c>
      <c r="F165" s="93">
        <f>E165/12*7</f>
        <v>0</v>
      </c>
      <c r="G165" s="93">
        <v>0</v>
      </c>
      <c r="H165" s="93">
        <v>0</v>
      </c>
      <c r="I165" s="93">
        <f>G165-F165</f>
        <v>0</v>
      </c>
      <c r="J165" s="46">
        <v>0</v>
      </c>
      <c r="K165" s="93">
        <f>G165-F165</f>
        <v>0</v>
      </c>
      <c r="L165" s="67">
        <v>0</v>
      </c>
      <c r="M165" s="94"/>
      <c r="N165" s="94"/>
      <c r="O165" s="93"/>
      <c r="P165" s="93"/>
      <c r="Q165" s="125"/>
      <c r="R165" s="93"/>
      <c r="S165" s="93"/>
      <c r="T165" s="93"/>
      <c r="U165" s="93"/>
      <c r="V165" s="93"/>
      <c r="W165" s="94"/>
      <c r="X165" s="6"/>
      <c r="Y165" s="177"/>
      <c r="Z165" s="177"/>
      <c r="AA165" s="177"/>
    </row>
    <row r="166" spans="1:27" s="35" customFormat="1" ht="15.75" x14ac:dyDescent="0.25">
      <c r="A166" s="22" t="s">
        <v>51</v>
      </c>
      <c r="B166" s="44" t="s">
        <v>334</v>
      </c>
      <c r="C166" s="98" t="s">
        <v>372</v>
      </c>
      <c r="D166" s="117" t="s">
        <v>375</v>
      </c>
      <c r="E166" s="93">
        <f t="shared" ref="E166:I167" si="73">E3481+E3632+E3783+E4233+E4384+E4535</f>
        <v>46183</v>
      </c>
      <c r="F166" s="93">
        <f t="shared" si="73"/>
        <v>26773</v>
      </c>
      <c r="G166" s="93">
        <f t="shared" si="73"/>
        <v>3490.76</v>
      </c>
      <c r="H166" s="93">
        <f t="shared" si="73"/>
        <v>3021</v>
      </c>
      <c r="I166" s="93">
        <f t="shared" si="73"/>
        <v>0</v>
      </c>
      <c r="J166" s="46">
        <f>ROUND(I166/F166*100,2)</f>
        <v>0</v>
      </c>
      <c r="K166" s="93">
        <f>K3481+K3632+K3783+K4233+K4384+K4535</f>
        <v>-23282.240000000002</v>
      </c>
      <c r="L166" s="67">
        <f>ROUND(K166*100/-F166,2)</f>
        <v>86.96</v>
      </c>
      <c r="M166" s="94"/>
      <c r="N166" s="94"/>
      <c r="O166" s="93"/>
      <c r="P166" s="93"/>
      <c r="Q166" s="125"/>
      <c r="R166" s="93"/>
      <c r="S166" s="93"/>
      <c r="T166" s="93"/>
      <c r="U166" s="93"/>
      <c r="V166" s="93"/>
      <c r="W166" s="94"/>
      <c r="X166" s="6"/>
      <c r="Y166" s="177"/>
      <c r="Z166" s="177"/>
      <c r="AA166" s="177"/>
    </row>
    <row r="167" spans="1:27" s="26" customFormat="1" ht="29.25" customHeight="1" x14ac:dyDescent="0.25">
      <c r="A167" s="22" t="s">
        <v>51</v>
      </c>
      <c r="B167" s="44" t="s">
        <v>334</v>
      </c>
      <c r="C167" s="98" t="s">
        <v>373</v>
      </c>
      <c r="D167" s="117" t="s">
        <v>374</v>
      </c>
      <c r="E167" s="93">
        <f t="shared" si="73"/>
        <v>5000</v>
      </c>
      <c r="F167" s="93">
        <f t="shared" si="73"/>
        <v>2900</v>
      </c>
      <c r="G167" s="93">
        <f t="shared" si="73"/>
        <v>1100</v>
      </c>
      <c r="H167" s="93">
        <f t="shared" si="73"/>
        <v>1000</v>
      </c>
      <c r="I167" s="93">
        <f t="shared" si="73"/>
        <v>0</v>
      </c>
      <c r="J167" s="46">
        <f>ROUND(I167/F167*100,2)</f>
        <v>0</v>
      </c>
      <c r="K167" s="93">
        <f>K3482+K3633+K3784+K4234+K4385+K4536</f>
        <v>-1800</v>
      </c>
      <c r="L167" s="67">
        <f>ROUND(K167*100/-F167,2)</f>
        <v>62.07</v>
      </c>
      <c r="M167" s="94"/>
      <c r="N167" s="94"/>
      <c r="O167" s="93"/>
      <c r="P167" s="93"/>
      <c r="Q167" s="93"/>
      <c r="R167" s="93"/>
      <c r="S167" s="93"/>
      <c r="T167" s="93"/>
      <c r="U167" s="93"/>
      <c r="V167" s="93"/>
      <c r="W167" s="94"/>
      <c r="X167" s="6"/>
      <c r="Y167" s="177"/>
      <c r="Z167" s="177"/>
      <c r="AA167" s="177"/>
    </row>
    <row r="168" spans="1:27" s="26" customFormat="1" ht="32.25" customHeight="1" x14ac:dyDescent="0.25">
      <c r="A168" s="22" t="s">
        <v>51</v>
      </c>
      <c r="B168" s="44" t="s">
        <v>334</v>
      </c>
      <c r="C168" s="98" t="s">
        <v>391</v>
      </c>
      <c r="D168" s="117" t="s">
        <v>392</v>
      </c>
      <c r="E168" s="93">
        <f>E481+E636</f>
        <v>47605</v>
      </c>
      <c r="F168" s="93">
        <f>F481+F636</f>
        <v>27770</v>
      </c>
      <c r="G168" s="93">
        <f>G481+G636</f>
        <v>32823.279999999999</v>
      </c>
      <c r="H168" s="93">
        <f>H481+H636</f>
        <v>28538</v>
      </c>
      <c r="I168" s="93">
        <f>I481+I636</f>
        <v>5053.2800000000007</v>
      </c>
      <c r="J168" s="46">
        <f>ROUND(I168/F168*100,2)</f>
        <v>18.2</v>
      </c>
      <c r="K168" s="93">
        <f>K481+K636</f>
        <v>0</v>
      </c>
      <c r="L168" s="67">
        <f>ROUND(K168*100/-F168,2)</f>
        <v>0</v>
      </c>
      <c r="M168" s="94"/>
      <c r="N168" s="94"/>
      <c r="O168" s="93"/>
      <c r="P168" s="93"/>
      <c r="Q168" s="93"/>
      <c r="R168" s="93"/>
      <c r="S168" s="93"/>
      <c r="T168" s="93"/>
      <c r="U168" s="93"/>
      <c r="V168" s="93"/>
      <c r="W168" s="94"/>
      <c r="X168" s="6"/>
      <c r="Y168" s="177"/>
      <c r="Z168" s="177"/>
      <c r="AA168" s="177"/>
    </row>
    <row r="169" spans="1:27" s="26" customFormat="1" ht="29.25" customHeight="1" x14ac:dyDescent="0.25">
      <c r="A169" s="22" t="s">
        <v>51</v>
      </c>
      <c r="B169" s="44" t="s">
        <v>334</v>
      </c>
      <c r="C169" s="98" t="s">
        <v>388</v>
      </c>
      <c r="D169" s="117" t="s">
        <v>389</v>
      </c>
      <c r="E169" s="93">
        <f>E327</f>
        <v>1943</v>
      </c>
      <c r="F169" s="93">
        <f>F327</f>
        <v>1133</v>
      </c>
      <c r="G169" s="93">
        <f>G327</f>
        <v>2391</v>
      </c>
      <c r="H169" s="93">
        <f>H327</f>
        <v>1943</v>
      </c>
      <c r="I169" s="93">
        <f>I327</f>
        <v>1258</v>
      </c>
      <c r="J169" s="46">
        <f>ROUND(I169/F169*100,2)</f>
        <v>111.03</v>
      </c>
      <c r="K169" s="93">
        <f>K327</f>
        <v>0</v>
      </c>
      <c r="L169" s="67">
        <f>ROUND(K169*100/-F169,2)</f>
        <v>0</v>
      </c>
      <c r="M169" s="94"/>
      <c r="N169" s="94"/>
      <c r="O169" s="93"/>
      <c r="P169" s="93"/>
      <c r="Q169" s="93"/>
      <c r="R169" s="93"/>
      <c r="S169" s="93"/>
      <c r="T169" s="93"/>
      <c r="U169" s="93"/>
      <c r="V169" s="93"/>
      <c r="W169" s="94"/>
      <c r="X169" s="6"/>
      <c r="Y169" s="177"/>
      <c r="Z169" s="177"/>
      <c r="AA169" s="177"/>
    </row>
    <row r="170" spans="1:27" s="26" customFormat="1" ht="29.25" customHeight="1" x14ac:dyDescent="0.25">
      <c r="A170" s="22" t="s">
        <v>51</v>
      </c>
      <c r="B170" s="44" t="s">
        <v>334</v>
      </c>
      <c r="C170" s="98" t="s">
        <v>406</v>
      </c>
      <c r="D170" s="117" t="s">
        <v>407</v>
      </c>
      <c r="E170" s="93">
        <f>E482</f>
        <v>3249</v>
      </c>
      <c r="F170" s="93">
        <f>F482</f>
        <v>1895</v>
      </c>
      <c r="G170" s="93">
        <f>G482</f>
        <v>3248.34</v>
      </c>
      <c r="H170" s="93">
        <f>H482</f>
        <v>2707</v>
      </c>
      <c r="I170" s="93">
        <f>I482</f>
        <v>1353.3400000000001</v>
      </c>
      <c r="J170" s="46"/>
      <c r="K170" s="93">
        <f>K482</f>
        <v>0</v>
      </c>
      <c r="L170" s="67"/>
      <c r="M170" s="94"/>
      <c r="N170" s="94"/>
      <c r="O170" s="93"/>
      <c r="P170" s="93"/>
      <c r="Q170" s="93"/>
      <c r="R170" s="93"/>
      <c r="S170" s="93"/>
      <c r="T170" s="93"/>
      <c r="U170" s="93"/>
      <c r="V170" s="93"/>
      <c r="W170" s="94"/>
      <c r="X170" s="6"/>
      <c r="Y170" s="177"/>
      <c r="Z170" s="177"/>
      <c r="AA170" s="177"/>
    </row>
    <row r="171" spans="1:27" s="26" customFormat="1" ht="29.25" customHeight="1" x14ac:dyDescent="0.25">
      <c r="A171" s="22" t="s">
        <v>51</v>
      </c>
      <c r="B171" s="44" t="s">
        <v>334</v>
      </c>
      <c r="C171" s="98" t="s">
        <v>419</v>
      </c>
      <c r="D171" s="39" t="s">
        <v>418</v>
      </c>
      <c r="E171" s="93">
        <f>E6179</f>
        <v>25626</v>
      </c>
      <c r="F171" s="93"/>
      <c r="G171" s="93"/>
      <c r="H171" s="93"/>
      <c r="I171" s="93"/>
      <c r="J171" s="46"/>
      <c r="K171" s="93"/>
      <c r="L171" s="67"/>
      <c r="M171" s="94"/>
      <c r="N171" s="94"/>
      <c r="O171" s="93"/>
      <c r="P171" s="93"/>
      <c r="Q171" s="93"/>
      <c r="R171" s="93"/>
      <c r="S171" s="93"/>
      <c r="T171" s="93"/>
      <c r="U171" s="93"/>
      <c r="V171" s="93"/>
      <c r="W171" s="94"/>
      <c r="X171" s="6"/>
      <c r="Y171" s="177"/>
      <c r="Z171" s="177"/>
      <c r="AA171" s="177"/>
    </row>
    <row r="172" spans="1:27" s="26" customFormat="1" ht="15.75" customHeight="1" x14ac:dyDescent="0.25">
      <c r="A172" s="22" t="s">
        <v>51</v>
      </c>
      <c r="B172" s="44" t="s">
        <v>334</v>
      </c>
      <c r="C172" s="98" t="s">
        <v>386</v>
      </c>
      <c r="D172" s="117" t="s">
        <v>387</v>
      </c>
      <c r="E172" s="93">
        <f>E328+E483+E637+E786+E935+E1084+E1236+E1387+E1536+E1685+E1836+E1985+E2134+E2285+E2435+E2584+E2735+E2884+E3033+E3183+E3332+E3483+E3634+E3785+E3934+E4084+E4235+E4386+E4537+E4689+E4838+E4987+E5136+E5285+E5434+E5583+E5732+E5881+E6030+E6180+E6329</f>
        <v>1949053</v>
      </c>
      <c r="F172" s="93">
        <f>F328+F483+F637+F786+F935+F1084+F1236+F1387+F1536+F1685+F1836+F1985+F2134+F2285+F2435+F2584+F2735+F2884+F3033+F3183+F3332+F3483+F3634+F3785+F3934+F4084+F4235+F4386+F4537+F4689+F4838+F4987+F5136+F5285+F5434+F5583+F5732+F5881+F6030+F6180+F6329</f>
        <v>1949053</v>
      </c>
      <c r="G172" s="93">
        <f>G328+G483+G637+G786+G935+G1084+G1236+G1387+G1536+G1685+G1836+G1985+G2134+G2285+G2435+G2584+G2735+G2884+G3033+G3183+G3332+G3483+G3634+G3785+G3934+G4084+G4235+G4386+G4537+G4689+G4838+G4987+G5136+G5285+G5434+G5583+G5732+G5881+G6030+G6180+G6329</f>
        <v>1949053</v>
      </c>
      <c r="H172" s="93">
        <f>H328+H483+H637+H786+H935+H1084+H1236+H1387+H1536+H1685+H1836+H1985+H2134+H2285+H2435+H2584+H2735+H2884+H3033+H3183+H3332+H3483+H3634+H3785+H3934+H4084+H4235+H4386+H4537+H4689+H4838+H4987+H5136+H5285+H5434+H5583+H5732+H5881+H6030+H6180+H6329</f>
        <v>1949053</v>
      </c>
      <c r="I172" s="93">
        <f>G172-F172</f>
        <v>0</v>
      </c>
      <c r="J172" s="46">
        <f>ROUND(I172/F172*100,2)</f>
        <v>0</v>
      </c>
      <c r="K172" s="93">
        <f>G172-F172</f>
        <v>0</v>
      </c>
      <c r="L172" s="67">
        <f>ROUND(K172*100/-F172,2)</f>
        <v>0</v>
      </c>
      <c r="M172" s="94"/>
      <c r="N172" s="94"/>
      <c r="O172" s="93"/>
      <c r="P172" s="93"/>
      <c r="Q172" s="93"/>
      <c r="R172" s="93"/>
      <c r="S172" s="93"/>
      <c r="T172" s="93"/>
      <c r="U172" s="93"/>
      <c r="V172" s="93"/>
      <c r="W172" s="94"/>
      <c r="X172" s="6"/>
      <c r="Y172" s="177"/>
      <c r="Z172" s="177"/>
      <c r="AA172" s="177"/>
    </row>
    <row r="173" spans="1:27" s="26" customFormat="1" ht="15.75" customHeight="1" x14ac:dyDescent="0.25">
      <c r="A173" s="22" t="s">
        <v>51</v>
      </c>
      <c r="B173" s="44" t="s">
        <v>334</v>
      </c>
      <c r="C173" s="23" t="s">
        <v>102</v>
      </c>
      <c r="D173" s="38" t="s">
        <v>413</v>
      </c>
      <c r="E173" s="184">
        <v>527846</v>
      </c>
      <c r="F173" s="93"/>
      <c r="G173" s="93"/>
      <c r="H173" s="93"/>
      <c r="I173" s="93"/>
      <c r="J173" s="46"/>
      <c r="K173" s="93"/>
      <c r="L173" s="67"/>
      <c r="M173" s="94"/>
      <c r="N173" s="94"/>
      <c r="O173" s="93"/>
      <c r="P173" s="93"/>
      <c r="Q173" s="93"/>
      <c r="R173" s="93"/>
      <c r="S173" s="93"/>
      <c r="T173" s="93"/>
      <c r="U173" s="93"/>
      <c r="V173" s="93"/>
      <c r="W173" s="94"/>
      <c r="X173" s="6"/>
      <c r="Y173" s="177"/>
      <c r="Z173" s="177"/>
      <c r="AA173" s="177"/>
    </row>
    <row r="174" spans="1:27" s="26" customFormat="1" ht="15.75" customHeight="1" x14ac:dyDescent="0.25">
      <c r="A174" s="22" t="s">
        <v>51</v>
      </c>
      <c r="B174" s="44" t="s">
        <v>334</v>
      </c>
      <c r="C174" s="23" t="s">
        <v>102</v>
      </c>
      <c r="D174" s="39" t="s">
        <v>408</v>
      </c>
      <c r="E174" s="93">
        <v>241824</v>
      </c>
      <c r="F174" s="93"/>
      <c r="G174" s="93"/>
      <c r="H174" s="93"/>
      <c r="I174" s="93"/>
      <c r="J174" s="46"/>
      <c r="K174" s="93"/>
      <c r="L174" s="67"/>
      <c r="M174" s="94"/>
      <c r="N174" s="94"/>
      <c r="O174" s="93"/>
      <c r="P174" s="93"/>
      <c r="Q174" s="93"/>
      <c r="R174" s="93"/>
      <c r="S174" s="93"/>
      <c r="T174" s="93"/>
      <c r="U174" s="93"/>
      <c r="V174" s="93"/>
      <c r="W174" s="94"/>
      <c r="X174" s="6"/>
      <c r="Y174" s="177"/>
      <c r="Z174" s="177"/>
      <c r="AA174" s="177"/>
    </row>
    <row r="175" spans="1:27" s="26" customFormat="1" ht="26.25" customHeight="1" x14ac:dyDescent="0.25">
      <c r="A175" s="22" t="s">
        <v>51</v>
      </c>
      <c r="B175" s="44" t="s">
        <v>334</v>
      </c>
      <c r="C175" s="23" t="s">
        <v>102</v>
      </c>
      <c r="D175" s="39" t="s">
        <v>423</v>
      </c>
      <c r="E175" s="93">
        <v>705</v>
      </c>
      <c r="F175" s="93"/>
      <c r="G175" s="93"/>
      <c r="H175" s="93"/>
      <c r="I175" s="93"/>
      <c r="J175" s="46"/>
      <c r="K175" s="93"/>
      <c r="L175" s="67"/>
      <c r="M175" s="94"/>
      <c r="N175" s="94"/>
      <c r="O175" s="93"/>
      <c r="P175" s="93"/>
      <c r="Q175" s="93"/>
      <c r="R175" s="93"/>
      <c r="S175" s="93"/>
      <c r="T175" s="93"/>
      <c r="U175" s="93"/>
      <c r="V175" s="93"/>
      <c r="W175" s="94"/>
      <c r="X175" s="6"/>
      <c r="Y175" s="177"/>
      <c r="Z175" s="177"/>
      <c r="AA175" s="177"/>
    </row>
    <row r="176" spans="1:27" s="26" customFormat="1" ht="15.75" x14ac:dyDescent="0.25">
      <c r="A176" s="22" t="s">
        <v>51</v>
      </c>
      <c r="B176" s="21" t="s">
        <v>349</v>
      </c>
      <c r="C176" s="48" t="s">
        <v>102</v>
      </c>
      <c r="D176" s="32" t="s">
        <v>409</v>
      </c>
      <c r="E176" s="92">
        <v>25000</v>
      </c>
      <c r="F176" s="93"/>
      <c r="G176" s="93"/>
      <c r="H176" s="93"/>
      <c r="I176" s="93"/>
      <c r="J176" s="46"/>
      <c r="K176" s="93">
        <f>G176-F176</f>
        <v>0</v>
      </c>
      <c r="L176" s="67"/>
      <c r="M176" s="94"/>
      <c r="N176" s="94"/>
      <c r="O176" s="93"/>
      <c r="P176" s="93"/>
      <c r="Q176" s="94"/>
      <c r="R176" s="93"/>
      <c r="S176" s="93"/>
      <c r="T176" s="93"/>
      <c r="U176" s="93"/>
      <c r="V176" s="93"/>
      <c r="W176" s="94"/>
      <c r="X176" s="6"/>
      <c r="Y176" s="177"/>
    </row>
    <row r="177" spans="1:27" s="35" customFormat="1" ht="15.75" x14ac:dyDescent="0.25">
      <c r="A177" s="100" t="s">
        <v>279</v>
      </c>
      <c r="B177" s="100" t="s">
        <v>335</v>
      </c>
      <c r="C177" s="101" t="s">
        <v>102</v>
      </c>
      <c r="D177" s="102" t="s">
        <v>21</v>
      </c>
      <c r="E177" s="103">
        <f>E178+E217</f>
        <v>46423194</v>
      </c>
      <c r="F177" s="103">
        <f>F178+F217</f>
        <v>26915244.993333336</v>
      </c>
      <c r="G177" s="103">
        <f>G178+G217</f>
        <v>26678860.84</v>
      </c>
      <c r="H177" s="103">
        <f>H178+H217</f>
        <v>26262555.300000001</v>
      </c>
      <c r="I177" s="127">
        <f>I178+I217</f>
        <v>427391.28</v>
      </c>
      <c r="J177" s="104">
        <f>ROUND(I177/F177*100,2)</f>
        <v>1.59</v>
      </c>
      <c r="K177" s="127">
        <f>K178+K217</f>
        <v>-803241.43333333242</v>
      </c>
      <c r="L177" s="106">
        <f>ROUND(K177*100/-F177,2)</f>
        <v>2.98</v>
      </c>
      <c r="M177" s="103">
        <f t="shared" ref="M177:V177" si="74">M178+M217</f>
        <v>762956</v>
      </c>
      <c r="N177" s="103">
        <f t="shared" si="74"/>
        <v>445057.66000000003</v>
      </c>
      <c r="O177" s="103">
        <f t="shared" si="74"/>
        <v>434709</v>
      </c>
      <c r="P177" s="103">
        <f t="shared" si="74"/>
        <v>433979</v>
      </c>
      <c r="Q177" s="127">
        <f t="shared" si="74"/>
        <v>730</v>
      </c>
      <c r="R177" s="103">
        <f t="shared" si="74"/>
        <v>17614</v>
      </c>
      <c r="S177" s="103">
        <f t="shared" si="74"/>
        <v>10303</v>
      </c>
      <c r="T177" s="138">
        <f t="shared" si="74"/>
        <v>8359</v>
      </c>
      <c r="U177" s="138">
        <f t="shared" si="74"/>
        <v>8344</v>
      </c>
      <c r="V177" s="103">
        <f t="shared" si="74"/>
        <v>15</v>
      </c>
      <c r="W177" s="107">
        <v>1705</v>
      </c>
      <c r="X177" s="47"/>
    </row>
    <row r="178" spans="1:27" s="35" customFormat="1" ht="15.75" x14ac:dyDescent="0.25">
      <c r="A178" s="22" t="s">
        <v>279</v>
      </c>
      <c r="B178" s="21">
        <v>1</v>
      </c>
      <c r="C178" s="48" t="s">
        <v>102</v>
      </c>
      <c r="D178" s="27" t="s">
        <v>22</v>
      </c>
      <c r="E178" s="49">
        <f>E179+E185+E199</f>
        <v>31538367</v>
      </c>
      <c r="F178" s="49">
        <f>F179+F185+F199</f>
        <v>18176857.670000002</v>
      </c>
      <c r="G178" s="49">
        <f>G179+G185+G199</f>
        <v>18005026.609999999</v>
      </c>
      <c r="H178" s="49">
        <f>H179+H185+H199</f>
        <v>17939218</v>
      </c>
      <c r="I178" s="128">
        <f>I179+I185+I199</f>
        <v>59901.19</v>
      </c>
      <c r="J178" s="50">
        <f>ROUND(I178/F178*100,2)</f>
        <v>0.33</v>
      </c>
      <c r="K178" s="128">
        <f>K179+K185+K199</f>
        <v>-371198.24999999913</v>
      </c>
      <c r="L178" s="55">
        <f>ROUND(K178*100/-F178,2)</f>
        <v>2.04</v>
      </c>
      <c r="M178" s="49">
        <v>523066</v>
      </c>
      <c r="N178" s="49">
        <f>ROUND(M178/12*7,2)</f>
        <v>305121.83</v>
      </c>
      <c r="O178" s="49">
        <f t="shared" ref="O178:V178" si="75">O179+O185+O199</f>
        <v>304366</v>
      </c>
      <c r="P178" s="49">
        <f t="shared" si="75"/>
        <v>304218</v>
      </c>
      <c r="Q178" s="128">
        <f t="shared" si="75"/>
        <v>148</v>
      </c>
      <c r="R178" s="49">
        <f t="shared" si="75"/>
        <v>11661</v>
      </c>
      <c r="S178" s="49">
        <f t="shared" si="75"/>
        <v>6831</v>
      </c>
      <c r="T178" s="141">
        <f t="shared" si="75"/>
        <v>4750</v>
      </c>
      <c r="U178" s="141">
        <f t="shared" si="75"/>
        <v>4743</v>
      </c>
      <c r="V178" s="49">
        <f t="shared" si="75"/>
        <v>7</v>
      </c>
      <c r="W178" s="49"/>
      <c r="X178" s="47"/>
    </row>
    <row r="179" spans="1:27" s="35" customFormat="1" ht="15.75" x14ac:dyDescent="0.25">
      <c r="A179" s="33" t="s">
        <v>279</v>
      </c>
      <c r="B179" s="33" t="s">
        <v>329</v>
      </c>
      <c r="C179" s="23" t="s">
        <v>102</v>
      </c>
      <c r="D179" s="32" t="s">
        <v>23</v>
      </c>
      <c r="E179" s="49">
        <f t="shared" ref="E179:L179" si="76">SUM(E180:E184)</f>
        <v>29572644</v>
      </c>
      <c r="F179" s="49">
        <f t="shared" si="76"/>
        <v>16983688</v>
      </c>
      <c r="G179" s="49">
        <f t="shared" si="76"/>
        <v>16983688</v>
      </c>
      <c r="H179" s="49">
        <f t="shared" si="76"/>
        <v>16983688</v>
      </c>
      <c r="I179" s="128">
        <f t="shared" si="76"/>
        <v>0</v>
      </c>
      <c r="J179" s="128">
        <f t="shared" si="76"/>
        <v>0</v>
      </c>
      <c r="K179" s="128">
        <f t="shared" si="76"/>
        <v>0</v>
      </c>
      <c r="L179" s="49">
        <f t="shared" si="76"/>
        <v>0</v>
      </c>
      <c r="M179" s="49"/>
      <c r="N179" s="49"/>
      <c r="O179" s="52">
        <f t="shared" ref="O179:V179" si="77">SUM(O180:O184)</f>
        <v>293356</v>
      </c>
      <c r="P179" s="52">
        <f t="shared" si="77"/>
        <v>293377</v>
      </c>
      <c r="Q179" s="124">
        <f t="shared" si="77"/>
        <v>-21</v>
      </c>
      <c r="R179" s="52">
        <f t="shared" si="77"/>
        <v>11347</v>
      </c>
      <c r="S179" s="52">
        <f t="shared" si="77"/>
        <v>6619</v>
      </c>
      <c r="T179" s="52">
        <f t="shared" si="77"/>
        <v>4464</v>
      </c>
      <c r="U179" s="49">
        <f t="shared" si="77"/>
        <v>4464</v>
      </c>
      <c r="V179" s="49">
        <f t="shared" si="77"/>
        <v>0</v>
      </c>
      <c r="W179" s="49"/>
      <c r="X179" s="25"/>
    </row>
    <row r="180" spans="1:27" s="35" customFormat="1" ht="15.75" x14ac:dyDescent="0.25">
      <c r="A180" s="33" t="s">
        <v>279</v>
      </c>
      <c r="B180" s="33" t="s">
        <v>329</v>
      </c>
      <c r="C180" s="23" t="s">
        <v>73</v>
      </c>
      <c r="D180" s="34" t="s">
        <v>106</v>
      </c>
      <c r="E180" s="53">
        <v>18886478</v>
      </c>
      <c r="F180" s="99">
        <f>1574017*3+1573825*4</f>
        <v>11017351</v>
      </c>
      <c r="G180" s="99">
        <f>1574017*3+1573825*4</f>
        <v>11017351</v>
      </c>
      <c r="H180" s="99">
        <f>1574017*3+1573825*4</f>
        <v>11017351</v>
      </c>
      <c r="I180" s="119">
        <f>G180-F180</f>
        <v>0</v>
      </c>
      <c r="J180" s="55">
        <f>ROUND(I180/F180*100,2)</f>
        <v>0</v>
      </c>
      <c r="K180" s="54">
        <f>G180-F180</f>
        <v>0</v>
      </c>
      <c r="L180" s="55">
        <f>ROUND(K180*100/-F180,2)</f>
        <v>0</v>
      </c>
      <c r="M180" s="53"/>
      <c r="N180" s="53"/>
      <c r="O180" s="58">
        <v>255494</v>
      </c>
      <c r="P180" s="58">
        <v>255515</v>
      </c>
      <c r="Q180" s="57">
        <f>O180-P180</f>
        <v>-21</v>
      </c>
      <c r="R180" s="74">
        <v>10931</v>
      </c>
      <c r="S180" s="53">
        <f>ROUND(R180/12*7,0)</f>
        <v>6376</v>
      </c>
      <c r="T180" s="58">
        <v>4186</v>
      </c>
      <c r="U180" s="58">
        <v>4186</v>
      </c>
      <c r="V180" s="53">
        <f>T180-U180</f>
        <v>0</v>
      </c>
      <c r="W180" s="53"/>
      <c r="X180" s="6"/>
      <c r="Z180" s="176"/>
      <c r="AA180" s="176"/>
    </row>
    <row r="181" spans="1:27" s="35" customFormat="1" ht="15.75" x14ac:dyDescent="0.25">
      <c r="A181" s="33" t="s">
        <v>279</v>
      </c>
      <c r="B181" s="33" t="s">
        <v>329</v>
      </c>
      <c r="C181" s="23" t="s">
        <v>74</v>
      </c>
      <c r="D181" s="116" t="s">
        <v>104</v>
      </c>
      <c r="E181" s="53">
        <v>6454708</v>
      </c>
      <c r="F181" s="53">
        <f>540568*6+508462</f>
        <v>3751870</v>
      </c>
      <c r="G181" s="53">
        <f>540568*6+508462</f>
        <v>3751870</v>
      </c>
      <c r="H181" s="53">
        <f>540568*6+508462</f>
        <v>3751870</v>
      </c>
      <c r="I181" s="119"/>
      <c r="J181" s="55"/>
      <c r="K181" s="54"/>
      <c r="L181" s="55"/>
      <c r="M181" s="59"/>
      <c r="N181" s="59"/>
      <c r="O181" s="53"/>
      <c r="P181" s="53"/>
      <c r="Q181" s="57">
        <f>O181-P181</f>
        <v>0</v>
      </c>
      <c r="R181" s="53"/>
      <c r="S181" s="53">
        <f>ROUND(R181/12*3,0)</f>
        <v>0</v>
      </c>
      <c r="T181" s="53"/>
      <c r="U181" s="53"/>
      <c r="V181" s="53">
        <f>T181-U181</f>
        <v>0</v>
      </c>
      <c r="W181" s="59"/>
      <c r="X181" s="6"/>
    </row>
    <row r="182" spans="1:27" s="26" customFormat="1" ht="15.75" x14ac:dyDescent="0.25">
      <c r="A182" s="33" t="s">
        <v>279</v>
      </c>
      <c r="B182" s="33" t="s">
        <v>329</v>
      </c>
      <c r="C182" s="23" t="s">
        <v>74</v>
      </c>
      <c r="D182" s="116" t="s">
        <v>105</v>
      </c>
      <c r="E182" s="53">
        <v>2690868</v>
      </c>
      <c r="F182" s="53">
        <f>187548*7</f>
        <v>1312836</v>
      </c>
      <c r="G182" s="53">
        <f>187548*7</f>
        <v>1312836</v>
      </c>
      <c r="H182" s="53">
        <f>187548*7</f>
        <v>1312836</v>
      </c>
      <c r="I182" s="119"/>
      <c r="J182" s="55"/>
      <c r="K182" s="54"/>
      <c r="L182" s="55"/>
      <c r="M182" s="59"/>
      <c r="N182" s="59"/>
      <c r="O182" s="53"/>
      <c r="P182" s="53"/>
      <c r="Q182" s="59">
        <f>O182-P182</f>
        <v>0</v>
      </c>
      <c r="R182" s="53"/>
      <c r="S182" s="53">
        <f>ROUND(R182/12*3,0)</f>
        <v>0</v>
      </c>
      <c r="T182" s="53"/>
      <c r="U182" s="53"/>
      <c r="V182" s="53">
        <f>T182-U182</f>
        <v>0</v>
      </c>
      <c r="W182" s="59"/>
      <c r="X182" s="6"/>
    </row>
    <row r="183" spans="1:27" s="26" customFormat="1" ht="15.75" x14ac:dyDescent="0.25">
      <c r="A183" s="33" t="s">
        <v>279</v>
      </c>
      <c r="B183" s="33" t="s">
        <v>329</v>
      </c>
      <c r="C183" s="23" t="s">
        <v>75</v>
      </c>
      <c r="D183" s="34" t="s">
        <v>320</v>
      </c>
      <c r="E183" s="53">
        <v>1886</v>
      </c>
      <c r="F183" s="53">
        <v>1886</v>
      </c>
      <c r="G183" s="53">
        <v>1886</v>
      </c>
      <c r="H183" s="53">
        <v>1886</v>
      </c>
      <c r="I183" s="119"/>
      <c r="J183" s="55"/>
      <c r="K183" s="54"/>
      <c r="L183" s="55"/>
      <c r="M183" s="59"/>
      <c r="N183" s="59"/>
      <c r="O183" s="53">
        <v>80</v>
      </c>
      <c r="P183" s="53">
        <v>80</v>
      </c>
      <c r="Q183" s="59">
        <f>O183-P183</f>
        <v>0</v>
      </c>
      <c r="R183" s="53">
        <v>1</v>
      </c>
      <c r="S183" s="53">
        <f t="shared" ref="S183:S184" si="78">ROUND(R183/12*7,0)</f>
        <v>1</v>
      </c>
      <c r="T183" s="58">
        <v>1</v>
      </c>
      <c r="U183" s="58">
        <v>1</v>
      </c>
      <c r="V183" s="53">
        <f>T183-U183</f>
        <v>0</v>
      </c>
      <c r="W183" s="59"/>
      <c r="X183" s="6"/>
    </row>
    <row r="184" spans="1:27" s="26" customFormat="1" ht="31.5" x14ac:dyDescent="0.25">
      <c r="A184" s="33" t="s">
        <v>279</v>
      </c>
      <c r="B184" s="33" t="s">
        <v>329</v>
      </c>
      <c r="C184" s="23" t="s">
        <v>76</v>
      </c>
      <c r="D184" s="34" t="s">
        <v>321</v>
      </c>
      <c r="E184" s="53">
        <v>1538704</v>
      </c>
      <c r="F184" s="53">
        <f>128535*7</f>
        <v>899745</v>
      </c>
      <c r="G184" s="53">
        <f>128535*7</f>
        <v>899745</v>
      </c>
      <c r="H184" s="53">
        <f>128535*7</f>
        <v>899745</v>
      </c>
      <c r="I184" s="119"/>
      <c r="J184" s="55"/>
      <c r="K184" s="54"/>
      <c r="L184" s="55"/>
      <c r="M184" s="59"/>
      <c r="N184" s="59"/>
      <c r="O184" s="53">
        <v>37782</v>
      </c>
      <c r="P184" s="53">
        <v>37782</v>
      </c>
      <c r="Q184" s="59">
        <f>O184-P184</f>
        <v>0</v>
      </c>
      <c r="R184" s="74">
        <v>415</v>
      </c>
      <c r="S184" s="53">
        <f t="shared" si="78"/>
        <v>242</v>
      </c>
      <c r="T184" s="58">
        <v>277</v>
      </c>
      <c r="U184" s="58">
        <v>277</v>
      </c>
      <c r="V184" s="53">
        <f>T184-U184</f>
        <v>0</v>
      </c>
      <c r="W184" s="59"/>
      <c r="X184" s="6"/>
    </row>
    <row r="185" spans="1:27" s="35" customFormat="1" ht="15.75" x14ac:dyDescent="0.25">
      <c r="A185" s="33" t="s">
        <v>279</v>
      </c>
      <c r="B185" s="22" t="s">
        <v>330</v>
      </c>
      <c r="C185" s="36"/>
      <c r="D185" s="32" t="s">
        <v>24</v>
      </c>
      <c r="E185" s="61">
        <f>SUM(E186:E198)</f>
        <v>744548</v>
      </c>
      <c r="F185" s="61">
        <f>SUM(F186:F198)</f>
        <v>434319.67</v>
      </c>
      <c r="G185" s="61">
        <f>SUM(G186:G198)</f>
        <v>383087</v>
      </c>
      <c r="H185" s="61">
        <f>SUM(H186:H198)</f>
        <v>383087</v>
      </c>
      <c r="I185" s="120">
        <f>SUM(I186:I198)</f>
        <v>0</v>
      </c>
      <c r="J185" s="55">
        <f>ROUND(I185/F185*100,2)</f>
        <v>0</v>
      </c>
      <c r="K185" s="120">
        <f>SUM(K186:K198)</f>
        <v>-51232.669999999984</v>
      </c>
      <c r="L185" s="55">
        <f>ROUND(K185*100/-F185,2)</f>
        <v>11.8</v>
      </c>
      <c r="M185" s="61"/>
      <c r="N185" s="61"/>
      <c r="O185" s="61">
        <f t="shared" ref="O185:V185" si="79">SUM(O186:O198)</f>
        <v>2107</v>
      </c>
      <c r="P185" s="61">
        <f t="shared" si="79"/>
        <v>2107</v>
      </c>
      <c r="Q185" s="120">
        <f t="shared" si="79"/>
        <v>0</v>
      </c>
      <c r="R185" s="61">
        <f t="shared" si="79"/>
        <v>241</v>
      </c>
      <c r="S185" s="61">
        <f t="shared" si="79"/>
        <v>141</v>
      </c>
      <c r="T185" s="137">
        <f t="shared" si="79"/>
        <v>124</v>
      </c>
      <c r="U185" s="137">
        <f t="shared" si="79"/>
        <v>124</v>
      </c>
      <c r="V185" s="61">
        <f t="shared" si="79"/>
        <v>0</v>
      </c>
      <c r="W185" s="68"/>
      <c r="X185" s="6"/>
    </row>
    <row r="186" spans="1:27" s="35" customFormat="1" ht="15.75" x14ac:dyDescent="0.25">
      <c r="A186" s="33" t="s">
        <v>279</v>
      </c>
      <c r="B186" s="33" t="s">
        <v>330</v>
      </c>
      <c r="C186" s="37" t="s">
        <v>25</v>
      </c>
      <c r="D186" s="34" t="s">
        <v>54</v>
      </c>
      <c r="E186" s="53"/>
      <c r="F186" s="53"/>
      <c r="G186" s="53"/>
      <c r="H186" s="53"/>
      <c r="I186" s="54"/>
      <c r="J186" s="50"/>
      <c r="K186" s="54"/>
      <c r="L186" s="55"/>
      <c r="M186" s="59"/>
      <c r="N186" s="59"/>
      <c r="O186" s="53"/>
      <c r="P186" s="53"/>
      <c r="Q186" s="57">
        <f t="shared" ref="Q186:Q198" si="80">O186-P186</f>
        <v>0</v>
      </c>
      <c r="R186" s="53"/>
      <c r="S186" s="53">
        <f t="shared" ref="S186:S195" si="81">ROUND(R186/12*3,0)</f>
        <v>0</v>
      </c>
      <c r="T186" s="58"/>
      <c r="U186" s="58"/>
      <c r="V186" s="53">
        <f t="shared" ref="V186:V198" si="82">T186-U186</f>
        <v>0</v>
      </c>
      <c r="W186" s="59"/>
      <c r="X186" s="6"/>
    </row>
    <row r="187" spans="1:27" s="35" customFormat="1" ht="15.75" x14ac:dyDescent="0.25">
      <c r="A187" s="33" t="s">
        <v>279</v>
      </c>
      <c r="B187" s="33" t="s">
        <v>330</v>
      </c>
      <c r="C187" s="37" t="s">
        <v>26</v>
      </c>
      <c r="D187" s="34" t="s">
        <v>27</v>
      </c>
      <c r="E187" s="53"/>
      <c r="F187" s="53"/>
      <c r="G187" s="53"/>
      <c r="H187" s="53"/>
      <c r="I187" s="54"/>
      <c r="J187" s="50"/>
      <c r="K187" s="54"/>
      <c r="L187" s="55"/>
      <c r="M187" s="59"/>
      <c r="N187" s="59"/>
      <c r="O187" s="53"/>
      <c r="P187" s="53"/>
      <c r="Q187" s="57">
        <f t="shared" si="80"/>
        <v>0</v>
      </c>
      <c r="R187" s="53"/>
      <c r="S187" s="53">
        <f t="shared" si="81"/>
        <v>0</v>
      </c>
      <c r="T187" s="58"/>
      <c r="U187" s="58"/>
      <c r="V187" s="53">
        <f t="shared" si="82"/>
        <v>0</v>
      </c>
      <c r="W187" s="59"/>
      <c r="X187" s="6"/>
    </row>
    <row r="188" spans="1:27" s="35" customFormat="1" ht="31.5" x14ac:dyDescent="0.25">
      <c r="A188" s="33" t="s">
        <v>279</v>
      </c>
      <c r="B188" s="33" t="s">
        <v>330</v>
      </c>
      <c r="C188" s="37" t="s">
        <v>28</v>
      </c>
      <c r="D188" s="34" t="s">
        <v>29</v>
      </c>
      <c r="E188" s="53"/>
      <c r="F188" s="53"/>
      <c r="G188" s="53"/>
      <c r="H188" s="53"/>
      <c r="I188" s="54"/>
      <c r="J188" s="50"/>
      <c r="K188" s="54"/>
      <c r="L188" s="55"/>
      <c r="M188" s="59"/>
      <c r="N188" s="59"/>
      <c r="O188" s="53"/>
      <c r="P188" s="53"/>
      <c r="Q188" s="57">
        <f t="shared" si="80"/>
        <v>0</v>
      </c>
      <c r="R188" s="53"/>
      <c r="S188" s="53">
        <f t="shared" si="81"/>
        <v>0</v>
      </c>
      <c r="T188" s="58"/>
      <c r="U188" s="58"/>
      <c r="V188" s="53">
        <f t="shared" si="82"/>
        <v>0</v>
      </c>
      <c r="W188" s="59"/>
      <c r="X188" s="6"/>
    </row>
    <row r="189" spans="1:27" s="35" customFormat="1" ht="15.75" x14ac:dyDescent="0.25">
      <c r="A189" s="33" t="s">
        <v>279</v>
      </c>
      <c r="B189" s="33" t="s">
        <v>330</v>
      </c>
      <c r="C189" s="37" t="s">
        <v>56</v>
      </c>
      <c r="D189" s="34" t="s">
        <v>53</v>
      </c>
      <c r="E189" s="53"/>
      <c r="F189" s="53"/>
      <c r="G189" s="53"/>
      <c r="H189" s="53"/>
      <c r="I189" s="54"/>
      <c r="J189" s="50"/>
      <c r="K189" s="54"/>
      <c r="L189" s="55"/>
      <c r="M189" s="59"/>
      <c r="N189" s="59"/>
      <c r="O189" s="53"/>
      <c r="P189" s="53"/>
      <c r="Q189" s="57">
        <f t="shared" si="80"/>
        <v>0</v>
      </c>
      <c r="R189" s="53"/>
      <c r="S189" s="53">
        <f t="shared" si="81"/>
        <v>0</v>
      </c>
      <c r="T189" s="58"/>
      <c r="U189" s="58"/>
      <c r="V189" s="53">
        <f t="shared" si="82"/>
        <v>0</v>
      </c>
      <c r="W189" s="59"/>
      <c r="X189" s="6"/>
    </row>
    <row r="190" spans="1:27" s="35" customFormat="1" ht="15.75" x14ac:dyDescent="0.25">
      <c r="A190" s="33" t="s">
        <v>279</v>
      </c>
      <c r="B190" s="33" t="s">
        <v>330</v>
      </c>
      <c r="C190" s="37" t="s">
        <v>57</v>
      </c>
      <c r="D190" s="34" t="s">
        <v>68</v>
      </c>
      <c r="E190" s="53"/>
      <c r="F190" s="53"/>
      <c r="G190" s="53"/>
      <c r="H190" s="53"/>
      <c r="I190" s="119"/>
      <c r="J190" s="55"/>
      <c r="K190" s="119"/>
      <c r="L190" s="55"/>
      <c r="M190" s="59"/>
      <c r="N190" s="59"/>
      <c r="O190" s="53"/>
      <c r="P190" s="53"/>
      <c r="Q190" s="59">
        <f t="shared" si="80"/>
        <v>0</v>
      </c>
      <c r="R190" s="53"/>
      <c r="S190" s="53">
        <f t="shared" si="81"/>
        <v>0</v>
      </c>
      <c r="T190" s="53"/>
      <c r="U190" s="53"/>
      <c r="V190" s="53">
        <f t="shared" si="82"/>
        <v>0</v>
      </c>
      <c r="W190" s="59"/>
      <c r="X190" s="6"/>
    </row>
    <row r="191" spans="1:27" s="35" customFormat="1" ht="15.75" x14ac:dyDescent="0.25">
      <c r="A191" s="33" t="s">
        <v>279</v>
      </c>
      <c r="B191" s="33" t="s">
        <v>330</v>
      </c>
      <c r="C191" s="37" t="s">
        <v>58</v>
      </c>
      <c r="D191" s="34" t="s">
        <v>70</v>
      </c>
      <c r="E191" s="53"/>
      <c r="F191" s="53"/>
      <c r="G191" s="53"/>
      <c r="H191" s="53"/>
      <c r="I191" s="54"/>
      <c r="J191" s="50"/>
      <c r="K191" s="54"/>
      <c r="L191" s="55"/>
      <c r="M191" s="59"/>
      <c r="N191" s="59"/>
      <c r="O191" s="53"/>
      <c r="P191" s="53"/>
      <c r="Q191" s="57">
        <f t="shared" si="80"/>
        <v>0</v>
      </c>
      <c r="R191" s="53"/>
      <c r="S191" s="53">
        <f t="shared" si="81"/>
        <v>0</v>
      </c>
      <c r="T191" s="58"/>
      <c r="U191" s="58"/>
      <c r="V191" s="53">
        <f t="shared" si="82"/>
        <v>0</v>
      </c>
      <c r="W191" s="59"/>
      <c r="X191" s="6"/>
    </row>
    <row r="192" spans="1:27" s="35" customFormat="1" ht="31.5" x14ac:dyDescent="0.25">
      <c r="A192" s="33" t="s">
        <v>279</v>
      </c>
      <c r="B192" s="33" t="s">
        <v>330</v>
      </c>
      <c r="C192" s="37" t="s">
        <v>59</v>
      </c>
      <c r="D192" s="34" t="s">
        <v>69</v>
      </c>
      <c r="E192" s="53"/>
      <c r="F192" s="53"/>
      <c r="G192" s="53"/>
      <c r="H192" s="53"/>
      <c r="I192" s="54"/>
      <c r="J192" s="50"/>
      <c r="K192" s="54"/>
      <c r="L192" s="55"/>
      <c r="M192" s="59"/>
      <c r="N192" s="59"/>
      <c r="O192" s="53"/>
      <c r="P192" s="53"/>
      <c r="Q192" s="57">
        <f t="shared" si="80"/>
        <v>0</v>
      </c>
      <c r="R192" s="53"/>
      <c r="S192" s="53">
        <f t="shared" si="81"/>
        <v>0</v>
      </c>
      <c r="T192" s="58"/>
      <c r="U192" s="58"/>
      <c r="V192" s="53">
        <f t="shared" si="82"/>
        <v>0</v>
      </c>
      <c r="W192" s="59"/>
      <c r="X192" s="6"/>
    </row>
    <row r="193" spans="1:28" s="35" customFormat="1" ht="15.75" x14ac:dyDescent="0.25">
      <c r="A193" s="33" t="s">
        <v>279</v>
      </c>
      <c r="B193" s="33" t="s">
        <v>330</v>
      </c>
      <c r="C193" s="37" t="s">
        <v>60</v>
      </c>
      <c r="D193" s="34" t="s">
        <v>72</v>
      </c>
      <c r="E193" s="53"/>
      <c r="F193" s="53"/>
      <c r="G193" s="53"/>
      <c r="H193" s="53"/>
      <c r="I193" s="54"/>
      <c r="J193" s="50"/>
      <c r="K193" s="54"/>
      <c r="L193" s="55"/>
      <c r="M193" s="59"/>
      <c r="N193" s="59"/>
      <c r="O193" s="53"/>
      <c r="P193" s="53"/>
      <c r="Q193" s="57">
        <f t="shared" si="80"/>
        <v>0</v>
      </c>
      <c r="R193" s="53"/>
      <c r="S193" s="53">
        <f t="shared" si="81"/>
        <v>0</v>
      </c>
      <c r="T193" s="58"/>
      <c r="U193" s="58"/>
      <c r="V193" s="53">
        <f t="shared" si="82"/>
        <v>0</v>
      </c>
      <c r="W193" s="59"/>
      <c r="X193" s="6"/>
    </row>
    <row r="194" spans="1:28" s="35" customFormat="1" ht="15.75" x14ac:dyDescent="0.25">
      <c r="A194" s="33" t="s">
        <v>279</v>
      </c>
      <c r="B194" s="33" t="s">
        <v>330</v>
      </c>
      <c r="C194" s="37" t="s">
        <v>61</v>
      </c>
      <c r="D194" s="34" t="s">
        <v>67</v>
      </c>
      <c r="E194" s="53"/>
      <c r="F194" s="53"/>
      <c r="G194" s="53"/>
      <c r="H194" s="53"/>
      <c r="I194" s="54"/>
      <c r="J194" s="50"/>
      <c r="K194" s="54"/>
      <c r="L194" s="55"/>
      <c r="M194" s="59"/>
      <c r="N194" s="59"/>
      <c r="O194" s="53"/>
      <c r="P194" s="53"/>
      <c r="Q194" s="57">
        <f t="shared" si="80"/>
        <v>0</v>
      </c>
      <c r="R194" s="53"/>
      <c r="S194" s="53">
        <f t="shared" si="81"/>
        <v>0</v>
      </c>
      <c r="T194" s="58"/>
      <c r="U194" s="58"/>
      <c r="V194" s="53">
        <f t="shared" si="82"/>
        <v>0</v>
      </c>
      <c r="W194" s="59"/>
      <c r="X194" s="6"/>
    </row>
    <row r="195" spans="1:28" s="35" customFormat="1" ht="15.75" x14ac:dyDescent="0.25">
      <c r="A195" s="33" t="s">
        <v>279</v>
      </c>
      <c r="B195" s="33" t="s">
        <v>330</v>
      </c>
      <c r="C195" s="37" t="s">
        <v>62</v>
      </c>
      <c r="D195" s="34" t="s">
        <v>66</v>
      </c>
      <c r="E195" s="53"/>
      <c r="F195" s="53"/>
      <c r="G195" s="53"/>
      <c r="H195" s="53"/>
      <c r="I195" s="54"/>
      <c r="J195" s="50"/>
      <c r="K195" s="54"/>
      <c r="L195" s="55"/>
      <c r="M195" s="59"/>
      <c r="N195" s="59"/>
      <c r="O195" s="53"/>
      <c r="P195" s="53"/>
      <c r="Q195" s="57">
        <f t="shared" si="80"/>
        <v>0</v>
      </c>
      <c r="R195" s="53"/>
      <c r="S195" s="53">
        <f t="shared" si="81"/>
        <v>0</v>
      </c>
      <c r="T195" s="58"/>
      <c r="U195" s="58"/>
      <c r="V195" s="53">
        <f t="shared" si="82"/>
        <v>0</v>
      </c>
      <c r="W195" s="59"/>
      <c r="X195" s="6"/>
    </row>
    <row r="196" spans="1:28" s="35" customFormat="1" ht="15.75" x14ac:dyDescent="0.25">
      <c r="A196" s="33" t="s">
        <v>279</v>
      </c>
      <c r="B196" s="33" t="s">
        <v>330</v>
      </c>
      <c r="C196" s="37" t="s">
        <v>63</v>
      </c>
      <c r="D196" s="34" t="s">
        <v>52</v>
      </c>
      <c r="E196" s="53">
        <v>744548</v>
      </c>
      <c r="F196" s="53">
        <f>ROUND(E196/12*7,2)</f>
        <v>434319.67</v>
      </c>
      <c r="G196" s="99">
        <v>383087</v>
      </c>
      <c r="H196" s="99">
        <v>383087</v>
      </c>
      <c r="I196" s="119"/>
      <c r="J196" s="55"/>
      <c r="K196" s="54">
        <f>G196-F196</f>
        <v>-51232.669999999984</v>
      </c>
      <c r="L196" s="55">
        <f>ROUND(K196*100/-F196,2)</f>
        <v>11.8</v>
      </c>
      <c r="M196" s="59"/>
      <c r="N196" s="59"/>
      <c r="O196" s="53">
        <v>2107</v>
      </c>
      <c r="P196" s="53">
        <v>2107</v>
      </c>
      <c r="Q196" s="57">
        <f t="shared" si="80"/>
        <v>0</v>
      </c>
      <c r="R196" s="74">
        <v>241</v>
      </c>
      <c r="S196" s="53">
        <f>ROUND(R196/12*7,0)</f>
        <v>141</v>
      </c>
      <c r="T196" s="58">
        <v>124</v>
      </c>
      <c r="U196" s="58">
        <v>124</v>
      </c>
      <c r="V196" s="53">
        <f t="shared" si="82"/>
        <v>0</v>
      </c>
      <c r="W196" s="59"/>
      <c r="X196" s="6"/>
    </row>
    <row r="197" spans="1:28" s="35" customFormat="1" ht="15.75" x14ac:dyDescent="0.25">
      <c r="A197" s="33" t="s">
        <v>279</v>
      </c>
      <c r="B197" s="33" t="s">
        <v>330</v>
      </c>
      <c r="C197" s="37" t="s">
        <v>64</v>
      </c>
      <c r="D197" s="34" t="s">
        <v>55</v>
      </c>
      <c r="E197" s="53"/>
      <c r="F197" s="53"/>
      <c r="G197" s="53"/>
      <c r="H197" s="53"/>
      <c r="I197" s="54"/>
      <c r="J197" s="50"/>
      <c r="K197" s="54"/>
      <c r="L197" s="55"/>
      <c r="M197" s="59"/>
      <c r="N197" s="59"/>
      <c r="O197" s="53"/>
      <c r="P197" s="53"/>
      <c r="Q197" s="57">
        <f t="shared" si="80"/>
        <v>0</v>
      </c>
      <c r="R197" s="53"/>
      <c r="S197" s="53">
        <f>ROUND(R197/12*3,0)</f>
        <v>0</v>
      </c>
      <c r="T197" s="58"/>
      <c r="U197" s="58"/>
      <c r="V197" s="53">
        <f t="shared" si="82"/>
        <v>0</v>
      </c>
      <c r="W197" s="59"/>
      <c r="X197" s="6"/>
    </row>
    <row r="198" spans="1:28" s="35" customFormat="1" ht="15.75" x14ac:dyDescent="0.25">
      <c r="A198" s="33" t="s">
        <v>279</v>
      </c>
      <c r="B198" s="33" t="s">
        <v>330</v>
      </c>
      <c r="C198" s="37" t="s">
        <v>65</v>
      </c>
      <c r="D198" s="34" t="s">
        <v>71</v>
      </c>
      <c r="E198" s="53"/>
      <c r="F198" s="53"/>
      <c r="G198" s="53"/>
      <c r="H198" s="53"/>
      <c r="I198" s="54"/>
      <c r="J198" s="50"/>
      <c r="K198" s="54"/>
      <c r="L198" s="55"/>
      <c r="M198" s="59"/>
      <c r="N198" s="59"/>
      <c r="O198" s="53"/>
      <c r="P198" s="53"/>
      <c r="Q198" s="57">
        <f t="shared" si="80"/>
        <v>0</v>
      </c>
      <c r="R198" s="53"/>
      <c r="S198" s="53">
        <f>ROUND(R198/12*3,0)</f>
        <v>0</v>
      </c>
      <c r="T198" s="58"/>
      <c r="U198" s="58"/>
      <c r="V198" s="53">
        <f t="shared" si="82"/>
        <v>0</v>
      </c>
      <c r="W198" s="59"/>
      <c r="X198" s="6"/>
    </row>
    <row r="199" spans="1:28" s="35" customFormat="1" ht="31.5" x14ac:dyDescent="0.25">
      <c r="A199" s="33" t="s">
        <v>279</v>
      </c>
      <c r="B199" s="22" t="s">
        <v>331</v>
      </c>
      <c r="C199" s="23" t="s">
        <v>102</v>
      </c>
      <c r="D199" s="32" t="s">
        <v>30</v>
      </c>
      <c r="E199" s="61">
        <f>SUM(E200:E216)</f>
        <v>1221175</v>
      </c>
      <c r="F199" s="61">
        <f>SUM(F200:F216)</f>
        <v>758850</v>
      </c>
      <c r="G199" s="61">
        <f>SUM(G200:G216)</f>
        <v>638251.6100000008</v>
      </c>
      <c r="H199" s="61">
        <f>SUM(H200:H216)</f>
        <v>572443</v>
      </c>
      <c r="I199" s="120">
        <f>SUM(I200:I216)</f>
        <v>59901.19</v>
      </c>
      <c r="J199" s="55">
        <f>ROUND(I199/F199*100,2)</f>
        <v>7.89</v>
      </c>
      <c r="K199" s="120">
        <f>SUM(K200:K216)</f>
        <v>-319965.57999999914</v>
      </c>
      <c r="L199" s="55">
        <f>ROUND(K199*100/-F199,2)</f>
        <v>42.16</v>
      </c>
      <c r="M199" s="61"/>
      <c r="N199" s="61"/>
      <c r="O199" s="61">
        <f t="shared" ref="O199:V199" si="83">SUM(O200:O214)</f>
        <v>8903</v>
      </c>
      <c r="P199" s="61">
        <f t="shared" si="83"/>
        <v>8734</v>
      </c>
      <c r="Q199" s="120">
        <f t="shared" si="83"/>
        <v>169</v>
      </c>
      <c r="R199" s="61">
        <f t="shared" si="83"/>
        <v>73</v>
      </c>
      <c r="S199" s="61">
        <f t="shared" si="83"/>
        <v>71</v>
      </c>
      <c r="T199" s="137">
        <f t="shared" si="83"/>
        <v>162</v>
      </c>
      <c r="U199" s="137">
        <f t="shared" si="83"/>
        <v>155</v>
      </c>
      <c r="V199" s="61">
        <f t="shared" si="83"/>
        <v>7</v>
      </c>
      <c r="W199" s="61"/>
      <c r="X199" s="6"/>
    </row>
    <row r="200" spans="1:28" s="35" customFormat="1" ht="15.75" x14ac:dyDescent="0.25">
      <c r="A200" s="33" t="s">
        <v>279</v>
      </c>
      <c r="B200" s="33" t="s">
        <v>331</v>
      </c>
      <c r="C200" s="23" t="s">
        <v>79</v>
      </c>
      <c r="D200" s="43" t="s">
        <v>77</v>
      </c>
      <c r="E200" s="53">
        <v>25765</v>
      </c>
      <c r="F200" s="53">
        <f>ROUND(E200/12*7,0)</f>
        <v>15030</v>
      </c>
      <c r="G200" s="59">
        <v>45466.55</v>
      </c>
      <c r="H200" s="99">
        <v>25765</v>
      </c>
      <c r="I200" s="119">
        <f>G200-F200</f>
        <v>30436.550000000003</v>
      </c>
      <c r="J200" s="55">
        <f>ROUND(I200/F200*100,2)</f>
        <v>202.51</v>
      </c>
      <c r="K200" s="54"/>
      <c r="L200" s="55"/>
      <c r="M200" s="59"/>
      <c r="N200" s="59"/>
      <c r="O200" s="53"/>
      <c r="P200" s="53"/>
      <c r="Q200" s="57">
        <f t="shared" ref="Q200:Q214" si="84">O200-P200</f>
        <v>0</v>
      </c>
      <c r="R200" s="53"/>
      <c r="S200" s="53">
        <f>ROUND(R200/12*3,0)</f>
        <v>0</v>
      </c>
      <c r="T200" s="58"/>
      <c r="U200" s="58"/>
      <c r="V200" s="53">
        <f t="shared" ref="V200:V214" si="85">T200-U200</f>
        <v>0</v>
      </c>
      <c r="W200" s="59"/>
      <c r="X200" s="6"/>
      <c r="Y200" s="177"/>
      <c r="Z200" s="177"/>
      <c r="AA200" s="177"/>
      <c r="AB200" s="177"/>
    </row>
    <row r="201" spans="1:28" s="35" customFormat="1" ht="15.75" x14ac:dyDescent="0.25">
      <c r="A201" s="33" t="s">
        <v>279</v>
      </c>
      <c r="B201" s="33" t="s">
        <v>331</v>
      </c>
      <c r="C201" s="23" t="s">
        <v>80</v>
      </c>
      <c r="D201" s="43" t="s">
        <v>78</v>
      </c>
      <c r="E201" s="53"/>
      <c r="F201" s="53"/>
      <c r="G201" s="53"/>
      <c r="H201" s="53"/>
      <c r="I201" s="54"/>
      <c r="J201" s="50"/>
      <c r="K201" s="54"/>
      <c r="L201" s="55"/>
      <c r="M201" s="59"/>
      <c r="N201" s="59"/>
      <c r="O201" s="53"/>
      <c r="P201" s="53"/>
      <c r="Q201" s="57">
        <f t="shared" si="84"/>
        <v>0</v>
      </c>
      <c r="R201" s="53"/>
      <c r="S201" s="53">
        <f>ROUND(R201/12*3,0)</f>
        <v>0</v>
      </c>
      <c r="T201" s="58"/>
      <c r="U201" s="58"/>
      <c r="V201" s="53">
        <f t="shared" si="85"/>
        <v>0</v>
      </c>
      <c r="W201" s="59"/>
      <c r="X201" s="6"/>
      <c r="Y201" s="177"/>
      <c r="Z201" s="177"/>
    </row>
    <row r="202" spans="1:28" s="35" customFormat="1" ht="15.75" x14ac:dyDescent="0.25">
      <c r="A202" s="33" t="s">
        <v>279</v>
      </c>
      <c r="B202" s="33" t="s">
        <v>331</v>
      </c>
      <c r="C202" s="23" t="s">
        <v>82</v>
      </c>
      <c r="D202" s="34" t="s">
        <v>81</v>
      </c>
      <c r="E202" s="53">
        <v>41387</v>
      </c>
      <c r="F202" s="53">
        <f t="shared" ref="F202:F203" si="86">ROUND(E202/12*7,0)</f>
        <v>24142</v>
      </c>
      <c r="G202" s="59">
        <v>16659</v>
      </c>
      <c r="H202" s="99">
        <v>16659</v>
      </c>
      <c r="I202" s="119"/>
      <c r="J202" s="55"/>
      <c r="K202" s="54">
        <f t="shared" ref="K202:K203" si="87">G202-F202</f>
        <v>-7483</v>
      </c>
      <c r="L202" s="55">
        <f t="shared" ref="L202:L203" si="88">ROUND(K202*100/-F202,2)</f>
        <v>31</v>
      </c>
      <c r="M202" s="59"/>
      <c r="N202" s="59"/>
      <c r="O202" s="53">
        <v>2741</v>
      </c>
      <c r="P202" s="53">
        <v>2741</v>
      </c>
      <c r="Q202" s="57">
        <f t="shared" si="84"/>
        <v>0</v>
      </c>
      <c r="R202" s="74">
        <v>4</v>
      </c>
      <c r="S202" s="53">
        <f>ROUND(R202/12*7,0)</f>
        <v>2</v>
      </c>
      <c r="T202" s="58">
        <v>7</v>
      </c>
      <c r="U202" s="58">
        <v>7</v>
      </c>
      <c r="V202" s="53">
        <f t="shared" si="85"/>
        <v>0</v>
      </c>
      <c r="W202" s="59"/>
      <c r="X202" s="6"/>
    </row>
    <row r="203" spans="1:28" s="35" customFormat="1" ht="31.5" x14ac:dyDescent="0.25">
      <c r="A203" s="33" t="s">
        <v>279</v>
      </c>
      <c r="B203" s="33" t="s">
        <v>331</v>
      </c>
      <c r="C203" s="23" t="s">
        <v>84</v>
      </c>
      <c r="D203" s="43" t="s">
        <v>83</v>
      </c>
      <c r="E203" s="53">
        <v>116707</v>
      </c>
      <c r="F203" s="53">
        <f t="shared" si="86"/>
        <v>68079</v>
      </c>
      <c r="G203" s="59">
        <v>39474.9</v>
      </c>
      <c r="H203" s="99">
        <v>37783</v>
      </c>
      <c r="I203" s="119"/>
      <c r="J203" s="55"/>
      <c r="K203" s="54">
        <f t="shared" si="87"/>
        <v>-28604.1</v>
      </c>
      <c r="L203" s="55">
        <f t="shared" si="88"/>
        <v>42.02</v>
      </c>
      <c r="M203" s="59"/>
      <c r="N203" s="59"/>
      <c r="O203" s="53"/>
      <c r="P203" s="53"/>
      <c r="Q203" s="57">
        <f t="shared" si="84"/>
        <v>0</v>
      </c>
      <c r="R203" s="53"/>
      <c r="S203" s="53">
        <f>ROUND(R203/12*3,0)</f>
        <v>0</v>
      </c>
      <c r="T203" s="58"/>
      <c r="U203" s="58"/>
      <c r="V203" s="53">
        <f t="shared" si="85"/>
        <v>0</v>
      </c>
      <c r="W203" s="59"/>
      <c r="X203" s="6"/>
    </row>
    <row r="204" spans="1:28" s="35" customFormat="1" ht="15.75" x14ac:dyDescent="0.25">
      <c r="A204" s="33" t="s">
        <v>279</v>
      </c>
      <c r="B204" s="33" t="s">
        <v>331</v>
      </c>
      <c r="C204" s="23" t="s">
        <v>95</v>
      </c>
      <c r="D204" s="43" t="s">
        <v>96</v>
      </c>
      <c r="E204" s="53"/>
      <c r="F204" s="53"/>
      <c r="G204" s="53"/>
      <c r="H204" s="53"/>
      <c r="I204" s="119"/>
      <c r="J204" s="55"/>
      <c r="K204" s="119"/>
      <c r="L204" s="55"/>
      <c r="M204" s="59"/>
      <c r="N204" s="59"/>
      <c r="O204" s="53"/>
      <c r="P204" s="53"/>
      <c r="Q204" s="59">
        <f t="shared" si="84"/>
        <v>0</v>
      </c>
      <c r="R204" s="53"/>
      <c r="S204" s="53">
        <f>ROUND(R204/12*3,0)</f>
        <v>0</v>
      </c>
      <c r="T204" s="53"/>
      <c r="U204" s="53"/>
      <c r="V204" s="53">
        <f t="shared" si="85"/>
        <v>0</v>
      </c>
      <c r="W204" s="59"/>
      <c r="X204" s="6"/>
    </row>
    <row r="205" spans="1:28" s="35" customFormat="1" ht="31.5" x14ac:dyDescent="0.25">
      <c r="A205" s="33" t="s">
        <v>279</v>
      </c>
      <c r="B205" s="33" t="s">
        <v>331</v>
      </c>
      <c r="C205" s="23" t="s">
        <v>86</v>
      </c>
      <c r="D205" s="43" t="s">
        <v>85</v>
      </c>
      <c r="E205" s="53">
        <v>111594</v>
      </c>
      <c r="F205" s="53">
        <f>E205</f>
        <v>111594</v>
      </c>
      <c r="G205" s="59">
        <v>242381</v>
      </c>
      <c r="H205" s="99">
        <v>242104</v>
      </c>
      <c r="I205" s="119"/>
      <c r="J205" s="55"/>
      <c r="K205" s="54"/>
      <c r="L205" s="55"/>
      <c r="M205" s="59"/>
      <c r="N205" s="59"/>
      <c r="O205" s="53">
        <v>5875</v>
      </c>
      <c r="P205" s="53">
        <v>5865</v>
      </c>
      <c r="Q205" s="57">
        <f t="shared" si="84"/>
        <v>10</v>
      </c>
      <c r="R205" s="74">
        <v>69</v>
      </c>
      <c r="S205" s="53">
        <f>R205</f>
        <v>69</v>
      </c>
      <c r="T205" s="58">
        <v>142</v>
      </c>
      <c r="U205" s="58">
        <v>142</v>
      </c>
      <c r="V205" s="53">
        <f t="shared" si="85"/>
        <v>0</v>
      </c>
      <c r="W205" s="59"/>
      <c r="X205" s="6"/>
    </row>
    <row r="206" spans="1:28" s="35" customFormat="1" ht="31.5" x14ac:dyDescent="0.25">
      <c r="A206" s="33" t="s">
        <v>279</v>
      </c>
      <c r="B206" s="33" t="s">
        <v>331</v>
      </c>
      <c r="C206" s="23" t="s">
        <v>102</v>
      </c>
      <c r="D206" s="39" t="s">
        <v>351</v>
      </c>
      <c r="E206" s="53"/>
      <c r="F206" s="53"/>
      <c r="G206" s="99">
        <v>8679</v>
      </c>
      <c r="H206" s="99">
        <v>3586</v>
      </c>
      <c r="I206" s="119"/>
      <c r="J206" s="55"/>
      <c r="K206" s="54"/>
      <c r="L206" s="55"/>
      <c r="M206" s="59"/>
      <c r="N206" s="59"/>
      <c r="O206" s="53">
        <v>287</v>
      </c>
      <c r="P206" s="53">
        <v>128</v>
      </c>
      <c r="Q206" s="57">
        <f t="shared" si="84"/>
        <v>159</v>
      </c>
      <c r="R206" s="74"/>
      <c r="S206" s="53">
        <f t="shared" ref="S206" si="89">ROUND(R206/12*6,0)</f>
        <v>0</v>
      </c>
      <c r="T206" s="58">
        <v>13</v>
      </c>
      <c r="U206" s="58">
        <v>6</v>
      </c>
      <c r="V206" s="53">
        <f t="shared" si="85"/>
        <v>7</v>
      </c>
      <c r="W206" s="59"/>
      <c r="X206" s="6"/>
    </row>
    <row r="207" spans="1:28" s="35" customFormat="1" ht="15.75" x14ac:dyDescent="0.25">
      <c r="A207" s="33" t="s">
        <v>279</v>
      </c>
      <c r="B207" s="33" t="s">
        <v>331</v>
      </c>
      <c r="C207" s="23" t="s">
        <v>89</v>
      </c>
      <c r="D207" s="43" t="s">
        <v>88</v>
      </c>
      <c r="E207" s="53"/>
      <c r="F207" s="53"/>
      <c r="G207" s="53"/>
      <c r="H207" s="53"/>
      <c r="I207" s="55"/>
      <c r="J207" s="55"/>
      <c r="K207" s="54"/>
      <c r="L207" s="55"/>
      <c r="M207" s="59"/>
      <c r="N207" s="59"/>
      <c r="O207" s="53"/>
      <c r="P207" s="53"/>
      <c r="Q207" s="57">
        <f t="shared" si="84"/>
        <v>0</v>
      </c>
      <c r="R207" s="53"/>
      <c r="S207" s="53">
        <f t="shared" ref="S207:S214" si="90">ROUND(R207/12*3,0)</f>
        <v>0</v>
      </c>
      <c r="T207" s="58"/>
      <c r="U207" s="58"/>
      <c r="V207" s="53">
        <f t="shared" si="85"/>
        <v>0</v>
      </c>
      <c r="W207" s="59"/>
      <c r="X207" s="6"/>
    </row>
    <row r="208" spans="1:28" s="35" customFormat="1" ht="15.75" x14ac:dyDescent="0.25">
      <c r="A208" s="33" t="s">
        <v>279</v>
      </c>
      <c r="B208" s="33" t="s">
        <v>331</v>
      </c>
      <c r="C208" s="112" t="s">
        <v>91</v>
      </c>
      <c r="D208" s="38" t="s">
        <v>90</v>
      </c>
      <c r="E208" s="53">
        <v>897782</v>
      </c>
      <c r="F208" s="53">
        <f>ROUND(E208/12*7,0)</f>
        <v>523706</v>
      </c>
      <c r="G208" s="59">
        <v>245534.12000000081</v>
      </c>
      <c r="H208" s="99">
        <v>229076</v>
      </c>
      <c r="I208" s="119"/>
      <c r="J208" s="55"/>
      <c r="K208" s="54">
        <f t="shared" ref="K208" si="91">G208-F208</f>
        <v>-278171.87999999919</v>
      </c>
      <c r="L208" s="55">
        <f t="shared" ref="L208" si="92">ROUND(K208*100/-F208,2)</f>
        <v>53.12</v>
      </c>
      <c r="M208" s="59"/>
      <c r="N208" s="59"/>
      <c r="O208" s="53"/>
      <c r="P208" s="53"/>
      <c r="Q208" s="57">
        <f t="shared" si="84"/>
        <v>0</v>
      </c>
      <c r="R208" s="53"/>
      <c r="S208" s="53">
        <f t="shared" si="90"/>
        <v>0</v>
      </c>
      <c r="T208" s="58"/>
      <c r="U208" s="58"/>
      <c r="V208" s="53">
        <f t="shared" si="85"/>
        <v>0</v>
      </c>
      <c r="W208" s="59"/>
      <c r="X208" s="6"/>
    </row>
    <row r="209" spans="1:24" s="35" customFormat="1" ht="15.75" x14ac:dyDescent="0.25">
      <c r="A209" s="33" t="s">
        <v>279</v>
      </c>
      <c r="B209" s="33" t="s">
        <v>331</v>
      </c>
      <c r="C209" s="23" t="s">
        <v>94</v>
      </c>
      <c r="D209" s="43" t="s">
        <v>97</v>
      </c>
      <c r="E209" s="53"/>
      <c r="F209" s="53"/>
      <c r="G209" s="53"/>
      <c r="H209" s="53"/>
      <c r="I209" s="54"/>
      <c r="J209" s="50"/>
      <c r="K209" s="54"/>
      <c r="L209" s="55"/>
      <c r="M209" s="59"/>
      <c r="N209" s="59"/>
      <c r="O209" s="53"/>
      <c r="P209" s="53"/>
      <c r="Q209" s="57">
        <f t="shared" si="84"/>
        <v>0</v>
      </c>
      <c r="R209" s="53"/>
      <c r="S209" s="53">
        <f t="shared" si="90"/>
        <v>0</v>
      </c>
      <c r="T209" s="58"/>
      <c r="U209" s="58"/>
      <c r="V209" s="53">
        <f t="shared" si="85"/>
        <v>0</v>
      </c>
      <c r="W209" s="59"/>
      <c r="X209" s="6"/>
    </row>
    <row r="210" spans="1:24" s="35" customFormat="1" ht="15.75" x14ac:dyDescent="0.25">
      <c r="A210" s="33" t="s">
        <v>279</v>
      </c>
      <c r="B210" s="33" t="s">
        <v>331</v>
      </c>
      <c r="C210" s="23" t="s">
        <v>93</v>
      </c>
      <c r="D210" s="43" t="s">
        <v>92</v>
      </c>
      <c r="E210" s="53">
        <v>10753</v>
      </c>
      <c r="F210" s="53">
        <f>ROUND(E210/12*7,0)</f>
        <v>6273</v>
      </c>
      <c r="G210" s="59">
        <v>566.4</v>
      </c>
      <c r="H210" s="99">
        <v>283</v>
      </c>
      <c r="I210" s="119"/>
      <c r="J210" s="55"/>
      <c r="K210" s="54">
        <f t="shared" ref="K210" si="93">G210-F210</f>
        <v>-5706.6</v>
      </c>
      <c r="L210" s="55">
        <f t="shared" ref="L210" si="94">ROUND(K210*100/-F210,2)</f>
        <v>90.97</v>
      </c>
      <c r="M210" s="59"/>
      <c r="N210" s="59"/>
      <c r="O210" s="53"/>
      <c r="P210" s="53"/>
      <c r="Q210" s="57">
        <f t="shared" si="84"/>
        <v>0</v>
      </c>
      <c r="R210" s="53"/>
      <c r="S210" s="53">
        <f t="shared" si="90"/>
        <v>0</v>
      </c>
      <c r="T210" s="58"/>
      <c r="U210" s="58"/>
      <c r="V210" s="53">
        <f t="shared" si="85"/>
        <v>0</v>
      </c>
      <c r="W210" s="59"/>
      <c r="X210" s="6"/>
    </row>
    <row r="211" spans="1:24" s="35" customFormat="1" ht="31.5" x14ac:dyDescent="0.25">
      <c r="A211" s="33" t="s">
        <v>279</v>
      </c>
      <c r="B211" s="33" t="s">
        <v>331</v>
      </c>
      <c r="C211" s="23" t="s">
        <v>98</v>
      </c>
      <c r="D211" s="34" t="s">
        <v>99</v>
      </c>
      <c r="E211" s="53"/>
      <c r="F211" s="53"/>
      <c r="G211" s="53"/>
      <c r="H211" s="53"/>
      <c r="I211" s="54"/>
      <c r="J211" s="50"/>
      <c r="K211" s="54"/>
      <c r="L211" s="55"/>
      <c r="M211" s="59"/>
      <c r="N211" s="59"/>
      <c r="O211" s="53"/>
      <c r="P211" s="53"/>
      <c r="Q211" s="57">
        <f t="shared" si="84"/>
        <v>0</v>
      </c>
      <c r="R211" s="53"/>
      <c r="S211" s="53">
        <f t="shared" si="90"/>
        <v>0</v>
      </c>
      <c r="T211" s="58"/>
      <c r="U211" s="58"/>
      <c r="V211" s="53">
        <f t="shared" si="85"/>
        <v>0</v>
      </c>
      <c r="W211" s="59"/>
      <c r="X211" s="6"/>
    </row>
    <row r="212" spans="1:24" s="35" customFormat="1" ht="15.75" x14ac:dyDescent="0.25">
      <c r="A212" s="33" t="s">
        <v>279</v>
      </c>
      <c r="B212" s="33" t="s">
        <v>331</v>
      </c>
      <c r="C212" s="23" t="s">
        <v>100</v>
      </c>
      <c r="D212" s="34" t="s">
        <v>101</v>
      </c>
      <c r="E212" s="53"/>
      <c r="F212" s="53"/>
      <c r="G212" s="53"/>
      <c r="H212" s="53"/>
      <c r="I212" s="54"/>
      <c r="J212" s="50"/>
      <c r="K212" s="54"/>
      <c r="L212" s="55"/>
      <c r="M212" s="59"/>
      <c r="N212" s="59"/>
      <c r="O212" s="53"/>
      <c r="P212" s="53"/>
      <c r="Q212" s="57">
        <f t="shared" si="84"/>
        <v>0</v>
      </c>
      <c r="R212" s="53"/>
      <c r="S212" s="53">
        <f t="shared" si="90"/>
        <v>0</v>
      </c>
      <c r="T212" s="58"/>
      <c r="U212" s="58"/>
      <c r="V212" s="53">
        <f t="shared" si="85"/>
        <v>0</v>
      </c>
      <c r="W212" s="59"/>
      <c r="X212" s="6"/>
    </row>
    <row r="213" spans="1:24" s="35" customFormat="1" ht="47.25" x14ac:dyDescent="0.25">
      <c r="A213" s="33" t="s">
        <v>279</v>
      </c>
      <c r="B213" s="33" t="s">
        <v>331</v>
      </c>
      <c r="C213" s="23" t="s">
        <v>102</v>
      </c>
      <c r="D213" s="39" t="s">
        <v>324</v>
      </c>
      <c r="E213" s="53"/>
      <c r="F213" s="53"/>
      <c r="G213" s="53"/>
      <c r="H213" s="53"/>
      <c r="I213" s="54"/>
      <c r="J213" s="50"/>
      <c r="K213" s="54"/>
      <c r="L213" s="55"/>
      <c r="M213" s="59"/>
      <c r="N213" s="59"/>
      <c r="O213" s="53"/>
      <c r="P213" s="53"/>
      <c r="Q213" s="57">
        <f t="shared" si="84"/>
        <v>0</v>
      </c>
      <c r="R213" s="53"/>
      <c r="S213" s="53">
        <f t="shared" si="90"/>
        <v>0</v>
      </c>
      <c r="T213" s="58"/>
      <c r="U213" s="58"/>
      <c r="V213" s="53">
        <f t="shared" si="85"/>
        <v>0</v>
      </c>
      <c r="W213" s="59"/>
      <c r="X213" s="6"/>
    </row>
    <row r="214" spans="1:24" s="35" customFormat="1" ht="63" x14ac:dyDescent="0.25">
      <c r="A214" s="33" t="s">
        <v>279</v>
      </c>
      <c r="B214" s="33" t="s">
        <v>331</v>
      </c>
      <c r="C214" s="23" t="s">
        <v>102</v>
      </c>
      <c r="D214" s="39" t="s">
        <v>345</v>
      </c>
      <c r="E214" s="53"/>
      <c r="F214" s="53"/>
      <c r="G214" s="53"/>
      <c r="H214" s="53"/>
      <c r="I214" s="54"/>
      <c r="J214" s="50"/>
      <c r="K214" s="54"/>
      <c r="L214" s="55"/>
      <c r="M214" s="59"/>
      <c r="N214" s="59"/>
      <c r="O214" s="53"/>
      <c r="P214" s="53"/>
      <c r="Q214" s="57">
        <f t="shared" si="84"/>
        <v>0</v>
      </c>
      <c r="R214" s="53"/>
      <c r="S214" s="53">
        <f t="shared" si="90"/>
        <v>0</v>
      </c>
      <c r="T214" s="58"/>
      <c r="U214" s="58"/>
      <c r="V214" s="53">
        <f t="shared" si="85"/>
        <v>0</v>
      </c>
      <c r="W214" s="59"/>
      <c r="X214" s="6"/>
    </row>
    <row r="215" spans="1:24" s="35" customFormat="1" ht="31.5" x14ac:dyDescent="0.25">
      <c r="A215" s="33" t="s">
        <v>279</v>
      </c>
      <c r="B215" s="33" t="s">
        <v>331</v>
      </c>
      <c r="C215" s="23" t="s">
        <v>361</v>
      </c>
      <c r="D215" s="39" t="s">
        <v>362</v>
      </c>
      <c r="E215" s="53">
        <v>17187</v>
      </c>
      <c r="F215" s="53">
        <f>ROUND(E215/12*7,0)</f>
        <v>10026</v>
      </c>
      <c r="G215" s="59">
        <v>39490.639999999999</v>
      </c>
      <c r="H215" s="99">
        <v>17187</v>
      </c>
      <c r="I215" s="119">
        <f>G215-F215</f>
        <v>29464.639999999999</v>
      </c>
      <c r="J215" s="55">
        <f>ROUND(I215/F215*100,2)</f>
        <v>293.88</v>
      </c>
      <c r="K215" s="54"/>
      <c r="L215" s="55"/>
      <c r="M215" s="59"/>
      <c r="N215" s="59"/>
      <c r="O215" s="53"/>
      <c r="P215" s="53"/>
      <c r="Q215" s="57"/>
      <c r="R215" s="53"/>
      <c r="S215" s="53"/>
      <c r="T215" s="58"/>
      <c r="U215" s="58"/>
      <c r="V215" s="53"/>
      <c r="W215" s="59"/>
      <c r="X215" s="6"/>
    </row>
    <row r="216" spans="1:24" s="35" customFormat="1" ht="15.75" x14ac:dyDescent="0.25">
      <c r="A216" s="33" t="s">
        <v>279</v>
      </c>
      <c r="B216" s="33" t="s">
        <v>331</v>
      </c>
      <c r="C216" s="23" t="s">
        <v>364</v>
      </c>
      <c r="D216" s="39" t="s">
        <v>363</v>
      </c>
      <c r="E216" s="53"/>
      <c r="F216" s="53"/>
      <c r="G216" s="53"/>
      <c r="H216" s="53"/>
      <c r="I216" s="54"/>
      <c r="J216" s="50"/>
      <c r="K216" s="54"/>
      <c r="L216" s="55"/>
      <c r="M216" s="59"/>
      <c r="N216" s="59"/>
      <c r="O216" s="53"/>
      <c r="P216" s="53"/>
      <c r="Q216" s="57"/>
      <c r="R216" s="53"/>
      <c r="S216" s="53"/>
      <c r="T216" s="58"/>
      <c r="U216" s="58"/>
      <c r="V216" s="53"/>
      <c r="W216" s="59"/>
      <c r="X216" s="6"/>
    </row>
    <row r="217" spans="1:24" s="35" customFormat="1" ht="15.75" x14ac:dyDescent="0.25">
      <c r="A217" s="22" t="s">
        <v>279</v>
      </c>
      <c r="B217" s="22"/>
      <c r="C217" s="48" t="s">
        <v>102</v>
      </c>
      <c r="D217" s="40" t="s">
        <v>31</v>
      </c>
      <c r="E217" s="64">
        <f>E218+E224+E279</f>
        <v>14884827</v>
      </c>
      <c r="F217" s="64">
        <f>F218+F224+F279</f>
        <v>8738387.3233333342</v>
      </c>
      <c r="G217" s="64">
        <f>G218+G224+G279</f>
        <v>8673834.2300000004</v>
      </c>
      <c r="H217" s="64">
        <f>H218+H224+H279</f>
        <v>8323337.2999999998</v>
      </c>
      <c r="I217" s="126">
        <f>I218+I224+I279</f>
        <v>367490.09</v>
      </c>
      <c r="J217" s="50">
        <f>ROUND(I217/F217*100,2)</f>
        <v>4.21</v>
      </c>
      <c r="K217" s="126">
        <f>K218+K224+K279</f>
        <v>-432043.18333333335</v>
      </c>
      <c r="L217" s="55">
        <f>ROUND(K217*100/-F217,2)</f>
        <v>4.9400000000000004</v>
      </c>
      <c r="M217" s="64">
        <v>239890</v>
      </c>
      <c r="N217" s="49">
        <f>ROUND(M217/12*7,2)</f>
        <v>139935.82999999999</v>
      </c>
      <c r="O217" s="64">
        <f t="shared" ref="O217:V217" si="95">O218+O224+O279</f>
        <v>130343</v>
      </c>
      <c r="P217" s="64">
        <f t="shared" si="95"/>
        <v>129761</v>
      </c>
      <c r="Q217" s="126">
        <f t="shared" si="95"/>
        <v>582</v>
      </c>
      <c r="R217" s="64">
        <f t="shared" si="95"/>
        <v>5953</v>
      </c>
      <c r="S217" s="64">
        <f t="shared" si="95"/>
        <v>3472</v>
      </c>
      <c r="T217" s="136">
        <f t="shared" si="95"/>
        <v>3609</v>
      </c>
      <c r="U217" s="136">
        <f t="shared" si="95"/>
        <v>3601</v>
      </c>
      <c r="V217" s="64">
        <f t="shared" si="95"/>
        <v>8</v>
      </c>
      <c r="W217" s="64"/>
      <c r="X217" s="66"/>
    </row>
    <row r="218" spans="1:24" s="35" customFormat="1" ht="15.75" x14ac:dyDescent="0.25">
      <c r="A218" s="33" t="s">
        <v>279</v>
      </c>
      <c r="B218" s="22" t="s">
        <v>332</v>
      </c>
      <c r="C218" s="23" t="s">
        <v>102</v>
      </c>
      <c r="D218" s="32" t="s">
        <v>32</v>
      </c>
      <c r="E218" s="64">
        <f>SUM(E219:E223)</f>
        <v>11976921</v>
      </c>
      <c r="F218" s="64">
        <f>SUM(F219:F223)</f>
        <v>6997590</v>
      </c>
      <c r="G218" s="64">
        <f>SUM(G219:G223)</f>
        <v>6997590</v>
      </c>
      <c r="H218" s="64">
        <f>SUM(H219:H223)</f>
        <v>6997590</v>
      </c>
      <c r="I218" s="126">
        <f>SUM(I219:I223)</f>
        <v>0</v>
      </c>
      <c r="J218" s="50">
        <f>ROUND(I218/F218*100,2)</f>
        <v>0</v>
      </c>
      <c r="K218" s="126">
        <f>SUM(K219:K223)</f>
        <v>0</v>
      </c>
      <c r="L218" s="64">
        <f>SUM(L219:L223)</f>
        <v>0</v>
      </c>
      <c r="M218" s="64"/>
      <c r="N218" s="64"/>
      <c r="O218" s="64">
        <f t="shared" ref="O218:V218" si="96">SUM(O219:O223)</f>
        <v>123023</v>
      </c>
      <c r="P218" s="64">
        <f t="shared" si="96"/>
        <v>123041</v>
      </c>
      <c r="Q218" s="126">
        <f t="shared" si="96"/>
        <v>-18</v>
      </c>
      <c r="R218" s="64">
        <f t="shared" si="96"/>
        <v>5652</v>
      </c>
      <c r="S218" s="64">
        <f t="shared" si="96"/>
        <v>3297</v>
      </c>
      <c r="T218" s="136">
        <f t="shared" si="96"/>
        <v>3498</v>
      </c>
      <c r="U218" s="136">
        <f t="shared" si="96"/>
        <v>3498</v>
      </c>
      <c r="V218" s="64">
        <f t="shared" si="96"/>
        <v>0</v>
      </c>
      <c r="W218" s="64"/>
      <c r="X218" s="6"/>
    </row>
    <row r="219" spans="1:24" s="35" customFormat="1" ht="15.75" x14ac:dyDescent="0.25">
      <c r="A219" s="33" t="s">
        <v>279</v>
      </c>
      <c r="B219" s="33" t="s">
        <v>332</v>
      </c>
      <c r="C219" s="23" t="s">
        <v>109</v>
      </c>
      <c r="D219" s="34" t="s">
        <v>106</v>
      </c>
      <c r="E219" s="53">
        <v>8820370</v>
      </c>
      <c r="F219" s="99">
        <f>734887*3+735079*4</f>
        <v>5144977</v>
      </c>
      <c r="G219" s="99">
        <f>734887*3+735079*4</f>
        <v>5144977</v>
      </c>
      <c r="H219" s="99">
        <f>734887*3+735079*4</f>
        <v>5144977</v>
      </c>
      <c r="I219" s="119">
        <f>G219-F219</f>
        <v>0</v>
      </c>
      <c r="J219" s="55">
        <f>ROUND(I219/F219*100,2)</f>
        <v>0</v>
      </c>
      <c r="K219" s="54">
        <f>G219-F219</f>
        <v>0</v>
      </c>
      <c r="L219" s="55">
        <f>ROUND(K219*100/-F219,2)</f>
        <v>0</v>
      </c>
      <c r="M219" s="59"/>
      <c r="N219" s="59"/>
      <c r="O219" s="53">
        <v>101124</v>
      </c>
      <c r="P219" s="53">
        <v>101142</v>
      </c>
      <c r="Q219" s="57">
        <f>O219-P219</f>
        <v>-18</v>
      </c>
      <c r="R219" s="74">
        <v>5105</v>
      </c>
      <c r="S219" s="53">
        <f>ROUND(R219/12*7,0)</f>
        <v>2978</v>
      </c>
      <c r="T219" s="58">
        <v>3242</v>
      </c>
      <c r="U219" s="58">
        <v>3242</v>
      </c>
      <c r="V219" s="53">
        <f>T219-U219</f>
        <v>0</v>
      </c>
      <c r="W219" s="59"/>
      <c r="X219" s="6"/>
    </row>
    <row r="220" spans="1:24" s="35" customFormat="1" ht="31.5" x14ac:dyDescent="0.25">
      <c r="A220" s="33" t="s">
        <v>279</v>
      </c>
      <c r="B220" s="33" t="s">
        <v>332</v>
      </c>
      <c r="C220" s="23" t="s">
        <v>110</v>
      </c>
      <c r="D220" s="34" t="s">
        <v>325</v>
      </c>
      <c r="E220" s="53"/>
      <c r="F220" s="53"/>
      <c r="G220" s="53"/>
      <c r="H220" s="53"/>
      <c r="I220" s="54"/>
      <c r="J220" s="50"/>
      <c r="K220" s="54"/>
      <c r="L220" s="55"/>
      <c r="M220" s="59"/>
      <c r="N220" s="59"/>
      <c r="O220" s="53"/>
      <c r="P220" s="53"/>
      <c r="Q220" s="57">
        <f>O220-P220</f>
        <v>0</v>
      </c>
      <c r="R220" s="53"/>
      <c r="S220" s="53">
        <f>ROUND(R220/12*3,0)</f>
        <v>0</v>
      </c>
      <c r="T220" s="58"/>
      <c r="U220" s="58"/>
      <c r="V220" s="53">
        <f>T220-U220</f>
        <v>0</v>
      </c>
      <c r="W220" s="59"/>
      <c r="X220" s="6"/>
    </row>
    <row r="221" spans="1:24" s="35" customFormat="1" ht="15.75" x14ac:dyDescent="0.25">
      <c r="A221" s="33" t="s">
        <v>279</v>
      </c>
      <c r="B221" s="33" t="s">
        <v>332</v>
      </c>
      <c r="C221" s="23" t="s">
        <v>111</v>
      </c>
      <c r="D221" s="34" t="s">
        <v>326</v>
      </c>
      <c r="E221" s="53">
        <v>2357839</v>
      </c>
      <c r="F221" s="99">
        <f>196937*7</f>
        <v>1378559</v>
      </c>
      <c r="G221" s="99">
        <f>196937*7</f>
        <v>1378559</v>
      </c>
      <c r="H221" s="99">
        <f>196937*7</f>
        <v>1378559</v>
      </c>
      <c r="I221" s="119"/>
      <c r="J221" s="55"/>
      <c r="K221" s="54"/>
      <c r="L221" s="55"/>
      <c r="M221" s="59"/>
      <c r="N221" s="59"/>
      <c r="O221" s="53">
        <v>20312</v>
      </c>
      <c r="P221" s="53">
        <v>20312</v>
      </c>
      <c r="Q221" s="57">
        <f>O221-P221</f>
        <v>0</v>
      </c>
      <c r="R221" s="74">
        <v>435</v>
      </c>
      <c r="S221" s="53">
        <f t="shared" ref="S221:S222" si="97">ROUND(R221/12*7,0)</f>
        <v>254</v>
      </c>
      <c r="T221" s="58">
        <v>240</v>
      </c>
      <c r="U221" s="58">
        <v>240</v>
      </c>
      <c r="V221" s="53">
        <f>T221-U221</f>
        <v>0</v>
      </c>
      <c r="W221" s="59"/>
      <c r="X221" s="6"/>
    </row>
    <row r="222" spans="1:24" s="35" customFormat="1" ht="31.5" x14ac:dyDescent="0.25">
      <c r="A222" s="33" t="s">
        <v>279</v>
      </c>
      <c r="B222" s="33" t="s">
        <v>332</v>
      </c>
      <c r="C222" s="23" t="s">
        <v>113</v>
      </c>
      <c r="D222" s="34" t="s">
        <v>327</v>
      </c>
      <c r="E222" s="53">
        <v>798712</v>
      </c>
      <c r="F222" s="99">
        <f>67722*7</f>
        <v>474054</v>
      </c>
      <c r="G222" s="99">
        <f>67722*7</f>
        <v>474054</v>
      </c>
      <c r="H222" s="99">
        <f>67722*7</f>
        <v>474054</v>
      </c>
      <c r="I222" s="119"/>
      <c r="J222" s="55"/>
      <c r="K222" s="54"/>
      <c r="L222" s="55"/>
      <c r="M222" s="59"/>
      <c r="N222" s="59"/>
      <c r="O222" s="53">
        <v>1587</v>
      </c>
      <c r="P222" s="53">
        <v>1587</v>
      </c>
      <c r="Q222" s="59">
        <f>O222-P222</f>
        <v>0</v>
      </c>
      <c r="R222" s="74">
        <v>112</v>
      </c>
      <c r="S222" s="53">
        <f t="shared" si="97"/>
        <v>65</v>
      </c>
      <c r="T222" s="58">
        <v>16</v>
      </c>
      <c r="U222" s="58">
        <v>16</v>
      </c>
      <c r="V222" s="53">
        <f>T222-U222</f>
        <v>0</v>
      </c>
      <c r="W222" s="59"/>
      <c r="X222" s="6"/>
    </row>
    <row r="223" spans="1:24" s="35" customFormat="1" ht="15.75" x14ac:dyDescent="0.25">
      <c r="A223" s="33" t="s">
        <v>279</v>
      </c>
      <c r="B223" s="33" t="s">
        <v>332</v>
      </c>
      <c r="C223" s="23" t="s">
        <v>112</v>
      </c>
      <c r="D223" s="34" t="s">
        <v>117</v>
      </c>
      <c r="E223" s="53"/>
      <c r="F223" s="53"/>
      <c r="G223" s="53"/>
      <c r="H223" s="53"/>
      <c r="I223" s="119"/>
      <c r="J223" s="55"/>
      <c r="K223" s="119"/>
      <c r="L223" s="55"/>
      <c r="M223" s="59"/>
      <c r="N223" s="59"/>
      <c r="O223" s="53"/>
      <c r="P223" s="53"/>
      <c r="Q223" s="59">
        <f>O223-P223</f>
        <v>0</v>
      </c>
      <c r="R223" s="53"/>
      <c r="S223" s="53">
        <f>ROUND(R223/12*3,0)</f>
        <v>0</v>
      </c>
      <c r="T223" s="53"/>
      <c r="U223" s="53"/>
      <c r="V223" s="53">
        <f>T223-U223</f>
        <v>0</v>
      </c>
      <c r="W223" s="59"/>
      <c r="X223" s="6"/>
    </row>
    <row r="224" spans="1:24" s="35" customFormat="1" ht="15.75" x14ac:dyDescent="0.25">
      <c r="A224" s="33" t="s">
        <v>279</v>
      </c>
      <c r="B224" s="22" t="s">
        <v>333</v>
      </c>
      <c r="C224" s="23" t="s">
        <v>102</v>
      </c>
      <c r="D224" s="41" t="s">
        <v>33</v>
      </c>
      <c r="E224" s="64">
        <f>SUM(E225:E278)</f>
        <v>752205</v>
      </c>
      <c r="F224" s="64">
        <f>SUM(F225:F278)</f>
        <v>438786.24000000005</v>
      </c>
      <c r="G224" s="64">
        <f>SUM(G225:G278)</f>
        <v>343057</v>
      </c>
      <c r="H224" s="64">
        <f>SUM(H225:H278)</f>
        <v>277633</v>
      </c>
      <c r="I224" s="64">
        <f>SUM(I225:I278)</f>
        <v>48009.5</v>
      </c>
      <c r="J224" s="50">
        <f>ROUND(I224/F224*100,2)</f>
        <v>10.94</v>
      </c>
      <c r="K224" s="64">
        <f>SUM(K225:K278)</f>
        <v>-143738.74000000002</v>
      </c>
      <c r="L224" s="55">
        <f>ROUND(K224*100/-F224,2)</f>
        <v>32.76</v>
      </c>
      <c r="M224" s="64"/>
      <c r="N224" s="64"/>
      <c r="O224" s="64">
        <f t="shared" ref="O224:V224" si="98">SUM(O225:O278)</f>
        <v>7320</v>
      </c>
      <c r="P224" s="64">
        <f t="shared" si="98"/>
        <v>6720</v>
      </c>
      <c r="Q224" s="64">
        <f t="shared" si="98"/>
        <v>600</v>
      </c>
      <c r="R224" s="64">
        <f t="shared" si="98"/>
        <v>301</v>
      </c>
      <c r="S224" s="64">
        <f t="shared" si="98"/>
        <v>175</v>
      </c>
      <c r="T224" s="64">
        <f t="shared" si="98"/>
        <v>111</v>
      </c>
      <c r="U224" s="64">
        <f t="shared" si="98"/>
        <v>103</v>
      </c>
      <c r="V224" s="64">
        <f t="shared" si="98"/>
        <v>8</v>
      </c>
      <c r="W224" s="64"/>
      <c r="X224" s="6"/>
    </row>
    <row r="225" spans="1:24" s="35" customFormat="1" ht="31.5" x14ac:dyDescent="0.25">
      <c r="A225" s="33" t="s">
        <v>279</v>
      </c>
      <c r="B225" s="33" t="s">
        <v>333</v>
      </c>
      <c r="C225" s="42" t="s">
        <v>139</v>
      </c>
      <c r="D225" s="43" t="s">
        <v>119</v>
      </c>
      <c r="E225" s="53"/>
      <c r="F225" s="53"/>
      <c r="G225" s="53"/>
      <c r="H225" s="53"/>
      <c r="I225" s="131"/>
      <c r="J225" s="131"/>
      <c r="K225" s="173"/>
      <c r="L225" s="123"/>
      <c r="M225" s="59"/>
      <c r="N225" s="59"/>
      <c r="O225" s="53"/>
      <c r="P225" s="53"/>
      <c r="Q225" s="57">
        <f t="shared" ref="Q225:Q256" si="99">O225-P225</f>
        <v>0</v>
      </c>
      <c r="R225" s="53"/>
      <c r="S225" s="53">
        <f>ROUND(R225/12*3,0)</f>
        <v>0</v>
      </c>
      <c r="T225" s="58"/>
      <c r="U225" s="58"/>
      <c r="V225" s="53">
        <f t="shared" ref="V225:V256" si="100">T225-U225</f>
        <v>0</v>
      </c>
      <c r="W225" s="59"/>
      <c r="X225" s="6"/>
    </row>
    <row r="226" spans="1:24" s="35" customFormat="1" ht="47.25" x14ac:dyDescent="0.25">
      <c r="A226" s="33" t="s">
        <v>279</v>
      </c>
      <c r="B226" s="33" t="s">
        <v>333</v>
      </c>
      <c r="C226" s="42" t="s">
        <v>140</v>
      </c>
      <c r="D226" s="43" t="s">
        <v>120</v>
      </c>
      <c r="E226" s="53"/>
      <c r="F226" s="53"/>
      <c r="G226" s="53"/>
      <c r="H226" s="53"/>
      <c r="I226" s="54"/>
      <c r="J226" s="50"/>
      <c r="K226" s="54"/>
      <c r="L226" s="55"/>
      <c r="M226" s="59"/>
      <c r="N226" s="59"/>
      <c r="O226" s="53"/>
      <c r="P226" s="53"/>
      <c r="Q226" s="57">
        <f t="shared" si="99"/>
        <v>0</v>
      </c>
      <c r="R226" s="53"/>
      <c r="S226" s="53">
        <f>ROUND(R226/12*3,0)</f>
        <v>0</v>
      </c>
      <c r="T226" s="58"/>
      <c r="U226" s="58"/>
      <c r="V226" s="53">
        <f t="shared" si="100"/>
        <v>0</v>
      </c>
      <c r="W226" s="59"/>
      <c r="X226" s="6"/>
    </row>
    <row r="227" spans="1:24" s="35" customFormat="1" ht="31.5" x14ac:dyDescent="0.25">
      <c r="A227" s="33" t="s">
        <v>279</v>
      </c>
      <c r="B227" s="33" t="s">
        <v>333</v>
      </c>
      <c r="C227" s="42" t="s">
        <v>141</v>
      </c>
      <c r="D227" s="43" t="s">
        <v>142</v>
      </c>
      <c r="E227" s="53"/>
      <c r="F227" s="53"/>
      <c r="G227" s="53"/>
      <c r="H227" s="53"/>
      <c r="I227" s="119"/>
      <c r="J227" s="55"/>
      <c r="K227" s="54"/>
      <c r="L227" s="55"/>
      <c r="M227" s="59"/>
      <c r="N227" s="59"/>
      <c r="O227" s="53"/>
      <c r="P227" s="53"/>
      <c r="Q227" s="57">
        <f t="shared" si="99"/>
        <v>0</v>
      </c>
      <c r="R227" s="59"/>
      <c r="S227" s="53">
        <f>ROUND(R227/12*5,0)</f>
        <v>0</v>
      </c>
      <c r="T227" s="58"/>
      <c r="U227" s="58"/>
      <c r="V227" s="53">
        <f t="shared" si="100"/>
        <v>0</v>
      </c>
      <c r="W227" s="59"/>
      <c r="X227" s="6"/>
    </row>
    <row r="228" spans="1:24" s="35" customFormat="1" ht="31.5" x14ac:dyDescent="0.25">
      <c r="A228" s="33" t="s">
        <v>279</v>
      </c>
      <c r="B228" s="33" t="s">
        <v>333</v>
      </c>
      <c r="C228" s="42" t="s">
        <v>143</v>
      </c>
      <c r="D228" s="43" t="s">
        <v>144</v>
      </c>
      <c r="E228" s="53"/>
      <c r="F228" s="53"/>
      <c r="G228" s="53"/>
      <c r="H228" s="53"/>
      <c r="I228" s="54"/>
      <c r="J228" s="50"/>
      <c r="K228" s="54"/>
      <c r="L228" s="55"/>
      <c r="M228" s="59"/>
      <c r="N228" s="59"/>
      <c r="O228" s="53"/>
      <c r="P228" s="53"/>
      <c r="Q228" s="57">
        <f t="shared" si="99"/>
        <v>0</v>
      </c>
      <c r="R228" s="53"/>
      <c r="S228" s="53">
        <f>ROUND(R228/12*3,0)</f>
        <v>0</v>
      </c>
      <c r="T228" s="58"/>
      <c r="U228" s="58"/>
      <c r="V228" s="53">
        <f t="shared" si="100"/>
        <v>0</v>
      </c>
      <c r="W228" s="59"/>
      <c r="X228" s="6"/>
    </row>
    <row r="229" spans="1:24" s="35" customFormat="1" ht="15.75" x14ac:dyDescent="0.25">
      <c r="A229" s="33" t="s">
        <v>279</v>
      </c>
      <c r="B229" s="33" t="s">
        <v>333</v>
      </c>
      <c r="C229" s="42" t="s">
        <v>145</v>
      </c>
      <c r="D229" s="43" t="s">
        <v>146</v>
      </c>
      <c r="E229" s="53">
        <v>246906</v>
      </c>
      <c r="F229" s="53">
        <f>ROUND(E229/12*7,2)</f>
        <v>144028.5</v>
      </c>
      <c r="G229" s="99">
        <v>192038</v>
      </c>
      <c r="H229" s="99">
        <v>137170</v>
      </c>
      <c r="I229" s="119">
        <f>G229-F229</f>
        <v>48009.5</v>
      </c>
      <c r="J229" s="55">
        <f>ROUND(I229/F229*100,2)</f>
        <v>33.33</v>
      </c>
      <c r="K229" s="54"/>
      <c r="L229" s="55"/>
      <c r="M229" s="59"/>
      <c r="N229" s="59"/>
      <c r="O229" s="53">
        <v>180</v>
      </c>
      <c r="P229" s="53">
        <v>140</v>
      </c>
      <c r="Q229" s="59">
        <f t="shared" si="99"/>
        <v>40</v>
      </c>
      <c r="R229" s="59">
        <v>9</v>
      </c>
      <c r="S229" s="53">
        <f>ROUND(R229/12*7,0)</f>
        <v>5</v>
      </c>
      <c r="T229" s="58">
        <v>7</v>
      </c>
      <c r="U229" s="58">
        <v>5</v>
      </c>
      <c r="V229" s="53">
        <f t="shared" si="100"/>
        <v>2</v>
      </c>
      <c r="W229" s="59"/>
      <c r="X229" s="6"/>
    </row>
    <row r="230" spans="1:24" s="35" customFormat="1" ht="15.75" x14ac:dyDescent="0.25">
      <c r="A230" s="33" t="s">
        <v>279</v>
      </c>
      <c r="B230" s="33" t="s">
        <v>333</v>
      </c>
      <c r="C230" s="42" t="s">
        <v>147</v>
      </c>
      <c r="D230" s="43" t="s">
        <v>148</v>
      </c>
      <c r="E230" s="53"/>
      <c r="F230" s="53"/>
      <c r="G230" s="53"/>
      <c r="H230" s="53"/>
      <c r="I230" s="54"/>
      <c r="J230" s="50"/>
      <c r="K230" s="54"/>
      <c r="L230" s="55"/>
      <c r="M230" s="59"/>
      <c r="N230" s="59"/>
      <c r="O230" s="53"/>
      <c r="P230" s="53"/>
      <c r="Q230" s="57">
        <f t="shared" si="99"/>
        <v>0</v>
      </c>
      <c r="R230" s="53"/>
      <c r="S230" s="53">
        <f t="shared" ref="S230:S272" si="101">ROUND(R230/12*3,0)</f>
        <v>0</v>
      </c>
      <c r="T230" s="58"/>
      <c r="U230" s="58"/>
      <c r="V230" s="53">
        <f t="shared" si="100"/>
        <v>0</v>
      </c>
      <c r="W230" s="59"/>
      <c r="X230" s="6"/>
    </row>
    <row r="231" spans="1:24" s="35" customFormat="1" ht="78.75" x14ac:dyDescent="0.25">
      <c r="A231" s="33" t="s">
        <v>279</v>
      </c>
      <c r="B231" s="33" t="s">
        <v>333</v>
      </c>
      <c r="C231" s="42" t="s">
        <v>149</v>
      </c>
      <c r="D231" s="43" t="s">
        <v>150</v>
      </c>
      <c r="E231" s="53"/>
      <c r="F231" s="53"/>
      <c r="G231" s="53"/>
      <c r="H231" s="53"/>
      <c r="I231" s="54"/>
      <c r="J231" s="50"/>
      <c r="K231" s="54"/>
      <c r="L231" s="55"/>
      <c r="M231" s="59"/>
      <c r="N231" s="59"/>
      <c r="O231" s="53"/>
      <c r="P231" s="53"/>
      <c r="Q231" s="57">
        <f t="shared" si="99"/>
        <v>0</v>
      </c>
      <c r="R231" s="53"/>
      <c r="S231" s="53">
        <f t="shared" si="101"/>
        <v>0</v>
      </c>
      <c r="T231" s="58"/>
      <c r="U231" s="58"/>
      <c r="V231" s="53">
        <f t="shared" si="100"/>
        <v>0</v>
      </c>
      <c r="W231" s="59"/>
      <c r="X231" s="6"/>
    </row>
    <row r="232" spans="1:24" s="35" customFormat="1" ht="31.5" x14ac:dyDescent="0.25">
      <c r="A232" s="33" t="s">
        <v>279</v>
      </c>
      <c r="B232" s="33" t="s">
        <v>333</v>
      </c>
      <c r="C232" s="42" t="s">
        <v>130</v>
      </c>
      <c r="D232" s="43" t="s">
        <v>151</v>
      </c>
      <c r="E232" s="53"/>
      <c r="F232" s="53"/>
      <c r="G232" s="53"/>
      <c r="H232" s="53"/>
      <c r="I232" s="54"/>
      <c r="J232" s="50"/>
      <c r="K232" s="54"/>
      <c r="L232" s="55"/>
      <c r="M232" s="59"/>
      <c r="N232" s="59"/>
      <c r="O232" s="53"/>
      <c r="P232" s="53"/>
      <c r="Q232" s="57">
        <f t="shared" si="99"/>
        <v>0</v>
      </c>
      <c r="R232" s="53"/>
      <c r="S232" s="53">
        <f t="shared" si="101"/>
        <v>0</v>
      </c>
      <c r="T232" s="58"/>
      <c r="U232" s="58"/>
      <c r="V232" s="53">
        <f t="shared" si="100"/>
        <v>0</v>
      </c>
      <c r="W232" s="59"/>
      <c r="X232" s="6"/>
    </row>
    <row r="233" spans="1:24" s="35" customFormat="1" ht="47.25" x14ac:dyDescent="0.25">
      <c r="A233" s="33" t="s">
        <v>279</v>
      </c>
      <c r="B233" s="33" t="s">
        <v>333</v>
      </c>
      <c r="C233" s="42" t="s">
        <v>174</v>
      </c>
      <c r="D233" s="43" t="s">
        <v>175</v>
      </c>
      <c r="E233" s="53"/>
      <c r="F233" s="53"/>
      <c r="G233" s="53"/>
      <c r="H233" s="53"/>
      <c r="I233" s="54"/>
      <c r="J233" s="50"/>
      <c r="K233" s="54"/>
      <c r="L233" s="55"/>
      <c r="M233" s="59"/>
      <c r="N233" s="59"/>
      <c r="O233" s="53"/>
      <c r="P233" s="53"/>
      <c r="Q233" s="57">
        <f t="shared" si="99"/>
        <v>0</v>
      </c>
      <c r="R233" s="53"/>
      <c r="S233" s="53">
        <f t="shared" si="101"/>
        <v>0</v>
      </c>
      <c r="T233" s="58"/>
      <c r="U233" s="58"/>
      <c r="V233" s="53">
        <f t="shared" si="100"/>
        <v>0</v>
      </c>
      <c r="W233" s="59"/>
      <c r="X233" s="6"/>
    </row>
    <row r="234" spans="1:24" s="35" customFormat="1" ht="31.5" x14ac:dyDescent="0.25">
      <c r="A234" s="33" t="s">
        <v>279</v>
      </c>
      <c r="B234" s="33" t="s">
        <v>333</v>
      </c>
      <c r="C234" s="42" t="s">
        <v>129</v>
      </c>
      <c r="D234" s="43" t="s">
        <v>152</v>
      </c>
      <c r="E234" s="53"/>
      <c r="F234" s="53"/>
      <c r="G234" s="53"/>
      <c r="H234" s="53"/>
      <c r="I234" s="54"/>
      <c r="J234" s="50"/>
      <c r="K234" s="54"/>
      <c r="L234" s="55"/>
      <c r="M234" s="59"/>
      <c r="N234" s="59"/>
      <c r="O234" s="53"/>
      <c r="P234" s="53"/>
      <c r="Q234" s="57">
        <f t="shared" si="99"/>
        <v>0</v>
      </c>
      <c r="R234" s="53"/>
      <c r="S234" s="53">
        <f t="shared" si="101"/>
        <v>0</v>
      </c>
      <c r="T234" s="58"/>
      <c r="U234" s="58"/>
      <c r="V234" s="53">
        <f t="shared" si="100"/>
        <v>0</v>
      </c>
      <c r="W234" s="59"/>
      <c r="X234" s="6"/>
    </row>
    <row r="235" spans="1:24" s="35" customFormat="1" ht="31.5" x14ac:dyDescent="0.25">
      <c r="A235" s="33" t="s">
        <v>279</v>
      </c>
      <c r="B235" s="33" t="s">
        <v>333</v>
      </c>
      <c r="C235" s="42" t="s">
        <v>176</v>
      </c>
      <c r="D235" s="43" t="s">
        <v>177</v>
      </c>
      <c r="E235" s="53"/>
      <c r="F235" s="53"/>
      <c r="G235" s="53"/>
      <c r="H235" s="53"/>
      <c r="I235" s="54"/>
      <c r="J235" s="50"/>
      <c r="K235" s="54"/>
      <c r="L235" s="55"/>
      <c r="M235" s="59"/>
      <c r="N235" s="59"/>
      <c r="O235" s="53"/>
      <c r="P235" s="53"/>
      <c r="Q235" s="57">
        <f t="shared" si="99"/>
        <v>0</v>
      </c>
      <c r="R235" s="53"/>
      <c r="S235" s="53">
        <f t="shared" si="101"/>
        <v>0</v>
      </c>
      <c r="T235" s="58"/>
      <c r="U235" s="58"/>
      <c r="V235" s="53">
        <f t="shared" si="100"/>
        <v>0</v>
      </c>
      <c r="W235" s="59"/>
      <c r="X235" s="6"/>
    </row>
    <row r="236" spans="1:24" s="35" customFormat="1" ht="15.75" x14ac:dyDescent="0.25">
      <c r="A236" s="33" t="s">
        <v>279</v>
      </c>
      <c r="B236" s="33" t="s">
        <v>333</v>
      </c>
      <c r="C236" s="42" t="s">
        <v>131</v>
      </c>
      <c r="D236" s="43" t="s">
        <v>153</v>
      </c>
      <c r="E236" s="53"/>
      <c r="F236" s="53"/>
      <c r="G236" s="53"/>
      <c r="H236" s="53"/>
      <c r="I236" s="54"/>
      <c r="J236" s="50"/>
      <c r="K236" s="54"/>
      <c r="L236" s="55"/>
      <c r="M236" s="59"/>
      <c r="N236" s="59"/>
      <c r="O236" s="53"/>
      <c r="P236" s="53"/>
      <c r="Q236" s="57">
        <f t="shared" si="99"/>
        <v>0</v>
      </c>
      <c r="R236" s="53"/>
      <c r="S236" s="53">
        <f t="shared" si="101"/>
        <v>0</v>
      </c>
      <c r="T236" s="58"/>
      <c r="U236" s="58"/>
      <c r="V236" s="53">
        <f t="shared" si="100"/>
        <v>0</v>
      </c>
      <c r="W236" s="59"/>
      <c r="X236" s="6"/>
    </row>
    <row r="237" spans="1:24" s="35" customFormat="1" ht="31.5" x14ac:dyDescent="0.25">
      <c r="A237" s="33" t="s">
        <v>279</v>
      </c>
      <c r="B237" s="33" t="s">
        <v>333</v>
      </c>
      <c r="C237" s="42" t="s">
        <v>178</v>
      </c>
      <c r="D237" s="43" t="s">
        <v>179</v>
      </c>
      <c r="E237" s="53"/>
      <c r="F237" s="53"/>
      <c r="G237" s="53"/>
      <c r="H237" s="53"/>
      <c r="I237" s="54"/>
      <c r="J237" s="50"/>
      <c r="K237" s="54"/>
      <c r="L237" s="55"/>
      <c r="M237" s="59"/>
      <c r="N237" s="59"/>
      <c r="O237" s="53"/>
      <c r="P237" s="53"/>
      <c r="Q237" s="57">
        <f t="shared" si="99"/>
        <v>0</v>
      </c>
      <c r="R237" s="53"/>
      <c r="S237" s="53">
        <f t="shared" si="101"/>
        <v>0</v>
      </c>
      <c r="T237" s="58"/>
      <c r="U237" s="58"/>
      <c r="V237" s="53">
        <f t="shared" si="100"/>
        <v>0</v>
      </c>
      <c r="W237" s="59"/>
      <c r="X237" s="6"/>
    </row>
    <row r="238" spans="1:24" s="35" customFormat="1" ht="31.5" x14ac:dyDescent="0.25">
      <c r="A238" s="33" t="s">
        <v>279</v>
      </c>
      <c r="B238" s="33" t="s">
        <v>333</v>
      </c>
      <c r="C238" s="42" t="s">
        <v>132</v>
      </c>
      <c r="D238" s="43" t="s">
        <v>154</v>
      </c>
      <c r="E238" s="53"/>
      <c r="F238" s="53"/>
      <c r="G238" s="53"/>
      <c r="H238" s="53"/>
      <c r="I238" s="54"/>
      <c r="J238" s="50"/>
      <c r="K238" s="54"/>
      <c r="L238" s="55"/>
      <c r="M238" s="59"/>
      <c r="N238" s="59"/>
      <c r="O238" s="53"/>
      <c r="P238" s="53"/>
      <c r="Q238" s="57">
        <f t="shared" si="99"/>
        <v>0</v>
      </c>
      <c r="R238" s="53"/>
      <c r="S238" s="53">
        <f t="shared" si="101"/>
        <v>0</v>
      </c>
      <c r="T238" s="58"/>
      <c r="U238" s="58"/>
      <c r="V238" s="53">
        <f t="shared" si="100"/>
        <v>0</v>
      </c>
      <c r="W238" s="59"/>
      <c r="X238" s="6"/>
    </row>
    <row r="239" spans="1:24" s="35" customFormat="1" ht="15.75" x14ac:dyDescent="0.25">
      <c r="A239" s="33" t="s">
        <v>279</v>
      </c>
      <c r="B239" s="33" t="s">
        <v>333</v>
      </c>
      <c r="C239" s="42" t="s">
        <v>133</v>
      </c>
      <c r="D239" s="43" t="s">
        <v>155</v>
      </c>
      <c r="E239" s="53"/>
      <c r="F239" s="53"/>
      <c r="G239" s="53"/>
      <c r="H239" s="53"/>
      <c r="I239" s="54"/>
      <c r="J239" s="50"/>
      <c r="K239" s="54"/>
      <c r="L239" s="55"/>
      <c r="M239" s="59"/>
      <c r="N239" s="59"/>
      <c r="O239" s="53"/>
      <c r="P239" s="53"/>
      <c r="Q239" s="57">
        <f t="shared" si="99"/>
        <v>0</v>
      </c>
      <c r="R239" s="53"/>
      <c r="S239" s="53">
        <f t="shared" si="101"/>
        <v>0</v>
      </c>
      <c r="T239" s="58"/>
      <c r="U239" s="58"/>
      <c r="V239" s="53">
        <f t="shared" si="100"/>
        <v>0</v>
      </c>
      <c r="W239" s="59"/>
      <c r="X239" s="6"/>
    </row>
    <row r="240" spans="1:24" s="35" customFormat="1" ht="15.75" x14ac:dyDescent="0.25">
      <c r="A240" s="33" t="s">
        <v>279</v>
      </c>
      <c r="B240" s="33" t="s">
        <v>333</v>
      </c>
      <c r="C240" s="42" t="s">
        <v>135</v>
      </c>
      <c r="D240" s="43" t="s">
        <v>156</v>
      </c>
      <c r="E240" s="53"/>
      <c r="F240" s="53"/>
      <c r="G240" s="53"/>
      <c r="H240" s="53"/>
      <c r="I240" s="54"/>
      <c r="J240" s="50"/>
      <c r="K240" s="54"/>
      <c r="L240" s="55"/>
      <c r="M240" s="59"/>
      <c r="N240" s="59"/>
      <c r="O240" s="53"/>
      <c r="P240" s="53"/>
      <c r="Q240" s="57">
        <f t="shared" si="99"/>
        <v>0</v>
      </c>
      <c r="R240" s="53"/>
      <c r="S240" s="53">
        <f t="shared" si="101"/>
        <v>0</v>
      </c>
      <c r="T240" s="58"/>
      <c r="U240" s="58"/>
      <c r="V240" s="53">
        <f t="shared" si="100"/>
        <v>0</v>
      </c>
      <c r="W240" s="59"/>
      <c r="X240" s="6"/>
    </row>
    <row r="241" spans="1:24" s="35" customFormat="1" ht="31.5" x14ac:dyDescent="0.25">
      <c r="A241" s="33" t="s">
        <v>279</v>
      </c>
      <c r="B241" s="33" t="s">
        <v>333</v>
      </c>
      <c r="C241" s="42" t="s">
        <v>136</v>
      </c>
      <c r="D241" s="43" t="s">
        <v>157</v>
      </c>
      <c r="E241" s="53"/>
      <c r="F241" s="53"/>
      <c r="G241" s="53"/>
      <c r="H241" s="53"/>
      <c r="I241" s="54"/>
      <c r="J241" s="50"/>
      <c r="K241" s="54"/>
      <c r="L241" s="55"/>
      <c r="M241" s="59"/>
      <c r="N241" s="59"/>
      <c r="O241" s="53"/>
      <c r="P241" s="53"/>
      <c r="Q241" s="57">
        <f t="shared" si="99"/>
        <v>0</v>
      </c>
      <c r="R241" s="53"/>
      <c r="S241" s="53">
        <f t="shared" si="101"/>
        <v>0</v>
      </c>
      <c r="T241" s="58"/>
      <c r="U241" s="58"/>
      <c r="V241" s="53">
        <f t="shared" si="100"/>
        <v>0</v>
      </c>
      <c r="W241" s="59"/>
      <c r="X241" s="6"/>
    </row>
    <row r="242" spans="1:24" s="35" customFormat="1" ht="47.25" x14ac:dyDescent="0.25">
      <c r="A242" s="33" t="s">
        <v>279</v>
      </c>
      <c r="B242" s="33" t="s">
        <v>333</v>
      </c>
      <c r="C242" s="42" t="s">
        <v>134</v>
      </c>
      <c r="D242" s="43" t="s">
        <v>158</v>
      </c>
      <c r="E242" s="53"/>
      <c r="F242" s="53"/>
      <c r="G242" s="53"/>
      <c r="H242" s="53"/>
      <c r="I242" s="54"/>
      <c r="J242" s="50"/>
      <c r="K242" s="54"/>
      <c r="L242" s="55"/>
      <c r="M242" s="59"/>
      <c r="N242" s="59"/>
      <c r="O242" s="53"/>
      <c r="P242" s="53"/>
      <c r="Q242" s="57">
        <f t="shared" si="99"/>
        <v>0</v>
      </c>
      <c r="R242" s="53"/>
      <c r="S242" s="53">
        <f t="shared" si="101"/>
        <v>0</v>
      </c>
      <c r="T242" s="58"/>
      <c r="U242" s="58"/>
      <c r="V242" s="53">
        <f t="shared" si="100"/>
        <v>0</v>
      </c>
      <c r="W242" s="59"/>
      <c r="X242" s="6"/>
    </row>
    <row r="243" spans="1:24" s="35" customFormat="1" ht="15.75" x14ac:dyDescent="0.25">
      <c r="A243" s="33" t="s">
        <v>279</v>
      </c>
      <c r="B243" s="33" t="s">
        <v>333</v>
      </c>
      <c r="C243" s="42" t="s">
        <v>138</v>
      </c>
      <c r="D243" s="43" t="s">
        <v>159</v>
      </c>
      <c r="E243" s="53"/>
      <c r="F243" s="53"/>
      <c r="G243" s="53"/>
      <c r="H243" s="53"/>
      <c r="I243" s="54"/>
      <c r="J243" s="50"/>
      <c r="K243" s="54"/>
      <c r="L243" s="55"/>
      <c r="M243" s="59"/>
      <c r="N243" s="59"/>
      <c r="O243" s="53"/>
      <c r="P243" s="53"/>
      <c r="Q243" s="57">
        <f t="shared" si="99"/>
        <v>0</v>
      </c>
      <c r="R243" s="53"/>
      <c r="S243" s="53">
        <f t="shared" si="101"/>
        <v>0</v>
      </c>
      <c r="T243" s="58"/>
      <c r="U243" s="58"/>
      <c r="V243" s="53">
        <f t="shared" si="100"/>
        <v>0</v>
      </c>
      <c r="W243" s="59"/>
      <c r="X243" s="6"/>
    </row>
    <row r="244" spans="1:24" s="35" customFormat="1" ht="15.75" x14ac:dyDescent="0.25">
      <c r="A244" s="33" t="s">
        <v>279</v>
      </c>
      <c r="B244" s="33" t="s">
        <v>333</v>
      </c>
      <c r="C244" s="42" t="s">
        <v>180</v>
      </c>
      <c r="D244" s="43" t="s">
        <v>181</v>
      </c>
      <c r="E244" s="53"/>
      <c r="F244" s="53"/>
      <c r="G244" s="53"/>
      <c r="H244" s="53"/>
      <c r="I244" s="54"/>
      <c r="J244" s="50"/>
      <c r="K244" s="54"/>
      <c r="L244" s="55"/>
      <c r="M244" s="59"/>
      <c r="N244" s="59"/>
      <c r="O244" s="53"/>
      <c r="P244" s="53"/>
      <c r="Q244" s="57">
        <f t="shared" si="99"/>
        <v>0</v>
      </c>
      <c r="R244" s="53"/>
      <c r="S244" s="53">
        <f t="shared" si="101"/>
        <v>0</v>
      </c>
      <c r="T244" s="58"/>
      <c r="U244" s="58"/>
      <c r="V244" s="53">
        <f t="shared" si="100"/>
        <v>0</v>
      </c>
      <c r="W244" s="59"/>
      <c r="X244" s="6"/>
    </row>
    <row r="245" spans="1:24" s="35" customFormat="1" ht="31.5" x14ac:dyDescent="0.25">
      <c r="A245" s="33" t="s">
        <v>279</v>
      </c>
      <c r="B245" s="33" t="s">
        <v>333</v>
      </c>
      <c r="C245" s="42" t="s">
        <v>137</v>
      </c>
      <c r="D245" s="43" t="s">
        <v>160</v>
      </c>
      <c r="E245" s="53"/>
      <c r="F245" s="53"/>
      <c r="G245" s="53"/>
      <c r="H245" s="53"/>
      <c r="I245" s="54"/>
      <c r="J245" s="50"/>
      <c r="K245" s="54"/>
      <c r="L245" s="55"/>
      <c r="M245" s="59"/>
      <c r="N245" s="59"/>
      <c r="O245" s="53"/>
      <c r="P245" s="53"/>
      <c r="Q245" s="57">
        <f t="shared" si="99"/>
        <v>0</v>
      </c>
      <c r="R245" s="53"/>
      <c r="S245" s="53">
        <f t="shared" si="101"/>
        <v>0</v>
      </c>
      <c r="T245" s="58"/>
      <c r="U245" s="58"/>
      <c r="V245" s="53">
        <f t="shared" si="100"/>
        <v>0</v>
      </c>
      <c r="W245" s="59"/>
      <c r="X245" s="6"/>
    </row>
    <row r="246" spans="1:24" s="35" customFormat="1" ht="15.75" x14ac:dyDescent="0.25">
      <c r="A246" s="33" t="s">
        <v>279</v>
      </c>
      <c r="B246" s="33" t="s">
        <v>333</v>
      </c>
      <c r="C246" s="42" t="s">
        <v>127</v>
      </c>
      <c r="D246" s="43" t="s">
        <v>161</v>
      </c>
      <c r="E246" s="53"/>
      <c r="F246" s="53"/>
      <c r="G246" s="53"/>
      <c r="H246" s="53"/>
      <c r="I246" s="54"/>
      <c r="J246" s="50"/>
      <c r="K246" s="54"/>
      <c r="L246" s="55"/>
      <c r="M246" s="59"/>
      <c r="N246" s="59"/>
      <c r="O246" s="53"/>
      <c r="P246" s="53"/>
      <c r="Q246" s="57">
        <f t="shared" si="99"/>
        <v>0</v>
      </c>
      <c r="R246" s="53"/>
      <c r="S246" s="53">
        <f t="shared" si="101"/>
        <v>0</v>
      </c>
      <c r="T246" s="58"/>
      <c r="U246" s="58"/>
      <c r="V246" s="53">
        <f t="shared" si="100"/>
        <v>0</v>
      </c>
      <c r="W246" s="59"/>
      <c r="X246" s="6"/>
    </row>
    <row r="247" spans="1:24" s="35" customFormat="1" ht="31.5" x14ac:dyDescent="0.25">
      <c r="A247" s="33" t="s">
        <v>279</v>
      </c>
      <c r="B247" s="33" t="s">
        <v>333</v>
      </c>
      <c r="C247" s="42" t="s">
        <v>126</v>
      </c>
      <c r="D247" s="43" t="s">
        <v>162</v>
      </c>
      <c r="E247" s="53"/>
      <c r="F247" s="53"/>
      <c r="G247" s="53"/>
      <c r="H247" s="53"/>
      <c r="I247" s="54"/>
      <c r="J247" s="50"/>
      <c r="K247" s="54"/>
      <c r="L247" s="55"/>
      <c r="M247" s="59"/>
      <c r="N247" s="59"/>
      <c r="O247" s="53"/>
      <c r="P247" s="53"/>
      <c r="Q247" s="57">
        <f t="shared" si="99"/>
        <v>0</v>
      </c>
      <c r="R247" s="53"/>
      <c r="S247" s="53">
        <f t="shared" si="101"/>
        <v>0</v>
      </c>
      <c r="T247" s="58"/>
      <c r="U247" s="58"/>
      <c r="V247" s="53">
        <f t="shared" si="100"/>
        <v>0</v>
      </c>
      <c r="W247" s="59"/>
      <c r="X247" s="6"/>
    </row>
    <row r="248" spans="1:24" s="35" customFormat="1" ht="15.75" x14ac:dyDescent="0.25">
      <c r="A248" s="33" t="s">
        <v>279</v>
      </c>
      <c r="B248" s="33" t="s">
        <v>333</v>
      </c>
      <c r="C248" s="42" t="s">
        <v>122</v>
      </c>
      <c r="D248" s="43" t="s">
        <v>163</v>
      </c>
      <c r="E248" s="53"/>
      <c r="F248" s="53"/>
      <c r="G248" s="53"/>
      <c r="H248" s="53"/>
      <c r="I248" s="54"/>
      <c r="J248" s="50"/>
      <c r="K248" s="54"/>
      <c r="L248" s="55"/>
      <c r="M248" s="59"/>
      <c r="N248" s="59"/>
      <c r="O248" s="53"/>
      <c r="P248" s="53"/>
      <c r="Q248" s="57">
        <f t="shared" si="99"/>
        <v>0</v>
      </c>
      <c r="R248" s="53"/>
      <c r="S248" s="53">
        <f t="shared" si="101"/>
        <v>0</v>
      </c>
      <c r="T248" s="58"/>
      <c r="U248" s="58"/>
      <c r="V248" s="53">
        <f t="shared" si="100"/>
        <v>0</v>
      </c>
      <c r="W248" s="59"/>
      <c r="X248" s="6"/>
    </row>
    <row r="249" spans="1:24" s="35" customFormat="1" ht="15.75" x14ac:dyDescent="0.25">
      <c r="A249" s="33" t="s">
        <v>279</v>
      </c>
      <c r="B249" s="33" t="s">
        <v>333</v>
      </c>
      <c r="C249" s="42" t="s">
        <v>123</v>
      </c>
      <c r="D249" s="43" t="s">
        <v>164</v>
      </c>
      <c r="E249" s="53"/>
      <c r="F249" s="53"/>
      <c r="G249" s="53"/>
      <c r="H249" s="53"/>
      <c r="I249" s="54"/>
      <c r="J249" s="50"/>
      <c r="K249" s="54"/>
      <c r="L249" s="55"/>
      <c r="M249" s="59"/>
      <c r="N249" s="59"/>
      <c r="O249" s="53"/>
      <c r="P249" s="53"/>
      <c r="Q249" s="57">
        <f t="shared" si="99"/>
        <v>0</v>
      </c>
      <c r="R249" s="53"/>
      <c r="S249" s="53">
        <f t="shared" si="101"/>
        <v>0</v>
      </c>
      <c r="T249" s="58"/>
      <c r="U249" s="58"/>
      <c r="V249" s="53">
        <f t="shared" si="100"/>
        <v>0</v>
      </c>
      <c r="W249" s="59"/>
      <c r="X249" s="6"/>
    </row>
    <row r="250" spans="1:24" s="35" customFormat="1" ht="15.75" x14ac:dyDescent="0.25">
      <c r="A250" s="33" t="s">
        <v>279</v>
      </c>
      <c r="B250" s="33" t="s">
        <v>333</v>
      </c>
      <c r="C250" s="42" t="s">
        <v>182</v>
      </c>
      <c r="D250" s="43" t="s">
        <v>183</v>
      </c>
      <c r="E250" s="53"/>
      <c r="F250" s="53"/>
      <c r="G250" s="53"/>
      <c r="H250" s="53"/>
      <c r="I250" s="54"/>
      <c r="J250" s="50"/>
      <c r="K250" s="54"/>
      <c r="L250" s="55"/>
      <c r="M250" s="59"/>
      <c r="N250" s="59"/>
      <c r="O250" s="53"/>
      <c r="P250" s="53"/>
      <c r="Q250" s="57">
        <f t="shared" si="99"/>
        <v>0</v>
      </c>
      <c r="R250" s="53"/>
      <c r="S250" s="53">
        <f t="shared" si="101"/>
        <v>0</v>
      </c>
      <c r="T250" s="58"/>
      <c r="U250" s="58"/>
      <c r="V250" s="53">
        <f t="shared" si="100"/>
        <v>0</v>
      </c>
      <c r="W250" s="59"/>
      <c r="X250" s="6"/>
    </row>
    <row r="251" spans="1:24" s="35" customFormat="1" ht="15.75" x14ac:dyDescent="0.25">
      <c r="A251" s="33" t="s">
        <v>279</v>
      </c>
      <c r="B251" s="33" t="s">
        <v>333</v>
      </c>
      <c r="C251" s="42" t="s">
        <v>184</v>
      </c>
      <c r="D251" s="43" t="s">
        <v>185</v>
      </c>
      <c r="E251" s="53"/>
      <c r="F251" s="53"/>
      <c r="G251" s="53"/>
      <c r="H251" s="53"/>
      <c r="I251" s="54"/>
      <c r="J251" s="50"/>
      <c r="K251" s="54"/>
      <c r="L251" s="55"/>
      <c r="M251" s="59"/>
      <c r="N251" s="59"/>
      <c r="O251" s="53"/>
      <c r="P251" s="53"/>
      <c r="Q251" s="57">
        <f t="shared" si="99"/>
        <v>0</v>
      </c>
      <c r="R251" s="53"/>
      <c r="S251" s="53">
        <f t="shared" si="101"/>
        <v>0</v>
      </c>
      <c r="T251" s="58"/>
      <c r="U251" s="58"/>
      <c r="V251" s="53">
        <f t="shared" si="100"/>
        <v>0</v>
      </c>
      <c r="W251" s="59"/>
      <c r="X251" s="6"/>
    </row>
    <row r="252" spans="1:24" s="35" customFormat="1" ht="15.75" x14ac:dyDescent="0.25">
      <c r="A252" s="33" t="s">
        <v>279</v>
      </c>
      <c r="B252" s="33" t="s">
        <v>333</v>
      </c>
      <c r="C252" s="42" t="s">
        <v>186</v>
      </c>
      <c r="D252" s="43" t="s">
        <v>187</v>
      </c>
      <c r="E252" s="53"/>
      <c r="F252" s="53"/>
      <c r="G252" s="53"/>
      <c r="H252" s="53"/>
      <c r="I252" s="54"/>
      <c r="J252" s="50"/>
      <c r="K252" s="54"/>
      <c r="L252" s="55"/>
      <c r="M252" s="59"/>
      <c r="N252" s="59"/>
      <c r="O252" s="53"/>
      <c r="P252" s="53"/>
      <c r="Q252" s="57">
        <f t="shared" si="99"/>
        <v>0</v>
      </c>
      <c r="R252" s="53"/>
      <c r="S252" s="53">
        <f t="shared" si="101"/>
        <v>0</v>
      </c>
      <c r="T252" s="58"/>
      <c r="U252" s="58"/>
      <c r="V252" s="53">
        <f t="shared" si="100"/>
        <v>0</v>
      </c>
      <c r="W252" s="59"/>
      <c r="X252" s="6"/>
    </row>
    <row r="253" spans="1:24" s="35" customFormat="1" ht="31.5" x14ac:dyDescent="0.25">
      <c r="A253" s="33" t="s">
        <v>279</v>
      </c>
      <c r="B253" s="33" t="s">
        <v>333</v>
      </c>
      <c r="C253" s="42" t="s">
        <v>188</v>
      </c>
      <c r="D253" s="43" t="s">
        <v>189</v>
      </c>
      <c r="E253" s="53"/>
      <c r="F253" s="53"/>
      <c r="G253" s="53"/>
      <c r="H253" s="53"/>
      <c r="I253" s="54"/>
      <c r="J253" s="50"/>
      <c r="K253" s="54"/>
      <c r="L253" s="55"/>
      <c r="M253" s="59"/>
      <c r="N253" s="59"/>
      <c r="O253" s="53"/>
      <c r="P253" s="53"/>
      <c r="Q253" s="57">
        <f t="shared" si="99"/>
        <v>0</v>
      </c>
      <c r="R253" s="53"/>
      <c r="S253" s="53">
        <f t="shared" si="101"/>
        <v>0</v>
      </c>
      <c r="T253" s="58"/>
      <c r="U253" s="58"/>
      <c r="V253" s="53">
        <f t="shared" si="100"/>
        <v>0</v>
      </c>
      <c r="W253" s="59"/>
      <c r="X253" s="6"/>
    </row>
    <row r="254" spans="1:24" s="35" customFormat="1" ht="15.75" x14ac:dyDescent="0.25">
      <c r="A254" s="33" t="s">
        <v>279</v>
      </c>
      <c r="B254" s="33" t="s">
        <v>333</v>
      </c>
      <c r="C254" s="42" t="s">
        <v>124</v>
      </c>
      <c r="D254" s="43" t="s">
        <v>165</v>
      </c>
      <c r="E254" s="53"/>
      <c r="F254" s="53"/>
      <c r="G254" s="53"/>
      <c r="H254" s="53"/>
      <c r="I254" s="54"/>
      <c r="J254" s="50"/>
      <c r="K254" s="54"/>
      <c r="L254" s="55"/>
      <c r="M254" s="59"/>
      <c r="N254" s="59"/>
      <c r="O254" s="53"/>
      <c r="P254" s="53"/>
      <c r="Q254" s="57">
        <f t="shared" si="99"/>
        <v>0</v>
      </c>
      <c r="R254" s="53"/>
      <c r="S254" s="53">
        <f t="shared" si="101"/>
        <v>0</v>
      </c>
      <c r="T254" s="58"/>
      <c r="U254" s="58"/>
      <c r="V254" s="53">
        <f t="shared" si="100"/>
        <v>0</v>
      </c>
      <c r="W254" s="59"/>
      <c r="X254" s="6"/>
    </row>
    <row r="255" spans="1:24" s="35" customFormat="1" ht="15.75" x14ac:dyDescent="0.25">
      <c r="A255" s="33" t="s">
        <v>279</v>
      </c>
      <c r="B255" s="33" t="s">
        <v>333</v>
      </c>
      <c r="C255" s="42" t="s">
        <v>125</v>
      </c>
      <c r="D255" s="43" t="s">
        <v>166</v>
      </c>
      <c r="E255" s="53"/>
      <c r="F255" s="53"/>
      <c r="G255" s="53"/>
      <c r="H255" s="53"/>
      <c r="I255" s="54"/>
      <c r="J255" s="50"/>
      <c r="K255" s="54"/>
      <c r="L255" s="55"/>
      <c r="M255" s="59"/>
      <c r="N255" s="59"/>
      <c r="O255" s="53"/>
      <c r="P255" s="53"/>
      <c r="Q255" s="57">
        <f t="shared" si="99"/>
        <v>0</v>
      </c>
      <c r="R255" s="53"/>
      <c r="S255" s="53">
        <f t="shared" si="101"/>
        <v>0</v>
      </c>
      <c r="T255" s="58"/>
      <c r="U255" s="58"/>
      <c r="V255" s="53">
        <f t="shared" si="100"/>
        <v>0</v>
      </c>
      <c r="W255" s="59"/>
      <c r="X255" s="6"/>
    </row>
    <row r="256" spans="1:24" s="35" customFormat="1" ht="47.25" x14ac:dyDescent="0.25">
      <c r="A256" s="33" t="s">
        <v>279</v>
      </c>
      <c r="B256" s="33" t="s">
        <v>333</v>
      </c>
      <c r="C256" s="42" t="s">
        <v>34</v>
      </c>
      <c r="D256" s="43" t="s">
        <v>167</v>
      </c>
      <c r="E256" s="53"/>
      <c r="F256" s="53"/>
      <c r="G256" s="53"/>
      <c r="H256" s="53"/>
      <c r="I256" s="54"/>
      <c r="J256" s="50"/>
      <c r="K256" s="54"/>
      <c r="L256" s="55"/>
      <c r="M256" s="59"/>
      <c r="N256" s="59"/>
      <c r="O256" s="53"/>
      <c r="P256" s="53"/>
      <c r="Q256" s="57">
        <f t="shared" si="99"/>
        <v>0</v>
      </c>
      <c r="R256" s="53"/>
      <c r="S256" s="53">
        <f t="shared" si="101"/>
        <v>0</v>
      </c>
      <c r="T256" s="58"/>
      <c r="U256" s="58"/>
      <c r="V256" s="53">
        <f t="shared" si="100"/>
        <v>0</v>
      </c>
      <c r="W256" s="59"/>
      <c r="X256" s="6"/>
    </row>
    <row r="257" spans="1:24" s="35" customFormat="1" ht="15.75" x14ac:dyDescent="0.25">
      <c r="A257" s="33" t="s">
        <v>279</v>
      </c>
      <c r="B257" s="33" t="s">
        <v>333</v>
      </c>
      <c r="C257" s="42" t="s">
        <v>35</v>
      </c>
      <c r="D257" s="43" t="s">
        <v>168</v>
      </c>
      <c r="E257" s="53"/>
      <c r="F257" s="53"/>
      <c r="G257" s="53"/>
      <c r="H257" s="53"/>
      <c r="I257" s="54"/>
      <c r="J257" s="50"/>
      <c r="K257" s="54"/>
      <c r="L257" s="55"/>
      <c r="M257" s="59"/>
      <c r="N257" s="59"/>
      <c r="O257" s="53"/>
      <c r="P257" s="53"/>
      <c r="Q257" s="57">
        <f t="shared" ref="Q257:Q277" si="102">O257-P257</f>
        <v>0</v>
      </c>
      <c r="R257" s="53"/>
      <c r="S257" s="53">
        <f t="shared" si="101"/>
        <v>0</v>
      </c>
      <c r="T257" s="58"/>
      <c r="U257" s="58"/>
      <c r="V257" s="53">
        <f t="shared" ref="V257:V278" si="103">T257-U257</f>
        <v>0</v>
      </c>
      <c r="W257" s="59"/>
      <c r="X257" s="6"/>
    </row>
    <row r="258" spans="1:24" s="35" customFormat="1" ht="31.5" x14ac:dyDescent="0.25">
      <c r="A258" s="33" t="s">
        <v>279</v>
      </c>
      <c r="B258" s="33" t="s">
        <v>333</v>
      </c>
      <c r="C258" s="42" t="s">
        <v>36</v>
      </c>
      <c r="D258" s="43" t="s">
        <v>190</v>
      </c>
      <c r="E258" s="53"/>
      <c r="F258" s="53"/>
      <c r="G258" s="53"/>
      <c r="H258" s="53"/>
      <c r="I258" s="54"/>
      <c r="J258" s="50"/>
      <c r="K258" s="54"/>
      <c r="L258" s="55"/>
      <c r="M258" s="59"/>
      <c r="N258" s="59"/>
      <c r="O258" s="53"/>
      <c r="P258" s="53"/>
      <c r="Q258" s="57">
        <f t="shared" si="102"/>
        <v>0</v>
      </c>
      <c r="R258" s="53"/>
      <c r="S258" s="53">
        <f t="shared" si="101"/>
        <v>0</v>
      </c>
      <c r="T258" s="58"/>
      <c r="U258" s="58"/>
      <c r="V258" s="53">
        <f t="shared" si="103"/>
        <v>0</v>
      </c>
      <c r="W258" s="59"/>
      <c r="X258" s="6"/>
    </row>
    <row r="259" spans="1:24" s="35" customFormat="1" ht="31.5" x14ac:dyDescent="0.25">
      <c r="A259" s="33" t="s">
        <v>279</v>
      </c>
      <c r="B259" s="33" t="s">
        <v>333</v>
      </c>
      <c r="C259" s="42" t="s">
        <v>37</v>
      </c>
      <c r="D259" s="43" t="s">
        <v>191</v>
      </c>
      <c r="E259" s="53"/>
      <c r="F259" s="53"/>
      <c r="G259" s="53"/>
      <c r="H259" s="53"/>
      <c r="I259" s="54"/>
      <c r="J259" s="50"/>
      <c r="K259" s="54"/>
      <c r="L259" s="55"/>
      <c r="M259" s="59"/>
      <c r="N259" s="59"/>
      <c r="O259" s="53"/>
      <c r="P259" s="53"/>
      <c r="Q259" s="57">
        <f t="shared" si="102"/>
        <v>0</v>
      </c>
      <c r="R259" s="53"/>
      <c r="S259" s="53">
        <f t="shared" si="101"/>
        <v>0</v>
      </c>
      <c r="T259" s="58"/>
      <c r="U259" s="58"/>
      <c r="V259" s="53">
        <f t="shared" si="103"/>
        <v>0</v>
      </c>
      <c r="W259" s="59"/>
      <c r="X259" s="6"/>
    </row>
    <row r="260" spans="1:24" s="35" customFormat="1" ht="31.5" x14ac:dyDescent="0.25">
      <c r="A260" s="33" t="s">
        <v>279</v>
      </c>
      <c r="B260" s="33" t="s">
        <v>333</v>
      </c>
      <c r="C260" s="42" t="s">
        <v>38</v>
      </c>
      <c r="D260" s="43" t="s">
        <v>169</v>
      </c>
      <c r="E260" s="53"/>
      <c r="F260" s="53"/>
      <c r="G260" s="53"/>
      <c r="H260" s="53"/>
      <c r="I260" s="54"/>
      <c r="J260" s="50"/>
      <c r="K260" s="54"/>
      <c r="L260" s="55"/>
      <c r="M260" s="59"/>
      <c r="N260" s="59"/>
      <c r="O260" s="53"/>
      <c r="P260" s="53"/>
      <c r="Q260" s="57">
        <f t="shared" si="102"/>
        <v>0</v>
      </c>
      <c r="R260" s="53"/>
      <c r="S260" s="53">
        <f t="shared" si="101"/>
        <v>0</v>
      </c>
      <c r="T260" s="58"/>
      <c r="U260" s="58"/>
      <c r="V260" s="53">
        <f t="shared" si="103"/>
        <v>0</v>
      </c>
      <c r="W260" s="59"/>
      <c r="X260" s="6"/>
    </row>
    <row r="261" spans="1:24" s="35" customFormat="1" ht="15.75" x14ac:dyDescent="0.25">
      <c r="A261" s="33" t="s">
        <v>279</v>
      </c>
      <c r="B261" s="33" t="s">
        <v>333</v>
      </c>
      <c r="C261" s="42" t="s">
        <v>39</v>
      </c>
      <c r="D261" s="43" t="s">
        <v>170</v>
      </c>
      <c r="E261" s="53"/>
      <c r="F261" s="53"/>
      <c r="G261" s="53"/>
      <c r="H261" s="53"/>
      <c r="I261" s="54"/>
      <c r="J261" s="50"/>
      <c r="K261" s="54"/>
      <c r="L261" s="55"/>
      <c r="M261" s="59"/>
      <c r="N261" s="59"/>
      <c r="O261" s="53"/>
      <c r="P261" s="53"/>
      <c r="Q261" s="57">
        <f t="shared" si="102"/>
        <v>0</v>
      </c>
      <c r="R261" s="53"/>
      <c r="S261" s="53">
        <f t="shared" si="101"/>
        <v>0</v>
      </c>
      <c r="T261" s="58"/>
      <c r="U261" s="58"/>
      <c r="V261" s="53">
        <f t="shared" si="103"/>
        <v>0</v>
      </c>
      <c r="W261" s="59"/>
      <c r="X261" s="6"/>
    </row>
    <row r="262" spans="1:24" s="35" customFormat="1" ht="47.25" x14ac:dyDescent="0.25">
      <c r="A262" s="33" t="s">
        <v>279</v>
      </c>
      <c r="B262" s="33" t="s">
        <v>333</v>
      </c>
      <c r="C262" s="42" t="s">
        <v>40</v>
      </c>
      <c r="D262" s="43" t="s">
        <v>172</v>
      </c>
      <c r="E262" s="53"/>
      <c r="F262" s="53"/>
      <c r="G262" s="53"/>
      <c r="H262" s="53"/>
      <c r="I262" s="54"/>
      <c r="J262" s="50"/>
      <c r="K262" s="54"/>
      <c r="L262" s="55"/>
      <c r="M262" s="59"/>
      <c r="N262" s="59"/>
      <c r="O262" s="53"/>
      <c r="P262" s="53"/>
      <c r="Q262" s="57">
        <f t="shared" si="102"/>
        <v>0</v>
      </c>
      <c r="R262" s="53"/>
      <c r="S262" s="53">
        <f t="shared" si="101"/>
        <v>0</v>
      </c>
      <c r="T262" s="58"/>
      <c r="U262" s="58"/>
      <c r="V262" s="53">
        <f t="shared" si="103"/>
        <v>0</v>
      </c>
      <c r="W262" s="59"/>
      <c r="X262" s="6"/>
    </row>
    <row r="263" spans="1:24" s="35" customFormat="1" ht="15.75" x14ac:dyDescent="0.25">
      <c r="A263" s="33" t="s">
        <v>279</v>
      </c>
      <c r="B263" s="33" t="s">
        <v>333</v>
      </c>
      <c r="C263" s="42" t="s">
        <v>41</v>
      </c>
      <c r="D263" s="43" t="s">
        <v>171</v>
      </c>
      <c r="E263" s="53"/>
      <c r="F263" s="53"/>
      <c r="G263" s="53"/>
      <c r="H263" s="53"/>
      <c r="I263" s="54"/>
      <c r="J263" s="50"/>
      <c r="K263" s="54"/>
      <c r="L263" s="55"/>
      <c r="M263" s="59"/>
      <c r="N263" s="59"/>
      <c r="O263" s="53"/>
      <c r="P263" s="53"/>
      <c r="Q263" s="57">
        <f t="shared" si="102"/>
        <v>0</v>
      </c>
      <c r="R263" s="53"/>
      <c r="S263" s="53">
        <f t="shared" si="101"/>
        <v>0</v>
      </c>
      <c r="T263" s="58"/>
      <c r="U263" s="58"/>
      <c r="V263" s="53">
        <f t="shared" si="103"/>
        <v>0</v>
      </c>
      <c r="W263" s="59"/>
      <c r="X263" s="6"/>
    </row>
    <row r="264" spans="1:24" s="35" customFormat="1" ht="15.75" x14ac:dyDescent="0.25">
      <c r="A264" s="33" t="s">
        <v>279</v>
      </c>
      <c r="B264" s="33" t="s">
        <v>333</v>
      </c>
      <c r="C264" s="42" t="s">
        <v>42</v>
      </c>
      <c r="D264" s="43" t="s">
        <v>192</v>
      </c>
      <c r="E264" s="53"/>
      <c r="F264" s="53"/>
      <c r="G264" s="53"/>
      <c r="H264" s="53"/>
      <c r="I264" s="54"/>
      <c r="J264" s="50"/>
      <c r="K264" s="54"/>
      <c r="L264" s="55"/>
      <c r="M264" s="59"/>
      <c r="N264" s="59"/>
      <c r="O264" s="53"/>
      <c r="P264" s="53"/>
      <c r="Q264" s="57">
        <f t="shared" si="102"/>
        <v>0</v>
      </c>
      <c r="R264" s="53"/>
      <c r="S264" s="53">
        <f t="shared" si="101"/>
        <v>0</v>
      </c>
      <c r="T264" s="58"/>
      <c r="U264" s="58"/>
      <c r="V264" s="53">
        <f t="shared" si="103"/>
        <v>0</v>
      </c>
      <c r="W264" s="59"/>
      <c r="X264" s="6"/>
    </row>
    <row r="265" spans="1:24" s="35" customFormat="1" ht="15.75" x14ac:dyDescent="0.25">
      <c r="A265" s="33" t="s">
        <v>279</v>
      </c>
      <c r="B265" s="33" t="s">
        <v>333</v>
      </c>
      <c r="C265" s="42" t="s">
        <v>43</v>
      </c>
      <c r="D265" s="43" t="s">
        <v>193</v>
      </c>
      <c r="E265" s="53"/>
      <c r="F265" s="53"/>
      <c r="G265" s="53"/>
      <c r="H265" s="53"/>
      <c r="I265" s="54"/>
      <c r="J265" s="50"/>
      <c r="K265" s="54"/>
      <c r="L265" s="55"/>
      <c r="M265" s="59"/>
      <c r="N265" s="59"/>
      <c r="O265" s="53"/>
      <c r="P265" s="53"/>
      <c r="Q265" s="57">
        <f t="shared" si="102"/>
        <v>0</v>
      </c>
      <c r="R265" s="53"/>
      <c r="S265" s="53">
        <f t="shared" si="101"/>
        <v>0</v>
      </c>
      <c r="T265" s="58"/>
      <c r="U265" s="58"/>
      <c r="V265" s="53">
        <f t="shared" si="103"/>
        <v>0</v>
      </c>
      <c r="W265" s="59"/>
      <c r="X265" s="6"/>
    </row>
    <row r="266" spans="1:24" s="35" customFormat="1" ht="15.75" x14ac:dyDescent="0.25">
      <c r="A266" s="33" t="s">
        <v>279</v>
      </c>
      <c r="B266" s="33" t="s">
        <v>333</v>
      </c>
      <c r="C266" s="42" t="s">
        <v>44</v>
      </c>
      <c r="D266" s="43" t="s">
        <v>173</v>
      </c>
      <c r="E266" s="53"/>
      <c r="F266" s="53"/>
      <c r="G266" s="53"/>
      <c r="H266" s="53"/>
      <c r="I266" s="54"/>
      <c r="J266" s="50"/>
      <c r="K266" s="54"/>
      <c r="L266" s="55"/>
      <c r="M266" s="59"/>
      <c r="N266" s="59"/>
      <c r="O266" s="53"/>
      <c r="P266" s="53"/>
      <c r="Q266" s="57">
        <f t="shared" si="102"/>
        <v>0</v>
      </c>
      <c r="R266" s="53"/>
      <c r="S266" s="53">
        <f t="shared" si="101"/>
        <v>0</v>
      </c>
      <c r="T266" s="58"/>
      <c r="U266" s="58"/>
      <c r="V266" s="53">
        <f t="shared" si="103"/>
        <v>0</v>
      </c>
      <c r="W266" s="59"/>
      <c r="X266" s="6"/>
    </row>
    <row r="267" spans="1:24" s="35" customFormat="1" ht="15.75" x14ac:dyDescent="0.25">
      <c r="A267" s="33" t="s">
        <v>279</v>
      </c>
      <c r="B267" s="33" t="s">
        <v>333</v>
      </c>
      <c r="C267" s="42" t="s">
        <v>45</v>
      </c>
      <c r="D267" s="43" t="s">
        <v>187</v>
      </c>
      <c r="E267" s="53"/>
      <c r="F267" s="53"/>
      <c r="G267" s="53"/>
      <c r="H267" s="53"/>
      <c r="I267" s="54"/>
      <c r="J267" s="50"/>
      <c r="K267" s="54"/>
      <c r="L267" s="55"/>
      <c r="M267" s="59"/>
      <c r="N267" s="59"/>
      <c r="O267" s="53"/>
      <c r="P267" s="53"/>
      <c r="Q267" s="57">
        <f t="shared" si="102"/>
        <v>0</v>
      </c>
      <c r="R267" s="53"/>
      <c r="S267" s="53">
        <f t="shared" si="101"/>
        <v>0</v>
      </c>
      <c r="T267" s="58"/>
      <c r="U267" s="58"/>
      <c r="V267" s="53">
        <f t="shared" si="103"/>
        <v>0</v>
      </c>
      <c r="W267" s="59"/>
      <c r="X267" s="6"/>
    </row>
    <row r="268" spans="1:24" s="35" customFormat="1" ht="15.75" x14ac:dyDescent="0.25">
      <c r="A268" s="33" t="s">
        <v>279</v>
      </c>
      <c r="B268" s="33" t="s">
        <v>333</v>
      </c>
      <c r="C268" s="42" t="s">
        <v>46</v>
      </c>
      <c r="D268" s="43" t="s">
        <v>194</v>
      </c>
      <c r="E268" s="53"/>
      <c r="F268" s="53"/>
      <c r="G268" s="53"/>
      <c r="H268" s="53"/>
      <c r="I268" s="54"/>
      <c r="J268" s="50"/>
      <c r="K268" s="54"/>
      <c r="L268" s="55"/>
      <c r="M268" s="59"/>
      <c r="N268" s="59"/>
      <c r="O268" s="53"/>
      <c r="P268" s="53"/>
      <c r="Q268" s="57">
        <f t="shared" si="102"/>
        <v>0</v>
      </c>
      <c r="R268" s="53"/>
      <c r="S268" s="53">
        <f t="shared" si="101"/>
        <v>0</v>
      </c>
      <c r="T268" s="58"/>
      <c r="U268" s="58"/>
      <c r="V268" s="53">
        <f t="shared" si="103"/>
        <v>0</v>
      </c>
      <c r="W268" s="59"/>
      <c r="X268" s="6"/>
    </row>
    <row r="269" spans="1:24" s="35" customFormat="1" ht="15.75" x14ac:dyDescent="0.25">
      <c r="A269" s="33" t="s">
        <v>279</v>
      </c>
      <c r="B269" s="33" t="s">
        <v>333</v>
      </c>
      <c r="C269" s="42" t="s">
        <v>47</v>
      </c>
      <c r="D269" s="43" t="s">
        <v>121</v>
      </c>
      <c r="E269" s="53"/>
      <c r="F269" s="53"/>
      <c r="G269" s="53"/>
      <c r="H269" s="53"/>
      <c r="I269" s="54"/>
      <c r="J269" s="50"/>
      <c r="K269" s="54"/>
      <c r="L269" s="55"/>
      <c r="M269" s="59"/>
      <c r="N269" s="59"/>
      <c r="O269" s="53"/>
      <c r="P269" s="53"/>
      <c r="Q269" s="57">
        <f t="shared" si="102"/>
        <v>0</v>
      </c>
      <c r="R269" s="53"/>
      <c r="S269" s="53">
        <f t="shared" si="101"/>
        <v>0</v>
      </c>
      <c r="T269" s="58"/>
      <c r="U269" s="58"/>
      <c r="V269" s="53">
        <f t="shared" si="103"/>
        <v>0</v>
      </c>
      <c r="W269" s="59"/>
      <c r="X269" s="6"/>
    </row>
    <row r="270" spans="1:24" s="35" customFormat="1" ht="15.75" x14ac:dyDescent="0.25">
      <c r="A270" s="33" t="s">
        <v>279</v>
      </c>
      <c r="B270" s="33" t="s">
        <v>333</v>
      </c>
      <c r="C270" s="42" t="s">
        <v>48</v>
      </c>
      <c r="D270" s="43" t="s">
        <v>195</v>
      </c>
      <c r="E270" s="53"/>
      <c r="F270" s="53"/>
      <c r="G270" s="53"/>
      <c r="H270" s="53"/>
      <c r="I270" s="54"/>
      <c r="J270" s="50"/>
      <c r="K270" s="54"/>
      <c r="L270" s="55"/>
      <c r="M270" s="59"/>
      <c r="N270" s="59"/>
      <c r="O270" s="53"/>
      <c r="P270" s="53"/>
      <c r="Q270" s="57">
        <f t="shared" si="102"/>
        <v>0</v>
      </c>
      <c r="R270" s="53"/>
      <c r="S270" s="53">
        <f t="shared" si="101"/>
        <v>0</v>
      </c>
      <c r="T270" s="58"/>
      <c r="U270" s="58"/>
      <c r="V270" s="53">
        <f t="shared" si="103"/>
        <v>0</v>
      </c>
      <c r="W270" s="59"/>
      <c r="X270" s="6"/>
    </row>
    <row r="271" spans="1:24" s="35" customFormat="1" ht="31.5" x14ac:dyDescent="0.25">
      <c r="A271" s="33" t="s">
        <v>279</v>
      </c>
      <c r="B271" s="33" t="s">
        <v>333</v>
      </c>
      <c r="C271" s="42" t="s">
        <v>128</v>
      </c>
      <c r="D271" s="43" t="s">
        <v>118</v>
      </c>
      <c r="E271" s="53"/>
      <c r="F271" s="53"/>
      <c r="G271" s="53"/>
      <c r="H271" s="53"/>
      <c r="I271" s="54"/>
      <c r="J271" s="50"/>
      <c r="K271" s="54"/>
      <c r="L271" s="55"/>
      <c r="M271" s="59"/>
      <c r="N271" s="59"/>
      <c r="O271" s="53"/>
      <c r="P271" s="53"/>
      <c r="Q271" s="57">
        <f t="shared" si="102"/>
        <v>0</v>
      </c>
      <c r="R271" s="53"/>
      <c r="S271" s="53">
        <f t="shared" si="101"/>
        <v>0</v>
      </c>
      <c r="T271" s="58"/>
      <c r="U271" s="58"/>
      <c r="V271" s="53">
        <f t="shared" si="103"/>
        <v>0</v>
      </c>
      <c r="W271" s="59"/>
      <c r="X271" s="6"/>
    </row>
    <row r="272" spans="1:24" s="35" customFormat="1" ht="15.75" x14ac:dyDescent="0.25">
      <c r="A272" s="33" t="s">
        <v>279</v>
      </c>
      <c r="B272" s="33" t="s">
        <v>333</v>
      </c>
      <c r="C272" s="42" t="s">
        <v>47</v>
      </c>
      <c r="D272" s="43" t="s">
        <v>121</v>
      </c>
      <c r="E272" s="53"/>
      <c r="F272" s="53"/>
      <c r="G272" s="53"/>
      <c r="H272" s="53"/>
      <c r="I272" s="54"/>
      <c r="J272" s="50"/>
      <c r="K272" s="54"/>
      <c r="L272" s="55"/>
      <c r="M272" s="59"/>
      <c r="N272" s="59"/>
      <c r="O272" s="53"/>
      <c r="P272" s="53"/>
      <c r="Q272" s="57">
        <f t="shared" si="102"/>
        <v>0</v>
      </c>
      <c r="R272" s="53"/>
      <c r="S272" s="53">
        <f t="shared" si="101"/>
        <v>0</v>
      </c>
      <c r="T272" s="58"/>
      <c r="U272" s="58"/>
      <c r="V272" s="53">
        <f t="shared" si="103"/>
        <v>0</v>
      </c>
      <c r="W272" s="59"/>
      <c r="X272" s="6"/>
    </row>
    <row r="273" spans="1:26" s="35" customFormat="1" ht="31.5" x14ac:dyDescent="0.25">
      <c r="A273" s="33" t="s">
        <v>279</v>
      </c>
      <c r="B273" s="33" t="s">
        <v>333</v>
      </c>
      <c r="C273" s="42" t="s">
        <v>49</v>
      </c>
      <c r="D273" s="43" t="s">
        <v>196</v>
      </c>
      <c r="E273" s="53">
        <v>30637</v>
      </c>
      <c r="F273" s="53">
        <f>ROUND(E273/12*7,2)</f>
        <v>17871.580000000002</v>
      </c>
      <c r="G273" s="99">
        <v>8597</v>
      </c>
      <c r="H273" s="99">
        <v>0</v>
      </c>
      <c r="I273" s="119"/>
      <c r="J273" s="55"/>
      <c r="K273" s="54">
        <f>G273-F273</f>
        <v>-9274.5800000000017</v>
      </c>
      <c r="L273" s="55">
        <f>ROUND(K273*100/-F273,2)</f>
        <v>51.9</v>
      </c>
      <c r="M273" s="59"/>
      <c r="N273" s="59"/>
      <c r="O273" s="53">
        <v>380</v>
      </c>
      <c r="P273" s="53">
        <v>0</v>
      </c>
      <c r="Q273" s="57">
        <f t="shared" si="102"/>
        <v>380</v>
      </c>
      <c r="R273" s="53">
        <v>16</v>
      </c>
      <c r="S273" s="53">
        <f>ROUND(R273/12*7,0)</f>
        <v>9</v>
      </c>
      <c r="T273" s="58">
        <v>6</v>
      </c>
      <c r="U273" s="58">
        <v>0</v>
      </c>
      <c r="V273" s="53">
        <f t="shared" si="103"/>
        <v>6</v>
      </c>
      <c r="W273" s="59"/>
      <c r="X273" s="6"/>
    </row>
    <row r="274" spans="1:26" s="35" customFormat="1" ht="31.5" x14ac:dyDescent="0.25">
      <c r="A274" s="33" t="s">
        <v>279</v>
      </c>
      <c r="B274" s="33" t="s">
        <v>333</v>
      </c>
      <c r="C274" s="42" t="s">
        <v>197</v>
      </c>
      <c r="D274" s="43" t="s">
        <v>198</v>
      </c>
      <c r="E274" s="53"/>
      <c r="F274" s="53"/>
      <c r="G274" s="53"/>
      <c r="H274" s="53"/>
      <c r="I274" s="54"/>
      <c r="J274" s="50"/>
      <c r="K274" s="54"/>
      <c r="L274" s="55"/>
      <c r="M274" s="59"/>
      <c r="N274" s="59"/>
      <c r="O274" s="53"/>
      <c r="P274" s="53"/>
      <c r="Q274" s="57">
        <f t="shared" si="102"/>
        <v>0</v>
      </c>
      <c r="R274" s="53"/>
      <c r="S274" s="53">
        <f>ROUND(R274/12*3,0)</f>
        <v>0</v>
      </c>
      <c r="T274" s="58"/>
      <c r="U274" s="58"/>
      <c r="V274" s="53">
        <f t="shared" si="103"/>
        <v>0</v>
      </c>
      <c r="W274" s="59"/>
      <c r="X274" s="6"/>
    </row>
    <row r="275" spans="1:26" s="35" customFormat="1" ht="47.25" x14ac:dyDescent="0.25">
      <c r="A275" s="33" t="s">
        <v>279</v>
      </c>
      <c r="B275" s="33" t="s">
        <v>333</v>
      </c>
      <c r="C275" s="42" t="s">
        <v>199</v>
      </c>
      <c r="D275" s="43" t="s">
        <v>200</v>
      </c>
      <c r="E275" s="53"/>
      <c r="F275" s="53"/>
      <c r="G275" s="53"/>
      <c r="H275" s="53"/>
      <c r="I275" s="54"/>
      <c r="J275" s="50"/>
      <c r="K275" s="54"/>
      <c r="L275" s="55"/>
      <c r="M275" s="59"/>
      <c r="N275" s="59"/>
      <c r="O275" s="53"/>
      <c r="P275" s="53"/>
      <c r="Q275" s="57">
        <f t="shared" si="102"/>
        <v>0</v>
      </c>
      <c r="R275" s="53"/>
      <c r="S275" s="53">
        <f>ROUND(R275/12*3,0)</f>
        <v>0</v>
      </c>
      <c r="T275" s="58"/>
      <c r="U275" s="58"/>
      <c r="V275" s="53">
        <f t="shared" si="103"/>
        <v>0</v>
      </c>
      <c r="W275" s="59"/>
      <c r="X275" s="6"/>
      <c r="Y275" s="177"/>
      <c r="Z275" s="177"/>
    </row>
    <row r="276" spans="1:26" s="35" customFormat="1" ht="31.5" x14ac:dyDescent="0.25">
      <c r="A276" s="33" t="s">
        <v>279</v>
      </c>
      <c r="B276" s="33" t="s">
        <v>333</v>
      </c>
      <c r="C276" s="42" t="s">
        <v>201</v>
      </c>
      <c r="D276" s="43" t="s">
        <v>202</v>
      </c>
      <c r="E276" s="53">
        <v>473536</v>
      </c>
      <c r="F276" s="53">
        <f>ROUND(E276/12*7,2)</f>
        <v>276229.33</v>
      </c>
      <c r="G276" s="99">
        <v>142422</v>
      </c>
      <c r="H276" s="99">
        <v>140463</v>
      </c>
      <c r="I276" s="119"/>
      <c r="J276" s="55"/>
      <c r="K276" s="54">
        <f>G276-F276</f>
        <v>-133807.33000000002</v>
      </c>
      <c r="L276" s="55">
        <f>ROUND(K276*100/-F276,2)</f>
        <v>48.44</v>
      </c>
      <c r="M276" s="59"/>
      <c r="N276" s="59"/>
      <c r="O276" s="53">
        <v>6760</v>
      </c>
      <c r="P276" s="53">
        <v>6580</v>
      </c>
      <c r="Q276" s="57">
        <f t="shared" si="102"/>
        <v>180</v>
      </c>
      <c r="R276" s="53">
        <v>275</v>
      </c>
      <c r="S276" s="53">
        <f>ROUND(R276/12*7,0)</f>
        <v>160</v>
      </c>
      <c r="T276" s="58">
        <v>98</v>
      </c>
      <c r="U276" s="58">
        <v>98</v>
      </c>
      <c r="V276" s="53">
        <f t="shared" si="103"/>
        <v>0</v>
      </c>
      <c r="W276" s="59"/>
      <c r="X276" s="6"/>
    </row>
    <row r="277" spans="1:26" s="35" customFormat="1" ht="47.25" x14ac:dyDescent="0.25">
      <c r="A277" s="33" t="s">
        <v>279</v>
      </c>
      <c r="B277" s="33" t="s">
        <v>333</v>
      </c>
      <c r="C277" s="42" t="s">
        <v>203</v>
      </c>
      <c r="D277" s="43" t="s">
        <v>204</v>
      </c>
      <c r="E277" s="53"/>
      <c r="F277" s="53">
        <f>ROUND(E277/12*2,2)</f>
        <v>0</v>
      </c>
      <c r="G277" s="53"/>
      <c r="H277" s="53"/>
      <c r="I277" s="119"/>
      <c r="J277" s="55"/>
      <c r="K277" s="54"/>
      <c r="L277" s="55"/>
      <c r="M277" s="59"/>
      <c r="N277" s="59"/>
      <c r="O277" s="53"/>
      <c r="P277" s="53"/>
      <c r="Q277" s="57">
        <f t="shared" si="102"/>
        <v>0</v>
      </c>
      <c r="R277" s="53"/>
      <c r="S277" s="53">
        <f>ROUND(R277/12*2,0)</f>
        <v>0</v>
      </c>
      <c r="T277" s="58"/>
      <c r="U277" s="58"/>
      <c r="V277" s="53">
        <f t="shared" si="103"/>
        <v>0</v>
      </c>
      <c r="W277" s="59"/>
      <c r="X277" s="6"/>
    </row>
    <row r="278" spans="1:26" s="35" customFormat="1" ht="47.25" x14ac:dyDescent="0.25">
      <c r="A278" s="33" t="s">
        <v>279</v>
      </c>
      <c r="B278" s="33" t="s">
        <v>333</v>
      </c>
      <c r="C278" s="42" t="s">
        <v>396</v>
      </c>
      <c r="D278" s="43" t="s">
        <v>395</v>
      </c>
      <c r="E278" s="53">
        <v>1126</v>
      </c>
      <c r="F278" s="53">
        <f>ROUND(E278/12*7,2)</f>
        <v>656.83</v>
      </c>
      <c r="G278" s="99">
        <v>0</v>
      </c>
      <c r="H278" s="99">
        <v>0</v>
      </c>
      <c r="I278" s="119"/>
      <c r="J278" s="55"/>
      <c r="K278" s="54">
        <f>G278-F278</f>
        <v>-656.83</v>
      </c>
      <c r="L278" s="55">
        <f>ROUND(K278*100/-F278,2)</f>
        <v>100</v>
      </c>
      <c r="M278" s="59"/>
      <c r="N278" s="59"/>
      <c r="O278" s="53"/>
      <c r="P278" s="53"/>
      <c r="Q278" s="57"/>
      <c r="R278" s="53">
        <v>1</v>
      </c>
      <c r="S278" s="53">
        <f>ROUND(R278/12*7,0)</f>
        <v>1</v>
      </c>
      <c r="T278" s="58"/>
      <c r="U278" s="58"/>
      <c r="V278" s="53">
        <f t="shared" si="103"/>
        <v>0</v>
      </c>
      <c r="W278" s="59"/>
      <c r="X278" s="6"/>
    </row>
    <row r="279" spans="1:26" s="35" customFormat="1" ht="31.5" x14ac:dyDescent="0.25">
      <c r="A279" s="33" t="s">
        <v>279</v>
      </c>
      <c r="B279" s="22" t="s">
        <v>334</v>
      </c>
      <c r="C279" s="23" t="s">
        <v>102</v>
      </c>
      <c r="D279" s="32" t="s">
        <v>50</v>
      </c>
      <c r="E279" s="64">
        <f>SUM(E280:E328)</f>
        <v>2155701</v>
      </c>
      <c r="F279" s="64">
        <f>SUM(F280:F328)</f>
        <v>1302011.0833333333</v>
      </c>
      <c r="G279" s="64">
        <f>SUM(G280:G328)</f>
        <v>1333187.2299999997</v>
      </c>
      <c r="H279" s="64">
        <f>SUM(H280:H328)</f>
        <v>1048114.3</v>
      </c>
      <c r="I279" s="64">
        <f>SUM(I280:I328)</f>
        <v>319480.59000000003</v>
      </c>
      <c r="J279" s="55">
        <f>ROUND(I279/F279*100,2)</f>
        <v>24.54</v>
      </c>
      <c r="K279" s="64">
        <f>SUM(K280:K328)</f>
        <v>-288304.44333333336</v>
      </c>
      <c r="L279" s="55">
        <f>ROUND(K279*100/-F279,2)</f>
        <v>22.14</v>
      </c>
      <c r="M279" s="64"/>
      <c r="N279" s="64"/>
      <c r="O279" s="64">
        <f t="shared" ref="O279:V279" si="104">SUM(O280:O326)</f>
        <v>0</v>
      </c>
      <c r="P279" s="64">
        <f t="shared" si="104"/>
        <v>0</v>
      </c>
      <c r="Q279" s="64">
        <f t="shared" si="104"/>
        <v>0</v>
      </c>
      <c r="R279" s="64">
        <f t="shared" si="104"/>
        <v>0</v>
      </c>
      <c r="S279" s="64">
        <f t="shared" si="104"/>
        <v>0</v>
      </c>
      <c r="T279" s="64">
        <f t="shared" si="104"/>
        <v>0</v>
      </c>
      <c r="U279" s="64">
        <f t="shared" si="104"/>
        <v>0</v>
      </c>
      <c r="V279" s="64">
        <f t="shared" si="104"/>
        <v>0</v>
      </c>
      <c r="W279" s="64"/>
      <c r="X279" s="6"/>
    </row>
    <row r="280" spans="1:26" s="35" customFormat="1" ht="63" x14ac:dyDescent="0.25">
      <c r="A280" s="33" t="s">
        <v>279</v>
      </c>
      <c r="B280" s="44" t="s">
        <v>334</v>
      </c>
      <c r="C280" s="23" t="s">
        <v>102</v>
      </c>
      <c r="D280" s="43" t="s">
        <v>205</v>
      </c>
      <c r="E280" s="53">
        <v>224455</v>
      </c>
      <c r="F280" s="53">
        <f>E280/12*7</f>
        <v>130932.08333333333</v>
      </c>
      <c r="G280" s="99">
        <v>88108.299999999988</v>
      </c>
      <c r="H280" s="99">
        <v>88108.299999999988</v>
      </c>
      <c r="I280" s="119"/>
      <c r="J280" s="55"/>
      <c r="K280" s="54">
        <f>G280-F280</f>
        <v>-42823.78333333334</v>
      </c>
      <c r="L280" s="55">
        <f>ROUND(K280*100/-F280,2)</f>
        <v>32.71</v>
      </c>
      <c r="M280" s="59"/>
      <c r="N280" s="59"/>
      <c r="O280" s="53"/>
      <c r="P280" s="53"/>
      <c r="Q280" s="57">
        <f>O280-P280</f>
        <v>0</v>
      </c>
      <c r="R280" s="53"/>
      <c r="S280" s="53">
        <f>ROUND(R280/12*3,0)</f>
        <v>0</v>
      </c>
      <c r="T280" s="58"/>
      <c r="U280" s="58"/>
      <c r="V280" s="53">
        <f>T280-U280</f>
        <v>0</v>
      </c>
      <c r="W280" s="59"/>
      <c r="X280" s="6"/>
    </row>
    <row r="281" spans="1:26" s="35" customFormat="1" ht="15.75" x14ac:dyDescent="0.25">
      <c r="A281" s="33" t="s">
        <v>279</v>
      </c>
      <c r="B281" s="44" t="s">
        <v>334</v>
      </c>
      <c r="C281" s="23" t="s">
        <v>366</v>
      </c>
      <c r="D281" s="43" t="s">
        <v>369</v>
      </c>
      <c r="E281" s="53"/>
      <c r="F281" s="53"/>
      <c r="G281" s="53"/>
      <c r="H281" s="53"/>
      <c r="I281" s="54"/>
      <c r="J281" s="50"/>
      <c r="K281" s="54"/>
      <c r="L281" s="55"/>
      <c r="M281" s="59"/>
      <c r="N281" s="59"/>
      <c r="O281" s="53"/>
      <c r="P281" s="53"/>
      <c r="Q281" s="57"/>
      <c r="R281" s="53"/>
      <c r="S281" s="53"/>
      <c r="T281" s="58"/>
      <c r="U281" s="58"/>
      <c r="V281" s="53"/>
      <c r="W281" s="59"/>
      <c r="X281" s="6"/>
    </row>
    <row r="282" spans="1:26" s="35" customFormat="1" ht="15.75" x14ac:dyDescent="0.25">
      <c r="A282" s="33" t="s">
        <v>279</v>
      </c>
      <c r="B282" s="44" t="s">
        <v>334</v>
      </c>
      <c r="C282" s="23" t="s">
        <v>367</v>
      </c>
      <c r="D282" s="43" t="s">
        <v>370</v>
      </c>
      <c r="E282" s="53">
        <v>52230</v>
      </c>
      <c r="F282" s="53">
        <f>ROUND(E282/12*7,0)</f>
        <v>30468</v>
      </c>
      <c r="G282" s="59">
        <v>7508.06</v>
      </c>
      <c r="H282" s="99">
        <v>7508</v>
      </c>
      <c r="I282" s="119"/>
      <c r="J282" s="55"/>
      <c r="K282" s="54">
        <f>G282-F282</f>
        <v>-22959.94</v>
      </c>
      <c r="L282" s="55">
        <f>ROUND(K282*100/-F282,2)</f>
        <v>75.36</v>
      </c>
      <c r="M282" s="59"/>
      <c r="N282" s="59"/>
      <c r="O282" s="53"/>
      <c r="P282" s="53"/>
      <c r="Q282" s="57"/>
      <c r="R282" s="53"/>
      <c r="S282" s="53"/>
      <c r="T282" s="58"/>
      <c r="U282" s="58"/>
      <c r="V282" s="53"/>
      <c r="W282" s="59"/>
      <c r="X282" s="6"/>
    </row>
    <row r="283" spans="1:26" s="35" customFormat="1" ht="31.5" x14ac:dyDescent="0.25">
      <c r="A283" s="33" t="s">
        <v>279</v>
      </c>
      <c r="B283" s="44" t="s">
        <v>334</v>
      </c>
      <c r="C283" s="23" t="s">
        <v>368</v>
      </c>
      <c r="D283" s="43" t="s">
        <v>371</v>
      </c>
      <c r="E283" s="53"/>
      <c r="F283" s="53"/>
      <c r="G283" s="53"/>
      <c r="H283" s="53"/>
      <c r="I283" s="54"/>
      <c r="J283" s="50"/>
      <c r="K283" s="54"/>
      <c r="L283" s="55"/>
      <c r="M283" s="59"/>
      <c r="N283" s="59"/>
      <c r="O283" s="53"/>
      <c r="P283" s="53"/>
      <c r="Q283" s="57"/>
      <c r="R283" s="53"/>
      <c r="S283" s="53"/>
      <c r="T283" s="58"/>
      <c r="U283" s="58"/>
      <c r="V283" s="53"/>
      <c r="W283" s="59"/>
      <c r="X283" s="6"/>
    </row>
    <row r="284" spans="1:26" s="35" customFormat="1" ht="31.5" x14ac:dyDescent="0.25">
      <c r="A284" s="33" t="s">
        <v>279</v>
      </c>
      <c r="B284" s="44" t="s">
        <v>334</v>
      </c>
      <c r="C284" s="37" t="s">
        <v>206</v>
      </c>
      <c r="D284" s="43" t="s">
        <v>207</v>
      </c>
      <c r="E284" s="53"/>
      <c r="F284" s="53"/>
      <c r="G284" s="53"/>
      <c r="H284" s="53"/>
      <c r="I284" s="119"/>
      <c r="J284" s="55"/>
      <c r="K284" s="119"/>
      <c r="L284" s="55"/>
      <c r="M284" s="59"/>
      <c r="N284" s="59"/>
      <c r="O284" s="53"/>
      <c r="P284" s="53"/>
      <c r="Q284" s="59">
        <f t="shared" ref="Q284:Q321" si="105">O284-P284</f>
        <v>0</v>
      </c>
      <c r="R284" s="53"/>
      <c r="S284" s="53">
        <f t="shared" ref="S284:S321" si="106">ROUND(R284/12*3,0)</f>
        <v>0</v>
      </c>
      <c r="T284" s="53"/>
      <c r="U284" s="53"/>
      <c r="V284" s="53">
        <f t="shared" ref="V284:V321" si="107">T284-U284</f>
        <v>0</v>
      </c>
      <c r="W284" s="59"/>
      <c r="X284" s="6"/>
    </row>
    <row r="285" spans="1:26" s="35" customFormat="1" ht="31.5" x14ac:dyDescent="0.25">
      <c r="A285" s="33" t="s">
        <v>279</v>
      </c>
      <c r="B285" s="44" t="s">
        <v>334</v>
      </c>
      <c r="C285" s="37" t="s">
        <v>208</v>
      </c>
      <c r="D285" s="43" t="s">
        <v>209</v>
      </c>
      <c r="E285" s="53">
        <v>544289</v>
      </c>
      <c r="F285" s="53">
        <f>ROUND(E285/12*7,0)</f>
        <v>317502</v>
      </c>
      <c r="G285" s="59">
        <v>277308.93</v>
      </c>
      <c r="H285" s="99">
        <v>253657</v>
      </c>
      <c r="I285" s="119"/>
      <c r="J285" s="55"/>
      <c r="K285" s="54">
        <f>G285-F285</f>
        <v>-40193.070000000007</v>
      </c>
      <c r="L285" s="55">
        <f>ROUND(K285*100/-F285,2)</f>
        <v>12.66</v>
      </c>
      <c r="M285" s="59"/>
      <c r="N285" s="59"/>
      <c r="O285" s="53"/>
      <c r="P285" s="53"/>
      <c r="Q285" s="57">
        <f t="shared" si="105"/>
        <v>0</v>
      </c>
      <c r="R285" s="53"/>
      <c r="S285" s="53">
        <f t="shared" si="106"/>
        <v>0</v>
      </c>
      <c r="T285" s="58"/>
      <c r="U285" s="58"/>
      <c r="V285" s="53">
        <f t="shared" si="107"/>
        <v>0</v>
      </c>
      <c r="W285" s="59"/>
      <c r="X285" s="6"/>
    </row>
    <row r="286" spans="1:26" s="35" customFormat="1" ht="15.75" x14ac:dyDescent="0.25">
      <c r="A286" s="33" t="s">
        <v>279</v>
      </c>
      <c r="B286" s="44" t="s">
        <v>334</v>
      </c>
      <c r="C286" s="37" t="s">
        <v>210</v>
      </c>
      <c r="D286" s="43" t="s">
        <v>223</v>
      </c>
      <c r="E286" s="53"/>
      <c r="F286" s="53"/>
      <c r="G286" s="53"/>
      <c r="H286" s="53"/>
      <c r="I286" s="54"/>
      <c r="J286" s="50"/>
      <c r="K286" s="54"/>
      <c r="L286" s="55"/>
      <c r="M286" s="59"/>
      <c r="N286" s="59"/>
      <c r="O286" s="53"/>
      <c r="P286" s="53"/>
      <c r="Q286" s="57">
        <f t="shared" si="105"/>
        <v>0</v>
      </c>
      <c r="R286" s="53"/>
      <c r="S286" s="53">
        <f t="shared" si="106"/>
        <v>0</v>
      </c>
      <c r="T286" s="58"/>
      <c r="U286" s="58"/>
      <c r="V286" s="53">
        <f t="shared" si="107"/>
        <v>0</v>
      </c>
      <c r="W286" s="59"/>
      <c r="X286" s="6"/>
    </row>
    <row r="287" spans="1:26" s="35" customFormat="1" ht="31.5" x14ac:dyDescent="0.25">
      <c r="A287" s="33" t="s">
        <v>279</v>
      </c>
      <c r="B287" s="44" t="s">
        <v>334</v>
      </c>
      <c r="C287" s="37" t="s">
        <v>211</v>
      </c>
      <c r="D287" s="43" t="s">
        <v>212</v>
      </c>
      <c r="E287" s="53">
        <v>11836</v>
      </c>
      <c r="F287" s="53">
        <f>ROUND(E287/12*7,0)</f>
        <v>6904</v>
      </c>
      <c r="G287" s="59">
        <v>5627.16</v>
      </c>
      <c r="H287" s="99">
        <v>4823</v>
      </c>
      <c r="I287" s="119"/>
      <c r="J287" s="55"/>
      <c r="K287" s="54">
        <f>G287-F287</f>
        <v>-1276.8400000000001</v>
      </c>
      <c r="L287" s="55">
        <f>ROUND(K287*100/-F287,2)</f>
        <v>18.489999999999998</v>
      </c>
      <c r="M287" s="59"/>
      <c r="N287" s="59"/>
      <c r="O287" s="53"/>
      <c r="P287" s="53"/>
      <c r="Q287" s="57">
        <f t="shared" si="105"/>
        <v>0</v>
      </c>
      <c r="R287" s="53"/>
      <c r="S287" s="53">
        <f t="shared" si="106"/>
        <v>0</v>
      </c>
      <c r="T287" s="58"/>
      <c r="U287" s="58"/>
      <c r="V287" s="53">
        <f t="shared" si="107"/>
        <v>0</v>
      </c>
      <c r="W287" s="59"/>
      <c r="X287" s="6"/>
    </row>
    <row r="288" spans="1:26" s="35" customFormat="1" ht="15.75" x14ac:dyDescent="0.25">
      <c r="A288" s="33" t="s">
        <v>279</v>
      </c>
      <c r="B288" s="44" t="s">
        <v>334</v>
      </c>
      <c r="C288" s="37" t="s">
        <v>213</v>
      </c>
      <c r="D288" s="43" t="s">
        <v>397</v>
      </c>
      <c r="E288" s="53">
        <v>129972</v>
      </c>
      <c r="F288" s="99">
        <f>E288/12*6</f>
        <v>64986</v>
      </c>
      <c r="G288" s="99">
        <v>155895</v>
      </c>
      <c r="H288" s="99">
        <v>155895</v>
      </c>
      <c r="I288" s="119">
        <f t="shared" ref="I288:I289" si="108">G288-F288</f>
        <v>90909</v>
      </c>
      <c r="J288" s="55">
        <f t="shared" ref="J288:J289" si="109">ROUND(I288/F288*100,2)</f>
        <v>139.88999999999999</v>
      </c>
      <c r="K288" s="54"/>
      <c r="L288" s="55"/>
      <c r="M288" s="59"/>
      <c r="N288" s="59"/>
      <c r="O288" s="53"/>
      <c r="P288" s="53"/>
      <c r="Q288" s="57">
        <f t="shared" si="105"/>
        <v>0</v>
      </c>
      <c r="R288" s="53"/>
      <c r="S288" s="53">
        <f t="shared" si="106"/>
        <v>0</v>
      </c>
      <c r="T288" s="58"/>
      <c r="U288" s="58"/>
      <c r="V288" s="53">
        <f t="shared" si="107"/>
        <v>0</v>
      </c>
      <c r="W288" s="59"/>
      <c r="X288" s="6"/>
    </row>
    <row r="289" spans="1:27" s="35" customFormat="1" ht="31.5" x14ac:dyDescent="0.25">
      <c r="A289" s="33" t="s">
        <v>279</v>
      </c>
      <c r="B289" s="44" t="s">
        <v>334</v>
      </c>
      <c r="C289" s="37" t="s">
        <v>215</v>
      </c>
      <c r="D289" s="43" t="s">
        <v>216</v>
      </c>
      <c r="E289" s="53">
        <v>266343</v>
      </c>
      <c r="F289" s="53">
        <f>ROUND(E289/12*7,0)</f>
        <v>155367</v>
      </c>
      <c r="G289" s="59">
        <v>130763.29</v>
      </c>
      <c r="H289" s="99">
        <v>122495</v>
      </c>
      <c r="I289" s="119"/>
      <c r="J289" s="55"/>
      <c r="K289" s="54">
        <f>G289-F289</f>
        <v>-24603.710000000006</v>
      </c>
      <c r="L289" s="55">
        <f>ROUND(K289*100/-F289,2)</f>
        <v>15.84</v>
      </c>
      <c r="M289" s="59"/>
      <c r="N289" s="59"/>
      <c r="O289" s="53"/>
      <c r="P289" s="53"/>
      <c r="Q289" s="57">
        <f t="shared" si="105"/>
        <v>0</v>
      </c>
      <c r="R289" s="53"/>
      <c r="S289" s="53">
        <f t="shared" si="106"/>
        <v>0</v>
      </c>
      <c r="T289" s="58"/>
      <c r="U289" s="58"/>
      <c r="V289" s="53">
        <f t="shared" si="107"/>
        <v>0</v>
      </c>
      <c r="W289" s="59"/>
      <c r="X289" s="6"/>
      <c r="Y289" s="177"/>
      <c r="Z289" s="177"/>
      <c r="AA289" s="177"/>
    </row>
    <row r="290" spans="1:27" s="35" customFormat="1" ht="31.5" x14ac:dyDescent="0.25">
      <c r="A290" s="33" t="s">
        <v>279</v>
      </c>
      <c r="B290" s="44" t="s">
        <v>334</v>
      </c>
      <c r="C290" s="37" t="s">
        <v>217</v>
      </c>
      <c r="D290" s="43" t="s">
        <v>218</v>
      </c>
      <c r="E290" s="53"/>
      <c r="F290" s="53">
        <f t="shared" ref="F290:F291" si="110">ROUND(E290/12*6,0)</f>
        <v>0</v>
      </c>
      <c r="G290" s="53"/>
      <c r="H290" s="53"/>
      <c r="I290" s="54"/>
      <c r="J290" s="50"/>
      <c r="K290" s="54"/>
      <c r="L290" s="55"/>
      <c r="M290" s="59"/>
      <c r="N290" s="59"/>
      <c r="O290" s="53"/>
      <c r="P290" s="53"/>
      <c r="Q290" s="57">
        <f t="shared" si="105"/>
        <v>0</v>
      </c>
      <c r="R290" s="53"/>
      <c r="S290" s="53">
        <f t="shared" si="106"/>
        <v>0</v>
      </c>
      <c r="T290" s="58"/>
      <c r="U290" s="58"/>
      <c r="V290" s="53">
        <f t="shared" si="107"/>
        <v>0</v>
      </c>
      <c r="W290" s="59"/>
      <c r="X290" s="6"/>
    </row>
    <row r="291" spans="1:27" s="35" customFormat="1" ht="31.5" x14ac:dyDescent="0.25">
      <c r="A291" s="33" t="s">
        <v>279</v>
      </c>
      <c r="B291" s="44" t="s">
        <v>334</v>
      </c>
      <c r="C291" s="37" t="s">
        <v>219</v>
      </c>
      <c r="D291" s="43" t="s">
        <v>220</v>
      </c>
      <c r="E291" s="53"/>
      <c r="F291" s="53">
        <f t="shared" si="110"/>
        <v>0</v>
      </c>
      <c r="G291" s="53"/>
      <c r="H291" s="53"/>
      <c r="I291" s="54"/>
      <c r="J291" s="50"/>
      <c r="K291" s="54"/>
      <c r="L291" s="55"/>
      <c r="M291" s="59"/>
      <c r="N291" s="59"/>
      <c r="O291" s="53"/>
      <c r="P291" s="53"/>
      <c r="Q291" s="57">
        <f t="shared" si="105"/>
        <v>0</v>
      </c>
      <c r="R291" s="53"/>
      <c r="S291" s="53">
        <f t="shared" si="106"/>
        <v>0</v>
      </c>
      <c r="T291" s="58"/>
      <c r="U291" s="58"/>
      <c r="V291" s="53">
        <f t="shared" si="107"/>
        <v>0</v>
      </c>
      <c r="W291" s="59"/>
      <c r="X291" s="6"/>
    </row>
    <row r="292" spans="1:27" s="35" customFormat="1" ht="31.5" x14ac:dyDescent="0.25">
      <c r="A292" s="33" t="s">
        <v>279</v>
      </c>
      <c r="B292" s="44" t="s">
        <v>334</v>
      </c>
      <c r="C292" s="37" t="s">
        <v>221</v>
      </c>
      <c r="D292" s="43" t="s">
        <v>224</v>
      </c>
      <c r="E292" s="53"/>
      <c r="F292" s="53"/>
      <c r="G292" s="53"/>
      <c r="H292" s="53"/>
      <c r="I292" s="119"/>
      <c r="J292" s="55"/>
      <c r="K292" s="54"/>
      <c r="L292" s="55"/>
      <c r="M292" s="59"/>
      <c r="N292" s="59"/>
      <c r="O292" s="53"/>
      <c r="P292" s="53"/>
      <c r="Q292" s="57">
        <f t="shared" si="105"/>
        <v>0</v>
      </c>
      <c r="R292" s="53"/>
      <c r="S292" s="53">
        <f t="shared" si="106"/>
        <v>0</v>
      </c>
      <c r="T292" s="58"/>
      <c r="U292" s="58"/>
      <c r="V292" s="53">
        <f t="shared" si="107"/>
        <v>0</v>
      </c>
      <c r="W292" s="59"/>
      <c r="X292" s="6"/>
    </row>
    <row r="293" spans="1:27" s="35" customFormat="1" ht="31.5" x14ac:dyDescent="0.25">
      <c r="A293" s="33" t="s">
        <v>279</v>
      </c>
      <c r="B293" s="44" t="s">
        <v>334</v>
      </c>
      <c r="C293" s="37" t="s">
        <v>222</v>
      </c>
      <c r="D293" s="43" t="s">
        <v>225</v>
      </c>
      <c r="E293" s="53">
        <v>13197</v>
      </c>
      <c r="F293" s="53">
        <f>ROUND(E293/12*7,0)</f>
        <v>7698</v>
      </c>
      <c r="G293" s="59">
        <v>5912.19</v>
      </c>
      <c r="H293" s="99">
        <v>5912</v>
      </c>
      <c r="I293" s="119"/>
      <c r="J293" s="55"/>
      <c r="K293" s="54">
        <f>G293-F293</f>
        <v>-1785.8100000000004</v>
      </c>
      <c r="L293" s="55">
        <f>ROUND(K293*100/-F293,2)</f>
        <v>23.2</v>
      </c>
      <c r="M293" s="59"/>
      <c r="N293" s="59"/>
      <c r="O293" s="53"/>
      <c r="P293" s="53"/>
      <c r="Q293" s="57">
        <f t="shared" si="105"/>
        <v>0</v>
      </c>
      <c r="R293" s="53"/>
      <c r="S293" s="53">
        <f t="shared" si="106"/>
        <v>0</v>
      </c>
      <c r="T293" s="58"/>
      <c r="U293" s="58"/>
      <c r="V293" s="53">
        <f t="shared" si="107"/>
        <v>0</v>
      </c>
      <c r="W293" s="59"/>
      <c r="X293" s="6"/>
    </row>
    <row r="294" spans="1:27" s="35" customFormat="1" ht="31.5" x14ac:dyDescent="0.25">
      <c r="A294" s="33" t="s">
        <v>279</v>
      </c>
      <c r="B294" s="44" t="s">
        <v>334</v>
      </c>
      <c r="C294" s="37" t="s">
        <v>277</v>
      </c>
      <c r="D294" s="43" t="s">
        <v>278</v>
      </c>
      <c r="E294" s="53"/>
      <c r="F294" s="53">
        <f t="shared" ref="F294" si="111">ROUND(E294/12*6,0)</f>
        <v>0</v>
      </c>
      <c r="G294" s="53"/>
      <c r="H294" s="53"/>
      <c r="I294" s="54"/>
      <c r="J294" s="50"/>
      <c r="K294" s="54"/>
      <c r="L294" s="55"/>
      <c r="M294" s="59"/>
      <c r="N294" s="59"/>
      <c r="O294" s="53"/>
      <c r="P294" s="53"/>
      <c r="Q294" s="57">
        <f t="shared" si="105"/>
        <v>0</v>
      </c>
      <c r="R294" s="53"/>
      <c r="S294" s="53">
        <f t="shared" si="106"/>
        <v>0</v>
      </c>
      <c r="T294" s="58"/>
      <c r="U294" s="58"/>
      <c r="V294" s="53">
        <f t="shared" si="107"/>
        <v>0</v>
      </c>
      <c r="W294" s="59"/>
      <c r="X294" s="6"/>
    </row>
    <row r="295" spans="1:27" s="35" customFormat="1" ht="15.75" x14ac:dyDescent="0.25">
      <c r="A295" s="33" t="s">
        <v>279</v>
      </c>
      <c r="B295" s="44" t="s">
        <v>334</v>
      </c>
      <c r="C295" s="37" t="s">
        <v>226</v>
      </c>
      <c r="D295" s="38" t="s">
        <v>405</v>
      </c>
      <c r="E295" s="53"/>
      <c r="F295" s="53"/>
      <c r="G295" s="53"/>
      <c r="H295" s="53"/>
      <c r="I295" s="119"/>
      <c r="J295" s="55"/>
      <c r="K295" s="54"/>
      <c r="L295" s="55"/>
      <c r="M295" s="59"/>
      <c r="N295" s="59"/>
      <c r="O295" s="53"/>
      <c r="P295" s="53"/>
      <c r="Q295" s="57">
        <f t="shared" si="105"/>
        <v>0</v>
      </c>
      <c r="R295" s="53"/>
      <c r="S295" s="53">
        <f t="shared" si="106"/>
        <v>0</v>
      </c>
      <c r="T295" s="58"/>
      <c r="U295" s="58"/>
      <c r="V295" s="53">
        <f t="shared" si="107"/>
        <v>0</v>
      </c>
      <c r="W295" s="59"/>
      <c r="X295" s="6"/>
    </row>
    <row r="296" spans="1:27" s="35" customFormat="1" ht="31.5" x14ac:dyDescent="0.25">
      <c r="A296" s="33" t="s">
        <v>279</v>
      </c>
      <c r="B296" s="44" t="s">
        <v>334</v>
      </c>
      <c r="C296" s="37" t="s">
        <v>227</v>
      </c>
      <c r="D296" s="43" t="s">
        <v>228</v>
      </c>
      <c r="E296" s="53"/>
      <c r="F296" s="53">
        <f t="shared" ref="F296:F303" si="112">ROUND(E296/12*6,0)</f>
        <v>0</v>
      </c>
      <c r="G296" s="53"/>
      <c r="H296" s="53"/>
      <c r="I296" s="54"/>
      <c r="J296" s="50"/>
      <c r="K296" s="54"/>
      <c r="L296" s="55"/>
      <c r="M296" s="59"/>
      <c r="N296" s="59"/>
      <c r="O296" s="53"/>
      <c r="P296" s="53"/>
      <c r="Q296" s="57">
        <f t="shared" si="105"/>
        <v>0</v>
      </c>
      <c r="R296" s="53"/>
      <c r="S296" s="53">
        <f t="shared" si="106"/>
        <v>0</v>
      </c>
      <c r="T296" s="58"/>
      <c r="U296" s="58"/>
      <c r="V296" s="53">
        <f t="shared" si="107"/>
        <v>0</v>
      </c>
      <c r="W296" s="59"/>
      <c r="X296" s="6"/>
    </row>
    <row r="297" spans="1:27" s="35" customFormat="1" ht="15.75" x14ac:dyDescent="0.25">
      <c r="A297" s="33" t="s">
        <v>279</v>
      </c>
      <c r="B297" s="44" t="s">
        <v>334</v>
      </c>
      <c r="C297" s="37" t="s">
        <v>229</v>
      </c>
      <c r="D297" s="43" t="s">
        <v>230</v>
      </c>
      <c r="E297" s="53"/>
      <c r="F297" s="53">
        <f t="shared" si="112"/>
        <v>0</v>
      </c>
      <c r="G297" s="53"/>
      <c r="H297" s="53"/>
      <c r="I297" s="54"/>
      <c r="J297" s="50"/>
      <c r="K297" s="54"/>
      <c r="L297" s="55"/>
      <c r="M297" s="59"/>
      <c r="N297" s="59"/>
      <c r="O297" s="53"/>
      <c r="P297" s="53"/>
      <c r="Q297" s="57">
        <f t="shared" si="105"/>
        <v>0</v>
      </c>
      <c r="R297" s="53"/>
      <c r="S297" s="53">
        <f t="shared" si="106"/>
        <v>0</v>
      </c>
      <c r="T297" s="58"/>
      <c r="U297" s="58"/>
      <c r="V297" s="53">
        <f t="shared" si="107"/>
        <v>0</v>
      </c>
      <c r="W297" s="59"/>
      <c r="X297" s="6"/>
    </row>
    <row r="298" spans="1:27" s="35" customFormat="1" ht="15.75" x14ac:dyDescent="0.25">
      <c r="A298" s="33" t="s">
        <v>279</v>
      </c>
      <c r="B298" s="44" t="s">
        <v>334</v>
      </c>
      <c r="C298" s="37" t="s">
        <v>376</v>
      </c>
      <c r="D298" s="43" t="s">
        <v>358</v>
      </c>
      <c r="E298" s="53">
        <v>94</v>
      </c>
      <c r="F298" s="53">
        <f t="shared" si="112"/>
        <v>47</v>
      </c>
      <c r="G298" s="59"/>
      <c r="H298" s="99"/>
      <c r="I298" s="119"/>
      <c r="J298" s="55"/>
      <c r="K298" s="54">
        <f t="shared" ref="K298" si="113">G298-F298</f>
        <v>-47</v>
      </c>
      <c r="L298" s="55">
        <f t="shared" ref="L298" si="114">ROUND(K298*100/-F298,2)</f>
        <v>100</v>
      </c>
      <c r="M298" s="59"/>
      <c r="N298" s="59"/>
      <c r="O298" s="53"/>
      <c r="P298" s="53"/>
      <c r="Q298" s="57">
        <f t="shared" si="105"/>
        <v>0</v>
      </c>
      <c r="R298" s="53"/>
      <c r="S298" s="53">
        <f t="shared" si="106"/>
        <v>0</v>
      </c>
      <c r="T298" s="58"/>
      <c r="U298" s="58"/>
      <c r="V298" s="53">
        <f t="shared" si="107"/>
        <v>0</v>
      </c>
      <c r="W298" s="59"/>
      <c r="X298" s="6"/>
    </row>
    <row r="299" spans="1:27" s="35" customFormat="1" ht="15.75" x14ac:dyDescent="0.25">
      <c r="A299" s="33" t="s">
        <v>279</v>
      </c>
      <c r="B299" s="44" t="s">
        <v>334</v>
      </c>
      <c r="C299" s="37" t="s">
        <v>231</v>
      </c>
      <c r="D299" s="43" t="s">
        <v>232</v>
      </c>
      <c r="E299" s="53"/>
      <c r="F299" s="53">
        <f>ROUND(E299/12*7,0)</f>
        <v>0</v>
      </c>
      <c r="G299" s="59">
        <v>26460</v>
      </c>
      <c r="H299" s="99"/>
      <c r="I299" s="119">
        <f t="shared" ref="I299" si="115">G299-F299</f>
        <v>26460</v>
      </c>
      <c r="J299" s="55"/>
      <c r="K299" s="54"/>
      <c r="L299" s="55"/>
      <c r="M299" s="59"/>
      <c r="N299" s="59"/>
      <c r="O299" s="53"/>
      <c r="P299" s="53"/>
      <c r="Q299" s="57">
        <f t="shared" si="105"/>
        <v>0</v>
      </c>
      <c r="R299" s="53"/>
      <c r="S299" s="53">
        <f t="shared" si="106"/>
        <v>0</v>
      </c>
      <c r="T299" s="58"/>
      <c r="U299" s="58"/>
      <c r="V299" s="53">
        <f t="shared" si="107"/>
        <v>0</v>
      </c>
      <c r="W299" s="59"/>
      <c r="X299" s="6"/>
    </row>
    <row r="300" spans="1:27" s="35" customFormat="1" ht="15.75" x14ac:dyDescent="0.25">
      <c r="A300" s="33" t="s">
        <v>279</v>
      </c>
      <c r="B300" s="44" t="s">
        <v>334</v>
      </c>
      <c r="C300" s="37" t="s">
        <v>233</v>
      </c>
      <c r="D300" s="43" t="s">
        <v>234</v>
      </c>
      <c r="E300" s="53"/>
      <c r="F300" s="53">
        <f t="shared" si="112"/>
        <v>0</v>
      </c>
      <c r="G300" s="53"/>
      <c r="H300" s="53"/>
      <c r="I300" s="54"/>
      <c r="J300" s="50"/>
      <c r="K300" s="54"/>
      <c r="L300" s="55"/>
      <c r="M300" s="59"/>
      <c r="N300" s="59"/>
      <c r="O300" s="53"/>
      <c r="P300" s="53"/>
      <c r="Q300" s="57">
        <f t="shared" si="105"/>
        <v>0</v>
      </c>
      <c r="R300" s="53"/>
      <c r="S300" s="53">
        <f t="shared" si="106"/>
        <v>0</v>
      </c>
      <c r="T300" s="58"/>
      <c r="U300" s="58"/>
      <c r="V300" s="53">
        <f t="shared" si="107"/>
        <v>0</v>
      </c>
      <c r="W300" s="59"/>
      <c r="X300" s="6"/>
    </row>
    <row r="301" spans="1:27" s="35" customFormat="1" ht="31.5" x14ac:dyDescent="0.25">
      <c r="A301" s="33" t="s">
        <v>279</v>
      </c>
      <c r="B301" s="44" t="s">
        <v>334</v>
      </c>
      <c r="C301" s="37" t="s">
        <v>235</v>
      </c>
      <c r="D301" s="43" t="s">
        <v>236</v>
      </c>
      <c r="E301" s="53"/>
      <c r="F301" s="53">
        <f t="shared" si="112"/>
        <v>0</v>
      </c>
      <c r="G301" s="53"/>
      <c r="H301" s="53"/>
      <c r="I301" s="54"/>
      <c r="J301" s="50"/>
      <c r="K301" s="54"/>
      <c r="L301" s="55"/>
      <c r="M301" s="59"/>
      <c r="N301" s="59"/>
      <c r="O301" s="53"/>
      <c r="P301" s="53"/>
      <c r="Q301" s="57">
        <f t="shared" si="105"/>
        <v>0</v>
      </c>
      <c r="R301" s="53"/>
      <c r="S301" s="53">
        <f t="shared" si="106"/>
        <v>0</v>
      </c>
      <c r="T301" s="58"/>
      <c r="U301" s="58"/>
      <c r="V301" s="53">
        <f t="shared" si="107"/>
        <v>0</v>
      </c>
      <c r="W301" s="59"/>
      <c r="X301" s="6"/>
    </row>
    <row r="302" spans="1:27" s="35" customFormat="1" ht="31.5" x14ac:dyDescent="0.25">
      <c r="A302" s="33" t="s">
        <v>279</v>
      </c>
      <c r="B302" s="44" t="s">
        <v>334</v>
      </c>
      <c r="C302" s="37" t="s">
        <v>237</v>
      </c>
      <c r="D302" s="43" t="s">
        <v>238</v>
      </c>
      <c r="E302" s="53">
        <v>6831</v>
      </c>
      <c r="F302" s="53">
        <f t="shared" si="112"/>
        <v>3416</v>
      </c>
      <c r="G302" s="59"/>
      <c r="H302" s="99"/>
      <c r="I302" s="119"/>
      <c r="J302" s="55"/>
      <c r="K302" s="54">
        <f>G302-F302</f>
        <v>-3416</v>
      </c>
      <c r="L302" s="55">
        <f>ROUND(K302*100/-F302,2)</f>
        <v>100</v>
      </c>
      <c r="M302" s="59"/>
      <c r="N302" s="59"/>
      <c r="O302" s="53"/>
      <c r="P302" s="53"/>
      <c r="Q302" s="57">
        <f t="shared" si="105"/>
        <v>0</v>
      </c>
      <c r="R302" s="53"/>
      <c r="S302" s="53">
        <f t="shared" si="106"/>
        <v>0</v>
      </c>
      <c r="T302" s="58"/>
      <c r="U302" s="58"/>
      <c r="V302" s="53">
        <f t="shared" si="107"/>
        <v>0</v>
      </c>
      <c r="W302" s="59"/>
      <c r="X302" s="6"/>
    </row>
    <row r="303" spans="1:27" s="35" customFormat="1" ht="15.75" x14ac:dyDescent="0.25">
      <c r="A303" s="33" t="s">
        <v>279</v>
      </c>
      <c r="B303" s="44" t="s">
        <v>334</v>
      </c>
      <c r="C303" s="37" t="s">
        <v>239</v>
      </c>
      <c r="D303" s="43" t="s">
        <v>243</v>
      </c>
      <c r="E303" s="53"/>
      <c r="F303" s="53">
        <f t="shared" si="112"/>
        <v>0</v>
      </c>
      <c r="G303" s="53"/>
      <c r="H303" s="53"/>
      <c r="I303" s="54"/>
      <c r="J303" s="50"/>
      <c r="K303" s="54"/>
      <c r="L303" s="55"/>
      <c r="M303" s="59"/>
      <c r="N303" s="59"/>
      <c r="O303" s="53"/>
      <c r="P303" s="53"/>
      <c r="Q303" s="57">
        <f t="shared" si="105"/>
        <v>0</v>
      </c>
      <c r="R303" s="53"/>
      <c r="S303" s="53">
        <f t="shared" si="106"/>
        <v>0</v>
      </c>
      <c r="T303" s="58"/>
      <c r="U303" s="58"/>
      <c r="V303" s="53">
        <f t="shared" si="107"/>
        <v>0</v>
      </c>
      <c r="W303" s="59"/>
      <c r="X303" s="6"/>
    </row>
    <row r="304" spans="1:27" s="35" customFormat="1" ht="15.75" x14ac:dyDescent="0.25">
      <c r="A304" s="33" t="s">
        <v>279</v>
      </c>
      <c r="B304" s="44" t="s">
        <v>334</v>
      </c>
      <c r="C304" s="37" t="s">
        <v>240</v>
      </c>
      <c r="D304" s="43" t="s">
        <v>244</v>
      </c>
      <c r="E304" s="53"/>
      <c r="F304" s="53"/>
      <c r="G304" s="53"/>
      <c r="H304" s="53"/>
      <c r="I304" s="119"/>
      <c r="J304" s="55"/>
      <c r="K304" s="54"/>
      <c r="L304" s="55"/>
      <c r="M304" s="59"/>
      <c r="N304" s="59"/>
      <c r="O304" s="53"/>
      <c r="P304" s="53"/>
      <c r="Q304" s="57">
        <f t="shared" si="105"/>
        <v>0</v>
      </c>
      <c r="R304" s="53"/>
      <c r="S304" s="53">
        <f t="shared" si="106"/>
        <v>0</v>
      </c>
      <c r="T304" s="58"/>
      <c r="U304" s="58"/>
      <c r="V304" s="53">
        <f t="shared" si="107"/>
        <v>0</v>
      </c>
      <c r="W304" s="59"/>
      <c r="X304" s="6"/>
    </row>
    <row r="305" spans="1:24" s="35" customFormat="1" ht="15.75" x14ac:dyDescent="0.25">
      <c r="A305" s="33" t="s">
        <v>279</v>
      </c>
      <c r="B305" s="44" t="s">
        <v>334</v>
      </c>
      <c r="C305" s="37" t="s">
        <v>241</v>
      </c>
      <c r="D305" s="43" t="s">
        <v>242</v>
      </c>
      <c r="E305" s="53"/>
      <c r="F305" s="53">
        <f t="shared" ref="F305:F319" si="116">ROUND(E305/12*6,0)</f>
        <v>0</v>
      </c>
      <c r="G305" s="53"/>
      <c r="H305" s="53"/>
      <c r="I305" s="54"/>
      <c r="J305" s="50"/>
      <c r="K305" s="54"/>
      <c r="L305" s="55"/>
      <c r="M305" s="59"/>
      <c r="N305" s="59"/>
      <c r="O305" s="53"/>
      <c r="P305" s="53"/>
      <c r="Q305" s="57">
        <f t="shared" si="105"/>
        <v>0</v>
      </c>
      <c r="R305" s="53"/>
      <c r="S305" s="53">
        <f t="shared" si="106"/>
        <v>0</v>
      </c>
      <c r="T305" s="58"/>
      <c r="U305" s="58"/>
      <c r="V305" s="53">
        <f t="shared" si="107"/>
        <v>0</v>
      </c>
      <c r="W305" s="59"/>
      <c r="X305" s="6"/>
    </row>
    <row r="306" spans="1:24" s="35" customFormat="1" ht="31.5" x14ac:dyDescent="0.25">
      <c r="A306" s="33" t="s">
        <v>279</v>
      </c>
      <c r="B306" s="44" t="s">
        <v>334</v>
      </c>
      <c r="C306" s="37" t="s">
        <v>245</v>
      </c>
      <c r="D306" s="43" t="s">
        <v>246</v>
      </c>
      <c r="E306" s="53">
        <v>16024</v>
      </c>
      <c r="F306" s="53">
        <f t="shared" ref="F306:F308" si="117">ROUND(E306/12*7,0)</f>
        <v>9347</v>
      </c>
      <c r="G306" s="59">
        <v>113842.72</v>
      </c>
      <c r="H306" s="99">
        <v>16024</v>
      </c>
      <c r="I306" s="119">
        <f t="shared" ref="I306:I308" si="118">G306-F306</f>
        <v>104495.72</v>
      </c>
      <c r="J306" s="55">
        <f t="shared" ref="J306:J308" si="119">ROUND(I306/F306*100,2)</f>
        <v>1117.96</v>
      </c>
      <c r="K306" s="54"/>
      <c r="L306" s="55"/>
      <c r="M306" s="59"/>
      <c r="N306" s="59"/>
      <c r="O306" s="53"/>
      <c r="P306" s="53"/>
      <c r="Q306" s="57">
        <f t="shared" si="105"/>
        <v>0</v>
      </c>
      <c r="R306" s="53"/>
      <c r="S306" s="53">
        <f t="shared" si="106"/>
        <v>0</v>
      </c>
      <c r="T306" s="58"/>
      <c r="U306" s="58"/>
      <c r="V306" s="53">
        <f t="shared" si="107"/>
        <v>0</v>
      </c>
      <c r="W306" s="59"/>
      <c r="X306" s="6"/>
    </row>
    <row r="307" spans="1:24" s="35" customFormat="1" ht="15.75" x14ac:dyDescent="0.25">
      <c r="A307" s="33" t="s">
        <v>279</v>
      </c>
      <c r="B307" s="44" t="s">
        <v>334</v>
      </c>
      <c r="C307" s="37" t="s">
        <v>247</v>
      </c>
      <c r="D307" s="43" t="s">
        <v>248</v>
      </c>
      <c r="E307" s="53">
        <v>1902</v>
      </c>
      <c r="F307" s="53">
        <f t="shared" si="117"/>
        <v>1110</v>
      </c>
      <c r="G307" s="59">
        <v>4272.8</v>
      </c>
      <c r="H307" s="99">
        <v>1902</v>
      </c>
      <c r="I307" s="119">
        <f t="shared" si="118"/>
        <v>3162.8</v>
      </c>
      <c r="J307" s="55">
        <f t="shared" si="119"/>
        <v>284.94</v>
      </c>
      <c r="K307" s="54"/>
      <c r="L307" s="55"/>
      <c r="M307" s="59"/>
      <c r="N307" s="59"/>
      <c r="O307" s="53"/>
      <c r="P307" s="53"/>
      <c r="Q307" s="57">
        <f t="shared" si="105"/>
        <v>0</v>
      </c>
      <c r="R307" s="53"/>
      <c r="S307" s="53">
        <f t="shared" si="106"/>
        <v>0</v>
      </c>
      <c r="T307" s="58"/>
      <c r="U307" s="58"/>
      <c r="V307" s="53">
        <f t="shared" si="107"/>
        <v>0</v>
      </c>
      <c r="W307" s="59"/>
      <c r="X307" s="6"/>
    </row>
    <row r="308" spans="1:24" s="35" customFormat="1" ht="31.5" x14ac:dyDescent="0.25">
      <c r="A308" s="33" t="s">
        <v>279</v>
      </c>
      <c r="B308" s="44" t="s">
        <v>334</v>
      </c>
      <c r="C308" s="37" t="s">
        <v>249</v>
      </c>
      <c r="D308" s="43" t="s">
        <v>250</v>
      </c>
      <c r="E308" s="53">
        <v>317373</v>
      </c>
      <c r="F308" s="53">
        <f t="shared" si="117"/>
        <v>185134</v>
      </c>
      <c r="G308" s="59">
        <v>115578.46</v>
      </c>
      <c r="H308" s="99">
        <v>85161</v>
      </c>
      <c r="I308" s="119"/>
      <c r="J308" s="55"/>
      <c r="K308" s="54">
        <f t="shared" ref="K306:K308" si="120">G308-F308</f>
        <v>-69555.539999999994</v>
      </c>
      <c r="L308" s="55">
        <f t="shared" ref="L306:L308" si="121">ROUND(K308*100/-F308,2)</f>
        <v>37.57</v>
      </c>
      <c r="M308" s="59"/>
      <c r="N308" s="59"/>
      <c r="O308" s="53"/>
      <c r="P308" s="53"/>
      <c r="Q308" s="57">
        <f t="shared" si="105"/>
        <v>0</v>
      </c>
      <c r="R308" s="53"/>
      <c r="S308" s="53">
        <f t="shared" si="106"/>
        <v>0</v>
      </c>
      <c r="T308" s="58"/>
      <c r="U308" s="58"/>
      <c r="V308" s="53">
        <f t="shared" si="107"/>
        <v>0</v>
      </c>
      <c r="W308" s="59"/>
      <c r="X308" s="6"/>
    </row>
    <row r="309" spans="1:24" s="35" customFormat="1" ht="15.75" x14ac:dyDescent="0.25">
      <c r="A309" s="33" t="s">
        <v>279</v>
      </c>
      <c r="B309" s="44" t="s">
        <v>334</v>
      </c>
      <c r="C309" s="37" t="s">
        <v>251</v>
      </c>
      <c r="D309" s="43" t="s">
        <v>260</v>
      </c>
      <c r="E309" s="53"/>
      <c r="F309" s="53">
        <f t="shared" si="116"/>
        <v>0</v>
      </c>
      <c r="G309" s="53"/>
      <c r="H309" s="53"/>
      <c r="I309" s="54"/>
      <c r="J309" s="50"/>
      <c r="K309" s="54"/>
      <c r="L309" s="55"/>
      <c r="M309" s="59"/>
      <c r="N309" s="59"/>
      <c r="O309" s="53"/>
      <c r="P309" s="53"/>
      <c r="Q309" s="57">
        <f t="shared" si="105"/>
        <v>0</v>
      </c>
      <c r="R309" s="53"/>
      <c r="S309" s="53">
        <f t="shared" si="106"/>
        <v>0</v>
      </c>
      <c r="T309" s="58"/>
      <c r="U309" s="58"/>
      <c r="V309" s="53">
        <f t="shared" si="107"/>
        <v>0</v>
      </c>
      <c r="W309" s="59"/>
      <c r="X309" s="6"/>
    </row>
    <row r="310" spans="1:24" s="35" customFormat="1" ht="15.75" x14ac:dyDescent="0.25">
      <c r="A310" s="33" t="s">
        <v>279</v>
      </c>
      <c r="B310" s="44" t="s">
        <v>334</v>
      </c>
      <c r="C310" s="37" t="s">
        <v>252</v>
      </c>
      <c r="D310" s="43" t="s">
        <v>253</v>
      </c>
      <c r="E310" s="53">
        <v>12077</v>
      </c>
      <c r="F310" s="53">
        <f>ROUND(E310/12*7,0)</f>
        <v>7045</v>
      </c>
      <c r="G310" s="59">
        <v>13125.53</v>
      </c>
      <c r="H310" s="99">
        <v>12077</v>
      </c>
      <c r="I310" s="119">
        <f t="shared" ref="I310" si="122">G310-F310</f>
        <v>6080.5300000000007</v>
      </c>
      <c r="J310" s="55">
        <f t="shared" ref="J310" si="123">ROUND(I310/F310*100,2)</f>
        <v>86.31</v>
      </c>
      <c r="K310" s="54"/>
      <c r="L310" s="55"/>
      <c r="M310" s="59"/>
      <c r="N310" s="59"/>
      <c r="O310" s="53"/>
      <c r="P310" s="53"/>
      <c r="Q310" s="57">
        <f t="shared" si="105"/>
        <v>0</v>
      </c>
      <c r="R310" s="53"/>
      <c r="S310" s="53">
        <f t="shared" si="106"/>
        <v>0</v>
      </c>
      <c r="T310" s="58"/>
      <c r="U310" s="58"/>
      <c r="V310" s="53">
        <f t="shared" si="107"/>
        <v>0</v>
      </c>
      <c r="W310" s="59"/>
      <c r="X310" s="6"/>
    </row>
    <row r="311" spans="1:24" s="35" customFormat="1" ht="15.75" x14ac:dyDescent="0.25">
      <c r="A311" s="33" t="s">
        <v>279</v>
      </c>
      <c r="B311" s="44" t="s">
        <v>334</v>
      </c>
      <c r="C311" s="37" t="s">
        <v>254</v>
      </c>
      <c r="D311" s="43" t="s">
        <v>255</v>
      </c>
      <c r="E311" s="53"/>
      <c r="F311" s="53">
        <f t="shared" si="116"/>
        <v>0</v>
      </c>
      <c r="G311" s="53"/>
      <c r="H311" s="53"/>
      <c r="I311" s="54"/>
      <c r="J311" s="50"/>
      <c r="K311" s="54"/>
      <c r="L311" s="55"/>
      <c r="M311" s="59"/>
      <c r="N311" s="59"/>
      <c r="O311" s="53"/>
      <c r="P311" s="53"/>
      <c r="Q311" s="57">
        <f t="shared" si="105"/>
        <v>0</v>
      </c>
      <c r="R311" s="53"/>
      <c r="S311" s="53">
        <f t="shared" si="106"/>
        <v>0</v>
      </c>
      <c r="T311" s="58"/>
      <c r="U311" s="58"/>
      <c r="V311" s="53">
        <f t="shared" si="107"/>
        <v>0</v>
      </c>
      <c r="W311" s="59"/>
      <c r="X311" s="6"/>
    </row>
    <row r="312" spans="1:24" s="35" customFormat="1" ht="15.75" x14ac:dyDescent="0.25">
      <c r="A312" s="33" t="s">
        <v>279</v>
      </c>
      <c r="B312" s="44" t="s">
        <v>334</v>
      </c>
      <c r="C312" s="37" t="s">
        <v>256</v>
      </c>
      <c r="D312" s="43" t="s">
        <v>257</v>
      </c>
      <c r="E312" s="53">
        <v>192011</v>
      </c>
      <c r="F312" s="53">
        <f>ROUND(E312/12*7,0)</f>
        <v>112006</v>
      </c>
      <c r="G312" s="59">
        <v>100504</v>
      </c>
      <c r="H312" s="99">
        <v>50252</v>
      </c>
      <c r="I312" s="119"/>
      <c r="J312" s="55"/>
      <c r="K312" s="54">
        <f>G312-F312</f>
        <v>-11502</v>
      </c>
      <c r="L312" s="55">
        <f>ROUND(K312*100/-F312,2)</f>
        <v>10.27</v>
      </c>
      <c r="M312" s="59"/>
      <c r="N312" s="59"/>
      <c r="O312" s="53"/>
      <c r="P312" s="53"/>
      <c r="Q312" s="57">
        <f t="shared" si="105"/>
        <v>0</v>
      </c>
      <c r="R312" s="53"/>
      <c r="S312" s="53">
        <f t="shared" si="106"/>
        <v>0</v>
      </c>
      <c r="T312" s="58"/>
      <c r="U312" s="58"/>
      <c r="V312" s="53">
        <f t="shared" si="107"/>
        <v>0</v>
      </c>
      <c r="W312" s="59"/>
      <c r="X312" s="6"/>
    </row>
    <row r="313" spans="1:24" s="35" customFormat="1" ht="31.5" x14ac:dyDescent="0.25">
      <c r="A313" s="33" t="s">
        <v>279</v>
      </c>
      <c r="B313" s="44" t="s">
        <v>334</v>
      </c>
      <c r="C313" s="37" t="s">
        <v>258</v>
      </c>
      <c r="D313" s="43" t="s">
        <v>259</v>
      </c>
      <c r="E313" s="53"/>
      <c r="F313" s="53">
        <f t="shared" si="116"/>
        <v>0</v>
      </c>
      <c r="G313" s="53"/>
      <c r="H313" s="53"/>
      <c r="I313" s="54"/>
      <c r="J313" s="50"/>
      <c r="K313" s="54"/>
      <c r="L313" s="55"/>
      <c r="M313" s="59"/>
      <c r="N313" s="59"/>
      <c r="O313" s="53"/>
      <c r="P313" s="53"/>
      <c r="Q313" s="57">
        <f t="shared" si="105"/>
        <v>0</v>
      </c>
      <c r="R313" s="53"/>
      <c r="S313" s="53">
        <f t="shared" si="106"/>
        <v>0</v>
      </c>
      <c r="T313" s="58"/>
      <c r="U313" s="58"/>
      <c r="V313" s="53">
        <f t="shared" si="107"/>
        <v>0</v>
      </c>
      <c r="W313" s="59"/>
      <c r="X313" s="6"/>
    </row>
    <row r="314" spans="1:24" s="35" customFormat="1" ht="15.75" x14ac:dyDescent="0.25">
      <c r="A314" s="33" t="s">
        <v>279</v>
      </c>
      <c r="B314" s="44" t="s">
        <v>334</v>
      </c>
      <c r="C314" s="37" t="s">
        <v>261</v>
      </c>
      <c r="D314" s="43" t="s">
        <v>262</v>
      </c>
      <c r="E314" s="53"/>
      <c r="F314" s="53">
        <f t="shared" si="116"/>
        <v>0</v>
      </c>
      <c r="G314" s="53"/>
      <c r="H314" s="53"/>
      <c r="I314" s="54"/>
      <c r="J314" s="50"/>
      <c r="K314" s="54"/>
      <c r="L314" s="55"/>
      <c r="M314" s="59"/>
      <c r="N314" s="59"/>
      <c r="O314" s="53"/>
      <c r="P314" s="53"/>
      <c r="Q314" s="57">
        <f t="shared" si="105"/>
        <v>0</v>
      </c>
      <c r="R314" s="53"/>
      <c r="S314" s="53">
        <f t="shared" si="106"/>
        <v>0</v>
      </c>
      <c r="T314" s="58"/>
      <c r="U314" s="58"/>
      <c r="V314" s="53">
        <f t="shared" si="107"/>
        <v>0</v>
      </c>
      <c r="W314" s="59"/>
      <c r="X314" s="6"/>
    </row>
    <row r="315" spans="1:24" s="35" customFormat="1" ht="47.25" x14ac:dyDescent="0.25">
      <c r="A315" s="33" t="s">
        <v>279</v>
      </c>
      <c r="B315" s="44" t="s">
        <v>334</v>
      </c>
      <c r="C315" s="37" t="s">
        <v>263</v>
      </c>
      <c r="D315" s="43" t="s">
        <v>264</v>
      </c>
      <c r="E315" s="53"/>
      <c r="F315" s="53">
        <f t="shared" si="116"/>
        <v>0</v>
      </c>
      <c r="G315" s="53"/>
      <c r="H315" s="53"/>
      <c r="I315" s="54"/>
      <c r="J315" s="50"/>
      <c r="K315" s="54"/>
      <c r="L315" s="55"/>
      <c r="M315" s="59"/>
      <c r="N315" s="59"/>
      <c r="O315" s="53"/>
      <c r="P315" s="53"/>
      <c r="Q315" s="57">
        <f t="shared" si="105"/>
        <v>0</v>
      </c>
      <c r="R315" s="53"/>
      <c r="S315" s="53">
        <f t="shared" si="106"/>
        <v>0</v>
      </c>
      <c r="T315" s="58"/>
      <c r="U315" s="58"/>
      <c r="V315" s="53">
        <f t="shared" si="107"/>
        <v>0</v>
      </c>
      <c r="W315" s="59"/>
      <c r="X315" s="6"/>
    </row>
    <row r="316" spans="1:24" s="35" customFormat="1" ht="15.75" x14ac:dyDescent="0.25">
      <c r="A316" s="33" t="s">
        <v>279</v>
      </c>
      <c r="B316" s="44" t="s">
        <v>334</v>
      </c>
      <c r="C316" s="37" t="s">
        <v>265</v>
      </c>
      <c r="D316" s="43" t="s">
        <v>266</v>
      </c>
      <c r="E316" s="53"/>
      <c r="F316" s="53">
        <f t="shared" si="116"/>
        <v>0</v>
      </c>
      <c r="G316" s="53"/>
      <c r="H316" s="53"/>
      <c r="I316" s="54"/>
      <c r="J316" s="50"/>
      <c r="K316" s="54"/>
      <c r="L316" s="55"/>
      <c r="M316" s="59"/>
      <c r="N316" s="59"/>
      <c r="O316" s="53"/>
      <c r="P316" s="53"/>
      <c r="Q316" s="57">
        <f t="shared" si="105"/>
        <v>0</v>
      </c>
      <c r="R316" s="53"/>
      <c r="S316" s="53">
        <f t="shared" si="106"/>
        <v>0</v>
      </c>
      <c r="T316" s="58"/>
      <c r="U316" s="58"/>
      <c r="V316" s="53">
        <f t="shared" si="107"/>
        <v>0</v>
      </c>
      <c r="W316" s="59"/>
      <c r="X316" s="6"/>
    </row>
    <row r="317" spans="1:24" s="35" customFormat="1" ht="31.5" x14ac:dyDescent="0.25">
      <c r="A317" s="33" t="s">
        <v>279</v>
      </c>
      <c r="B317" s="44" t="s">
        <v>334</v>
      </c>
      <c r="C317" s="37" t="s">
        <v>267</v>
      </c>
      <c r="D317" s="43" t="s">
        <v>268</v>
      </c>
      <c r="E317" s="53">
        <v>1423</v>
      </c>
      <c r="F317" s="53">
        <f t="shared" ref="F317:F318" si="124">ROUND(E317/12*7,0)</f>
        <v>830</v>
      </c>
      <c r="G317" s="59">
        <v>16432.64</v>
      </c>
      <c r="H317" s="99">
        <v>1423</v>
      </c>
      <c r="I317" s="119">
        <f t="shared" ref="I317:I318" si="125">G317-F317</f>
        <v>15602.64</v>
      </c>
      <c r="J317" s="55">
        <f t="shared" ref="J317:J318" si="126">ROUND(I317/F317*100,2)</f>
        <v>1879.84</v>
      </c>
      <c r="K317" s="54"/>
      <c r="L317" s="55"/>
      <c r="M317" s="59"/>
      <c r="N317" s="59"/>
      <c r="O317" s="53"/>
      <c r="P317" s="53"/>
      <c r="Q317" s="57">
        <f t="shared" si="105"/>
        <v>0</v>
      </c>
      <c r="R317" s="53"/>
      <c r="S317" s="53">
        <f t="shared" si="106"/>
        <v>0</v>
      </c>
      <c r="T317" s="58"/>
      <c r="U317" s="58"/>
      <c r="V317" s="53">
        <f t="shared" si="107"/>
        <v>0</v>
      </c>
      <c r="W317" s="59"/>
      <c r="X317" s="6"/>
    </row>
    <row r="318" spans="1:24" s="35" customFormat="1" ht="15.75" x14ac:dyDescent="0.25">
      <c r="A318" s="33" t="s">
        <v>279</v>
      </c>
      <c r="B318" s="44" t="s">
        <v>334</v>
      </c>
      <c r="C318" s="37" t="s">
        <v>269</v>
      </c>
      <c r="D318" s="43" t="s">
        <v>270</v>
      </c>
      <c r="E318" s="53">
        <v>35280</v>
      </c>
      <c r="F318" s="53">
        <f t="shared" si="124"/>
        <v>20580</v>
      </c>
      <c r="G318" s="59">
        <v>1485.55</v>
      </c>
      <c r="H318" s="99">
        <v>1486</v>
      </c>
      <c r="I318" s="119"/>
      <c r="J318" s="55"/>
      <c r="K318" s="54">
        <f t="shared" ref="K317:K318" si="127">G318-F318</f>
        <v>-19094.45</v>
      </c>
      <c r="L318" s="55">
        <f t="shared" ref="L317:L318" si="128">ROUND(K318*100/-F318,2)</f>
        <v>92.78</v>
      </c>
      <c r="M318" s="59"/>
      <c r="N318" s="59"/>
      <c r="O318" s="53"/>
      <c r="P318" s="53"/>
      <c r="Q318" s="57">
        <f t="shared" si="105"/>
        <v>0</v>
      </c>
      <c r="R318" s="53"/>
      <c r="S318" s="53">
        <f t="shared" si="106"/>
        <v>0</v>
      </c>
      <c r="T318" s="58"/>
      <c r="U318" s="58"/>
      <c r="V318" s="53">
        <f t="shared" si="107"/>
        <v>0</v>
      </c>
      <c r="W318" s="59"/>
      <c r="X318" s="6"/>
    </row>
    <row r="319" spans="1:24" s="35" customFormat="1" ht="31.5" x14ac:dyDescent="0.25">
      <c r="A319" s="33" t="s">
        <v>279</v>
      </c>
      <c r="B319" s="44" t="s">
        <v>334</v>
      </c>
      <c r="C319" s="37" t="s">
        <v>271</v>
      </c>
      <c r="D319" s="43" t="s">
        <v>272</v>
      </c>
      <c r="E319" s="53"/>
      <c r="F319" s="53">
        <f t="shared" si="116"/>
        <v>0</v>
      </c>
      <c r="G319" s="53"/>
      <c r="H319" s="53"/>
      <c r="I319" s="54"/>
      <c r="J319" s="50"/>
      <c r="K319" s="54"/>
      <c r="L319" s="55"/>
      <c r="M319" s="59"/>
      <c r="N319" s="59"/>
      <c r="O319" s="53"/>
      <c r="P319" s="53"/>
      <c r="Q319" s="57">
        <f t="shared" si="105"/>
        <v>0</v>
      </c>
      <c r="R319" s="53"/>
      <c r="S319" s="53">
        <f t="shared" si="106"/>
        <v>0</v>
      </c>
      <c r="T319" s="58"/>
      <c r="U319" s="58"/>
      <c r="V319" s="53">
        <f t="shared" si="107"/>
        <v>0</v>
      </c>
      <c r="W319" s="59"/>
      <c r="X319" s="6"/>
    </row>
    <row r="320" spans="1:24" s="35" customFormat="1" ht="15.75" x14ac:dyDescent="0.25">
      <c r="A320" s="33" t="s">
        <v>279</v>
      </c>
      <c r="B320" s="44" t="s">
        <v>334</v>
      </c>
      <c r="C320" s="37" t="s">
        <v>273</v>
      </c>
      <c r="D320" s="43" t="s">
        <v>274</v>
      </c>
      <c r="E320" s="53"/>
      <c r="F320" s="53"/>
      <c r="G320" s="53"/>
      <c r="H320" s="53"/>
      <c r="I320" s="119"/>
      <c r="J320" s="55"/>
      <c r="K320" s="54"/>
      <c r="L320" s="55"/>
      <c r="M320" s="59"/>
      <c r="N320" s="59"/>
      <c r="O320" s="53"/>
      <c r="P320" s="53"/>
      <c r="Q320" s="57">
        <f t="shared" si="105"/>
        <v>0</v>
      </c>
      <c r="R320" s="53"/>
      <c r="S320" s="53">
        <f t="shared" si="106"/>
        <v>0</v>
      </c>
      <c r="T320" s="58"/>
      <c r="U320" s="58"/>
      <c r="V320" s="53">
        <f t="shared" si="107"/>
        <v>0</v>
      </c>
      <c r="W320" s="59"/>
      <c r="X320" s="6"/>
    </row>
    <row r="321" spans="1:27" s="35" customFormat="1" ht="31.5" x14ac:dyDescent="0.25">
      <c r="A321" s="33" t="s">
        <v>279</v>
      </c>
      <c r="B321" s="44" t="s">
        <v>334</v>
      </c>
      <c r="C321" s="37" t="s">
        <v>275</v>
      </c>
      <c r="D321" s="43" t="s">
        <v>276</v>
      </c>
      <c r="E321" s="53"/>
      <c r="F321" s="53"/>
      <c r="G321" s="53"/>
      <c r="H321" s="53"/>
      <c r="I321" s="132"/>
      <c r="J321" s="133"/>
      <c r="K321" s="54"/>
      <c r="L321" s="55"/>
      <c r="M321" s="59"/>
      <c r="N321" s="59"/>
      <c r="O321" s="53"/>
      <c r="P321" s="53"/>
      <c r="Q321" s="57">
        <f t="shared" si="105"/>
        <v>0</v>
      </c>
      <c r="R321" s="53"/>
      <c r="S321" s="53">
        <f t="shared" si="106"/>
        <v>0</v>
      </c>
      <c r="T321" s="58"/>
      <c r="U321" s="58"/>
      <c r="V321" s="53">
        <f t="shared" si="107"/>
        <v>0</v>
      </c>
      <c r="W321" s="59"/>
      <c r="X321" s="6"/>
    </row>
    <row r="322" spans="1:27" s="35" customFormat="1" ht="15.75" x14ac:dyDescent="0.25">
      <c r="A322" s="33" t="s">
        <v>279</v>
      </c>
      <c r="B322" s="44" t="s">
        <v>334</v>
      </c>
      <c r="C322" s="98" t="s">
        <v>352</v>
      </c>
      <c r="D322" s="38" t="s">
        <v>350</v>
      </c>
      <c r="E322" s="53"/>
      <c r="F322" s="53"/>
      <c r="G322" s="53"/>
      <c r="H322" s="53"/>
      <c r="I322" s="119"/>
      <c r="J322" s="55"/>
      <c r="K322" s="54"/>
      <c r="L322" s="55"/>
      <c r="M322" s="59"/>
      <c r="N322" s="59"/>
      <c r="O322" s="53"/>
      <c r="P322" s="53"/>
      <c r="Q322" s="57"/>
      <c r="R322" s="53"/>
      <c r="S322" s="53"/>
      <c r="T322" s="58"/>
      <c r="U322" s="58"/>
      <c r="V322" s="53"/>
      <c r="W322" s="59"/>
      <c r="X322" s="6"/>
    </row>
    <row r="323" spans="1:27" s="35" customFormat="1" ht="15.75" x14ac:dyDescent="0.25">
      <c r="A323" s="33" t="s">
        <v>279</v>
      </c>
      <c r="B323" s="44" t="s">
        <v>334</v>
      </c>
      <c r="C323" s="37" t="s">
        <v>353</v>
      </c>
      <c r="D323" s="38" t="s">
        <v>354</v>
      </c>
      <c r="E323" s="53">
        <v>88897</v>
      </c>
      <c r="F323" s="53">
        <f>ROUND(E323/12*7,0)</f>
        <v>51857</v>
      </c>
      <c r="G323" s="59">
        <v>810.7</v>
      </c>
      <c r="H323" s="99">
        <v>811</v>
      </c>
      <c r="I323" s="119"/>
      <c r="J323" s="55"/>
      <c r="K323" s="54">
        <f>G323-F323</f>
        <v>-51046.3</v>
      </c>
      <c r="L323" s="55">
        <f>ROUND(K323*100/-F323,2)</f>
        <v>98.44</v>
      </c>
      <c r="M323" s="59"/>
      <c r="N323" s="59"/>
      <c r="O323" s="53"/>
      <c r="P323" s="53"/>
      <c r="Q323" s="57"/>
      <c r="R323" s="53"/>
      <c r="S323" s="53"/>
      <c r="T323" s="58"/>
      <c r="U323" s="58"/>
      <c r="V323" s="53"/>
      <c r="W323" s="59"/>
      <c r="X323" s="6"/>
    </row>
    <row r="324" spans="1:27" s="35" customFormat="1" ht="15.75" x14ac:dyDescent="0.25">
      <c r="A324" s="33" t="s">
        <v>279</v>
      </c>
      <c r="B324" s="44" t="s">
        <v>334</v>
      </c>
      <c r="C324" s="37" t="s">
        <v>359</v>
      </c>
      <c r="D324" s="43" t="s">
        <v>318</v>
      </c>
      <c r="E324" s="53"/>
      <c r="F324" s="53">
        <f t="shared" ref="F324" si="129">ROUND(E324/12*6,0)</f>
        <v>0</v>
      </c>
      <c r="G324" s="53"/>
      <c r="H324" s="53"/>
      <c r="I324" s="54"/>
      <c r="J324" s="50"/>
      <c r="K324" s="54"/>
      <c r="L324" s="55"/>
      <c r="M324" s="59"/>
      <c r="N324" s="59"/>
      <c r="O324" s="53"/>
      <c r="P324" s="53"/>
      <c r="Q324" s="57">
        <f>O324-P324</f>
        <v>0</v>
      </c>
      <c r="R324" s="53"/>
      <c r="S324" s="53">
        <f>ROUND(R324/12*3,0)</f>
        <v>0</v>
      </c>
      <c r="T324" s="58"/>
      <c r="U324" s="58"/>
      <c r="V324" s="53">
        <f>T324-U324</f>
        <v>0</v>
      </c>
      <c r="W324" s="59"/>
      <c r="X324" s="6"/>
    </row>
    <row r="325" spans="1:27" s="35" customFormat="1" ht="15.75" x14ac:dyDescent="0.25">
      <c r="A325" s="33" t="s">
        <v>279</v>
      </c>
      <c r="B325" s="44" t="s">
        <v>334</v>
      </c>
      <c r="C325" s="37" t="s">
        <v>379</v>
      </c>
      <c r="D325" s="39" t="s">
        <v>360</v>
      </c>
      <c r="E325" s="53">
        <v>15253</v>
      </c>
      <c r="F325" s="53">
        <f t="shared" ref="F325:F327" si="130">ROUND(E325/12*7,0)</f>
        <v>8898</v>
      </c>
      <c r="G325" s="59">
        <v>15804.98</v>
      </c>
      <c r="H325" s="99">
        <v>14366</v>
      </c>
      <c r="I325" s="119">
        <f t="shared" ref="I325:I327" si="131">G325-F325</f>
        <v>6906.98</v>
      </c>
      <c r="J325" s="55">
        <f t="shared" ref="J325:J327" si="132">ROUND(I325/F325*100,2)</f>
        <v>77.62</v>
      </c>
      <c r="K325" s="54"/>
      <c r="L325" s="55"/>
      <c r="M325" s="59"/>
      <c r="N325" s="59"/>
      <c r="O325" s="53"/>
      <c r="P325" s="53"/>
      <c r="Q325" s="57"/>
      <c r="R325" s="53"/>
      <c r="S325" s="53"/>
      <c r="T325" s="58"/>
      <c r="U325" s="58"/>
      <c r="V325" s="53"/>
      <c r="W325" s="59"/>
      <c r="X325" s="6"/>
    </row>
    <row r="326" spans="1:27" s="35" customFormat="1" ht="15.75" x14ac:dyDescent="0.25">
      <c r="A326" s="33" t="s">
        <v>279</v>
      </c>
      <c r="B326" s="44" t="s">
        <v>334</v>
      </c>
      <c r="C326" s="98" t="s">
        <v>380</v>
      </c>
      <c r="D326" s="117" t="s">
        <v>377</v>
      </c>
      <c r="E326" s="53">
        <v>90047</v>
      </c>
      <c r="F326" s="53">
        <f t="shared" si="130"/>
        <v>52527</v>
      </c>
      <c r="G326" s="59">
        <v>117131.92</v>
      </c>
      <c r="H326" s="99">
        <v>90047</v>
      </c>
      <c r="I326" s="119">
        <f t="shared" si="131"/>
        <v>64604.92</v>
      </c>
      <c r="J326" s="55">
        <f t="shared" si="132"/>
        <v>122.99</v>
      </c>
      <c r="K326" s="54"/>
      <c r="L326" s="55"/>
      <c r="M326" s="59"/>
      <c r="N326" s="59"/>
      <c r="O326" s="53"/>
      <c r="P326" s="53"/>
      <c r="Q326" s="57"/>
      <c r="R326" s="53"/>
      <c r="S326" s="53"/>
      <c r="T326" s="58"/>
      <c r="U326" s="58"/>
      <c r="V326" s="53"/>
      <c r="W326" s="59"/>
      <c r="X326" s="6"/>
    </row>
    <row r="327" spans="1:27" s="35" customFormat="1" ht="31.5" x14ac:dyDescent="0.25">
      <c r="A327" s="33" t="s">
        <v>279</v>
      </c>
      <c r="B327" s="44" t="s">
        <v>334</v>
      </c>
      <c r="C327" s="98" t="s">
        <v>388</v>
      </c>
      <c r="D327" s="117" t="s">
        <v>389</v>
      </c>
      <c r="E327" s="53">
        <v>1943</v>
      </c>
      <c r="F327" s="53">
        <f t="shared" si="130"/>
        <v>1133</v>
      </c>
      <c r="G327" s="59">
        <v>2391</v>
      </c>
      <c r="H327" s="99">
        <v>1943</v>
      </c>
      <c r="I327" s="119">
        <f t="shared" si="131"/>
        <v>1258</v>
      </c>
      <c r="J327" s="55">
        <f t="shared" si="132"/>
        <v>111.03</v>
      </c>
      <c r="K327" s="54"/>
      <c r="L327" s="55"/>
      <c r="M327" s="59"/>
      <c r="N327" s="59"/>
      <c r="O327" s="53"/>
      <c r="P327" s="53"/>
      <c r="Q327" s="57"/>
      <c r="R327" s="53"/>
      <c r="S327" s="53"/>
      <c r="T327" s="58"/>
      <c r="U327" s="58"/>
      <c r="V327" s="53"/>
      <c r="W327" s="59"/>
      <c r="X327" s="6"/>
    </row>
    <row r="328" spans="1:27" s="35" customFormat="1" ht="15.75" x14ac:dyDescent="0.25">
      <c r="A328" s="33" t="s">
        <v>279</v>
      </c>
      <c r="B328" s="44" t="s">
        <v>334</v>
      </c>
      <c r="C328" s="98" t="s">
        <v>386</v>
      </c>
      <c r="D328" s="117" t="s">
        <v>387</v>
      </c>
      <c r="E328" s="53">
        <v>134224</v>
      </c>
      <c r="F328" s="53">
        <v>134224</v>
      </c>
      <c r="G328" s="53">
        <v>134224</v>
      </c>
      <c r="H328" s="53">
        <v>134224</v>
      </c>
      <c r="I328" s="119">
        <f>G328-F328</f>
        <v>0</v>
      </c>
      <c r="J328" s="55">
        <f t="shared" ref="J328:J331" si="133">ROUND(I328/F328*100,2)</f>
        <v>0</v>
      </c>
      <c r="K328" s="54">
        <f>G328-F328</f>
        <v>0</v>
      </c>
      <c r="L328" s="55">
        <f>ROUND(K328*100/-F328,2)</f>
        <v>0</v>
      </c>
      <c r="M328" s="59"/>
      <c r="N328" s="59"/>
      <c r="O328" s="53"/>
      <c r="P328" s="53"/>
      <c r="Q328" s="57"/>
      <c r="R328" s="53"/>
      <c r="S328" s="53"/>
      <c r="T328" s="58"/>
      <c r="U328" s="58"/>
      <c r="V328" s="53"/>
      <c r="W328" s="59"/>
      <c r="X328" s="6"/>
    </row>
    <row r="329" spans="1:27" s="77" customFormat="1" ht="15.75" x14ac:dyDescent="0.25">
      <c r="A329" s="216" t="s">
        <v>280</v>
      </c>
      <c r="B329" s="100" t="s">
        <v>335</v>
      </c>
      <c r="C329" s="101" t="s">
        <v>102</v>
      </c>
      <c r="D329" s="102" t="s">
        <v>21</v>
      </c>
      <c r="E329" s="103">
        <f>E330+E371</f>
        <v>127880991</v>
      </c>
      <c r="F329" s="103">
        <f>F330+F371</f>
        <v>74898854.136666656</v>
      </c>
      <c r="G329" s="103">
        <f>G330+G371</f>
        <v>76331771.849999934</v>
      </c>
      <c r="H329" s="103">
        <f>H330+H371</f>
        <v>72804593.329999998</v>
      </c>
      <c r="I329" s="127">
        <f>I330+I371</f>
        <v>3226595.8566666665</v>
      </c>
      <c r="J329" s="104">
        <f t="shared" si="133"/>
        <v>4.3099999999999996</v>
      </c>
      <c r="K329" s="127">
        <f>K330+K371</f>
        <v>-2075456.1433334034</v>
      </c>
      <c r="L329" s="106">
        <f>ROUND(K329*100/-F329,2)</f>
        <v>2.77</v>
      </c>
      <c r="M329" s="103">
        <f t="shared" ref="M329:V329" si="134">M330+M371</f>
        <v>1325024</v>
      </c>
      <c r="N329" s="103">
        <f t="shared" si="134"/>
        <v>772930.66999999993</v>
      </c>
      <c r="O329" s="103">
        <f t="shared" si="134"/>
        <v>794426</v>
      </c>
      <c r="P329" s="103">
        <f t="shared" si="134"/>
        <v>783375</v>
      </c>
      <c r="Q329" s="127">
        <f t="shared" si="134"/>
        <v>11051</v>
      </c>
      <c r="R329" s="103">
        <f t="shared" si="134"/>
        <v>46178</v>
      </c>
      <c r="S329" s="103">
        <f t="shared" si="134"/>
        <v>26956</v>
      </c>
      <c r="T329" s="103">
        <f t="shared" si="134"/>
        <v>27461</v>
      </c>
      <c r="U329" s="103">
        <f t="shared" si="134"/>
        <v>27142</v>
      </c>
      <c r="V329" s="103">
        <f t="shared" si="134"/>
        <v>319</v>
      </c>
      <c r="W329" s="107">
        <v>954257</v>
      </c>
      <c r="X329" s="47"/>
    </row>
    <row r="330" spans="1:27" s="77" customFormat="1" ht="15.75" x14ac:dyDescent="0.25">
      <c r="A330" s="33" t="s">
        <v>280</v>
      </c>
      <c r="B330" s="21">
        <v>1</v>
      </c>
      <c r="C330" s="23" t="s">
        <v>102</v>
      </c>
      <c r="D330" s="27" t="s">
        <v>22</v>
      </c>
      <c r="E330" s="49">
        <f>E331+E337+E351</f>
        <v>64293047</v>
      </c>
      <c r="F330" s="49">
        <f>F331+F337+F351</f>
        <v>37613821.163333327</v>
      </c>
      <c r="G330" s="49">
        <f>G331+G337+G351</f>
        <v>38009194.289999999</v>
      </c>
      <c r="H330" s="49">
        <f>H331+H337+H351</f>
        <v>37798988.039999999</v>
      </c>
      <c r="I330" s="128">
        <f>I331+I337+I351</f>
        <v>440477.74666666682</v>
      </c>
      <c r="J330" s="50">
        <f t="shared" si="133"/>
        <v>1.17</v>
      </c>
      <c r="K330" s="128">
        <f>K331+K337+K351</f>
        <v>-264676.61999999994</v>
      </c>
      <c r="L330" s="55">
        <f>ROUND(K330*100/-F330,2)</f>
        <v>0.7</v>
      </c>
      <c r="M330" s="49">
        <v>819522</v>
      </c>
      <c r="N330" s="49">
        <f>ROUND(M330/12*7,2)</f>
        <v>478054.5</v>
      </c>
      <c r="O330" s="49">
        <f t="shared" ref="O330:V330" si="135">O331+O337+O351</f>
        <v>527688</v>
      </c>
      <c r="P330" s="49">
        <f t="shared" si="135"/>
        <v>527470</v>
      </c>
      <c r="Q330" s="128">
        <f t="shared" si="135"/>
        <v>218</v>
      </c>
      <c r="R330" s="49">
        <f t="shared" si="135"/>
        <v>22131</v>
      </c>
      <c r="S330" s="49">
        <f t="shared" si="135"/>
        <v>12926</v>
      </c>
      <c r="T330" s="49">
        <f t="shared" si="135"/>
        <v>12882</v>
      </c>
      <c r="U330" s="49">
        <f t="shared" si="135"/>
        <v>12864</v>
      </c>
      <c r="V330" s="49">
        <f t="shared" si="135"/>
        <v>18</v>
      </c>
      <c r="W330" s="49"/>
      <c r="X330" s="25"/>
    </row>
    <row r="331" spans="1:27" s="81" customFormat="1" ht="29.25" customHeight="1" x14ac:dyDescent="0.25">
      <c r="A331" s="33" t="s">
        <v>280</v>
      </c>
      <c r="B331" s="33" t="s">
        <v>329</v>
      </c>
      <c r="C331" s="23" t="s">
        <v>102</v>
      </c>
      <c r="D331" s="32" t="s">
        <v>23</v>
      </c>
      <c r="E331" s="49">
        <f>SUM(E332:E336)</f>
        <v>57753709</v>
      </c>
      <c r="F331" s="49">
        <f>SUM(F332:F336)</f>
        <v>33689954</v>
      </c>
      <c r="G331" s="49">
        <f>SUM(G332:G336)</f>
        <v>33561316</v>
      </c>
      <c r="H331" s="49">
        <f>SUM(H332:H336)</f>
        <v>33689954</v>
      </c>
      <c r="I331" s="49">
        <f>SUM(I332:I336)</f>
        <v>0</v>
      </c>
      <c r="J331" s="50">
        <f t="shared" si="133"/>
        <v>0</v>
      </c>
      <c r="K331" s="49">
        <f>SUM(K332:K336)</f>
        <v>-128638</v>
      </c>
      <c r="L331" s="49">
        <f>SUM(L332:L336)</f>
        <v>0.5</v>
      </c>
      <c r="M331" s="49"/>
      <c r="N331" s="49"/>
      <c r="O331" s="52">
        <f t="shared" ref="O331:V331" si="136">SUM(O332:O336)</f>
        <v>486277</v>
      </c>
      <c r="P331" s="52">
        <f t="shared" si="136"/>
        <v>486197</v>
      </c>
      <c r="Q331" s="52">
        <f t="shared" si="136"/>
        <v>80</v>
      </c>
      <c r="R331" s="52">
        <f t="shared" si="136"/>
        <v>21247</v>
      </c>
      <c r="S331" s="52">
        <f t="shared" si="136"/>
        <v>12394</v>
      </c>
      <c r="T331" s="52">
        <f t="shared" si="136"/>
        <v>12264</v>
      </c>
      <c r="U331" s="49">
        <f t="shared" si="136"/>
        <v>12254</v>
      </c>
      <c r="V331" s="49">
        <f t="shared" si="136"/>
        <v>10</v>
      </c>
      <c r="W331" s="49"/>
      <c r="X331" s="25"/>
    </row>
    <row r="332" spans="1:27" s="81" customFormat="1" ht="26.25" customHeight="1" x14ac:dyDescent="0.25">
      <c r="A332" s="33" t="s">
        <v>280</v>
      </c>
      <c r="B332" s="33" t="s">
        <v>329</v>
      </c>
      <c r="C332" s="23" t="s">
        <v>73</v>
      </c>
      <c r="D332" s="34" t="s">
        <v>106</v>
      </c>
      <c r="E332" s="53">
        <v>43925801</v>
      </c>
      <c r="F332" s="99">
        <f>3660656*3+3660426*4</f>
        <v>25623672</v>
      </c>
      <c r="G332" s="99">
        <v>25495034</v>
      </c>
      <c r="H332" s="99">
        <f>3660656*3+3660426*4</f>
        <v>25623672</v>
      </c>
      <c r="I332" s="119"/>
      <c r="J332" s="55"/>
      <c r="K332" s="54">
        <f>G332-F332</f>
        <v>-128638</v>
      </c>
      <c r="L332" s="55">
        <f>ROUND(K332*100/-F332,2)</f>
        <v>0.5</v>
      </c>
      <c r="M332" s="53"/>
      <c r="N332" s="53"/>
      <c r="O332" s="53">
        <v>486277</v>
      </c>
      <c r="P332" s="53">
        <v>486197</v>
      </c>
      <c r="Q332" s="59">
        <f>O332-P332</f>
        <v>80</v>
      </c>
      <c r="R332" s="74">
        <v>21247</v>
      </c>
      <c r="S332" s="53">
        <f>ROUND(R332/12*7,0)</f>
        <v>12394</v>
      </c>
      <c r="T332" s="58">
        <v>12264</v>
      </c>
      <c r="U332" s="58">
        <v>12254</v>
      </c>
      <c r="V332" s="53">
        <f>T332-U332</f>
        <v>10</v>
      </c>
      <c r="W332" s="53"/>
      <c r="X332" s="6"/>
      <c r="Z332" s="176"/>
      <c r="AA332" s="176"/>
    </row>
    <row r="333" spans="1:27" s="81" customFormat="1" ht="22.5" customHeight="1" x14ac:dyDescent="0.25">
      <c r="A333" s="33" t="s">
        <v>280</v>
      </c>
      <c r="B333" s="33" t="s">
        <v>329</v>
      </c>
      <c r="C333" s="23" t="s">
        <v>74</v>
      </c>
      <c r="D333" s="116" t="s">
        <v>104</v>
      </c>
      <c r="E333" s="53">
        <v>11447172</v>
      </c>
      <c r="F333" s="53">
        <f>953931*7</f>
        <v>6677517</v>
      </c>
      <c r="G333" s="53">
        <f>953931*7</f>
        <v>6677517</v>
      </c>
      <c r="H333" s="53">
        <f>953931*7</f>
        <v>6677517</v>
      </c>
      <c r="I333" s="119"/>
      <c r="J333" s="55"/>
      <c r="K333" s="54"/>
      <c r="L333" s="55"/>
      <c r="M333" s="59"/>
      <c r="N333" s="59"/>
      <c r="O333" s="53"/>
      <c r="P333" s="53"/>
      <c r="Q333" s="59">
        <f>O333-P333</f>
        <v>0</v>
      </c>
      <c r="R333" s="53"/>
      <c r="S333" s="53">
        <f>ROUND(R333/12*3,0)</f>
        <v>0</v>
      </c>
      <c r="T333" s="53"/>
      <c r="U333" s="53"/>
      <c r="V333" s="53">
        <f>T333-U333</f>
        <v>0</v>
      </c>
      <c r="W333" s="59"/>
      <c r="X333" s="6"/>
    </row>
    <row r="334" spans="1:27" s="77" customFormat="1" ht="15.75" x14ac:dyDescent="0.25">
      <c r="A334" s="33" t="s">
        <v>280</v>
      </c>
      <c r="B334" s="33" t="s">
        <v>329</v>
      </c>
      <c r="C334" s="23" t="s">
        <v>74</v>
      </c>
      <c r="D334" s="116" t="s">
        <v>105</v>
      </c>
      <c r="E334" s="53">
        <v>2380736</v>
      </c>
      <c r="F334" s="53">
        <f>198395*7</f>
        <v>1388765</v>
      </c>
      <c r="G334" s="53">
        <f>198395*7</f>
        <v>1388765</v>
      </c>
      <c r="H334" s="53">
        <f>198395*7</f>
        <v>1388765</v>
      </c>
      <c r="I334" s="119"/>
      <c r="J334" s="55"/>
      <c r="K334" s="54"/>
      <c r="L334" s="55"/>
      <c r="M334" s="59"/>
      <c r="N334" s="59"/>
      <c r="O334" s="53"/>
      <c r="P334" s="53"/>
      <c r="Q334" s="57">
        <f>O334-P334</f>
        <v>0</v>
      </c>
      <c r="R334" s="53"/>
      <c r="S334" s="53">
        <f>ROUND(R334/12*3,0)</f>
        <v>0</v>
      </c>
      <c r="T334" s="58"/>
      <c r="U334" s="58"/>
      <c r="V334" s="53">
        <f>T334-U334</f>
        <v>0</v>
      </c>
      <c r="W334" s="59"/>
      <c r="X334" s="6"/>
    </row>
    <row r="335" spans="1:27" s="77" customFormat="1" ht="15.75" x14ac:dyDescent="0.25">
      <c r="A335" s="33" t="s">
        <v>280</v>
      </c>
      <c r="B335" s="33" t="s">
        <v>329</v>
      </c>
      <c r="C335" s="23" t="s">
        <v>75</v>
      </c>
      <c r="D335" s="34" t="s">
        <v>107</v>
      </c>
      <c r="E335" s="53"/>
      <c r="F335" s="53"/>
      <c r="G335" s="53"/>
      <c r="H335" s="53"/>
      <c r="I335" s="54"/>
      <c r="J335" s="50"/>
      <c r="K335" s="54"/>
      <c r="L335" s="55"/>
      <c r="M335" s="59"/>
      <c r="N335" s="59"/>
      <c r="O335" s="53"/>
      <c r="P335" s="53"/>
      <c r="Q335" s="57">
        <f>O335-P335</f>
        <v>0</v>
      </c>
      <c r="R335" s="53"/>
      <c r="S335" s="53">
        <f>ROUND(R335/12*3,0)</f>
        <v>0</v>
      </c>
      <c r="T335" s="58"/>
      <c r="U335" s="58"/>
      <c r="V335" s="53">
        <f>T335-U335</f>
        <v>0</v>
      </c>
      <c r="W335" s="59"/>
      <c r="X335" s="6"/>
    </row>
    <row r="336" spans="1:27" s="77" customFormat="1" ht="31.5" x14ac:dyDescent="0.25">
      <c r="A336" s="33" t="s">
        <v>280</v>
      </c>
      <c r="B336" s="33" t="s">
        <v>329</v>
      </c>
      <c r="C336" s="23" t="s">
        <v>76</v>
      </c>
      <c r="D336" s="34" t="s">
        <v>108</v>
      </c>
      <c r="E336" s="53"/>
      <c r="F336" s="53"/>
      <c r="G336" s="53"/>
      <c r="H336" s="53"/>
      <c r="I336" s="54"/>
      <c r="J336" s="50"/>
      <c r="K336" s="54"/>
      <c r="L336" s="55"/>
      <c r="M336" s="59"/>
      <c r="N336" s="59"/>
      <c r="O336" s="53"/>
      <c r="P336" s="53"/>
      <c r="Q336" s="57">
        <f>O336-P336</f>
        <v>0</v>
      </c>
      <c r="R336" s="53"/>
      <c r="S336" s="53">
        <f>ROUND(R336/12*3,0)</f>
        <v>0</v>
      </c>
      <c r="T336" s="58"/>
      <c r="U336" s="58"/>
      <c r="V336" s="53">
        <f>T336-U336</f>
        <v>0</v>
      </c>
      <c r="W336" s="59"/>
      <c r="X336" s="6"/>
    </row>
    <row r="337" spans="1:28" s="77" customFormat="1" ht="15.75" x14ac:dyDescent="0.25">
      <c r="A337" s="33" t="s">
        <v>280</v>
      </c>
      <c r="B337" s="22" t="s">
        <v>330</v>
      </c>
      <c r="C337" s="36"/>
      <c r="D337" s="32" t="s">
        <v>24</v>
      </c>
      <c r="E337" s="61">
        <f>SUM(E338:E350)</f>
        <v>2248070</v>
      </c>
      <c r="F337" s="61">
        <f>SUM(F338:F350)</f>
        <v>1311374.1600000001</v>
      </c>
      <c r="G337" s="61">
        <f>SUM(G338:G350)</f>
        <v>1255458</v>
      </c>
      <c r="H337" s="61">
        <f>SUM(H338:H350)</f>
        <v>1170988</v>
      </c>
      <c r="I337" s="120">
        <f>SUM(I338:I350)</f>
        <v>75084.170000000013</v>
      </c>
      <c r="J337" s="50">
        <f>ROUND(I337/F337*100,2)</f>
        <v>5.73</v>
      </c>
      <c r="K337" s="120">
        <f>SUM(K338:K350)</f>
        <v>-131000.32999999996</v>
      </c>
      <c r="L337" s="55">
        <f>ROUND(K337*100/-F337,2)</f>
        <v>9.99</v>
      </c>
      <c r="M337" s="61"/>
      <c r="N337" s="61"/>
      <c r="O337" s="61">
        <f t="shared" ref="O337:V337" si="137">SUM(O338:O350)</f>
        <v>33424</v>
      </c>
      <c r="P337" s="61">
        <f t="shared" si="137"/>
        <v>33336</v>
      </c>
      <c r="Q337" s="120">
        <f t="shared" si="137"/>
        <v>88</v>
      </c>
      <c r="R337" s="61">
        <f t="shared" si="137"/>
        <v>844</v>
      </c>
      <c r="S337" s="61">
        <f t="shared" si="137"/>
        <v>492</v>
      </c>
      <c r="T337" s="137">
        <f t="shared" si="137"/>
        <v>468</v>
      </c>
      <c r="U337" s="137">
        <f t="shared" si="137"/>
        <v>462</v>
      </c>
      <c r="V337" s="61">
        <f t="shared" si="137"/>
        <v>6</v>
      </c>
      <c r="W337" s="68"/>
      <c r="X337" s="6"/>
    </row>
    <row r="338" spans="1:28" s="77" customFormat="1" ht="15.75" x14ac:dyDescent="0.25">
      <c r="A338" s="33" t="s">
        <v>280</v>
      </c>
      <c r="B338" s="33" t="s">
        <v>330</v>
      </c>
      <c r="C338" s="37" t="s">
        <v>25</v>
      </c>
      <c r="D338" s="34" t="s">
        <v>54</v>
      </c>
      <c r="E338" s="53">
        <v>1569787</v>
      </c>
      <c r="F338" s="53">
        <f>ROUND(E338/12*7,2)</f>
        <v>915709.08</v>
      </c>
      <c r="G338" s="99">
        <v>883378</v>
      </c>
      <c r="H338" s="99">
        <v>883378</v>
      </c>
      <c r="I338" s="119"/>
      <c r="J338" s="55"/>
      <c r="K338" s="54">
        <f>G338-F338</f>
        <v>-32331.079999999958</v>
      </c>
      <c r="L338" s="55">
        <f>ROUND(K338*100/-F338,2)</f>
        <v>3.53</v>
      </c>
      <c r="M338" s="59"/>
      <c r="N338" s="59"/>
      <c r="O338" s="53">
        <v>32841</v>
      </c>
      <c r="P338" s="53">
        <v>32841</v>
      </c>
      <c r="Q338" s="57">
        <f t="shared" ref="Q338:Q350" si="138">O338-P338</f>
        <v>0</v>
      </c>
      <c r="R338" s="59">
        <v>789</v>
      </c>
      <c r="S338" s="53">
        <f>ROUND(R338/12*7,0)</f>
        <v>460</v>
      </c>
      <c r="T338" s="58">
        <v>437</v>
      </c>
      <c r="U338" s="58">
        <v>437</v>
      </c>
      <c r="V338" s="53">
        <f t="shared" ref="V338:V350" si="139">T338-U338</f>
        <v>0</v>
      </c>
      <c r="W338" s="59"/>
      <c r="X338" s="6"/>
    </row>
    <row r="339" spans="1:28" s="77" customFormat="1" ht="15.75" x14ac:dyDescent="0.25">
      <c r="A339" s="33" t="s">
        <v>280</v>
      </c>
      <c r="B339" s="33" t="s">
        <v>330</v>
      </c>
      <c r="C339" s="37" t="s">
        <v>26</v>
      </c>
      <c r="D339" s="34" t="s">
        <v>27</v>
      </c>
      <c r="E339" s="53"/>
      <c r="F339" s="53"/>
      <c r="G339" s="53"/>
      <c r="H339" s="53"/>
      <c r="I339" s="119"/>
      <c r="J339" s="55"/>
      <c r="K339" s="119"/>
      <c r="L339" s="55"/>
      <c r="M339" s="59"/>
      <c r="N339" s="59"/>
      <c r="O339" s="53"/>
      <c r="P339" s="53"/>
      <c r="Q339" s="59">
        <f t="shared" si="138"/>
        <v>0</v>
      </c>
      <c r="R339" s="53"/>
      <c r="S339" s="53">
        <f>ROUND(R339/12*3,0)</f>
        <v>0</v>
      </c>
      <c r="T339" s="53"/>
      <c r="U339" s="53"/>
      <c r="V339" s="53">
        <f t="shared" si="139"/>
        <v>0</v>
      </c>
      <c r="W339" s="59"/>
      <c r="X339" s="6"/>
    </row>
    <row r="340" spans="1:28" s="77" customFormat="1" ht="31.5" x14ac:dyDescent="0.25">
      <c r="A340" s="33" t="s">
        <v>280</v>
      </c>
      <c r="B340" s="33" t="s">
        <v>330</v>
      </c>
      <c r="C340" s="37" t="s">
        <v>28</v>
      </c>
      <c r="D340" s="34" t="s">
        <v>29</v>
      </c>
      <c r="E340" s="53"/>
      <c r="F340" s="53"/>
      <c r="G340" s="53"/>
      <c r="H340" s="53"/>
      <c r="I340" s="54"/>
      <c r="J340" s="50"/>
      <c r="K340" s="54"/>
      <c r="L340" s="55"/>
      <c r="M340" s="59"/>
      <c r="N340" s="59"/>
      <c r="O340" s="53"/>
      <c r="P340" s="53"/>
      <c r="Q340" s="57">
        <f t="shared" si="138"/>
        <v>0</v>
      </c>
      <c r="R340" s="53"/>
      <c r="S340" s="53">
        <f>ROUND(R340/12*3,0)</f>
        <v>0</v>
      </c>
      <c r="T340" s="58"/>
      <c r="U340" s="58"/>
      <c r="V340" s="53">
        <f t="shared" si="139"/>
        <v>0</v>
      </c>
      <c r="W340" s="59"/>
      <c r="X340" s="6"/>
    </row>
    <row r="341" spans="1:28" s="77" customFormat="1" ht="15.75" x14ac:dyDescent="0.25">
      <c r="A341" s="33" t="s">
        <v>280</v>
      </c>
      <c r="B341" s="33" t="s">
        <v>330</v>
      </c>
      <c r="C341" s="37" t="s">
        <v>56</v>
      </c>
      <c r="D341" s="34" t="s">
        <v>53</v>
      </c>
      <c r="E341" s="53">
        <v>101859</v>
      </c>
      <c r="F341" s="53">
        <f>ROUND(E341/12*7,2)</f>
        <v>59417.75</v>
      </c>
      <c r="G341" s="99">
        <v>48504</v>
      </c>
      <c r="H341" s="99">
        <v>48504</v>
      </c>
      <c r="I341" s="119"/>
      <c r="J341" s="55"/>
      <c r="K341" s="54">
        <f>G341-F341</f>
        <v>-10913.75</v>
      </c>
      <c r="L341" s="55">
        <f>ROUND(K341*100/-F341,2)</f>
        <v>18.37</v>
      </c>
      <c r="M341" s="59"/>
      <c r="N341" s="59"/>
      <c r="O341" s="53">
        <v>407</v>
      </c>
      <c r="P341" s="53">
        <v>407</v>
      </c>
      <c r="Q341" s="57">
        <f t="shared" si="138"/>
        <v>0</v>
      </c>
      <c r="R341" s="59">
        <v>21</v>
      </c>
      <c r="S341" s="53">
        <f>ROUND(R341/12*7,0)</f>
        <v>12</v>
      </c>
      <c r="T341" s="58">
        <v>10</v>
      </c>
      <c r="U341" s="58">
        <v>10</v>
      </c>
      <c r="V341" s="53">
        <f t="shared" si="139"/>
        <v>0</v>
      </c>
      <c r="W341" s="59"/>
      <c r="X341" s="6"/>
    </row>
    <row r="342" spans="1:28" s="77" customFormat="1" ht="15.75" x14ac:dyDescent="0.25">
      <c r="A342" s="33" t="s">
        <v>280</v>
      </c>
      <c r="B342" s="33" t="s">
        <v>330</v>
      </c>
      <c r="C342" s="37" t="s">
        <v>57</v>
      </c>
      <c r="D342" s="34" t="s">
        <v>68</v>
      </c>
      <c r="E342" s="53"/>
      <c r="F342" s="53"/>
      <c r="G342" s="53"/>
      <c r="H342" s="53"/>
      <c r="I342" s="54"/>
      <c r="J342" s="50"/>
      <c r="K342" s="54"/>
      <c r="L342" s="55"/>
      <c r="M342" s="59"/>
      <c r="N342" s="59"/>
      <c r="O342" s="53"/>
      <c r="P342" s="53"/>
      <c r="Q342" s="57">
        <f t="shared" si="138"/>
        <v>0</v>
      </c>
      <c r="R342" s="53"/>
      <c r="S342" s="53">
        <f>ROUND(R342/12*3,0)</f>
        <v>0</v>
      </c>
      <c r="T342" s="58"/>
      <c r="U342" s="58"/>
      <c r="V342" s="53">
        <f t="shared" si="139"/>
        <v>0</v>
      </c>
      <c r="W342" s="59"/>
      <c r="X342" s="6"/>
    </row>
    <row r="343" spans="1:28" s="77" customFormat="1" ht="15.75" x14ac:dyDescent="0.25">
      <c r="A343" s="33" t="s">
        <v>280</v>
      </c>
      <c r="B343" s="33" t="s">
        <v>330</v>
      </c>
      <c r="C343" s="37" t="s">
        <v>58</v>
      </c>
      <c r="D343" s="34" t="s">
        <v>70</v>
      </c>
      <c r="E343" s="53"/>
      <c r="F343" s="53"/>
      <c r="G343" s="53"/>
      <c r="H343" s="53"/>
      <c r="I343" s="54"/>
      <c r="J343" s="50"/>
      <c r="K343" s="54"/>
      <c r="L343" s="55"/>
      <c r="M343" s="59"/>
      <c r="N343" s="59"/>
      <c r="O343" s="53"/>
      <c r="P343" s="53"/>
      <c r="Q343" s="57">
        <f t="shared" si="138"/>
        <v>0</v>
      </c>
      <c r="R343" s="53"/>
      <c r="S343" s="53">
        <f>ROUND(R343/12*3,0)</f>
        <v>0</v>
      </c>
      <c r="T343" s="58"/>
      <c r="U343" s="58"/>
      <c r="V343" s="53">
        <f t="shared" si="139"/>
        <v>0</v>
      </c>
      <c r="W343" s="59"/>
      <c r="X343" s="6"/>
    </row>
    <row r="344" spans="1:28" s="77" customFormat="1" ht="31.5" x14ac:dyDescent="0.25">
      <c r="A344" s="33" t="s">
        <v>280</v>
      </c>
      <c r="B344" s="33" t="s">
        <v>330</v>
      </c>
      <c r="C344" s="37" t="s">
        <v>59</v>
      </c>
      <c r="D344" s="34" t="s">
        <v>69</v>
      </c>
      <c r="E344" s="53"/>
      <c r="F344" s="53"/>
      <c r="G344" s="53"/>
      <c r="H344" s="53"/>
      <c r="I344" s="54"/>
      <c r="J344" s="50"/>
      <c r="K344" s="54"/>
      <c r="L344" s="55"/>
      <c r="M344" s="59"/>
      <c r="N344" s="59"/>
      <c r="O344" s="53"/>
      <c r="P344" s="53"/>
      <c r="Q344" s="57">
        <f t="shared" si="138"/>
        <v>0</v>
      </c>
      <c r="R344" s="53"/>
      <c r="S344" s="53">
        <f>ROUND(R344/12*3,0)</f>
        <v>0</v>
      </c>
      <c r="T344" s="58"/>
      <c r="U344" s="58"/>
      <c r="V344" s="53">
        <f t="shared" si="139"/>
        <v>0</v>
      </c>
      <c r="W344" s="59"/>
      <c r="X344" s="6"/>
    </row>
    <row r="345" spans="1:28" s="77" customFormat="1" ht="15.75" x14ac:dyDescent="0.25">
      <c r="A345" s="33" t="s">
        <v>280</v>
      </c>
      <c r="B345" s="33" t="s">
        <v>330</v>
      </c>
      <c r="C345" s="37" t="s">
        <v>60</v>
      </c>
      <c r="D345" s="34" t="s">
        <v>72</v>
      </c>
      <c r="E345" s="53"/>
      <c r="F345" s="53"/>
      <c r="G345" s="53"/>
      <c r="H345" s="53"/>
      <c r="I345" s="54"/>
      <c r="J345" s="50"/>
      <c r="K345" s="54"/>
      <c r="L345" s="55"/>
      <c r="M345" s="59"/>
      <c r="N345" s="59"/>
      <c r="O345" s="53"/>
      <c r="P345" s="53"/>
      <c r="Q345" s="57">
        <f t="shared" si="138"/>
        <v>0</v>
      </c>
      <c r="R345" s="53"/>
      <c r="S345" s="53">
        <f>ROUND(R345/12*3,0)</f>
        <v>0</v>
      </c>
      <c r="T345" s="58"/>
      <c r="U345" s="58"/>
      <c r="V345" s="53">
        <f t="shared" si="139"/>
        <v>0</v>
      </c>
      <c r="W345" s="59"/>
      <c r="X345" s="6"/>
    </row>
    <row r="346" spans="1:28" s="77" customFormat="1" ht="15.75" x14ac:dyDescent="0.25">
      <c r="A346" s="33" t="s">
        <v>280</v>
      </c>
      <c r="B346" s="33" t="s">
        <v>330</v>
      </c>
      <c r="C346" s="37" t="s">
        <v>61</v>
      </c>
      <c r="D346" s="34" t="s">
        <v>67</v>
      </c>
      <c r="E346" s="53">
        <v>294858</v>
      </c>
      <c r="F346" s="53">
        <f t="shared" ref="F346:F347" si="140">ROUND(E346/12*7,2)</f>
        <v>172000.5</v>
      </c>
      <c r="G346" s="99">
        <v>84245</v>
      </c>
      <c r="H346" s="99">
        <v>84245</v>
      </c>
      <c r="I346" s="119"/>
      <c r="J346" s="55"/>
      <c r="K346" s="54">
        <f t="shared" ref="K346" si="141">G346-F346</f>
        <v>-87755.5</v>
      </c>
      <c r="L346" s="55">
        <f t="shared" ref="L346" si="142">ROUND(K346*100/-F346,2)</f>
        <v>51.02</v>
      </c>
      <c r="M346" s="59"/>
      <c r="N346" s="59"/>
      <c r="O346" s="53">
        <v>0</v>
      </c>
      <c r="P346" s="53">
        <v>0</v>
      </c>
      <c r="Q346" s="57">
        <f t="shared" si="138"/>
        <v>0</v>
      </c>
      <c r="R346" s="59">
        <v>14</v>
      </c>
      <c r="S346" s="53">
        <f t="shared" ref="S346:S347" si="143">ROUND(R346/12*7,0)</f>
        <v>8</v>
      </c>
      <c r="T346" s="58">
        <v>4</v>
      </c>
      <c r="U346" s="58">
        <v>4</v>
      </c>
      <c r="V346" s="53">
        <f t="shared" si="139"/>
        <v>0</v>
      </c>
      <c r="W346" s="59"/>
      <c r="X346" s="6"/>
    </row>
    <row r="347" spans="1:28" s="77" customFormat="1" ht="15.75" x14ac:dyDescent="0.25">
      <c r="A347" s="33" t="s">
        <v>280</v>
      </c>
      <c r="B347" s="33" t="s">
        <v>330</v>
      </c>
      <c r="C347" s="37" t="s">
        <v>62</v>
      </c>
      <c r="D347" s="34" t="s">
        <v>66</v>
      </c>
      <c r="E347" s="53">
        <v>281566</v>
      </c>
      <c r="F347" s="53">
        <f t="shared" si="140"/>
        <v>164246.82999999999</v>
      </c>
      <c r="G347" s="99">
        <v>239331</v>
      </c>
      <c r="H347" s="99">
        <v>154861</v>
      </c>
      <c r="I347" s="119">
        <f t="shared" ref="I347" si="144">G347-F347</f>
        <v>75084.170000000013</v>
      </c>
      <c r="J347" s="55">
        <f t="shared" ref="J347" si="145">ROUND(I347/F347*100,2)</f>
        <v>45.71</v>
      </c>
      <c r="K347" s="54"/>
      <c r="L347" s="55"/>
      <c r="M347" s="59"/>
      <c r="N347" s="59"/>
      <c r="O347" s="53">
        <v>176</v>
      </c>
      <c r="P347" s="53">
        <v>88</v>
      </c>
      <c r="Q347" s="57">
        <f t="shared" si="138"/>
        <v>88</v>
      </c>
      <c r="R347" s="74">
        <v>20</v>
      </c>
      <c r="S347" s="53">
        <f t="shared" si="143"/>
        <v>12</v>
      </c>
      <c r="T347" s="58">
        <v>17</v>
      </c>
      <c r="U347" s="58">
        <v>11</v>
      </c>
      <c r="V347" s="53">
        <f t="shared" si="139"/>
        <v>6</v>
      </c>
      <c r="W347" s="59"/>
      <c r="X347" s="6"/>
    </row>
    <row r="348" spans="1:28" s="77" customFormat="1" ht="15.75" x14ac:dyDescent="0.25">
      <c r="A348" s="33" t="s">
        <v>280</v>
      </c>
      <c r="B348" s="33" t="s">
        <v>330</v>
      </c>
      <c r="C348" s="37" t="s">
        <v>63</v>
      </c>
      <c r="D348" s="34" t="s">
        <v>52</v>
      </c>
      <c r="E348" s="53"/>
      <c r="F348" s="53"/>
      <c r="G348" s="53"/>
      <c r="H348" s="53"/>
      <c r="I348" s="54"/>
      <c r="J348" s="50"/>
      <c r="K348" s="54"/>
      <c r="L348" s="55"/>
      <c r="M348" s="59"/>
      <c r="N348" s="59"/>
      <c r="O348" s="53"/>
      <c r="P348" s="53"/>
      <c r="Q348" s="57">
        <f t="shared" si="138"/>
        <v>0</v>
      </c>
      <c r="R348" s="53"/>
      <c r="S348" s="53">
        <f>ROUND(R348/12*3,0)</f>
        <v>0</v>
      </c>
      <c r="T348" s="58"/>
      <c r="U348" s="58"/>
      <c r="V348" s="53">
        <f t="shared" si="139"/>
        <v>0</v>
      </c>
      <c r="W348" s="59"/>
      <c r="X348" s="6"/>
    </row>
    <row r="349" spans="1:28" s="77" customFormat="1" ht="15.75" x14ac:dyDescent="0.25">
      <c r="A349" s="33" t="s">
        <v>280</v>
      </c>
      <c r="B349" s="33" t="s">
        <v>330</v>
      </c>
      <c r="C349" s="37" t="s">
        <v>64</v>
      </c>
      <c r="D349" s="34" t="s">
        <v>55</v>
      </c>
      <c r="E349" s="53"/>
      <c r="F349" s="53"/>
      <c r="G349" s="53"/>
      <c r="H349" s="53"/>
      <c r="I349" s="54"/>
      <c r="J349" s="50"/>
      <c r="K349" s="54"/>
      <c r="L349" s="55"/>
      <c r="M349" s="59"/>
      <c r="N349" s="59"/>
      <c r="O349" s="53"/>
      <c r="P349" s="53"/>
      <c r="Q349" s="57">
        <f t="shared" si="138"/>
        <v>0</v>
      </c>
      <c r="R349" s="53"/>
      <c r="S349" s="53">
        <f>ROUND(R349/12*3,0)</f>
        <v>0</v>
      </c>
      <c r="T349" s="58"/>
      <c r="U349" s="58"/>
      <c r="V349" s="53">
        <f t="shared" si="139"/>
        <v>0</v>
      </c>
      <c r="W349" s="59"/>
      <c r="X349" s="6"/>
    </row>
    <row r="350" spans="1:28" s="77" customFormat="1" ht="15.75" x14ac:dyDescent="0.25">
      <c r="A350" s="33" t="s">
        <v>280</v>
      </c>
      <c r="B350" s="33" t="s">
        <v>330</v>
      </c>
      <c r="C350" s="37" t="s">
        <v>65</v>
      </c>
      <c r="D350" s="34" t="s">
        <v>71</v>
      </c>
      <c r="E350" s="53"/>
      <c r="F350" s="53"/>
      <c r="G350" s="53"/>
      <c r="H350" s="53"/>
      <c r="I350" s="54"/>
      <c r="J350" s="50"/>
      <c r="K350" s="54"/>
      <c r="L350" s="55"/>
      <c r="M350" s="59"/>
      <c r="N350" s="59"/>
      <c r="O350" s="53"/>
      <c r="P350" s="53"/>
      <c r="Q350" s="57">
        <f t="shared" si="138"/>
        <v>0</v>
      </c>
      <c r="R350" s="53"/>
      <c r="S350" s="53">
        <f>ROUND(R350/12*3,0)</f>
        <v>0</v>
      </c>
      <c r="T350" s="58"/>
      <c r="U350" s="58"/>
      <c r="V350" s="53">
        <f t="shared" si="139"/>
        <v>0</v>
      </c>
      <c r="W350" s="59"/>
      <c r="X350" s="6"/>
    </row>
    <row r="351" spans="1:28" s="77" customFormat="1" ht="31.5" x14ac:dyDescent="0.25">
      <c r="A351" s="33" t="s">
        <v>280</v>
      </c>
      <c r="B351" s="22" t="s">
        <v>331</v>
      </c>
      <c r="C351" s="23" t="s">
        <v>102</v>
      </c>
      <c r="D351" s="32" t="s">
        <v>30</v>
      </c>
      <c r="E351" s="61">
        <f>SUM(E352:E370)</f>
        <v>4291268</v>
      </c>
      <c r="F351" s="61">
        <f>SUM(F352:F370)</f>
        <v>2612493.0033333329</v>
      </c>
      <c r="G351" s="61">
        <f>SUM(G352:G370)</f>
        <v>3192420.29</v>
      </c>
      <c r="H351" s="61">
        <f>SUM(H352:H370)</f>
        <v>2938046.04</v>
      </c>
      <c r="I351" s="61">
        <f>SUM(I352:I370)</f>
        <v>365393.57666666684</v>
      </c>
      <c r="J351" s="50">
        <f>ROUND(I351/F351*100,2)</f>
        <v>13.99</v>
      </c>
      <c r="K351" s="61">
        <f>SUM(K352:K370)</f>
        <v>-5038.29</v>
      </c>
      <c r="L351" s="61">
        <f>SUM(L352:L369)</f>
        <v>49.89</v>
      </c>
      <c r="M351" s="61"/>
      <c r="N351" s="61"/>
      <c r="O351" s="61">
        <f t="shared" ref="O351:V351" si="146">SUM(O352:O367)</f>
        <v>7987</v>
      </c>
      <c r="P351" s="61">
        <f t="shared" si="146"/>
        <v>7937</v>
      </c>
      <c r="Q351" s="120">
        <f t="shared" si="146"/>
        <v>50</v>
      </c>
      <c r="R351" s="61">
        <f t="shared" si="146"/>
        <v>40</v>
      </c>
      <c r="S351" s="61">
        <f t="shared" si="146"/>
        <v>40</v>
      </c>
      <c r="T351" s="137">
        <f t="shared" si="146"/>
        <v>150</v>
      </c>
      <c r="U351" s="137">
        <f t="shared" si="146"/>
        <v>148</v>
      </c>
      <c r="V351" s="61">
        <f t="shared" si="146"/>
        <v>2</v>
      </c>
      <c r="W351" s="61"/>
      <c r="X351" s="6"/>
    </row>
    <row r="352" spans="1:28" s="77" customFormat="1" ht="15.75" x14ac:dyDescent="0.25">
      <c r="A352" s="33" t="s">
        <v>280</v>
      </c>
      <c r="B352" s="33" t="s">
        <v>331</v>
      </c>
      <c r="C352" s="23" t="s">
        <v>79</v>
      </c>
      <c r="D352" s="43" t="s">
        <v>77</v>
      </c>
      <c r="E352" s="53">
        <v>1833319</v>
      </c>
      <c r="F352" s="53">
        <f t="shared" ref="F352:F353" si="147">ROUND(E352/12*7,0)</f>
        <v>1069436</v>
      </c>
      <c r="G352" s="59">
        <v>1103215.32</v>
      </c>
      <c r="H352" s="99">
        <v>911130</v>
      </c>
      <c r="I352" s="119">
        <f t="shared" ref="I352:I353" si="148">G352-F352</f>
        <v>33779.320000000065</v>
      </c>
      <c r="J352" s="55">
        <f t="shared" ref="J352:J353" si="149">ROUND(I352/F352*100,2)</f>
        <v>3.16</v>
      </c>
      <c r="K352" s="54"/>
      <c r="L352" s="55"/>
      <c r="M352" s="59"/>
      <c r="N352" s="59"/>
      <c r="O352" s="53"/>
      <c r="P352" s="53"/>
      <c r="Q352" s="57">
        <f t="shared" ref="Q352:Q359" si="150">O352-P352</f>
        <v>0</v>
      </c>
      <c r="R352" s="53"/>
      <c r="S352" s="53">
        <f>ROUND(R352/12*6,0)</f>
        <v>0</v>
      </c>
      <c r="T352" s="58"/>
      <c r="U352" s="58"/>
      <c r="V352" s="53">
        <f t="shared" ref="V352:V359" si="151">T352-U352</f>
        <v>0</v>
      </c>
      <c r="W352" s="59"/>
      <c r="X352" s="6"/>
      <c r="Y352" s="177"/>
      <c r="Z352" s="177"/>
      <c r="AA352" s="177"/>
      <c r="AB352" s="177"/>
    </row>
    <row r="353" spans="1:26" s="77" customFormat="1" ht="15.75" x14ac:dyDescent="0.25">
      <c r="A353" s="33" t="s">
        <v>280</v>
      </c>
      <c r="B353" s="33" t="s">
        <v>331</v>
      </c>
      <c r="C353" s="23" t="s">
        <v>80</v>
      </c>
      <c r="D353" s="43" t="s">
        <v>78</v>
      </c>
      <c r="E353" s="53">
        <v>146906</v>
      </c>
      <c r="F353" s="53">
        <f t="shared" si="147"/>
        <v>85695</v>
      </c>
      <c r="G353" s="59">
        <v>87242.67</v>
      </c>
      <c r="H353" s="99">
        <v>75774</v>
      </c>
      <c r="I353" s="119">
        <f t="shared" si="148"/>
        <v>1547.6699999999983</v>
      </c>
      <c r="J353" s="55">
        <f t="shared" si="149"/>
        <v>1.81</v>
      </c>
      <c r="K353" s="54"/>
      <c r="L353" s="55"/>
      <c r="M353" s="59"/>
      <c r="N353" s="59"/>
      <c r="O353" s="53"/>
      <c r="P353" s="53"/>
      <c r="Q353" s="59">
        <f t="shared" si="150"/>
        <v>0</v>
      </c>
      <c r="R353" s="53"/>
      <c r="S353" s="53">
        <f>ROUND(R353/12*3,0)</f>
        <v>0</v>
      </c>
      <c r="T353" s="53"/>
      <c r="U353" s="53"/>
      <c r="V353" s="53">
        <f t="shared" si="151"/>
        <v>0</v>
      </c>
      <c r="W353" s="59"/>
      <c r="X353" s="6"/>
      <c r="Y353" s="177"/>
      <c r="Z353" s="177"/>
    </row>
    <row r="354" spans="1:26" s="77" customFormat="1" ht="15.75" x14ac:dyDescent="0.25">
      <c r="A354" s="33" t="s">
        <v>280</v>
      </c>
      <c r="B354" s="33" t="s">
        <v>331</v>
      </c>
      <c r="C354" s="23" t="s">
        <v>82</v>
      </c>
      <c r="D354" s="34" t="s">
        <v>81</v>
      </c>
      <c r="E354" s="53"/>
      <c r="F354" s="53"/>
      <c r="G354" s="53"/>
      <c r="H354" s="53"/>
      <c r="I354" s="119"/>
      <c r="J354" s="55"/>
      <c r="K354" s="54"/>
      <c r="L354" s="55"/>
      <c r="M354" s="59"/>
      <c r="N354" s="59"/>
      <c r="O354" s="53"/>
      <c r="P354" s="53"/>
      <c r="Q354" s="57">
        <f t="shared" si="150"/>
        <v>0</v>
      </c>
      <c r="R354" s="53"/>
      <c r="S354" s="53">
        <f>ROUND(R354/12*4,0)</f>
        <v>0</v>
      </c>
      <c r="T354" s="58"/>
      <c r="U354" s="58"/>
      <c r="V354" s="53">
        <f t="shared" si="151"/>
        <v>0</v>
      </c>
      <c r="W354" s="59"/>
      <c r="X354" s="6"/>
    </row>
    <row r="355" spans="1:26" s="77" customFormat="1" ht="31.5" x14ac:dyDescent="0.25">
      <c r="A355" s="33" t="s">
        <v>280</v>
      </c>
      <c r="B355" s="33" t="s">
        <v>331</v>
      </c>
      <c r="C355" s="23" t="s">
        <v>84</v>
      </c>
      <c r="D355" s="43" t="s">
        <v>83</v>
      </c>
      <c r="E355" s="53"/>
      <c r="F355" s="53"/>
      <c r="G355" s="53"/>
      <c r="H355" s="53"/>
      <c r="I355" s="119"/>
      <c r="J355" s="55"/>
      <c r="K355" s="54"/>
      <c r="L355" s="55"/>
      <c r="M355" s="59"/>
      <c r="N355" s="59"/>
      <c r="O355" s="53"/>
      <c r="P355" s="53"/>
      <c r="Q355" s="57">
        <f t="shared" si="150"/>
        <v>0</v>
      </c>
      <c r="R355" s="53"/>
      <c r="S355" s="53">
        <f>ROUND(R355/12*3,0)</f>
        <v>0</v>
      </c>
      <c r="T355" s="58"/>
      <c r="U355" s="58"/>
      <c r="V355" s="53">
        <f t="shared" si="151"/>
        <v>0</v>
      </c>
      <c r="W355" s="59"/>
      <c r="X355" s="6"/>
    </row>
    <row r="356" spans="1:26" s="77" customFormat="1" ht="15.75" x14ac:dyDescent="0.25">
      <c r="A356" s="33" t="s">
        <v>280</v>
      </c>
      <c r="B356" s="33" t="s">
        <v>331</v>
      </c>
      <c r="C356" s="23" t="s">
        <v>95</v>
      </c>
      <c r="D356" s="43" t="s">
        <v>96</v>
      </c>
      <c r="E356" s="53">
        <v>183861</v>
      </c>
      <c r="F356" s="53">
        <f t="shared" ref="F356" si="152">ROUND(E356/12*7,0)</f>
        <v>107252</v>
      </c>
      <c r="G356" s="59">
        <v>135308.4</v>
      </c>
      <c r="H356" s="99">
        <v>110795</v>
      </c>
      <c r="I356" s="119">
        <f t="shared" ref="I356" si="153">G356-F356</f>
        <v>28056.399999999994</v>
      </c>
      <c r="J356" s="55">
        <f t="shared" ref="J356" si="154">ROUND(I356/F356*100,2)</f>
        <v>26.16</v>
      </c>
      <c r="K356" s="54"/>
      <c r="L356" s="55"/>
      <c r="M356" s="59"/>
      <c r="N356" s="59"/>
      <c r="O356" s="53"/>
      <c r="P356" s="53"/>
      <c r="Q356" s="57">
        <f t="shared" si="150"/>
        <v>0</v>
      </c>
      <c r="R356" s="53"/>
      <c r="S356" s="53">
        <f>ROUND(R356/12*3,0)</f>
        <v>0</v>
      </c>
      <c r="T356" s="58"/>
      <c r="U356" s="58"/>
      <c r="V356" s="53">
        <f t="shared" si="151"/>
        <v>0</v>
      </c>
      <c r="W356" s="59"/>
      <c r="X356" s="6"/>
    </row>
    <row r="357" spans="1:26" s="77" customFormat="1" ht="31.5" x14ac:dyDescent="0.25">
      <c r="A357" s="33" t="s">
        <v>280</v>
      </c>
      <c r="B357" s="33" t="s">
        <v>331</v>
      </c>
      <c r="C357" s="23" t="s">
        <v>86</v>
      </c>
      <c r="D357" s="43" t="s">
        <v>383</v>
      </c>
      <c r="E357" s="53">
        <v>161030</v>
      </c>
      <c r="F357" s="53">
        <f>E357</f>
        <v>161030</v>
      </c>
      <c r="G357" s="59">
        <v>284839</v>
      </c>
      <c r="H357" s="99">
        <v>283334</v>
      </c>
      <c r="I357" s="119"/>
      <c r="J357" s="55"/>
      <c r="K357" s="54"/>
      <c r="L357" s="55"/>
      <c r="M357" s="59"/>
      <c r="N357" s="59"/>
      <c r="O357" s="53">
        <v>6520</v>
      </c>
      <c r="P357" s="53">
        <v>6470</v>
      </c>
      <c r="Q357" s="57">
        <f t="shared" si="150"/>
        <v>50</v>
      </c>
      <c r="R357" s="74">
        <v>40</v>
      </c>
      <c r="S357" s="53">
        <f>R357</f>
        <v>40</v>
      </c>
      <c r="T357" s="58">
        <v>107</v>
      </c>
      <c r="U357" s="58">
        <v>106</v>
      </c>
      <c r="V357" s="53">
        <f t="shared" si="151"/>
        <v>1</v>
      </c>
      <c r="W357" s="59"/>
      <c r="X357" s="6"/>
    </row>
    <row r="358" spans="1:26" s="77" customFormat="1" ht="31.5" x14ac:dyDescent="0.25">
      <c r="A358" s="33" t="s">
        <v>280</v>
      </c>
      <c r="B358" s="33" t="s">
        <v>331</v>
      </c>
      <c r="C358" s="23" t="s">
        <v>102</v>
      </c>
      <c r="D358" s="39" t="s">
        <v>351</v>
      </c>
      <c r="E358" s="53"/>
      <c r="F358" s="53"/>
      <c r="G358" s="99">
        <v>95763</v>
      </c>
      <c r="H358" s="99">
        <v>94544</v>
      </c>
      <c r="I358" s="119"/>
      <c r="J358" s="55"/>
      <c r="K358" s="54"/>
      <c r="L358" s="55"/>
      <c r="M358" s="59"/>
      <c r="N358" s="59"/>
      <c r="O358" s="53">
        <v>1467</v>
      </c>
      <c r="P358" s="53">
        <v>1467</v>
      </c>
      <c r="Q358" s="57">
        <f t="shared" si="150"/>
        <v>0</v>
      </c>
      <c r="R358" s="74"/>
      <c r="S358" s="53">
        <f t="shared" ref="S358" si="155">ROUND(R358/12*6,0)</f>
        <v>0</v>
      </c>
      <c r="T358" s="58">
        <v>43</v>
      </c>
      <c r="U358" s="58">
        <v>42</v>
      </c>
      <c r="V358" s="53">
        <f t="shared" si="151"/>
        <v>1</v>
      </c>
      <c r="W358" s="59"/>
      <c r="X358" s="6"/>
    </row>
    <row r="359" spans="1:26" s="77" customFormat="1" ht="15.75" x14ac:dyDescent="0.25">
      <c r="A359" s="33" t="s">
        <v>280</v>
      </c>
      <c r="B359" s="33" t="s">
        <v>331</v>
      </c>
      <c r="C359" s="23" t="s">
        <v>89</v>
      </c>
      <c r="D359" s="43" t="s">
        <v>88</v>
      </c>
      <c r="E359" s="53"/>
      <c r="F359" s="53"/>
      <c r="G359" s="53"/>
      <c r="H359" s="53"/>
      <c r="I359" s="55"/>
      <c r="J359" s="55"/>
      <c r="K359" s="54"/>
      <c r="L359" s="55"/>
      <c r="M359" s="59"/>
      <c r="N359" s="59"/>
      <c r="O359" s="53"/>
      <c r="P359" s="53"/>
      <c r="Q359" s="57">
        <f t="shared" si="150"/>
        <v>0</v>
      </c>
      <c r="R359" s="53"/>
      <c r="S359" s="53">
        <f>ROUND(R359/12*3,0)</f>
        <v>0</v>
      </c>
      <c r="T359" s="58"/>
      <c r="U359" s="58"/>
      <c r="V359" s="53">
        <f t="shared" si="151"/>
        <v>0</v>
      </c>
      <c r="W359" s="59"/>
      <c r="X359" s="6"/>
    </row>
    <row r="360" spans="1:26" s="77" customFormat="1" ht="15.75" x14ac:dyDescent="0.25">
      <c r="A360" s="33" t="s">
        <v>280</v>
      </c>
      <c r="B360" s="33" t="s">
        <v>331</v>
      </c>
      <c r="C360" s="112" t="s">
        <v>356</v>
      </c>
      <c r="D360" s="38" t="s">
        <v>357</v>
      </c>
      <c r="E360" s="53"/>
      <c r="F360" s="53"/>
      <c r="G360" s="53"/>
      <c r="H360" s="53"/>
      <c r="I360" s="55"/>
      <c r="J360" s="55"/>
      <c r="K360" s="54"/>
      <c r="L360" s="55"/>
      <c r="M360" s="59"/>
      <c r="N360" s="59"/>
      <c r="O360" s="53"/>
      <c r="P360" s="53"/>
      <c r="Q360" s="57"/>
      <c r="R360" s="53"/>
      <c r="S360" s="53"/>
      <c r="T360" s="58"/>
      <c r="U360" s="58"/>
      <c r="V360" s="53"/>
      <c r="W360" s="59"/>
      <c r="X360" s="6"/>
    </row>
    <row r="361" spans="1:26" s="77" customFormat="1" ht="15.75" x14ac:dyDescent="0.25">
      <c r="A361" s="33" t="s">
        <v>280</v>
      </c>
      <c r="B361" s="33" t="s">
        <v>331</v>
      </c>
      <c r="C361" s="23" t="s">
        <v>91</v>
      </c>
      <c r="D361" s="43" t="s">
        <v>90</v>
      </c>
      <c r="E361" s="53">
        <v>101178</v>
      </c>
      <c r="F361" s="53">
        <f>E361</f>
        <v>101178</v>
      </c>
      <c r="G361" s="99">
        <v>101178</v>
      </c>
      <c r="H361" s="99">
        <v>101178</v>
      </c>
      <c r="I361" s="119">
        <f>G361-F361</f>
        <v>0</v>
      </c>
      <c r="J361" s="55">
        <f>ROUND(I361/F361*100,2)</f>
        <v>0</v>
      </c>
      <c r="K361" s="54">
        <f t="shared" ref="K361" si="156">G361-F361</f>
        <v>0</v>
      </c>
      <c r="L361" s="55">
        <f t="shared" ref="L361" si="157">ROUND(K361*100/-F361,2)</f>
        <v>0</v>
      </c>
      <c r="M361" s="59"/>
      <c r="N361" s="59"/>
      <c r="O361" s="53"/>
      <c r="P361" s="53"/>
      <c r="Q361" s="57">
        <f t="shared" ref="Q361:Q367" si="158">O361-P361</f>
        <v>0</v>
      </c>
      <c r="R361" s="53"/>
      <c r="S361" s="53">
        <f t="shared" ref="S361:S367" si="159">ROUND(R361/12*3,0)</f>
        <v>0</v>
      </c>
      <c r="T361" s="58"/>
      <c r="U361" s="58"/>
      <c r="V361" s="53">
        <f t="shared" ref="V361:V367" si="160">T361-U361</f>
        <v>0</v>
      </c>
      <c r="W361" s="59"/>
      <c r="X361" s="6"/>
    </row>
    <row r="362" spans="1:26" s="77" customFormat="1" ht="15.75" x14ac:dyDescent="0.25">
      <c r="A362" s="33" t="s">
        <v>280</v>
      </c>
      <c r="B362" s="33" t="s">
        <v>331</v>
      </c>
      <c r="C362" s="23" t="s">
        <v>94</v>
      </c>
      <c r="D362" s="43" t="s">
        <v>97</v>
      </c>
      <c r="E362" s="53"/>
      <c r="F362" s="53"/>
      <c r="G362" s="53"/>
      <c r="H362" s="53"/>
      <c r="I362" s="55"/>
      <c r="J362" s="55"/>
      <c r="K362" s="54"/>
      <c r="L362" s="55"/>
      <c r="M362" s="59"/>
      <c r="N362" s="59"/>
      <c r="O362" s="53"/>
      <c r="P362" s="53"/>
      <c r="Q362" s="57">
        <f t="shared" si="158"/>
        <v>0</v>
      </c>
      <c r="R362" s="53"/>
      <c r="S362" s="53">
        <f t="shared" si="159"/>
        <v>0</v>
      </c>
      <c r="T362" s="58"/>
      <c r="U362" s="58"/>
      <c r="V362" s="53">
        <f t="shared" si="160"/>
        <v>0</v>
      </c>
      <c r="W362" s="59"/>
      <c r="X362" s="6"/>
    </row>
    <row r="363" spans="1:26" s="77" customFormat="1" ht="15.75" x14ac:dyDescent="0.25">
      <c r="A363" s="33" t="s">
        <v>280</v>
      </c>
      <c r="B363" s="33" t="s">
        <v>331</v>
      </c>
      <c r="C363" s="23" t="s">
        <v>93</v>
      </c>
      <c r="D363" s="43" t="s">
        <v>92</v>
      </c>
      <c r="E363" s="53"/>
      <c r="F363" s="53"/>
      <c r="G363" s="53"/>
      <c r="H363" s="53"/>
      <c r="I363" s="119"/>
      <c r="J363" s="55"/>
      <c r="K363" s="54"/>
      <c r="L363" s="55"/>
      <c r="M363" s="59"/>
      <c r="N363" s="59"/>
      <c r="O363" s="53"/>
      <c r="P363" s="53"/>
      <c r="Q363" s="57">
        <f t="shared" si="158"/>
        <v>0</v>
      </c>
      <c r="R363" s="53"/>
      <c r="S363" s="53">
        <f t="shared" si="159"/>
        <v>0</v>
      </c>
      <c r="T363" s="58"/>
      <c r="U363" s="58"/>
      <c r="V363" s="53">
        <f t="shared" si="160"/>
        <v>0</v>
      </c>
      <c r="W363" s="59"/>
      <c r="X363" s="6"/>
    </row>
    <row r="364" spans="1:26" s="77" customFormat="1" ht="37.5" customHeight="1" x14ac:dyDescent="0.25">
      <c r="A364" s="33" t="s">
        <v>280</v>
      </c>
      <c r="B364" s="33" t="s">
        <v>331</v>
      </c>
      <c r="C364" s="23" t="s">
        <v>98</v>
      </c>
      <c r="D364" s="34" t="s">
        <v>99</v>
      </c>
      <c r="E364" s="53">
        <v>854374</v>
      </c>
      <c r="F364" s="53">
        <f t="shared" ref="F364:F365" si="161">ROUND(E364/12*7,0)</f>
        <v>498385</v>
      </c>
      <c r="G364" s="59">
        <v>740554.67</v>
      </c>
      <c r="H364" s="99">
        <v>717411</v>
      </c>
      <c r="I364" s="119">
        <f t="shared" ref="I364:I365" si="162">G364-F364</f>
        <v>242169.67000000004</v>
      </c>
      <c r="J364" s="55">
        <f t="shared" ref="J364:J365" si="163">ROUND(I364/F364*100,2)</f>
        <v>48.59</v>
      </c>
      <c r="K364" s="54"/>
      <c r="L364" s="55"/>
      <c r="M364" s="59"/>
      <c r="N364" s="59"/>
      <c r="O364" s="53"/>
      <c r="P364" s="53"/>
      <c r="Q364" s="57">
        <f t="shared" si="158"/>
        <v>0</v>
      </c>
      <c r="R364" s="53"/>
      <c r="S364" s="53">
        <f t="shared" si="159"/>
        <v>0</v>
      </c>
      <c r="T364" s="58"/>
      <c r="U364" s="58"/>
      <c r="V364" s="53">
        <f t="shared" si="160"/>
        <v>0</v>
      </c>
      <c r="W364" s="59"/>
      <c r="X364" s="6"/>
    </row>
    <row r="365" spans="1:26" s="77" customFormat="1" ht="15.75" x14ac:dyDescent="0.25">
      <c r="A365" s="33" t="s">
        <v>280</v>
      </c>
      <c r="B365" s="33" t="s">
        <v>331</v>
      </c>
      <c r="C365" s="23" t="s">
        <v>100</v>
      </c>
      <c r="D365" s="34" t="s">
        <v>101</v>
      </c>
      <c r="E365" s="53">
        <v>20288</v>
      </c>
      <c r="F365" s="53">
        <f t="shared" si="161"/>
        <v>11835</v>
      </c>
      <c r="G365" s="59">
        <v>7024.58</v>
      </c>
      <c r="H365" s="99">
        <v>7025</v>
      </c>
      <c r="I365" s="119"/>
      <c r="J365" s="55"/>
      <c r="K365" s="54">
        <f t="shared" ref="K364:K365" si="164">G365-F365</f>
        <v>-4810.42</v>
      </c>
      <c r="L365" s="55">
        <f t="shared" ref="L364:L365" si="165">ROUND(K365*100/-F365,2)</f>
        <v>40.65</v>
      </c>
      <c r="M365" s="59"/>
      <c r="N365" s="59"/>
      <c r="O365" s="53"/>
      <c r="P365" s="53"/>
      <c r="Q365" s="57">
        <f t="shared" si="158"/>
        <v>0</v>
      </c>
      <c r="R365" s="53"/>
      <c r="S365" s="53">
        <f t="shared" si="159"/>
        <v>0</v>
      </c>
      <c r="T365" s="58"/>
      <c r="U365" s="58"/>
      <c r="V365" s="53">
        <f t="shared" si="160"/>
        <v>0</v>
      </c>
      <c r="W365" s="59"/>
      <c r="X365" s="6"/>
    </row>
    <row r="366" spans="1:26" s="77" customFormat="1" ht="47.25" x14ac:dyDescent="0.25">
      <c r="A366" s="33" t="s">
        <v>280</v>
      </c>
      <c r="B366" s="33" t="s">
        <v>331</v>
      </c>
      <c r="C366" s="23" t="s">
        <v>102</v>
      </c>
      <c r="D366" s="39" t="s">
        <v>87</v>
      </c>
      <c r="E366" s="53">
        <v>4226</v>
      </c>
      <c r="F366" s="53">
        <f>ROUND(E366/12*7,2)</f>
        <v>2465.17</v>
      </c>
      <c r="G366" s="53">
        <v>2237.3000000000002</v>
      </c>
      <c r="H366" s="53">
        <v>2237.3000000000002</v>
      </c>
      <c r="I366" s="119"/>
      <c r="J366" s="55"/>
      <c r="K366" s="54">
        <f t="shared" ref="K366" si="166">G366-F366</f>
        <v>-227.86999999999989</v>
      </c>
      <c r="L366" s="55">
        <f t="shared" ref="L366" si="167">ROUND(K366*100/-F366,2)</f>
        <v>9.24</v>
      </c>
      <c r="M366" s="59"/>
      <c r="N366" s="59"/>
      <c r="O366" s="53"/>
      <c r="P366" s="53"/>
      <c r="Q366" s="57">
        <f t="shared" si="158"/>
        <v>0</v>
      </c>
      <c r="R366" s="53"/>
      <c r="S366" s="53">
        <f t="shared" si="159"/>
        <v>0</v>
      </c>
      <c r="T366" s="58"/>
      <c r="U366" s="58"/>
      <c r="V366" s="53">
        <f t="shared" si="160"/>
        <v>0</v>
      </c>
      <c r="W366" s="59"/>
      <c r="X366" s="6"/>
    </row>
    <row r="367" spans="1:26" s="77" customFormat="1" ht="63" x14ac:dyDescent="0.25">
      <c r="A367" s="33" t="s">
        <v>280</v>
      </c>
      <c r="B367" s="33" t="s">
        <v>331</v>
      </c>
      <c r="C367" s="23" t="s">
        <v>102</v>
      </c>
      <c r="D367" s="39" t="s">
        <v>103</v>
      </c>
      <c r="E367" s="53">
        <v>986086</v>
      </c>
      <c r="F367" s="53">
        <f>E367/12*7</f>
        <v>575216.83333333326</v>
      </c>
      <c r="G367" s="99">
        <v>634617.74</v>
      </c>
      <c r="H367" s="99">
        <v>634617.74</v>
      </c>
      <c r="I367" s="119">
        <f>G367-F367</f>
        <v>59400.906666666735</v>
      </c>
      <c r="J367" s="55">
        <f>ROUND(I367/F367*100,2)</f>
        <v>10.33</v>
      </c>
      <c r="K367" s="54"/>
      <c r="L367" s="55"/>
      <c r="M367" s="59"/>
      <c r="N367" s="59"/>
      <c r="O367" s="53"/>
      <c r="P367" s="53"/>
      <c r="Q367" s="57">
        <f t="shared" si="158"/>
        <v>0</v>
      </c>
      <c r="R367" s="53"/>
      <c r="S367" s="53">
        <f t="shared" si="159"/>
        <v>0</v>
      </c>
      <c r="T367" s="58"/>
      <c r="U367" s="58"/>
      <c r="V367" s="53">
        <f t="shared" si="160"/>
        <v>0</v>
      </c>
      <c r="W367" s="59"/>
      <c r="X367" s="6"/>
    </row>
    <row r="368" spans="1:26" s="77" customFormat="1" ht="31.5" x14ac:dyDescent="0.25">
      <c r="A368" s="33" t="s">
        <v>280</v>
      </c>
      <c r="B368" s="33" t="s">
        <v>331</v>
      </c>
      <c r="C368" s="23" t="s">
        <v>361</v>
      </c>
      <c r="D368" s="39" t="s">
        <v>362</v>
      </c>
      <c r="E368" s="53"/>
      <c r="F368" s="53"/>
      <c r="G368" s="53"/>
      <c r="H368" s="53"/>
      <c r="I368" s="119"/>
      <c r="J368" s="55"/>
      <c r="K368" s="54"/>
      <c r="L368" s="55"/>
      <c r="M368" s="59"/>
      <c r="N368" s="59"/>
      <c r="O368" s="53"/>
      <c r="P368" s="53"/>
      <c r="Q368" s="57"/>
      <c r="R368" s="53"/>
      <c r="S368" s="53"/>
      <c r="T368" s="58"/>
      <c r="U368" s="58"/>
      <c r="V368" s="53"/>
      <c r="W368" s="59"/>
      <c r="X368" s="6"/>
    </row>
    <row r="369" spans="1:24" s="77" customFormat="1" ht="15.75" x14ac:dyDescent="0.25">
      <c r="A369" s="33" t="s">
        <v>280</v>
      </c>
      <c r="B369" s="33" t="s">
        <v>331</v>
      </c>
      <c r="C369" s="23" t="s">
        <v>364</v>
      </c>
      <c r="D369" s="39" t="s">
        <v>363</v>
      </c>
      <c r="E369" s="53"/>
      <c r="F369" s="53"/>
      <c r="G369" s="59">
        <v>54.14</v>
      </c>
      <c r="H369" s="53"/>
      <c r="I369" s="119">
        <f>G369-F369</f>
        <v>54.14</v>
      </c>
      <c r="J369" s="50"/>
      <c r="K369" s="54"/>
      <c r="L369" s="55"/>
      <c r="M369" s="59"/>
      <c r="N369" s="59"/>
      <c r="O369" s="53"/>
      <c r="P369" s="53"/>
      <c r="Q369" s="57"/>
      <c r="R369" s="53"/>
      <c r="S369" s="53"/>
      <c r="T369" s="58"/>
      <c r="U369" s="58"/>
      <c r="V369" s="53"/>
      <c r="W369" s="59"/>
      <c r="X369" s="6"/>
    </row>
    <row r="370" spans="1:24" s="77" customFormat="1" ht="15.75" x14ac:dyDescent="0.25">
      <c r="A370" s="33" t="s">
        <v>280</v>
      </c>
      <c r="B370" s="33" t="s">
        <v>331</v>
      </c>
      <c r="C370" s="23" t="s">
        <v>420</v>
      </c>
      <c r="D370" s="117" t="s">
        <v>421</v>
      </c>
      <c r="E370" s="53"/>
      <c r="F370" s="53"/>
      <c r="G370" s="59">
        <v>385.47</v>
      </c>
      <c r="H370" s="53"/>
      <c r="I370" s="119">
        <f>G370-F370</f>
        <v>385.47</v>
      </c>
      <c r="J370" s="50"/>
      <c r="K370" s="54"/>
      <c r="L370" s="55"/>
      <c r="M370" s="59"/>
      <c r="N370" s="59"/>
      <c r="O370" s="53"/>
      <c r="P370" s="53"/>
      <c r="Q370" s="57"/>
      <c r="R370" s="53"/>
      <c r="S370" s="53"/>
      <c r="T370" s="58"/>
      <c r="U370" s="58"/>
      <c r="V370" s="53"/>
      <c r="W370" s="59"/>
      <c r="X370" s="6"/>
    </row>
    <row r="371" spans="1:24" s="77" customFormat="1" ht="15.75" x14ac:dyDescent="0.25">
      <c r="A371" s="33" t="s">
        <v>280</v>
      </c>
      <c r="B371" s="21">
        <v>2</v>
      </c>
      <c r="C371" s="23" t="s">
        <v>102</v>
      </c>
      <c r="D371" s="40" t="s">
        <v>31</v>
      </c>
      <c r="E371" s="64">
        <f>E372+E378+E433</f>
        <v>63587944</v>
      </c>
      <c r="F371" s="64">
        <f>F372+F378+F433</f>
        <v>37285032.973333336</v>
      </c>
      <c r="G371" s="64">
        <f>G372+G378+G433</f>
        <v>38322577.559999928</v>
      </c>
      <c r="H371" s="64">
        <f>H372+H378+H433</f>
        <v>35005605.289999999</v>
      </c>
      <c r="I371" s="126">
        <f>I372+I378+I433</f>
        <v>2786118.1099999994</v>
      </c>
      <c r="J371" s="50">
        <f>ROUND(I371/F371*100,2)</f>
        <v>7.47</v>
      </c>
      <c r="K371" s="126">
        <f>K372+K378+K433</f>
        <v>-1810779.5233334035</v>
      </c>
      <c r="L371" s="55">
        <f>ROUND(K371*100/-F371,2)</f>
        <v>4.8600000000000003</v>
      </c>
      <c r="M371" s="64">
        <v>505502</v>
      </c>
      <c r="N371" s="49">
        <f>ROUND(M371/12*7,2)</f>
        <v>294876.17</v>
      </c>
      <c r="O371" s="64">
        <f t="shared" ref="O371:V371" si="168">O372+O378+O433</f>
        <v>266738</v>
      </c>
      <c r="P371" s="64">
        <f t="shared" si="168"/>
        <v>255905</v>
      </c>
      <c r="Q371" s="126">
        <f t="shared" si="168"/>
        <v>10833</v>
      </c>
      <c r="R371" s="64">
        <f t="shared" si="168"/>
        <v>24047</v>
      </c>
      <c r="S371" s="64">
        <f t="shared" si="168"/>
        <v>14030</v>
      </c>
      <c r="T371" s="136">
        <f t="shared" si="168"/>
        <v>14579</v>
      </c>
      <c r="U371" s="136">
        <f t="shared" si="168"/>
        <v>14278</v>
      </c>
      <c r="V371" s="64">
        <f t="shared" si="168"/>
        <v>301</v>
      </c>
      <c r="W371" s="64"/>
      <c r="X371" s="6"/>
    </row>
    <row r="372" spans="1:24" s="77" customFormat="1" ht="15.75" x14ac:dyDescent="0.25">
      <c r="A372" s="33" t="s">
        <v>280</v>
      </c>
      <c r="B372" s="22" t="s">
        <v>332</v>
      </c>
      <c r="C372" s="23" t="s">
        <v>102</v>
      </c>
      <c r="D372" s="32" t="s">
        <v>32</v>
      </c>
      <c r="E372" s="64">
        <f>SUM(E373:E377)</f>
        <v>39112888</v>
      </c>
      <c r="F372" s="64">
        <f>SUM(F373:F377)</f>
        <v>22802642</v>
      </c>
      <c r="G372" s="64">
        <f>SUM(G373:G377)</f>
        <v>23782166</v>
      </c>
      <c r="H372" s="64">
        <f>SUM(H373:H377)</f>
        <v>22802642</v>
      </c>
      <c r="I372" s="126">
        <f>SUM(I373:I377)</f>
        <v>979524</v>
      </c>
      <c r="J372" s="126"/>
      <c r="K372" s="126">
        <f>SUM(K373:K377)</f>
        <v>0</v>
      </c>
      <c r="L372" s="64">
        <f>SUM(L373:L377)</f>
        <v>0</v>
      </c>
      <c r="M372" s="64"/>
      <c r="N372" s="64"/>
      <c r="O372" s="64">
        <f t="shared" ref="O372:V372" si="169">SUM(O373:O377)</f>
        <v>159942</v>
      </c>
      <c r="P372" s="64">
        <f t="shared" si="169"/>
        <v>159942</v>
      </c>
      <c r="Q372" s="126">
        <f t="shared" si="169"/>
        <v>0</v>
      </c>
      <c r="R372" s="64">
        <f t="shared" si="169"/>
        <v>18777</v>
      </c>
      <c r="S372" s="64">
        <f t="shared" si="169"/>
        <v>10954</v>
      </c>
      <c r="T372" s="136">
        <f t="shared" si="169"/>
        <v>11394</v>
      </c>
      <c r="U372" s="136">
        <f t="shared" si="169"/>
        <v>11394</v>
      </c>
      <c r="V372" s="64">
        <f t="shared" si="169"/>
        <v>0</v>
      </c>
      <c r="W372" s="64"/>
      <c r="X372" s="6"/>
    </row>
    <row r="373" spans="1:24" s="77" customFormat="1" ht="23.25" customHeight="1" x14ac:dyDescent="0.25">
      <c r="A373" s="33" t="s">
        <v>280</v>
      </c>
      <c r="B373" s="33" t="s">
        <v>332</v>
      </c>
      <c r="C373" s="23" t="s">
        <v>109</v>
      </c>
      <c r="D373" s="34" t="s">
        <v>106</v>
      </c>
      <c r="E373" s="53">
        <v>38469963</v>
      </c>
      <c r="F373" s="99">
        <f>3205830*7</f>
        <v>22440810</v>
      </c>
      <c r="G373" s="99">
        <v>23344950</v>
      </c>
      <c r="H373" s="99">
        <f>3205830*7</f>
        <v>22440810</v>
      </c>
      <c r="I373" s="119">
        <f>G373-F373</f>
        <v>904140</v>
      </c>
      <c r="J373" s="55">
        <f>ROUND(I373/F373*100,2)</f>
        <v>4.03</v>
      </c>
      <c r="K373" s="54"/>
      <c r="L373" s="55"/>
      <c r="M373" s="59"/>
      <c r="N373" s="59"/>
      <c r="O373" s="53">
        <v>159418</v>
      </c>
      <c r="P373" s="53">
        <v>159418</v>
      </c>
      <c r="Q373" s="59">
        <f>O373-P373</f>
        <v>0</v>
      </c>
      <c r="R373" s="74">
        <v>18608</v>
      </c>
      <c r="S373" s="53">
        <f>ROUND(R373/12*7,0)</f>
        <v>10855</v>
      </c>
      <c r="T373" s="58">
        <v>11289</v>
      </c>
      <c r="U373" s="58">
        <v>11289</v>
      </c>
      <c r="V373" s="53">
        <f>T373-U373</f>
        <v>0</v>
      </c>
      <c r="W373" s="59"/>
      <c r="X373" s="6"/>
    </row>
    <row r="374" spans="1:24" s="77" customFormat="1" ht="31.5" x14ac:dyDescent="0.25">
      <c r="A374" s="33" t="s">
        <v>280</v>
      </c>
      <c r="B374" s="33" t="s">
        <v>332</v>
      </c>
      <c r="C374" s="23" t="s">
        <v>110</v>
      </c>
      <c r="D374" s="34" t="s">
        <v>114</v>
      </c>
      <c r="E374" s="53"/>
      <c r="F374" s="53"/>
      <c r="G374" s="53"/>
      <c r="H374" s="53"/>
      <c r="I374" s="119"/>
      <c r="J374" s="55"/>
      <c r="K374" s="119"/>
      <c r="L374" s="55"/>
      <c r="M374" s="59"/>
      <c r="N374" s="59"/>
      <c r="O374" s="53"/>
      <c r="P374" s="53"/>
      <c r="Q374" s="59">
        <f>O374-P374</f>
        <v>0</v>
      </c>
      <c r="R374" s="53"/>
      <c r="S374" s="53">
        <f>ROUND(R374/12*3,0)</f>
        <v>0</v>
      </c>
      <c r="T374" s="53"/>
      <c r="U374" s="53"/>
      <c r="V374" s="53">
        <f>T374-U374</f>
        <v>0</v>
      </c>
      <c r="W374" s="59"/>
      <c r="X374" s="6"/>
    </row>
    <row r="375" spans="1:24" s="77" customFormat="1" ht="15.75" x14ac:dyDescent="0.25">
      <c r="A375" s="33" t="s">
        <v>280</v>
      </c>
      <c r="B375" s="33" t="s">
        <v>332</v>
      </c>
      <c r="C375" s="23" t="s">
        <v>111</v>
      </c>
      <c r="D375" s="34" t="s">
        <v>115</v>
      </c>
      <c r="E375" s="53"/>
      <c r="F375" s="53"/>
      <c r="G375" s="53"/>
      <c r="H375" s="53"/>
      <c r="I375" s="54"/>
      <c r="J375" s="50"/>
      <c r="K375" s="54"/>
      <c r="L375" s="55"/>
      <c r="M375" s="59"/>
      <c r="N375" s="59"/>
      <c r="O375" s="53"/>
      <c r="P375" s="53"/>
      <c r="Q375" s="57">
        <f>O375-P375</f>
        <v>0</v>
      </c>
      <c r="R375" s="53"/>
      <c r="S375" s="53">
        <f>ROUND(R375/12*3,0)</f>
        <v>0</v>
      </c>
      <c r="T375" s="58"/>
      <c r="U375" s="58"/>
      <c r="V375" s="53">
        <f>T375-U375</f>
        <v>0</v>
      </c>
      <c r="W375" s="59"/>
      <c r="X375" s="6"/>
    </row>
    <row r="376" spans="1:24" s="77" customFormat="1" ht="31.5" x14ac:dyDescent="0.25">
      <c r="A376" s="33" t="s">
        <v>280</v>
      </c>
      <c r="B376" s="33" t="s">
        <v>332</v>
      </c>
      <c r="C376" s="23" t="s">
        <v>113</v>
      </c>
      <c r="D376" s="34" t="s">
        <v>116</v>
      </c>
      <c r="E376" s="53"/>
      <c r="F376" s="53"/>
      <c r="G376" s="53"/>
      <c r="H376" s="53"/>
      <c r="I376" s="54"/>
      <c r="J376" s="50"/>
      <c r="K376" s="54"/>
      <c r="L376" s="55"/>
      <c r="M376" s="59"/>
      <c r="N376" s="59"/>
      <c r="O376" s="53"/>
      <c r="P376" s="53"/>
      <c r="Q376" s="57">
        <f>O376-P376</f>
        <v>0</v>
      </c>
      <c r="R376" s="53"/>
      <c r="S376" s="53">
        <f>ROUND(R376/12*4,0)</f>
        <v>0</v>
      </c>
      <c r="T376" s="58"/>
      <c r="U376" s="58"/>
      <c r="V376" s="53">
        <f>T376-U376</f>
        <v>0</v>
      </c>
      <c r="W376" s="59"/>
      <c r="X376" s="6"/>
    </row>
    <row r="377" spans="1:24" s="77" customFormat="1" ht="15.75" x14ac:dyDescent="0.25">
      <c r="A377" s="33" t="s">
        <v>280</v>
      </c>
      <c r="B377" s="33" t="s">
        <v>332</v>
      </c>
      <c r="C377" s="23" t="s">
        <v>112</v>
      </c>
      <c r="D377" s="34" t="s">
        <v>117</v>
      </c>
      <c r="E377" s="53">
        <v>642925</v>
      </c>
      <c r="F377" s="53">
        <f>50724*3+51147*3+56219</f>
        <v>361832</v>
      </c>
      <c r="G377" s="99">
        <v>437216</v>
      </c>
      <c r="H377" s="53">
        <f>50724*3+51147*3+56219</f>
        <v>361832</v>
      </c>
      <c r="I377" s="119">
        <f>G377-F377</f>
        <v>75384</v>
      </c>
      <c r="J377" s="55">
        <f>ROUND(I377/F377*100,2)</f>
        <v>20.83</v>
      </c>
      <c r="K377" s="54"/>
      <c r="L377" s="55"/>
      <c r="M377" s="59"/>
      <c r="N377" s="59"/>
      <c r="O377" s="53">
        <v>524</v>
      </c>
      <c r="P377" s="53">
        <v>524</v>
      </c>
      <c r="Q377" s="57">
        <f>O377-P377</f>
        <v>0</v>
      </c>
      <c r="R377" s="74">
        <v>169</v>
      </c>
      <c r="S377" s="53">
        <f>ROUND(R377/12*7,0)</f>
        <v>99</v>
      </c>
      <c r="T377" s="58">
        <v>105</v>
      </c>
      <c r="U377" s="58">
        <v>105</v>
      </c>
      <c r="V377" s="53">
        <f>T377-U377</f>
        <v>0</v>
      </c>
      <c r="W377" s="59"/>
      <c r="X377" s="6"/>
    </row>
    <row r="378" spans="1:24" s="77" customFormat="1" ht="15.75" x14ac:dyDescent="0.25">
      <c r="A378" s="33" t="s">
        <v>280</v>
      </c>
      <c r="B378" s="22" t="s">
        <v>333</v>
      </c>
      <c r="C378" s="23" t="s">
        <v>102</v>
      </c>
      <c r="D378" s="41" t="s">
        <v>33</v>
      </c>
      <c r="E378" s="64">
        <f>SUM(E379:E432)</f>
        <v>12775584</v>
      </c>
      <c r="F378" s="64">
        <f>SUM(F379:F432)</f>
        <v>7483005.6400000006</v>
      </c>
      <c r="G378" s="64">
        <f>SUM(G379:G432)</f>
        <v>8023296</v>
      </c>
      <c r="H378" s="64">
        <f>SUM(H379:H432)</f>
        <v>6720894</v>
      </c>
      <c r="I378" s="64">
        <f>SUM(I379:I432)</f>
        <v>1262897.8499999999</v>
      </c>
      <c r="J378" s="50">
        <f>ROUND(I378/F378*100,2)</f>
        <v>16.88</v>
      </c>
      <c r="K378" s="64">
        <f>SUM(K379:K432)</f>
        <v>-722607.49</v>
      </c>
      <c r="L378" s="55">
        <f>ROUND(K378*100/-F378,2)</f>
        <v>9.66</v>
      </c>
      <c r="M378" s="64"/>
      <c r="N378" s="64"/>
      <c r="O378" s="64">
        <f t="shared" ref="O378:V378" si="170">SUM(O379:O432)</f>
        <v>106796</v>
      </c>
      <c r="P378" s="64">
        <f t="shared" si="170"/>
        <v>95963</v>
      </c>
      <c r="Q378" s="64">
        <f t="shared" si="170"/>
        <v>10833</v>
      </c>
      <c r="R378" s="64">
        <f t="shared" si="170"/>
        <v>5270</v>
      </c>
      <c r="S378" s="64">
        <f t="shared" si="170"/>
        <v>3076</v>
      </c>
      <c r="T378" s="64">
        <f t="shared" si="170"/>
        <v>3185</v>
      </c>
      <c r="U378" s="64">
        <f t="shared" si="170"/>
        <v>2884</v>
      </c>
      <c r="V378" s="64">
        <f t="shared" si="170"/>
        <v>301</v>
      </c>
      <c r="W378" s="64"/>
      <c r="X378" s="6"/>
    </row>
    <row r="379" spans="1:24" s="77" customFormat="1" ht="31.5" x14ac:dyDescent="0.25">
      <c r="A379" s="33" t="s">
        <v>280</v>
      </c>
      <c r="B379" s="33" t="s">
        <v>333</v>
      </c>
      <c r="C379" s="42" t="s">
        <v>139</v>
      </c>
      <c r="D379" s="43" t="s">
        <v>119</v>
      </c>
      <c r="E379" s="53">
        <v>107892</v>
      </c>
      <c r="F379" s="53">
        <f t="shared" ref="F379:F380" si="171">ROUND(E379/12*7,2)</f>
        <v>62937</v>
      </c>
      <c r="G379" s="99">
        <v>63686</v>
      </c>
      <c r="H379" s="99">
        <v>62937</v>
      </c>
      <c r="I379" s="119">
        <f t="shared" ref="I379:I380" si="172">G379-F379</f>
        <v>749</v>
      </c>
      <c r="J379" s="55">
        <f t="shared" ref="J379:J380" si="173">ROUND(I379/F379*100,2)</f>
        <v>1.19</v>
      </c>
      <c r="K379" s="54"/>
      <c r="L379" s="55"/>
      <c r="M379" s="59"/>
      <c r="N379" s="59"/>
      <c r="O379" s="53">
        <v>2632</v>
      </c>
      <c r="P379" s="53">
        <v>2632</v>
      </c>
      <c r="Q379" s="57">
        <f t="shared" ref="Q379:Q410" si="174">O379-P379</f>
        <v>0</v>
      </c>
      <c r="R379" s="59">
        <v>144</v>
      </c>
      <c r="S379" s="53">
        <f t="shared" ref="S379:S380" si="175">ROUND(R379/12*7,0)</f>
        <v>84</v>
      </c>
      <c r="T379" s="58">
        <v>85</v>
      </c>
      <c r="U379" s="58">
        <v>84</v>
      </c>
      <c r="V379" s="53">
        <f t="shared" ref="V379:V410" si="176">T379-U379</f>
        <v>1</v>
      </c>
      <c r="W379" s="59"/>
      <c r="X379" s="6"/>
    </row>
    <row r="380" spans="1:24" s="77" customFormat="1" ht="47.25" x14ac:dyDescent="0.25">
      <c r="A380" s="33" t="s">
        <v>280</v>
      </c>
      <c r="B380" s="33" t="s">
        <v>333</v>
      </c>
      <c r="C380" s="42" t="s">
        <v>140</v>
      </c>
      <c r="D380" s="43" t="s">
        <v>120</v>
      </c>
      <c r="E380" s="53">
        <v>454006</v>
      </c>
      <c r="F380" s="53">
        <f t="shared" si="171"/>
        <v>264836.83</v>
      </c>
      <c r="G380" s="99">
        <v>287330</v>
      </c>
      <c r="H380" s="99">
        <v>252652</v>
      </c>
      <c r="I380" s="119">
        <f t="shared" si="172"/>
        <v>22493.169999999984</v>
      </c>
      <c r="J380" s="55">
        <f t="shared" si="173"/>
        <v>8.49</v>
      </c>
      <c r="K380" s="54"/>
      <c r="L380" s="55"/>
      <c r="M380" s="59"/>
      <c r="N380" s="59"/>
      <c r="O380" s="53">
        <v>13204</v>
      </c>
      <c r="P380" s="53">
        <v>11781</v>
      </c>
      <c r="Q380" s="59">
        <f t="shared" si="174"/>
        <v>1423</v>
      </c>
      <c r="R380" s="59">
        <v>729</v>
      </c>
      <c r="S380" s="53">
        <f t="shared" si="175"/>
        <v>425</v>
      </c>
      <c r="T380" s="58">
        <v>491</v>
      </c>
      <c r="U380" s="58">
        <v>445</v>
      </c>
      <c r="V380" s="53">
        <f t="shared" si="176"/>
        <v>46</v>
      </c>
      <c r="W380" s="59"/>
      <c r="X380" s="6"/>
    </row>
    <row r="381" spans="1:24" s="77" customFormat="1" ht="31.5" x14ac:dyDescent="0.25">
      <c r="A381" s="33" t="s">
        <v>280</v>
      </c>
      <c r="B381" s="33" t="s">
        <v>333</v>
      </c>
      <c r="C381" s="42" t="s">
        <v>141</v>
      </c>
      <c r="D381" s="43" t="s">
        <v>142</v>
      </c>
      <c r="E381" s="53"/>
      <c r="F381" s="53"/>
      <c r="G381" s="53"/>
      <c r="H381" s="53"/>
      <c r="I381" s="54"/>
      <c r="J381" s="50"/>
      <c r="K381" s="54"/>
      <c r="L381" s="55"/>
      <c r="M381" s="59"/>
      <c r="N381" s="59"/>
      <c r="O381" s="53"/>
      <c r="P381" s="53"/>
      <c r="Q381" s="57">
        <f t="shared" si="174"/>
        <v>0</v>
      </c>
      <c r="R381" s="53"/>
      <c r="S381" s="53">
        <f>ROUND(R381/12*3,0)</f>
        <v>0</v>
      </c>
      <c r="T381" s="58"/>
      <c r="U381" s="58"/>
      <c r="V381" s="53">
        <f t="shared" si="176"/>
        <v>0</v>
      </c>
      <c r="W381" s="59"/>
      <c r="X381" s="6"/>
    </row>
    <row r="382" spans="1:24" s="77" customFormat="1" ht="31.5" x14ac:dyDescent="0.25">
      <c r="A382" s="33" t="s">
        <v>280</v>
      </c>
      <c r="B382" s="33" t="s">
        <v>333</v>
      </c>
      <c r="C382" s="42" t="s">
        <v>143</v>
      </c>
      <c r="D382" s="43" t="s">
        <v>144</v>
      </c>
      <c r="E382" s="53"/>
      <c r="F382" s="53"/>
      <c r="G382" s="53"/>
      <c r="H382" s="53"/>
      <c r="I382" s="54"/>
      <c r="J382" s="50"/>
      <c r="K382" s="54"/>
      <c r="L382" s="55"/>
      <c r="M382" s="59"/>
      <c r="N382" s="59"/>
      <c r="O382" s="53"/>
      <c r="P382" s="53"/>
      <c r="Q382" s="57">
        <f t="shared" si="174"/>
        <v>0</v>
      </c>
      <c r="R382" s="53"/>
      <c r="S382" s="53">
        <f>ROUND(R382/12*3,0)</f>
        <v>0</v>
      </c>
      <c r="T382" s="58"/>
      <c r="U382" s="58"/>
      <c r="V382" s="53">
        <f t="shared" si="176"/>
        <v>0</v>
      </c>
      <c r="W382" s="59"/>
      <c r="X382" s="6"/>
    </row>
    <row r="383" spans="1:24" s="77" customFormat="1" ht="15.75" x14ac:dyDescent="0.25">
      <c r="A383" s="33" t="s">
        <v>280</v>
      </c>
      <c r="B383" s="33" t="s">
        <v>333</v>
      </c>
      <c r="C383" s="42" t="s">
        <v>145</v>
      </c>
      <c r="D383" s="43" t="s">
        <v>146</v>
      </c>
      <c r="E383" s="53"/>
      <c r="F383" s="53"/>
      <c r="G383" s="53"/>
      <c r="H383" s="53"/>
      <c r="I383" s="54"/>
      <c r="J383" s="50"/>
      <c r="K383" s="54"/>
      <c r="L383" s="55"/>
      <c r="M383" s="59"/>
      <c r="N383" s="59"/>
      <c r="O383" s="53"/>
      <c r="P383" s="53"/>
      <c r="Q383" s="57">
        <f t="shared" si="174"/>
        <v>0</v>
      </c>
      <c r="R383" s="53"/>
      <c r="S383" s="53">
        <f>ROUND(R383/12*3,0)</f>
        <v>0</v>
      </c>
      <c r="T383" s="58"/>
      <c r="U383" s="58"/>
      <c r="V383" s="53">
        <f t="shared" si="176"/>
        <v>0</v>
      </c>
      <c r="W383" s="59"/>
      <c r="X383" s="6"/>
    </row>
    <row r="384" spans="1:24" s="77" customFormat="1" ht="15.75" x14ac:dyDescent="0.25">
      <c r="A384" s="33" t="s">
        <v>280</v>
      </c>
      <c r="B384" s="33" t="s">
        <v>333</v>
      </c>
      <c r="C384" s="42" t="s">
        <v>147</v>
      </c>
      <c r="D384" s="43" t="s">
        <v>148</v>
      </c>
      <c r="E384" s="59">
        <v>824332</v>
      </c>
      <c r="F384" s="53">
        <f t="shared" ref="F384:F385" si="177">ROUND(E384/12*7,2)</f>
        <v>480860.33</v>
      </c>
      <c r="G384" s="99">
        <v>412166</v>
      </c>
      <c r="H384" s="99">
        <v>412166</v>
      </c>
      <c r="I384" s="119"/>
      <c r="J384" s="55"/>
      <c r="K384" s="54">
        <f t="shared" ref="K384" si="178">G384-F384</f>
        <v>-68694.330000000016</v>
      </c>
      <c r="L384" s="55">
        <f t="shared" ref="L384" si="179">ROUND(K384*100/-F384,2)</f>
        <v>14.29</v>
      </c>
      <c r="M384" s="59"/>
      <c r="N384" s="59"/>
      <c r="O384" s="53">
        <v>3426</v>
      </c>
      <c r="P384" s="53">
        <v>3426</v>
      </c>
      <c r="Q384" s="57">
        <f t="shared" si="174"/>
        <v>0</v>
      </c>
      <c r="R384" s="59">
        <v>52</v>
      </c>
      <c r="S384" s="53">
        <f t="shared" ref="S384:S385" si="180">ROUND(R384/12*7,0)</f>
        <v>30</v>
      </c>
      <c r="T384" s="58">
        <v>26</v>
      </c>
      <c r="U384" s="58">
        <v>26</v>
      </c>
      <c r="V384" s="53">
        <f t="shared" si="176"/>
        <v>0</v>
      </c>
      <c r="W384" s="59"/>
      <c r="X384" s="6"/>
    </row>
    <row r="385" spans="1:24" s="77" customFormat="1" ht="78.75" x14ac:dyDescent="0.25">
      <c r="A385" s="33" t="s">
        <v>280</v>
      </c>
      <c r="B385" s="33" t="s">
        <v>333</v>
      </c>
      <c r="C385" s="42" t="s">
        <v>149</v>
      </c>
      <c r="D385" s="43" t="s">
        <v>150</v>
      </c>
      <c r="E385" s="53">
        <v>493684</v>
      </c>
      <c r="F385" s="53">
        <f t="shared" si="177"/>
        <v>287982.33</v>
      </c>
      <c r="G385" s="99">
        <v>304743</v>
      </c>
      <c r="H385" s="99">
        <v>286458</v>
      </c>
      <c r="I385" s="119">
        <f t="shared" ref="I385" si="181">G385-F385</f>
        <v>16760.669999999984</v>
      </c>
      <c r="J385" s="55">
        <f t="shared" ref="J385" si="182">ROUND(I385/F385*100,2)</f>
        <v>5.82</v>
      </c>
      <c r="K385" s="54"/>
      <c r="L385" s="55"/>
      <c r="M385" s="59"/>
      <c r="N385" s="59"/>
      <c r="O385" s="53">
        <v>12150</v>
      </c>
      <c r="P385" s="53">
        <v>11054</v>
      </c>
      <c r="Q385" s="57">
        <f t="shared" si="174"/>
        <v>1096</v>
      </c>
      <c r="R385" s="59">
        <v>243</v>
      </c>
      <c r="S385" s="53">
        <f t="shared" si="180"/>
        <v>142</v>
      </c>
      <c r="T385" s="58">
        <v>150</v>
      </c>
      <c r="U385" s="58">
        <v>141</v>
      </c>
      <c r="V385" s="53">
        <f t="shared" si="176"/>
        <v>9</v>
      </c>
      <c r="W385" s="59"/>
      <c r="X385" s="6"/>
    </row>
    <row r="386" spans="1:24" s="77" customFormat="1" ht="31.5" x14ac:dyDescent="0.25">
      <c r="A386" s="33" t="s">
        <v>280</v>
      </c>
      <c r="B386" s="33" t="s">
        <v>333</v>
      </c>
      <c r="C386" s="42" t="s">
        <v>130</v>
      </c>
      <c r="D386" s="43" t="s">
        <v>151</v>
      </c>
      <c r="E386" s="53"/>
      <c r="F386" s="53"/>
      <c r="G386" s="53"/>
      <c r="H386" s="53"/>
      <c r="I386" s="54"/>
      <c r="J386" s="50"/>
      <c r="K386" s="54"/>
      <c r="L386" s="55"/>
      <c r="M386" s="59"/>
      <c r="N386" s="59"/>
      <c r="O386" s="53"/>
      <c r="P386" s="53"/>
      <c r="Q386" s="57">
        <f t="shared" si="174"/>
        <v>0</v>
      </c>
      <c r="R386" s="53"/>
      <c r="S386" s="53">
        <f t="shared" ref="S386:S396" si="183">ROUND(R386/12*3,0)</f>
        <v>0</v>
      </c>
      <c r="T386" s="58"/>
      <c r="U386" s="58"/>
      <c r="V386" s="53">
        <f t="shared" si="176"/>
        <v>0</v>
      </c>
      <c r="W386" s="59"/>
      <c r="X386" s="6"/>
    </row>
    <row r="387" spans="1:24" s="77" customFormat="1" ht="47.25" x14ac:dyDescent="0.25">
      <c r="A387" s="33" t="s">
        <v>280</v>
      </c>
      <c r="B387" s="33" t="s">
        <v>333</v>
      </c>
      <c r="C387" s="42" t="s">
        <v>174</v>
      </c>
      <c r="D387" s="43" t="s">
        <v>175</v>
      </c>
      <c r="E387" s="53"/>
      <c r="F387" s="53"/>
      <c r="G387" s="53"/>
      <c r="H387" s="53"/>
      <c r="I387" s="54"/>
      <c r="J387" s="50"/>
      <c r="K387" s="54"/>
      <c r="L387" s="55"/>
      <c r="M387" s="59"/>
      <c r="N387" s="59"/>
      <c r="O387" s="53"/>
      <c r="P387" s="53"/>
      <c r="Q387" s="57">
        <f t="shared" si="174"/>
        <v>0</v>
      </c>
      <c r="R387" s="53"/>
      <c r="S387" s="53">
        <f t="shared" si="183"/>
        <v>0</v>
      </c>
      <c r="T387" s="58"/>
      <c r="U387" s="58"/>
      <c r="V387" s="53">
        <f t="shared" si="176"/>
        <v>0</v>
      </c>
      <c r="W387" s="59"/>
      <c r="X387" s="6"/>
    </row>
    <row r="388" spans="1:24" s="77" customFormat="1" ht="31.5" x14ac:dyDescent="0.25">
      <c r="A388" s="33" t="s">
        <v>280</v>
      </c>
      <c r="B388" s="33" t="s">
        <v>333</v>
      </c>
      <c r="C388" s="42" t="s">
        <v>129</v>
      </c>
      <c r="D388" s="43" t="s">
        <v>152</v>
      </c>
      <c r="E388" s="53"/>
      <c r="F388" s="53"/>
      <c r="G388" s="53"/>
      <c r="H388" s="53"/>
      <c r="I388" s="54"/>
      <c r="J388" s="50"/>
      <c r="K388" s="54"/>
      <c r="L388" s="55"/>
      <c r="M388" s="59"/>
      <c r="N388" s="59"/>
      <c r="O388" s="53"/>
      <c r="P388" s="53"/>
      <c r="Q388" s="57">
        <f t="shared" si="174"/>
        <v>0</v>
      </c>
      <c r="R388" s="53"/>
      <c r="S388" s="53">
        <f t="shared" si="183"/>
        <v>0</v>
      </c>
      <c r="T388" s="58"/>
      <c r="U388" s="58"/>
      <c r="V388" s="53">
        <f t="shared" si="176"/>
        <v>0</v>
      </c>
      <c r="W388" s="59"/>
      <c r="X388" s="6"/>
    </row>
    <row r="389" spans="1:24" s="77" customFormat="1" ht="31.5" x14ac:dyDescent="0.25">
      <c r="A389" s="33" t="s">
        <v>280</v>
      </c>
      <c r="B389" s="33" t="s">
        <v>333</v>
      </c>
      <c r="C389" s="42" t="s">
        <v>176</v>
      </c>
      <c r="D389" s="43" t="s">
        <v>177</v>
      </c>
      <c r="E389" s="53"/>
      <c r="F389" s="53"/>
      <c r="G389" s="53"/>
      <c r="H389" s="53"/>
      <c r="I389" s="54"/>
      <c r="J389" s="50"/>
      <c r="K389" s="54"/>
      <c r="L389" s="55"/>
      <c r="M389" s="59"/>
      <c r="N389" s="59"/>
      <c r="O389" s="59"/>
      <c r="P389" s="53"/>
      <c r="Q389" s="57">
        <f t="shared" si="174"/>
        <v>0</v>
      </c>
      <c r="R389" s="53"/>
      <c r="S389" s="53">
        <f t="shared" si="183"/>
        <v>0</v>
      </c>
      <c r="T389" s="58"/>
      <c r="U389" s="58"/>
      <c r="V389" s="53">
        <f t="shared" si="176"/>
        <v>0</v>
      </c>
      <c r="W389" s="59"/>
      <c r="X389" s="6"/>
    </row>
    <row r="390" spans="1:24" s="77" customFormat="1" ht="15.75" x14ac:dyDescent="0.25">
      <c r="A390" s="33" t="s">
        <v>280</v>
      </c>
      <c r="B390" s="33" t="s">
        <v>333</v>
      </c>
      <c r="C390" s="42" t="s">
        <v>131</v>
      </c>
      <c r="D390" s="43" t="s">
        <v>153</v>
      </c>
      <c r="E390" s="53"/>
      <c r="F390" s="53"/>
      <c r="G390" s="53"/>
      <c r="H390" s="53"/>
      <c r="I390" s="54"/>
      <c r="J390" s="50"/>
      <c r="K390" s="54"/>
      <c r="L390" s="55"/>
      <c r="M390" s="59"/>
      <c r="N390" s="59"/>
      <c r="O390" s="59"/>
      <c r="P390" s="53"/>
      <c r="Q390" s="57">
        <f t="shared" si="174"/>
        <v>0</v>
      </c>
      <c r="R390" s="53"/>
      <c r="S390" s="53">
        <f t="shared" si="183"/>
        <v>0</v>
      </c>
      <c r="T390" s="58"/>
      <c r="U390" s="58"/>
      <c r="V390" s="53">
        <f t="shared" si="176"/>
        <v>0</v>
      </c>
      <c r="W390" s="59"/>
      <c r="X390" s="6"/>
    </row>
    <row r="391" spans="1:24" s="77" customFormat="1" ht="31.5" x14ac:dyDescent="0.25">
      <c r="A391" s="33" t="s">
        <v>280</v>
      </c>
      <c r="B391" s="33" t="s">
        <v>333</v>
      </c>
      <c r="C391" s="42" t="s">
        <v>178</v>
      </c>
      <c r="D391" s="43" t="s">
        <v>179</v>
      </c>
      <c r="E391" s="53"/>
      <c r="F391" s="53"/>
      <c r="G391" s="53"/>
      <c r="H391" s="53"/>
      <c r="I391" s="54"/>
      <c r="J391" s="50"/>
      <c r="K391" s="54"/>
      <c r="L391" s="55"/>
      <c r="M391" s="59"/>
      <c r="N391" s="59"/>
      <c r="O391" s="59"/>
      <c r="P391" s="53"/>
      <c r="Q391" s="57">
        <f t="shared" si="174"/>
        <v>0</v>
      </c>
      <c r="R391" s="53"/>
      <c r="S391" s="53">
        <f t="shared" si="183"/>
        <v>0</v>
      </c>
      <c r="T391" s="58"/>
      <c r="U391" s="58"/>
      <c r="V391" s="53">
        <f t="shared" si="176"/>
        <v>0</v>
      </c>
      <c r="W391" s="59"/>
      <c r="X391" s="6"/>
    </row>
    <row r="392" spans="1:24" s="77" customFormat="1" ht="31.5" x14ac:dyDescent="0.25">
      <c r="A392" s="33" t="s">
        <v>280</v>
      </c>
      <c r="B392" s="33" t="s">
        <v>333</v>
      </c>
      <c r="C392" s="42" t="s">
        <v>132</v>
      </c>
      <c r="D392" s="43" t="s">
        <v>154</v>
      </c>
      <c r="E392" s="53"/>
      <c r="F392" s="53"/>
      <c r="G392" s="53"/>
      <c r="H392" s="53"/>
      <c r="I392" s="54"/>
      <c r="J392" s="50"/>
      <c r="K392" s="54"/>
      <c r="L392" s="55"/>
      <c r="M392" s="59"/>
      <c r="N392" s="59"/>
      <c r="O392" s="59"/>
      <c r="P392" s="53"/>
      <c r="Q392" s="57">
        <f t="shared" si="174"/>
        <v>0</v>
      </c>
      <c r="R392" s="53"/>
      <c r="S392" s="53">
        <f t="shared" si="183"/>
        <v>0</v>
      </c>
      <c r="T392" s="58"/>
      <c r="U392" s="58"/>
      <c r="V392" s="53">
        <f t="shared" si="176"/>
        <v>0</v>
      </c>
      <c r="W392" s="59"/>
      <c r="X392" s="6"/>
    </row>
    <row r="393" spans="1:24" s="77" customFormat="1" ht="15.75" x14ac:dyDescent="0.25">
      <c r="A393" s="33" t="s">
        <v>280</v>
      </c>
      <c r="B393" s="33" t="s">
        <v>333</v>
      </c>
      <c r="C393" s="42" t="s">
        <v>133</v>
      </c>
      <c r="D393" s="43" t="s">
        <v>155</v>
      </c>
      <c r="E393" s="53"/>
      <c r="F393" s="53"/>
      <c r="G393" s="53"/>
      <c r="H393" s="53"/>
      <c r="I393" s="54"/>
      <c r="J393" s="50"/>
      <c r="K393" s="54"/>
      <c r="L393" s="55"/>
      <c r="M393" s="59"/>
      <c r="N393" s="59"/>
      <c r="O393" s="59"/>
      <c r="P393" s="53"/>
      <c r="Q393" s="57">
        <f t="shared" si="174"/>
        <v>0</v>
      </c>
      <c r="R393" s="53"/>
      <c r="S393" s="53">
        <f t="shared" si="183"/>
        <v>0</v>
      </c>
      <c r="T393" s="58"/>
      <c r="U393" s="58"/>
      <c r="V393" s="53">
        <f t="shared" si="176"/>
        <v>0</v>
      </c>
      <c r="W393" s="59"/>
      <c r="X393" s="6"/>
    </row>
    <row r="394" spans="1:24" s="77" customFormat="1" ht="15.75" x14ac:dyDescent="0.25">
      <c r="A394" s="33" t="s">
        <v>280</v>
      </c>
      <c r="B394" s="33" t="s">
        <v>333</v>
      </c>
      <c r="C394" s="42" t="s">
        <v>135</v>
      </c>
      <c r="D394" s="43" t="s">
        <v>156</v>
      </c>
      <c r="E394" s="53"/>
      <c r="F394" s="53"/>
      <c r="G394" s="53"/>
      <c r="H394" s="53"/>
      <c r="I394" s="54"/>
      <c r="J394" s="50"/>
      <c r="K394" s="54"/>
      <c r="L394" s="55"/>
      <c r="M394" s="59"/>
      <c r="N394" s="59"/>
      <c r="O394" s="59"/>
      <c r="P394" s="53"/>
      <c r="Q394" s="57">
        <f t="shared" si="174"/>
        <v>0</v>
      </c>
      <c r="R394" s="53"/>
      <c r="S394" s="53">
        <f t="shared" si="183"/>
        <v>0</v>
      </c>
      <c r="T394" s="58"/>
      <c r="U394" s="58"/>
      <c r="V394" s="53">
        <f t="shared" si="176"/>
        <v>0</v>
      </c>
      <c r="W394" s="59"/>
      <c r="X394" s="6"/>
    </row>
    <row r="395" spans="1:24" s="77" customFormat="1" ht="31.5" x14ac:dyDescent="0.25">
      <c r="A395" s="33" t="s">
        <v>280</v>
      </c>
      <c r="B395" s="33" t="s">
        <v>333</v>
      </c>
      <c r="C395" s="42" t="s">
        <v>136</v>
      </c>
      <c r="D395" s="43" t="s">
        <v>157</v>
      </c>
      <c r="E395" s="53"/>
      <c r="F395" s="53"/>
      <c r="G395" s="53"/>
      <c r="H395" s="53"/>
      <c r="I395" s="54"/>
      <c r="J395" s="50"/>
      <c r="K395" s="54"/>
      <c r="L395" s="55"/>
      <c r="M395" s="59"/>
      <c r="N395" s="59"/>
      <c r="O395" s="59"/>
      <c r="P395" s="53"/>
      <c r="Q395" s="57">
        <f t="shared" si="174"/>
        <v>0</v>
      </c>
      <c r="R395" s="53"/>
      <c r="S395" s="53">
        <f t="shared" si="183"/>
        <v>0</v>
      </c>
      <c r="T395" s="58"/>
      <c r="U395" s="58"/>
      <c r="V395" s="53">
        <f t="shared" si="176"/>
        <v>0</v>
      </c>
      <c r="W395" s="59"/>
      <c r="X395" s="6"/>
    </row>
    <row r="396" spans="1:24" s="77" customFormat="1" ht="47.25" x14ac:dyDescent="0.25">
      <c r="A396" s="33" t="s">
        <v>280</v>
      </c>
      <c r="B396" s="33" t="s">
        <v>333</v>
      </c>
      <c r="C396" s="42" t="s">
        <v>134</v>
      </c>
      <c r="D396" s="43" t="s">
        <v>158</v>
      </c>
      <c r="E396" s="53"/>
      <c r="F396" s="53"/>
      <c r="G396" s="53"/>
      <c r="H396" s="53"/>
      <c r="I396" s="54"/>
      <c r="J396" s="50"/>
      <c r="K396" s="54"/>
      <c r="L396" s="55"/>
      <c r="M396" s="59"/>
      <c r="N396" s="59"/>
      <c r="O396" s="59"/>
      <c r="P396" s="53"/>
      <c r="Q396" s="57">
        <f t="shared" si="174"/>
        <v>0</v>
      </c>
      <c r="R396" s="53"/>
      <c r="S396" s="53">
        <f t="shared" si="183"/>
        <v>0</v>
      </c>
      <c r="T396" s="58"/>
      <c r="U396" s="58"/>
      <c r="V396" s="53">
        <f t="shared" si="176"/>
        <v>0</v>
      </c>
      <c r="W396" s="59"/>
      <c r="X396" s="6"/>
    </row>
    <row r="397" spans="1:24" s="77" customFormat="1" ht="15.75" x14ac:dyDescent="0.25">
      <c r="A397" s="33" t="s">
        <v>280</v>
      </c>
      <c r="B397" s="33" t="s">
        <v>333</v>
      </c>
      <c r="C397" s="42" t="s">
        <v>138</v>
      </c>
      <c r="D397" s="43" t="s">
        <v>159</v>
      </c>
      <c r="E397" s="53">
        <v>2229480</v>
      </c>
      <c r="F397" s="53">
        <f>ROUND(E397/12*7,2)</f>
        <v>1300530</v>
      </c>
      <c r="G397" s="99">
        <v>1210855</v>
      </c>
      <c r="H397" s="99">
        <v>1210855</v>
      </c>
      <c r="I397" s="119"/>
      <c r="J397" s="55"/>
      <c r="K397" s="54">
        <f>G397-F397</f>
        <v>-89675</v>
      </c>
      <c r="L397" s="55">
        <f>ROUND(K397*100/-F397,2)</f>
        <v>6.9</v>
      </c>
      <c r="M397" s="59"/>
      <c r="N397" s="59"/>
      <c r="O397" s="53">
        <v>23137</v>
      </c>
      <c r="P397" s="53">
        <v>23137</v>
      </c>
      <c r="Q397" s="57">
        <f t="shared" si="174"/>
        <v>0</v>
      </c>
      <c r="R397" s="59">
        <v>2250</v>
      </c>
      <c r="S397" s="53">
        <f>ROUND(R397/12*7,0)</f>
        <v>1313</v>
      </c>
      <c r="T397" s="58">
        <v>1222</v>
      </c>
      <c r="U397" s="58">
        <v>1222</v>
      </c>
      <c r="V397" s="53">
        <f t="shared" si="176"/>
        <v>0</v>
      </c>
      <c r="W397" s="59"/>
      <c r="X397" s="6"/>
    </row>
    <row r="398" spans="1:24" s="77" customFormat="1" ht="15.75" x14ac:dyDescent="0.25">
      <c r="A398" s="33" t="s">
        <v>280</v>
      </c>
      <c r="B398" s="33" t="s">
        <v>333</v>
      </c>
      <c r="C398" s="42" t="s">
        <v>180</v>
      </c>
      <c r="D398" s="43" t="s">
        <v>181</v>
      </c>
      <c r="E398" s="53"/>
      <c r="F398" s="53"/>
      <c r="G398" s="53"/>
      <c r="H398" s="53"/>
      <c r="I398" s="54"/>
      <c r="J398" s="50"/>
      <c r="K398" s="54"/>
      <c r="L398" s="55"/>
      <c r="M398" s="59"/>
      <c r="N398" s="59"/>
      <c r="O398" s="53"/>
      <c r="P398" s="53"/>
      <c r="Q398" s="57">
        <f t="shared" si="174"/>
        <v>0</v>
      </c>
      <c r="R398" s="53"/>
      <c r="S398" s="53">
        <f>ROUND(R398/12*3,0)</f>
        <v>0</v>
      </c>
      <c r="T398" s="58"/>
      <c r="U398" s="58"/>
      <c r="V398" s="53">
        <f t="shared" si="176"/>
        <v>0</v>
      </c>
      <c r="W398" s="59"/>
      <c r="X398" s="6"/>
    </row>
    <row r="399" spans="1:24" s="77" customFormat="1" ht="31.5" x14ac:dyDescent="0.25">
      <c r="A399" s="33" t="s">
        <v>280</v>
      </c>
      <c r="B399" s="33" t="s">
        <v>333</v>
      </c>
      <c r="C399" s="42" t="s">
        <v>137</v>
      </c>
      <c r="D399" s="43" t="s">
        <v>160</v>
      </c>
      <c r="E399" s="59">
        <v>1390312</v>
      </c>
      <c r="F399" s="53">
        <f>ROUND(E399/12*7,2)</f>
        <v>811015.33</v>
      </c>
      <c r="G399" s="99">
        <v>292999</v>
      </c>
      <c r="H399" s="99">
        <v>292999</v>
      </c>
      <c r="I399" s="119"/>
      <c r="J399" s="55"/>
      <c r="K399" s="54">
        <f>G399-F399</f>
        <v>-518016.32999999996</v>
      </c>
      <c r="L399" s="55">
        <f>ROUND(K399*100/-F399,2)</f>
        <v>63.87</v>
      </c>
      <c r="M399" s="59"/>
      <c r="N399" s="59"/>
      <c r="O399" s="59">
        <v>3423</v>
      </c>
      <c r="P399" s="53">
        <v>3423</v>
      </c>
      <c r="Q399" s="57">
        <f t="shared" si="174"/>
        <v>0</v>
      </c>
      <c r="R399" s="59">
        <v>242</v>
      </c>
      <c r="S399" s="53">
        <f>ROUND(R399/12*7,0)</f>
        <v>141</v>
      </c>
      <c r="T399" s="58">
        <v>51</v>
      </c>
      <c r="U399" s="58">
        <v>51</v>
      </c>
      <c r="V399" s="53">
        <f t="shared" si="176"/>
        <v>0</v>
      </c>
      <c r="W399" s="59"/>
      <c r="X399" s="6"/>
    </row>
    <row r="400" spans="1:24" s="77" customFormat="1" ht="15.75" x14ac:dyDescent="0.25">
      <c r="A400" s="33" t="s">
        <v>280</v>
      </c>
      <c r="B400" s="33" t="s">
        <v>333</v>
      </c>
      <c r="C400" s="42" t="s">
        <v>127</v>
      </c>
      <c r="D400" s="43" t="s">
        <v>161</v>
      </c>
      <c r="E400" s="53"/>
      <c r="F400" s="53"/>
      <c r="G400" s="53"/>
      <c r="H400" s="53"/>
      <c r="I400" s="54"/>
      <c r="J400" s="50"/>
      <c r="K400" s="54"/>
      <c r="L400" s="55"/>
      <c r="M400" s="59"/>
      <c r="N400" s="59"/>
      <c r="O400" s="53"/>
      <c r="P400" s="53"/>
      <c r="Q400" s="57">
        <f t="shared" si="174"/>
        <v>0</v>
      </c>
      <c r="R400" s="53"/>
      <c r="S400" s="53">
        <f t="shared" ref="S400:S405" si="184">ROUND(R400/12*3,0)</f>
        <v>0</v>
      </c>
      <c r="T400" s="58"/>
      <c r="U400" s="58"/>
      <c r="V400" s="53">
        <f t="shared" si="176"/>
        <v>0</v>
      </c>
      <c r="W400" s="59"/>
      <c r="X400" s="6"/>
    </row>
    <row r="401" spans="1:24" s="77" customFormat="1" ht="31.5" x14ac:dyDescent="0.25">
      <c r="A401" s="33" t="s">
        <v>280</v>
      </c>
      <c r="B401" s="33" t="s">
        <v>333</v>
      </c>
      <c r="C401" s="42" t="s">
        <v>126</v>
      </c>
      <c r="D401" s="43" t="s">
        <v>162</v>
      </c>
      <c r="E401" s="53"/>
      <c r="F401" s="53"/>
      <c r="G401" s="53"/>
      <c r="H401" s="53"/>
      <c r="I401" s="54"/>
      <c r="J401" s="50"/>
      <c r="K401" s="54"/>
      <c r="L401" s="55"/>
      <c r="M401" s="59"/>
      <c r="N401" s="59"/>
      <c r="O401" s="53"/>
      <c r="P401" s="53"/>
      <c r="Q401" s="57">
        <f t="shared" si="174"/>
        <v>0</v>
      </c>
      <c r="R401" s="53"/>
      <c r="S401" s="53">
        <f t="shared" si="184"/>
        <v>0</v>
      </c>
      <c r="T401" s="58"/>
      <c r="U401" s="58"/>
      <c r="V401" s="53">
        <f t="shared" si="176"/>
        <v>0</v>
      </c>
      <c r="W401" s="59"/>
      <c r="X401" s="6"/>
    </row>
    <row r="402" spans="1:24" s="77" customFormat="1" ht="15.75" x14ac:dyDescent="0.25">
      <c r="A402" s="33" t="s">
        <v>280</v>
      </c>
      <c r="B402" s="33" t="s">
        <v>333</v>
      </c>
      <c r="C402" s="42" t="s">
        <v>122</v>
      </c>
      <c r="D402" s="43" t="s">
        <v>163</v>
      </c>
      <c r="E402" s="53"/>
      <c r="F402" s="53"/>
      <c r="G402" s="53"/>
      <c r="H402" s="53"/>
      <c r="I402" s="54"/>
      <c r="J402" s="50"/>
      <c r="K402" s="54"/>
      <c r="L402" s="55"/>
      <c r="M402" s="59"/>
      <c r="N402" s="59"/>
      <c r="O402" s="53"/>
      <c r="P402" s="53"/>
      <c r="Q402" s="57">
        <f t="shared" si="174"/>
        <v>0</v>
      </c>
      <c r="R402" s="53"/>
      <c r="S402" s="53">
        <f t="shared" si="184"/>
        <v>0</v>
      </c>
      <c r="T402" s="58"/>
      <c r="U402" s="58"/>
      <c r="V402" s="53">
        <f t="shared" si="176"/>
        <v>0</v>
      </c>
      <c r="W402" s="59"/>
      <c r="X402" s="6"/>
    </row>
    <row r="403" spans="1:24" s="77" customFormat="1" ht="15.75" x14ac:dyDescent="0.25">
      <c r="A403" s="33" t="s">
        <v>280</v>
      </c>
      <c r="B403" s="33" t="s">
        <v>333</v>
      </c>
      <c r="C403" s="42" t="s">
        <v>123</v>
      </c>
      <c r="D403" s="43" t="s">
        <v>164</v>
      </c>
      <c r="E403" s="53"/>
      <c r="F403" s="53"/>
      <c r="G403" s="53"/>
      <c r="H403" s="53"/>
      <c r="I403" s="54"/>
      <c r="J403" s="50"/>
      <c r="K403" s="54"/>
      <c r="L403" s="55"/>
      <c r="M403" s="59"/>
      <c r="N403" s="59"/>
      <c r="O403" s="53"/>
      <c r="P403" s="53"/>
      <c r="Q403" s="57">
        <f t="shared" si="174"/>
        <v>0</v>
      </c>
      <c r="R403" s="53"/>
      <c r="S403" s="53">
        <f t="shared" si="184"/>
        <v>0</v>
      </c>
      <c r="T403" s="58"/>
      <c r="U403" s="58"/>
      <c r="V403" s="53">
        <f t="shared" si="176"/>
        <v>0</v>
      </c>
      <c r="W403" s="59"/>
      <c r="X403" s="6"/>
    </row>
    <row r="404" spans="1:24" s="77" customFormat="1" ht="15.75" x14ac:dyDescent="0.25">
      <c r="A404" s="33" t="s">
        <v>280</v>
      </c>
      <c r="B404" s="33" t="s">
        <v>333</v>
      </c>
      <c r="C404" s="42" t="s">
        <v>182</v>
      </c>
      <c r="D404" s="43" t="s">
        <v>183</v>
      </c>
      <c r="E404" s="53"/>
      <c r="F404" s="53"/>
      <c r="G404" s="53"/>
      <c r="H404" s="53"/>
      <c r="I404" s="54"/>
      <c r="J404" s="50"/>
      <c r="K404" s="54"/>
      <c r="L404" s="55"/>
      <c r="M404" s="59"/>
      <c r="N404" s="59"/>
      <c r="O404" s="59"/>
      <c r="P404" s="53"/>
      <c r="Q404" s="57">
        <f t="shared" si="174"/>
        <v>0</v>
      </c>
      <c r="R404" s="53"/>
      <c r="S404" s="53">
        <f t="shared" si="184"/>
        <v>0</v>
      </c>
      <c r="T404" s="58"/>
      <c r="U404" s="58"/>
      <c r="V404" s="53">
        <f t="shared" si="176"/>
        <v>0</v>
      </c>
      <c r="W404" s="59"/>
      <c r="X404" s="6"/>
    </row>
    <row r="405" spans="1:24" s="77" customFormat="1" ht="15.75" x14ac:dyDescent="0.25">
      <c r="A405" s="33" t="s">
        <v>280</v>
      </c>
      <c r="B405" s="33" t="s">
        <v>333</v>
      </c>
      <c r="C405" s="42" t="s">
        <v>184</v>
      </c>
      <c r="D405" s="43" t="s">
        <v>185</v>
      </c>
      <c r="E405" s="53"/>
      <c r="F405" s="53"/>
      <c r="G405" s="53"/>
      <c r="H405" s="53"/>
      <c r="I405" s="54"/>
      <c r="J405" s="50"/>
      <c r="K405" s="54"/>
      <c r="L405" s="55"/>
      <c r="M405" s="59"/>
      <c r="N405" s="59"/>
      <c r="O405" s="53"/>
      <c r="P405" s="53"/>
      <c r="Q405" s="57">
        <f t="shared" si="174"/>
        <v>0</v>
      </c>
      <c r="R405" s="53"/>
      <c r="S405" s="53">
        <f t="shared" si="184"/>
        <v>0</v>
      </c>
      <c r="T405" s="58"/>
      <c r="U405" s="58"/>
      <c r="V405" s="53">
        <f t="shared" si="176"/>
        <v>0</v>
      </c>
      <c r="W405" s="59"/>
      <c r="X405" s="6"/>
    </row>
    <row r="406" spans="1:24" s="77" customFormat="1" ht="15.75" x14ac:dyDescent="0.25">
      <c r="A406" s="33" t="s">
        <v>280</v>
      </c>
      <c r="B406" s="33" t="s">
        <v>333</v>
      </c>
      <c r="C406" s="42" t="s">
        <v>186</v>
      </c>
      <c r="D406" s="43" t="s">
        <v>187</v>
      </c>
      <c r="E406" s="59">
        <v>45505</v>
      </c>
      <c r="F406" s="53">
        <f t="shared" ref="F406:F407" si="185">ROUND(E406/12*7,2)</f>
        <v>26544.58</v>
      </c>
      <c r="G406" s="99">
        <v>227521</v>
      </c>
      <c r="H406" s="99">
        <v>45504</v>
      </c>
      <c r="I406" s="119">
        <f t="shared" ref="I406:I407" si="186">G406-F406</f>
        <v>200976.41999999998</v>
      </c>
      <c r="J406" s="55">
        <f t="shared" ref="J406:J407" si="187">ROUND(I406/F406*100,2)</f>
        <v>757.13</v>
      </c>
      <c r="K406" s="54"/>
      <c r="L406" s="55"/>
      <c r="M406" s="59"/>
      <c r="N406" s="59"/>
      <c r="O406" s="53">
        <v>905</v>
      </c>
      <c r="P406" s="53">
        <v>120</v>
      </c>
      <c r="Q406" s="57">
        <f t="shared" si="174"/>
        <v>785</v>
      </c>
      <c r="R406" s="59">
        <v>1</v>
      </c>
      <c r="S406" s="53">
        <f t="shared" ref="S406:S407" si="188">ROUND(R406/12*7,0)</f>
        <v>1</v>
      </c>
      <c r="T406" s="58">
        <v>4</v>
      </c>
      <c r="U406" s="58">
        <v>1</v>
      </c>
      <c r="V406" s="53">
        <f t="shared" si="176"/>
        <v>3</v>
      </c>
      <c r="W406" s="59"/>
      <c r="X406" s="6"/>
    </row>
    <row r="407" spans="1:24" s="77" customFormat="1" ht="31.5" x14ac:dyDescent="0.25">
      <c r="A407" s="33" t="s">
        <v>280</v>
      </c>
      <c r="B407" s="33" t="s">
        <v>333</v>
      </c>
      <c r="C407" s="42" t="s">
        <v>188</v>
      </c>
      <c r="D407" s="43" t="s">
        <v>189</v>
      </c>
      <c r="E407" s="59">
        <v>59973</v>
      </c>
      <c r="F407" s="53">
        <f t="shared" si="185"/>
        <v>34984.25</v>
      </c>
      <c r="G407" s="99">
        <v>37983</v>
      </c>
      <c r="H407" s="99">
        <v>33985</v>
      </c>
      <c r="I407" s="119">
        <f t="shared" si="186"/>
        <v>2998.75</v>
      </c>
      <c r="J407" s="55">
        <f t="shared" si="187"/>
        <v>8.57</v>
      </c>
      <c r="K407" s="54"/>
      <c r="L407" s="55"/>
      <c r="M407" s="59"/>
      <c r="N407" s="59"/>
      <c r="O407" s="59">
        <v>970</v>
      </c>
      <c r="P407" s="53">
        <v>970</v>
      </c>
      <c r="Q407" s="57">
        <f t="shared" si="174"/>
        <v>0</v>
      </c>
      <c r="R407" s="59">
        <v>30</v>
      </c>
      <c r="S407" s="53">
        <f t="shared" si="188"/>
        <v>18</v>
      </c>
      <c r="T407" s="58">
        <v>19</v>
      </c>
      <c r="U407" s="58">
        <v>17</v>
      </c>
      <c r="V407" s="53">
        <f t="shared" si="176"/>
        <v>2</v>
      </c>
      <c r="W407" s="59"/>
      <c r="X407" s="6"/>
    </row>
    <row r="408" spans="1:24" s="77" customFormat="1" ht="15.75" x14ac:dyDescent="0.25">
      <c r="A408" s="33" t="s">
        <v>280</v>
      </c>
      <c r="B408" s="33" t="s">
        <v>333</v>
      </c>
      <c r="C408" s="42" t="s">
        <v>124</v>
      </c>
      <c r="D408" s="43" t="s">
        <v>165</v>
      </c>
      <c r="E408" s="53"/>
      <c r="F408" s="53"/>
      <c r="G408" s="53"/>
      <c r="H408" s="53"/>
      <c r="I408" s="54"/>
      <c r="J408" s="50"/>
      <c r="K408" s="54"/>
      <c r="L408" s="55"/>
      <c r="M408" s="59"/>
      <c r="N408" s="59"/>
      <c r="O408" s="53"/>
      <c r="P408" s="53"/>
      <c r="Q408" s="57">
        <f t="shared" si="174"/>
        <v>0</v>
      </c>
      <c r="R408" s="53"/>
      <c r="S408" s="53">
        <f>ROUND(R408/12*3,0)</f>
        <v>0</v>
      </c>
      <c r="T408" s="58"/>
      <c r="U408" s="58"/>
      <c r="V408" s="53">
        <f t="shared" si="176"/>
        <v>0</v>
      </c>
      <c r="W408" s="59"/>
      <c r="X408" s="6"/>
    </row>
    <row r="409" spans="1:24" s="77" customFormat="1" ht="15.75" x14ac:dyDescent="0.25">
      <c r="A409" s="33" t="s">
        <v>280</v>
      </c>
      <c r="B409" s="33" t="s">
        <v>333</v>
      </c>
      <c r="C409" s="42" t="s">
        <v>125</v>
      </c>
      <c r="D409" s="43" t="s">
        <v>166</v>
      </c>
      <c r="E409" s="53"/>
      <c r="F409" s="53"/>
      <c r="G409" s="53"/>
      <c r="H409" s="53"/>
      <c r="I409" s="54"/>
      <c r="J409" s="50"/>
      <c r="K409" s="54"/>
      <c r="L409" s="55"/>
      <c r="M409" s="59"/>
      <c r="N409" s="59"/>
      <c r="O409" s="53"/>
      <c r="P409" s="53"/>
      <c r="Q409" s="57">
        <f t="shared" si="174"/>
        <v>0</v>
      </c>
      <c r="R409" s="53"/>
      <c r="S409" s="53">
        <f>ROUND(R409/12*3,0)</f>
        <v>0</v>
      </c>
      <c r="T409" s="58"/>
      <c r="U409" s="58"/>
      <c r="V409" s="53">
        <f t="shared" si="176"/>
        <v>0</v>
      </c>
      <c r="W409" s="59"/>
      <c r="X409" s="6"/>
    </row>
    <row r="410" spans="1:24" s="77" customFormat="1" ht="47.25" x14ac:dyDescent="0.25">
      <c r="A410" s="33" t="s">
        <v>280</v>
      </c>
      <c r="B410" s="33" t="s">
        <v>333</v>
      </c>
      <c r="C410" s="42" t="s">
        <v>34</v>
      </c>
      <c r="D410" s="43" t="s">
        <v>167</v>
      </c>
      <c r="E410" s="53"/>
      <c r="F410" s="53"/>
      <c r="G410" s="53"/>
      <c r="H410" s="53"/>
      <c r="I410" s="54"/>
      <c r="J410" s="50"/>
      <c r="K410" s="54"/>
      <c r="L410" s="55"/>
      <c r="M410" s="59"/>
      <c r="N410" s="59"/>
      <c r="O410" s="59"/>
      <c r="P410" s="53"/>
      <c r="Q410" s="57">
        <f t="shared" si="174"/>
        <v>0</v>
      </c>
      <c r="R410" s="53"/>
      <c r="S410" s="53">
        <f>ROUND(R410/12*3,0)</f>
        <v>0</v>
      </c>
      <c r="T410" s="58"/>
      <c r="U410" s="58"/>
      <c r="V410" s="53">
        <f t="shared" si="176"/>
        <v>0</v>
      </c>
      <c r="W410" s="59"/>
      <c r="X410" s="6"/>
    </row>
    <row r="411" spans="1:24" s="77" customFormat="1" ht="15.75" x14ac:dyDescent="0.25">
      <c r="A411" s="33" t="s">
        <v>280</v>
      </c>
      <c r="B411" s="33" t="s">
        <v>333</v>
      </c>
      <c r="C411" s="42" t="s">
        <v>35</v>
      </c>
      <c r="D411" s="43" t="s">
        <v>168</v>
      </c>
      <c r="E411" s="53"/>
      <c r="F411" s="53"/>
      <c r="G411" s="53"/>
      <c r="H411" s="53"/>
      <c r="I411" s="54"/>
      <c r="J411" s="50"/>
      <c r="K411" s="54"/>
      <c r="L411" s="55"/>
      <c r="M411" s="59"/>
      <c r="N411" s="59"/>
      <c r="O411" s="53"/>
      <c r="P411" s="53"/>
      <c r="Q411" s="57">
        <f t="shared" ref="Q411:Q432" si="189">O411-P411</f>
        <v>0</v>
      </c>
      <c r="R411" s="53"/>
      <c r="S411" s="53">
        <f>ROUND(R411/12*3,0)</f>
        <v>0</v>
      </c>
      <c r="T411" s="58"/>
      <c r="U411" s="58"/>
      <c r="V411" s="53">
        <f t="shared" ref="V411:V432" si="190">T411-U411</f>
        <v>0</v>
      </c>
      <c r="W411" s="59"/>
      <c r="X411" s="6"/>
    </row>
    <row r="412" spans="1:24" s="77" customFormat="1" ht="31.5" x14ac:dyDescent="0.25">
      <c r="A412" s="33" t="s">
        <v>280</v>
      </c>
      <c r="B412" s="33" t="s">
        <v>333</v>
      </c>
      <c r="C412" s="42" t="s">
        <v>36</v>
      </c>
      <c r="D412" s="43" t="s">
        <v>190</v>
      </c>
      <c r="E412" s="53">
        <v>303714</v>
      </c>
      <c r="F412" s="53">
        <f>ROUND(E412/12*7,2)</f>
        <v>177166.5</v>
      </c>
      <c r="G412" s="99">
        <v>176834</v>
      </c>
      <c r="H412" s="99">
        <v>176834</v>
      </c>
      <c r="I412" s="119"/>
      <c r="J412" s="55"/>
      <c r="K412" s="54">
        <f>G412-F412</f>
        <v>-332.5</v>
      </c>
      <c r="L412" s="55">
        <f>ROUND(K412*100/-F412,2)</f>
        <v>0.19</v>
      </c>
      <c r="M412" s="59"/>
      <c r="N412" s="59"/>
      <c r="O412" s="59">
        <v>7991</v>
      </c>
      <c r="P412" s="53">
        <v>7991</v>
      </c>
      <c r="Q412" s="57">
        <f t="shared" si="189"/>
        <v>0</v>
      </c>
      <c r="R412" s="59">
        <v>304</v>
      </c>
      <c r="S412" s="53">
        <f>ROUND(R412/12*7,0)</f>
        <v>177</v>
      </c>
      <c r="T412" s="58">
        <v>177</v>
      </c>
      <c r="U412" s="58">
        <v>177</v>
      </c>
      <c r="V412" s="53">
        <f t="shared" si="190"/>
        <v>0</v>
      </c>
      <c r="W412" s="59"/>
      <c r="X412" s="6"/>
    </row>
    <row r="413" spans="1:24" s="77" customFormat="1" ht="31.5" x14ac:dyDescent="0.25">
      <c r="A413" s="33" t="s">
        <v>280</v>
      </c>
      <c r="B413" s="33" t="s">
        <v>333</v>
      </c>
      <c r="C413" s="42" t="s">
        <v>37</v>
      </c>
      <c r="D413" s="43" t="s">
        <v>191</v>
      </c>
      <c r="E413" s="53"/>
      <c r="F413" s="53"/>
      <c r="G413" s="53"/>
      <c r="H413" s="53"/>
      <c r="I413" s="54"/>
      <c r="J413" s="50"/>
      <c r="K413" s="54"/>
      <c r="L413" s="55"/>
      <c r="M413" s="59"/>
      <c r="N413" s="59"/>
      <c r="O413" s="53"/>
      <c r="P413" s="53"/>
      <c r="Q413" s="57">
        <f t="shared" si="189"/>
        <v>0</v>
      </c>
      <c r="R413" s="53"/>
      <c r="S413" s="53">
        <f>ROUND(R413/12*3,0)</f>
        <v>0</v>
      </c>
      <c r="T413" s="58"/>
      <c r="U413" s="58"/>
      <c r="V413" s="53">
        <f t="shared" si="190"/>
        <v>0</v>
      </c>
      <c r="W413" s="59"/>
      <c r="X413" s="6"/>
    </row>
    <row r="414" spans="1:24" s="77" customFormat="1" ht="31.5" x14ac:dyDescent="0.25">
      <c r="A414" s="33" t="s">
        <v>280</v>
      </c>
      <c r="B414" s="33" t="s">
        <v>333</v>
      </c>
      <c r="C414" s="42" t="s">
        <v>38</v>
      </c>
      <c r="D414" s="43" t="s">
        <v>169</v>
      </c>
      <c r="E414" s="53"/>
      <c r="F414" s="53"/>
      <c r="G414" s="53"/>
      <c r="H414" s="53"/>
      <c r="I414" s="54"/>
      <c r="J414" s="50"/>
      <c r="K414" s="54"/>
      <c r="L414" s="55"/>
      <c r="M414" s="59"/>
      <c r="N414" s="59"/>
      <c r="O414" s="53"/>
      <c r="P414" s="53"/>
      <c r="Q414" s="57">
        <f t="shared" si="189"/>
        <v>0</v>
      </c>
      <c r="R414" s="53"/>
      <c r="S414" s="53">
        <f>ROUND(R414/12*3,0)</f>
        <v>0</v>
      </c>
      <c r="T414" s="58"/>
      <c r="U414" s="58"/>
      <c r="V414" s="53">
        <f t="shared" si="190"/>
        <v>0</v>
      </c>
      <c r="W414" s="59"/>
      <c r="X414" s="6"/>
    </row>
    <row r="415" spans="1:24" s="77" customFormat="1" ht="15.75" x14ac:dyDescent="0.25">
      <c r="A415" s="33" t="s">
        <v>280</v>
      </c>
      <c r="B415" s="33" t="s">
        <v>333</v>
      </c>
      <c r="C415" s="42" t="s">
        <v>39</v>
      </c>
      <c r="D415" s="43" t="s">
        <v>170</v>
      </c>
      <c r="E415" s="53">
        <v>764329</v>
      </c>
      <c r="F415" s="53">
        <f t="shared" ref="F415:F416" si="191">ROUND(E415/12*7,2)</f>
        <v>445858.58</v>
      </c>
      <c r="G415" s="99">
        <v>419485</v>
      </c>
      <c r="H415" s="99">
        <v>419485</v>
      </c>
      <c r="I415" s="119"/>
      <c r="J415" s="55"/>
      <c r="K415" s="54">
        <f t="shared" ref="K415" si="192">G415-F415</f>
        <v>-26373.580000000016</v>
      </c>
      <c r="L415" s="55">
        <f t="shared" ref="L415" si="193">ROUND(K415*100/-F415,2)</f>
        <v>5.92</v>
      </c>
      <c r="M415" s="59"/>
      <c r="N415" s="59"/>
      <c r="O415" s="53">
        <v>17900</v>
      </c>
      <c r="P415" s="53">
        <v>17900</v>
      </c>
      <c r="Q415" s="57">
        <f t="shared" si="189"/>
        <v>0</v>
      </c>
      <c r="R415" s="59">
        <v>512</v>
      </c>
      <c r="S415" s="53">
        <f t="shared" ref="S415:S416" si="194">ROUND(R415/12*7,0)</f>
        <v>299</v>
      </c>
      <c r="T415" s="58">
        <v>281</v>
      </c>
      <c r="U415" s="58">
        <v>281</v>
      </c>
      <c r="V415" s="53">
        <f t="shared" si="190"/>
        <v>0</v>
      </c>
      <c r="W415" s="59"/>
      <c r="X415" s="6"/>
    </row>
    <row r="416" spans="1:24" s="77" customFormat="1" ht="47.25" x14ac:dyDescent="0.25">
      <c r="A416" s="33" t="s">
        <v>280</v>
      </c>
      <c r="B416" s="33" t="s">
        <v>333</v>
      </c>
      <c r="C416" s="42" t="s">
        <v>40</v>
      </c>
      <c r="D416" s="43" t="s">
        <v>172</v>
      </c>
      <c r="E416" s="53">
        <v>403260</v>
      </c>
      <c r="F416" s="53">
        <f t="shared" si="191"/>
        <v>235235</v>
      </c>
      <c r="G416" s="99">
        <v>501194</v>
      </c>
      <c r="H416" s="99">
        <v>218913</v>
      </c>
      <c r="I416" s="119">
        <f t="shared" ref="I416" si="195">G416-F416</f>
        <v>265959</v>
      </c>
      <c r="J416" s="55">
        <f t="shared" ref="J416" si="196">ROUND(I416/F416*100,2)</f>
        <v>113.06</v>
      </c>
      <c r="K416" s="54"/>
      <c r="L416" s="55"/>
      <c r="M416" s="59"/>
      <c r="N416" s="59"/>
      <c r="O416" s="53">
        <v>11604</v>
      </c>
      <c r="P416" s="53">
        <v>5810</v>
      </c>
      <c r="Q416" s="57">
        <f t="shared" si="189"/>
        <v>5794</v>
      </c>
      <c r="R416" s="59">
        <v>70</v>
      </c>
      <c r="S416" s="53">
        <f t="shared" si="194"/>
        <v>41</v>
      </c>
      <c r="T416" s="58">
        <v>87</v>
      </c>
      <c r="U416" s="58">
        <v>38</v>
      </c>
      <c r="V416" s="53">
        <f t="shared" si="190"/>
        <v>49</v>
      </c>
      <c r="W416" s="59"/>
      <c r="X416" s="6"/>
    </row>
    <row r="417" spans="1:26" s="77" customFormat="1" ht="15.75" x14ac:dyDescent="0.25">
      <c r="A417" s="33" t="s">
        <v>280</v>
      </c>
      <c r="B417" s="33" t="s">
        <v>333</v>
      </c>
      <c r="C417" s="42" t="s">
        <v>41</v>
      </c>
      <c r="D417" s="43" t="s">
        <v>171</v>
      </c>
      <c r="E417" s="53"/>
      <c r="F417" s="53"/>
      <c r="G417" s="53"/>
      <c r="H417" s="53"/>
      <c r="I417" s="54"/>
      <c r="J417" s="50"/>
      <c r="K417" s="54"/>
      <c r="L417" s="55"/>
      <c r="M417" s="59"/>
      <c r="N417" s="59"/>
      <c r="O417" s="53"/>
      <c r="P417" s="53"/>
      <c r="Q417" s="57">
        <f t="shared" si="189"/>
        <v>0</v>
      </c>
      <c r="R417" s="53"/>
      <c r="S417" s="53">
        <f>ROUND(R417/12*3,0)</f>
        <v>0</v>
      </c>
      <c r="T417" s="58"/>
      <c r="U417" s="58"/>
      <c r="V417" s="53">
        <f t="shared" si="190"/>
        <v>0</v>
      </c>
      <c r="W417" s="59"/>
      <c r="X417" s="6"/>
    </row>
    <row r="418" spans="1:26" s="77" customFormat="1" ht="15.75" x14ac:dyDescent="0.25">
      <c r="A418" s="33" t="s">
        <v>280</v>
      </c>
      <c r="B418" s="33" t="s">
        <v>333</v>
      </c>
      <c r="C418" s="42" t="s">
        <v>42</v>
      </c>
      <c r="D418" s="43" t="s">
        <v>192</v>
      </c>
      <c r="E418" s="53"/>
      <c r="F418" s="53"/>
      <c r="G418" s="53"/>
      <c r="H418" s="53"/>
      <c r="I418" s="54"/>
      <c r="J418" s="50"/>
      <c r="K418" s="54"/>
      <c r="L418" s="55"/>
      <c r="M418" s="59"/>
      <c r="N418" s="59"/>
      <c r="O418" s="53"/>
      <c r="P418" s="53"/>
      <c r="Q418" s="57">
        <f t="shared" si="189"/>
        <v>0</v>
      </c>
      <c r="R418" s="53"/>
      <c r="S418" s="53">
        <f>ROUND(R418/12*3,0)</f>
        <v>0</v>
      </c>
      <c r="T418" s="58"/>
      <c r="U418" s="58"/>
      <c r="V418" s="53">
        <f t="shared" si="190"/>
        <v>0</v>
      </c>
      <c r="W418" s="59"/>
      <c r="X418" s="6"/>
    </row>
    <row r="419" spans="1:26" s="77" customFormat="1" ht="15.75" x14ac:dyDescent="0.25">
      <c r="A419" s="33" t="s">
        <v>280</v>
      </c>
      <c r="B419" s="33" t="s">
        <v>333</v>
      </c>
      <c r="C419" s="42" t="s">
        <v>43</v>
      </c>
      <c r="D419" s="43" t="s">
        <v>193</v>
      </c>
      <c r="E419" s="59">
        <v>73396</v>
      </c>
      <c r="F419" s="53">
        <f>E419</f>
        <v>73396</v>
      </c>
      <c r="G419" s="99">
        <v>73396</v>
      </c>
      <c r="H419" s="99">
        <v>73396</v>
      </c>
      <c r="I419" s="119">
        <f>G419-F419</f>
        <v>0</v>
      </c>
      <c r="J419" s="55">
        <f>ROUND(I419/F419*100,2)</f>
        <v>0</v>
      </c>
      <c r="K419" s="54">
        <f>G419-F419</f>
        <v>0</v>
      </c>
      <c r="L419" s="55">
        <f>ROUND(K419*100/-F419,2)</f>
        <v>0</v>
      </c>
      <c r="M419" s="59"/>
      <c r="N419" s="59"/>
      <c r="O419" s="53">
        <v>1000</v>
      </c>
      <c r="P419" s="53">
        <v>1000</v>
      </c>
      <c r="Q419" s="57">
        <f t="shared" si="189"/>
        <v>0</v>
      </c>
      <c r="R419" s="59">
        <v>2</v>
      </c>
      <c r="S419" s="53">
        <f>ROUND(R419/12*7,0)</f>
        <v>1</v>
      </c>
      <c r="T419" s="58">
        <v>2</v>
      </c>
      <c r="U419" s="58">
        <v>2</v>
      </c>
      <c r="V419" s="53">
        <f t="shared" si="190"/>
        <v>0</v>
      </c>
      <c r="W419" s="59"/>
      <c r="X419" s="6"/>
    </row>
    <row r="420" spans="1:26" s="77" customFormat="1" ht="15.75" x14ac:dyDescent="0.25">
      <c r="A420" s="33" t="s">
        <v>280</v>
      </c>
      <c r="B420" s="33" t="s">
        <v>333</v>
      </c>
      <c r="C420" s="42" t="s">
        <v>44</v>
      </c>
      <c r="D420" s="43" t="s">
        <v>173</v>
      </c>
      <c r="E420" s="53"/>
      <c r="F420" s="53"/>
      <c r="G420" s="53"/>
      <c r="H420" s="53"/>
      <c r="I420" s="54"/>
      <c r="J420" s="50"/>
      <c r="K420" s="54"/>
      <c r="L420" s="55"/>
      <c r="M420" s="59"/>
      <c r="N420" s="59"/>
      <c r="O420" s="59"/>
      <c r="P420" s="53"/>
      <c r="Q420" s="57">
        <f t="shared" si="189"/>
        <v>0</v>
      </c>
      <c r="R420" s="53"/>
      <c r="S420" s="53">
        <f>ROUND(R420/12*3,0)</f>
        <v>0</v>
      </c>
      <c r="T420" s="58"/>
      <c r="U420" s="58"/>
      <c r="V420" s="53">
        <f t="shared" si="190"/>
        <v>0</v>
      </c>
      <c r="W420" s="59"/>
      <c r="X420" s="6"/>
    </row>
    <row r="421" spans="1:26" s="77" customFormat="1" ht="15.75" x14ac:dyDescent="0.25">
      <c r="A421" s="33" t="s">
        <v>280</v>
      </c>
      <c r="B421" s="33" t="s">
        <v>333</v>
      </c>
      <c r="C421" s="42" t="s">
        <v>45</v>
      </c>
      <c r="D421" s="43" t="s">
        <v>187</v>
      </c>
      <c r="E421" s="53"/>
      <c r="F421" s="53"/>
      <c r="G421" s="53"/>
      <c r="H421" s="53"/>
      <c r="I421" s="54"/>
      <c r="J421" s="50"/>
      <c r="K421" s="54"/>
      <c r="L421" s="55"/>
      <c r="M421" s="59"/>
      <c r="N421" s="59"/>
      <c r="O421" s="53"/>
      <c r="P421" s="53"/>
      <c r="Q421" s="57">
        <f t="shared" si="189"/>
        <v>0</v>
      </c>
      <c r="R421" s="53"/>
      <c r="S421" s="53">
        <f>ROUND(R421/12*3,0)</f>
        <v>0</v>
      </c>
      <c r="T421" s="58"/>
      <c r="U421" s="58"/>
      <c r="V421" s="53">
        <f t="shared" si="190"/>
        <v>0</v>
      </c>
      <c r="W421" s="59"/>
      <c r="X421" s="6"/>
    </row>
    <row r="422" spans="1:26" s="77" customFormat="1" ht="15.75" x14ac:dyDescent="0.25">
      <c r="A422" s="33" t="s">
        <v>280</v>
      </c>
      <c r="B422" s="33" t="s">
        <v>333</v>
      </c>
      <c r="C422" s="42" t="s">
        <v>46</v>
      </c>
      <c r="D422" s="43" t="s">
        <v>194</v>
      </c>
      <c r="E422" s="53">
        <v>3387079</v>
      </c>
      <c r="F422" s="53">
        <f t="shared" ref="F422:F424" si="197">ROUND(E422/12*7,2)</f>
        <v>1975796.08</v>
      </c>
      <c r="G422" s="99">
        <v>1978054</v>
      </c>
      <c r="H422" s="99">
        <v>1950958</v>
      </c>
      <c r="I422" s="119">
        <f t="shared" ref="I422:I423" si="198">G422-F422</f>
        <v>2257.9199999999255</v>
      </c>
      <c r="J422" s="55">
        <f t="shared" ref="J422:J423" si="199">ROUND(I422/F422*100,2)</f>
        <v>0.11</v>
      </c>
      <c r="K422" s="54"/>
      <c r="L422" s="55"/>
      <c r="M422" s="59"/>
      <c r="N422" s="59"/>
      <c r="O422" s="53">
        <v>2408</v>
      </c>
      <c r="P422" s="53">
        <v>2408</v>
      </c>
      <c r="Q422" s="57">
        <f t="shared" si="189"/>
        <v>0</v>
      </c>
      <c r="R422" s="74">
        <v>125</v>
      </c>
      <c r="S422" s="53">
        <f t="shared" ref="S422:S424" si="200">ROUND(R422/12*7,0)</f>
        <v>73</v>
      </c>
      <c r="T422" s="58">
        <v>73</v>
      </c>
      <c r="U422" s="58">
        <v>72</v>
      </c>
      <c r="V422" s="53">
        <f t="shared" si="190"/>
        <v>1</v>
      </c>
      <c r="W422" s="59"/>
      <c r="X422" s="6"/>
    </row>
    <row r="423" spans="1:26" s="77" customFormat="1" ht="15.75" x14ac:dyDescent="0.25">
      <c r="A423" s="33" t="s">
        <v>280</v>
      </c>
      <c r="B423" s="33" t="s">
        <v>333</v>
      </c>
      <c r="C423" s="42" t="s">
        <v>47</v>
      </c>
      <c r="D423" s="43" t="s">
        <v>121</v>
      </c>
      <c r="E423" s="59">
        <v>140305</v>
      </c>
      <c r="F423" s="53">
        <f t="shared" si="197"/>
        <v>81844.58</v>
      </c>
      <c r="G423" s="99">
        <v>153614</v>
      </c>
      <c r="H423" s="99">
        <v>81945</v>
      </c>
      <c r="I423" s="119">
        <f t="shared" si="198"/>
        <v>71769.42</v>
      </c>
      <c r="J423" s="55">
        <f t="shared" si="199"/>
        <v>87.69</v>
      </c>
      <c r="K423" s="54"/>
      <c r="L423" s="55"/>
      <c r="M423" s="59"/>
      <c r="N423" s="59"/>
      <c r="O423" s="53">
        <v>1440</v>
      </c>
      <c r="P423" s="53">
        <v>517</v>
      </c>
      <c r="Q423" s="57">
        <f t="shared" si="189"/>
        <v>923</v>
      </c>
      <c r="R423" s="59">
        <v>111</v>
      </c>
      <c r="S423" s="53">
        <f t="shared" si="200"/>
        <v>65</v>
      </c>
      <c r="T423" s="58">
        <v>107</v>
      </c>
      <c r="U423" s="58">
        <v>63</v>
      </c>
      <c r="V423" s="53">
        <f t="shared" si="190"/>
        <v>44</v>
      </c>
      <c r="W423" s="59"/>
      <c r="X423" s="6"/>
    </row>
    <row r="424" spans="1:26" s="77" customFormat="1" ht="15.75" x14ac:dyDescent="0.25">
      <c r="A424" s="33" t="s">
        <v>280</v>
      </c>
      <c r="B424" s="33" t="s">
        <v>333</v>
      </c>
      <c r="C424" s="42" t="s">
        <v>48</v>
      </c>
      <c r="D424" s="43" t="s">
        <v>195</v>
      </c>
      <c r="E424" s="53">
        <v>78555</v>
      </c>
      <c r="F424" s="53">
        <f t="shared" si="197"/>
        <v>45823.75</v>
      </c>
      <c r="G424" s="99">
        <v>26308</v>
      </c>
      <c r="H424" s="99">
        <v>26308</v>
      </c>
      <c r="I424" s="119"/>
      <c r="J424" s="55"/>
      <c r="K424" s="54">
        <f t="shared" ref="K424" si="201">G424-F424</f>
        <v>-19515.75</v>
      </c>
      <c r="L424" s="55">
        <f t="shared" ref="L424" si="202">ROUND(K424*100/-F424,2)</f>
        <v>42.59</v>
      </c>
      <c r="M424" s="59"/>
      <c r="N424" s="59"/>
      <c r="O424" s="53">
        <v>0</v>
      </c>
      <c r="P424" s="53">
        <v>0</v>
      </c>
      <c r="Q424" s="57">
        <f t="shared" si="189"/>
        <v>0</v>
      </c>
      <c r="R424" s="59">
        <v>3</v>
      </c>
      <c r="S424" s="53">
        <f t="shared" si="200"/>
        <v>2</v>
      </c>
      <c r="T424" s="58">
        <v>1</v>
      </c>
      <c r="U424" s="58">
        <v>1</v>
      </c>
      <c r="V424" s="53">
        <f t="shared" si="190"/>
        <v>0</v>
      </c>
      <c r="W424" s="59"/>
      <c r="X424" s="6"/>
    </row>
    <row r="425" spans="1:26" s="77" customFormat="1" ht="31.5" x14ac:dyDescent="0.25">
      <c r="A425" s="33" t="s">
        <v>280</v>
      </c>
      <c r="B425" s="33" t="s">
        <v>333</v>
      </c>
      <c r="C425" s="42" t="s">
        <v>128</v>
      </c>
      <c r="D425" s="43" t="s">
        <v>118</v>
      </c>
      <c r="E425" s="53"/>
      <c r="F425" s="53"/>
      <c r="G425" s="53"/>
      <c r="H425" s="53"/>
      <c r="I425" s="54"/>
      <c r="J425" s="50"/>
      <c r="K425" s="54"/>
      <c r="L425" s="55"/>
      <c r="M425" s="59"/>
      <c r="N425" s="59"/>
      <c r="O425" s="53"/>
      <c r="P425" s="53"/>
      <c r="Q425" s="57">
        <f t="shared" si="189"/>
        <v>0</v>
      </c>
      <c r="R425" s="53"/>
      <c r="S425" s="53">
        <f>ROUND(R425/12*3,0)</f>
        <v>0</v>
      </c>
      <c r="T425" s="58"/>
      <c r="U425" s="58"/>
      <c r="V425" s="53">
        <f t="shared" si="190"/>
        <v>0</v>
      </c>
      <c r="W425" s="59"/>
      <c r="X425" s="6"/>
    </row>
    <row r="426" spans="1:26" s="77" customFormat="1" ht="15.75" x14ac:dyDescent="0.25">
      <c r="A426" s="33" t="s">
        <v>280</v>
      </c>
      <c r="B426" s="33" t="s">
        <v>333</v>
      </c>
      <c r="C426" s="42" t="s">
        <v>47</v>
      </c>
      <c r="D426" s="43"/>
      <c r="E426" s="53"/>
      <c r="F426" s="53"/>
      <c r="G426" s="53"/>
      <c r="H426" s="53"/>
      <c r="I426" s="54"/>
      <c r="J426" s="50"/>
      <c r="K426" s="54"/>
      <c r="L426" s="55"/>
      <c r="M426" s="59"/>
      <c r="N426" s="59"/>
      <c r="O426" s="53"/>
      <c r="P426" s="53"/>
      <c r="Q426" s="57">
        <f t="shared" si="189"/>
        <v>0</v>
      </c>
      <c r="R426" s="53"/>
      <c r="S426" s="53">
        <f>ROUND(R426/12*3,0)</f>
        <v>0</v>
      </c>
      <c r="T426" s="58"/>
      <c r="U426" s="58"/>
      <c r="V426" s="53">
        <f t="shared" si="190"/>
        <v>0</v>
      </c>
      <c r="W426" s="59"/>
      <c r="X426" s="6"/>
    </row>
    <row r="427" spans="1:26" s="77" customFormat="1" ht="31.5" x14ac:dyDescent="0.25">
      <c r="A427" s="33" t="s">
        <v>280</v>
      </c>
      <c r="B427" s="33" t="s">
        <v>333</v>
      </c>
      <c r="C427" s="42" t="s">
        <v>49</v>
      </c>
      <c r="D427" s="43" t="s">
        <v>196</v>
      </c>
      <c r="E427" s="53"/>
      <c r="F427" s="53"/>
      <c r="G427" s="53"/>
      <c r="H427" s="53"/>
      <c r="I427" s="54"/>
      <c r="J427" s="50"/>
      <c r="K427" s="54"/>
      <c r="L427" s="55"/>
      <c r="M427" s="59"/>
      <c r="N427" s="59"/>
      <c r="O427" s="53"/>
      <c r="P427" s="53"/>
      <c r="Q427" s="57">
        <f t="shared" si="189"/>
        <v>0</v>
      </c>
      <c r="R427" s="53"/>
      <c r="S427" s="53">
        <f>ROUND(R427/12*3,0)</f>
        <v>0</v>
      </c>
      <c r="T427" s="58"/>
      <c r="U427" s="58"/>
      <c r="V427" s="53">
        <f t="shared" si="190"/>
        <v>0</v>
      </c>
      <c r="W427" s="59"/>
      <c r="X427" s="6"/>
    </row>
    <row r="428" spans="1:26" s="77" customFormat="1" ht="31.5" x14ac:dyDescent="0.25">
      <c r="A428" s="33" t="s">
        <v>280</v>
      </c>
      <c r="B428" s="33" t="s">
        <v>333</v>
      </c>
      <c r="C428" s="42" t="s">
        <v>197</v>
      </c>
      <c r="D428" s="43" t="s">
        <v>198</v>
      </c>
      <c r="E428" s="53"/>
      <c r="F428" s="53"/>
      <c r="G428" s="53"/>
      <c r="H428" s="53"/>
      <c r="I428" s="54"/>
      <c r="J428" s="50"/>
      <c r="K428" s="54"/>
      <c r="L428" s="55"/>
      <c r="M428" s="59"/>
      <c r="N428" s="59"/>
      <c r="O428" s="53"/>
      <c r="P428" s="53"/>
      <c r="Q428" s="57">
        <f t="shared" si="189"/>
        <v>0</v>
      </c>
      <c r="R428" s="53"/>
      <c r="S428" s="53">
        <f>ROUND(R428/12*3,0)</f>
        <v>0</v>
      </c>
      <c r="T428" s="58"/>
      <c r="U428" s="58"/>
      <c r="V428" s="53">
        <f t="shared" si="190"/>
        <v>0</v>
      </c>
      <c r="W428" s="59"/>
      <c r="X428" s="6"/>
    </row>
    <row r="429" spans="1:26" s="77" customFormat="1" ht="47.25" x14ac:dyDescent="0.25">
      <c r="A429" s="33" t="s">
        <v>280</v>
      </c>
      <c r="B429" s="33" t="s">
        <v>333</v>
      </c>
      <c r="C429" s="42" t="s">
        <v>199</v>
      </c>
      <c r="D429" s="43" t="s">
        <v>200</v>
      </c>
      <c r="E429" s="53">
        <v>219999</v>
      </c>
      <c r="F429" s="53">
        <f>ROUND(E429/12*7,2)</f>
        <v>128332.75</v>
      </c>
      <c r="G429" s="99">
        <v>155656</v>
      </c>
      <c r="H429" s="99">
        <v>128645</v>
      </c>
      <c r="I429" s="119">
        <f>G429-F429</f>
        <v>27323.25</v>
      </c>
      <c r="J429" s="55">
        <f>ROUND(I429/F429*100,2)</f>
        <v>21.29</v>
      </c>
      <c r="K429" s="54"/>
      <c r="L429" s="55"/>
      <c r="M429" s="59"/>
      <c r="N429" s="59"/>
      <c r="O429" s="53">
        <v>4251</v>
      </c>
      <c r="P429" s="53">
        <v>3561</v>
      </c>
      <c r="Q429" s="57">
        <f t="shared" si="189"/>
        <v>690</v>
      </c>
      <c r="R429" s="59">
        <v>67</v>
      </c>
      <c r="S429" s="53">
        <f>ROUND(R429/12*7,0)</f>
        <v>39</v>
      </c>
      <c r="T429" s="58">
        <v>63</v>
      </c>
      <c r="U429" s="58">
        <v>50</v>
      </c>
      <c r="V429" s="53">
        <f t="shared" si="190"/>
        <v>13</v>
      </c>
      <c r="W429" s="59"/>
      <c r="X429" s="6"/>
      <c r="Y429" s="177"/>
      <c r="Z429" s="177"/>
    </row>
    <row r="430" spans="1:26" s="77" customFormat="1" ht="31.5" x14ac:dyDescent="0.25">
      <c r="A430" s="33" t="s">
        <v>280</v>
      </c>
      <c r="B430" s="33" t="s">
        <v>333</v>
      </c>
      <c r="C430" s="42" t="s">
        <v>201</v>
      </c>
      <c r="D430" s="43" t="s">
        <v>202</v>
      </c>
      <c r="E430" s="53"/>
      <c r="F430" s="53"/>
      <c r="G430" s="53"/>
      <c r="H430" s="53"/>
      <c r="I430" s="54"/>
      <c r="J430" s="50"/>
      <c r="K430" s="54"/>
      <c r="L430" s="55"/>
      <c r="M430" s="59"/>
      <c r="N430" s="59"/>
      <c r="O430" s="53"/>
      <c r="P430" s="53"/>
      <c r="Q430" s="57">
        <f t="shared" si="189"/>
        <v>0</v>
      </c>
      <c r="R430" s="53"/>
      <c r="S430" s="53">
        <f>ROUND(R430/12*3,0)</f>
        <v>0</v>
      </c>
      <c r="T430" s="58"/>
      <c r="U430" s="58"/>
      <c r="V430" s="53">
        <f t="shared" si="190"/>
        <v>0</v>
      </c>
      <c r="W430" s="59"/>
      <c r="X430" s="6"/>
    </row>
    <row r="431" spans="1:26" s="77" customFormat="1" ht="47.25" x14ac:dyDescent="0.25">
      <c r="A431" s="33" t="s">
        <v>280</v>
      </c>
      <c r="B431" s="33" t="s">
        <v>333</v>
      </c>
      <c r="C431" s="42" t="s">
        <v>203</v>
      </c>
      <c r="D431" s="43" t="s">
        <v>204</v>
      </c>
      <c r="E431" s="53"/>
      <c r="F431" s="53"/>
      <c r="G431" s="53"/>
      <c r="H431" s="53"/>
      <c r="I431" s="54"/>
      <c r="J431" s="50"/>
      <c r="K431" s="54"/>
      <c r="L431" s="55"/>
      <c r="M431" s="59"/>
      <c r="N431" s="59"/>
      <c r="O431" s="53"/>
      <c r="P431" s="53"/>
      <c r="Q431" s="57">
        <f t="shared" si="189"/>
        <v>0</v>
      </c>
      <c r="R431" s="53"/>
      <c r="S431" s="53">
        <f>ROUND(R431/12*3,0)</f>
        <v>0</v>
      </c>
      <c r="T431" s="58"/>
      <c r="U431" s="58"/>
      <c r="V431" s="53">
        <f t="shared" si="190"/>
        <v>0</v>
      </c>
      <c r="W431" s="59"/>
      <c r="X431" s="6"/>
    </row>
    <row r="432" spans="1:26" s="77" customFormat="1" ht="47.25" x14ac:dyDescent="0.25">
      <c r="A432" s="33" t="s">
        <v>280</v>
      </c>
      <c r="B432" s="33" t="s">
        <v>333</v>
      </c>
      <c r="C432" s="42" t="s">
        <v>396</v>
      </c>
      <c r="D432" s="43" t="s">
        <v>395</v>
      </c>
      <c r="E432" s="59">
        <v>1799763</v>
      </c>
      <c r="F432" s="53">
        <f>ROUND(E432/12*7,2)</f>
        <v>1049861.75</v>
      </c>
      <c r="G432" s="99">
        <v>1701472</v>
      </c>
      <c r="H432" s="99">
        <v>1046854</v>
      </c>
      <c r="I432" s="119">
        <f>G432-F432</f>
        <v>651610.25</v>
      </c>
      <c r="J432" s="55">
        <f>ROUND(I432/F432*100,2)</f>
        <v>62.07</v>
      </c>
      <c r="K432" s="54"/>
      <c r="L432" s="55"/>
      <c r="M432" s="59"/>
      <c r="N432" s="59"/>
      <c r="O432" s="53">
        <v>355</v>
      </c>
      <c r="P432" s="53">
        <v>233</v>
      </c>
      <c r="Q432" s="57">
        <f t="shared" si="189"/>
        <v>122</v>
      </c>
      <c r="R432" s="59">
        <v>385</v>
      </c>
      <c r="S432" s="53">
        <f>ROUND(R432/12*7,0)</f>
        <v>225</v>
      </c>
      <c r="T432" s="58">
        <v>346</v>
      </c>
      <c r="U432" s="58">
        <v>213</v>
      </c>
      <c r="V432" s="53">
        <f t="shared" si="190"/>
        <v>133</v>
      </c>
      <c r="W432" s="59"/>
      <c r="X432" s="6"/>
    </row>
    <row r="433" spans="1:27" s="77" customFormat="1" ht="31.5" x14ac:dyDescent="0.25">
      <c r="A433" s="33" t="s">
        <v>280</v>
      </c>
      <c r="B433" s="22" t="s">
        <v>334</v>
      </c>
      <c r="C433" s="23" t="s">
        <v>102</v>
      </c>
      <c r="D433" s="32" t="s">
        <v>50</v>
      </c>
      <c r="E433" s="64">
        <f>SUM(E434:E483)</f>
        <v>11699472</v>
      </c>
      <c r="F433" s="64">
        <f>SUM(F434:F483)</f>
        <v>6999385.333333334</v>
      </c>
      <c r="G433" s="64">
        <f>SUM(G434:G483)</f>
        <v>6517115.5599999297</v>
      </c>
      <c r="H433" s="64">
        <f>SUM(H434:H483)</f>
        <v>5482069.29</v>
      </c>
      <c r="I433" s="64">
        <f>SUM(I434:I483)</f>
        <v>543696.25999999989</v>
      </c>
      <c r="J433" s="50">
        <f>ROUND(I433/F433*100,2)</f>
        <v>7.77</v>
      </c>
      <c r="K433" s="64">
        <f>SUM(K434:K483)</f>
        <v>-1088172.0333334035</v>
      </c>
      <c r="L433" s="55">
        <f>ROUND(K433*100/-F433,2)</f>
        <v>15.55</v>
      </c>
      <c r="M433" s="64"/>
      <c r="N433" s="64"/>
      <c r="O433" s="64">
        <f t="shared" ref="O433:U433" si="203">SUM(O434:O483)</f>
        <v>0</v>
      </c>
      <c r="P433" s="64">
        <f t="shared" si="203"/>
        <v>0</v>
      </c>
      <c r="Q433" s="64">
        <f t="shared" si="203"/>
        <v>0</v>
      </c>
      <c r="R433" s="64">
        <f t="shared" si="203"/>
        <v>0</v>
      </c>
      <c r="S433" s="64">
        <f t="shared" si="203"/>
        <v>0</v>
      </c>
      <c r="T433" s="64">
        <f t="shared" si="203"/>
        <v>0</v>
      </c>
      <c r="U433" s="64">
        <f t="shared" si="203"/>
        <v>0</v>
      </c>
      <c r="V433" s="64">
        <f>SUM(V434:V479)</f>
        <v>0</v>
      </c>
      <c r="W433" s="64"/>
      <c r="X433" s="6"/>
    </row>
    <row r="434" spans="1:27" s="77" customFormat="1" ht="63" x14ac:dyDescent="0.25">
      <c r="A434" s="33" t="s">
        <v>280</v>
      </c>
      <c r="B434" s="44" t="s">
        <v>334</v>
      </c>
      <c r="C434" s="23" t="s">
        <v>102</v>
      </c>
      <c r="D434" s="43" t="s">
        <v>205</v>
      </c>
      <c r="E434" s="53">
        <v>133768</v>
      </c>
      <c r="F434" s="53">
        <f>E434/12*7</f>
        <v>78031.333333333343</v>
      </c>
      <c r="G434" s="99">
        <v>27082.29</v>
      </c>
      <c r="H434" s="99">
        <v>27082.29</v>
      </c>
      <c r="I434" s="119"/>
      <c r="J434" s="55"/>
      <c r="K434" s="54">
        <f>G434-F434</f>
        <v>-50949.043333333342</v>
      </c>
      <c r="L434" s="55">
        <f>ROUND(K434*100/-F434,2)</f>
        <v>65.290000000000006</v>
      </c>
      <c r="M434" s="59"/>
      <c r="N434" s="59"/>
      <c r="O434" s="53"/>
      <c r="P434" s="53"/>
      <c r="Q434" s="57">
        <f>O434-P434</f>
        <v>0</v>
      </c>
      <c r="R434" s="53"/>
      <c r="S434" s="53">
        <f>ROUND(R434/12*3,0)</f>
        <v>0</v>
      </c>
      <c r="T434" s="58"/>
      <c r="U434" s="58"/>
      <c r="V434" s="53">
        <f>T434-U434</f>
        <v>0</v>
      </c>
      <c r="W434" s="59"/>
      <c r="X434" s="6"/>
    </row>
    <row r="435" spans="1:27" s="77" customFormat="1" ht="15.75" x14ac:dyDescent="0.25">
      <c r="A435" s="33" t="s">
        <v>280</v>
      </c>
      <c r="B435" s="44" t="s">
        <v>334</v>
      </c>
      <c r="C435" s="23" t="s">
        <v>366</v>
      </c>
      <c r="D435" s="43" t="s">
        <v>369</v>
      </c>
      <c r="E435" s="53">
        <v>150</v>
      </c>
      <c r="F435" s="53">
        <f>ROUND(E435/12*6,0)</f>
        <v>75</v>
      </c>
      <c r="G435" s="59"/>
      <c r="H435" s="99">
        <v>0</v>
      </c>
      <c r="I435" s="119"/>
      <c r="J435" s="55"/>
      <c r="K435" s="54">
        <f>G435-F435</f>
        <v>-75</v>
      </c>
      <c r="L435" s="55">
        <f>ROUND(K435*100/-F435,2)</f>
        <v>100</v>
      </c>
      <c r="M435" s="59"/>
      <c r="N435" s="59"/>
      <c r="O435" s="53"/>
      <c r="P435" s="53"/>
      <c r="Q435" s="59"/>
      <c r="R435" s="53"/>
      <c r="S435" s="53"/>
      <c r="T435" s="53"/>
      <c r="U435" s="53"/>
      <c r="V435" s="53"/>
      <c r="W435" s="59"/>
      <c r="X435" s="6"/>
    </row>
    <row r="436" spans="1:27" s="77" customFormat="1" ht="15.75" x14ac:dyDescent="0.25">
      <c r="A436" s="33" t="s">
        <v>280</v>
      </c>
      <c r="B436" s="44" t="s">
        <v>334</v>
      </c>
      <c r="C436" s="23" t="s">
        <v>367</v>
      </c>
      <c r="D436" s="43" t="s">
        <v>370</v>
      </c>
      <c r="E436" s="53"/>
      <c r="F436" s="53"/>
      <c r="G436" s="53"/>
      <c r="H436" s="53"/>
      <c r="I436" s="119"/>
      <c r="J436" s="55"/>
      <c r="K436" s="54"/>
      <c r="L436" s="55"/>
      <c r="M436" s="59"/>
      <c r="N436" s="59"/>
      <c r="O436" s="53"/>
      <c r="P436" s="53"/>
      <c r="Q436" s="57"/>
      <c r="R436" s="53"/>
      <c r="S436" s="53"/>
      <c r="T436" s="58"/>
      <c r="U436" s="58"/>
      <c r="V436" s="53"/>
      <c r="W436" s="59"/>
      <c r="X436" s="6"/>
    </row>
    <row r="437" spans="1:27" s="77" customFormat="1" ht="31.5" x14ac:dyDescent="0.25">
      <c r="A437" s="33" t="s">
        <v>280</v>
      </c>
      <c r="B437" s="44" t="s">
        <v>334</v>
      </c>
      <c r="C437" s="23" t="s">
        <v>368</v>
      </c>
      <c r="D437" s="43" t="s">
        <v>371</v>
      </c>
      <c r="E437" s="53">
        <v>1978</v>
      </c>
      <c r="F437" s="53">
        <f>ROUND(E437/12*7,0)</f>
        <v>1154</v>
      </c>
      <c r="G437" s="59">
        <v>4273.0200000000004</v>
      </c>
      <c r="H437" s="99">
        <v>1978</v>
      </c>
      <c r="I437" s="119">
        <f t="shared" ref="I437" si="204">G437-F437</f>
        <v>3119.0200000000004</v>
      </c>
      <c r="J437" s="55">
        <f t="shared" ref="J437" si="205">ROUND(I437/F437*100,2)</f>
        <v>270.27999999999997</v>
      </c>
      <c r="K437" s="54"/>
      <c r="L437" s="55"/>
      <c r="M437" s="59"/>
      <c r="N437" s="59"/>
      <c r="O437" s="53"/>
      <c r="P437" s="53"/>
      <c r="Q437" s="57"/>
      <c r="R437" s="53"/>
      <c r="S437" s="53"/>
      <c r="T437" s="58"/>
      <c r="U437" s="58"/>
      <c r="V437" s="53"/>
      <c r="W437" s="59"/>
      <c r="X437" s="6"/>
    </row>
    <row r="438" spans="1:27" s="77" customFormat="1" ht="31.5" x14ac:dyDescent="0.25">
      <c r="A438" s="33" t="s">
        <v>280</v>
      </c>
      <c r="B438" s="44" t="s">
        <v>334</v>
      </c>
      <c r="C438" s="37" t="s">
        <v>206</v>
      </c>
      <c r="D438" s="43" t="s">
        <v>207</v>
      </c>
      <c r="E438" s="53"/>
      <c r="F438" s="53"/>
      <c r="G438" s="53"/>
      <c r="H438" s="53"/>
      <c r="I438" s="119"/>
      <c r="J438" s="55"/>
      <c r="K438" s="54"/>
      <c r="L438" s="55"/>
      <c r="M438" s="59"/>
      <c r="N438" s="59"/>
      <c r="O438" s="53"/>
      <c r="P438" s="53"/>
      <c r="Q438" s="57">
        <f t="shared" ref="Q438:Q468" si="206">O438-P438</f>
        <v>0</v>
      </c>
      <c r="R438" s="53"/>
      <c r="S438" s="53">
        <f t="shared" ref="S438:S475" si="207">ROUND(R438/12*3,0)</f>
        <v>0</v>
      </c>
      <c r="T438" s="58"/>
      <c r="U438" s="58"/>
      <c r="V438" s="53">
        <f t="shared" ref="V438:V475" si="208">T438-U438</f>
        <v>0</v>
      </c>
      <c r="W438" s="59"/>
      <c r="X438" s="6"/>
    </row>
    <row r="439" spans="1:27" s="77" customFormat="1" ht="31.5" x14ac:dyDescent="0.25">
      <c r="A439" s="33" t="s">
        <v>280</v>
      </c>
      <c r="B439" s="44" t="s">
        <v>334</v>
      </c>
      <c r="C439" s="37" t="s">
        <v>208</v>
      </c>
      <c r="D439" s="43" t="s">
        <v>209</v>
      </c>
      <c r="E439" s="53">
        <v>227</v>
      </c>
      <c r="F439" s="53">
        <f>ROUND(E439/12*7,0)</f>
        <v>132</v>
      </c>
      <c r="G439" s="59">
        <v>54.05</v>
      </c>
      <c r="H439" s="99">
        <v>0</v>
      </c>
      <c r="I439" s="119"/>
      <c r="J439" s="55"/>
      <c r="K439" s="54">
        <f>G439-F439</f>
        <v>-77.95</v>
      </c>
      <c r="L439" s="55">
        <f>ROUND(K439*100/-F439,2)</f>
        <v>59.05</v>
      </c>
      <c r="M439" s="59"/>
      <c r="N439" s="59"/>
      <c r="O439" s="53"/>
      <c r="P439" s="53"/>
      <c r="Q439" s="57">
        <f t="shared" si="206"/>
        <v>0</v>
      </c>
      <c r="R439" s="53"/>
      <c r="S439" s="53">
        <f t="shared" si="207"/>
        <v>0</v>
      </c>
      <c r="T439" s="58"/>
      <c r="U439" s="58"/>
      <c r="V439" s="53">
        <f t="shared" si="208"/>
        <v>0</v>
      </c>
      <c r="W439" s="59"/>
      <c r="X439" s="6"/>
    </row>
    <row r="440" spans="1:27" s="77" customFormat="1" ht="15.75" x14ac:dyDescent="0.25">
      <c r="A440" s="33" t="s">
        <v>280</v>
      </c>
      <c r="B440" s="44" t="s">
        <v>334</v>
      </c>
      <c r="C440" s="37" t="s">
        <v>210</v>
      </c>
      <c r="D440" s="43" t="s">
        <v>223</v>
      </c>
      <c r="E440" s="53"/>
      <c r="F440" s="53"/>
      <c r="G440" s="53"/>
      <c r="H440" s="53"/>
      <c r="I440" s="119"/>
      <c r="J440" s="55"/>
      <c r="K440" s="54"/>
      <c r="L440" s="55"/>
      <c r="M440" s="59"/>
      <c r="N440" s="59"/>
      <c r="O440" s="53"/>
      <c r="P440" s="53"/>
      <c r="Q440" s="57">
        <f t="shared" si="206"/>
        <v>0</v>
      </c>
      <c r="R440" s="53"/>
      <c r="S440" s="53">
        <f t="shared" si="207"/>
        <v>0</v>
      </c>
      <c r="T440" s="58"/>
      <c r="U440" s="58"/>
      <c r="V440" s="53">
        <f t="shared" si="208"/>
        <v>0</v>
      </c>
      <c r="W440" s="59"/>
      <c r="X440" s="6"/>
    </row>
    <row r="441" spans="1:27" s="77" customFormat="1" ht="31.5" x14ac:dyDescent="0.25">
      <c r="A441" s="33" t="s">
        <v>280</v>
      </c>
      <c r="B441" s="44" t="s">
        <v>334</v>
      </c>
      <c r="C441" s="37" t="s">
        <v>211</v>
      </c>
      <c r="D441" s="43" t="s">
        <v>212</v>
      </c>
      <c r="E441" s="53">
        <v>1241436</v>
      </c>
      <c r="F441" s="53">
        <f>ROUND(E441/12*7,0)</f>
        <v>724171</v>
      </c>
      <c r="G441" s="59">
        <v>856936.08</v>
      </c>
      <c r="H441" s="99">
        <v>727511</v>
      </c>
      <c r="I441" s="119">
        <f t="shared" ref="I441" si="209">G441-F441</f>
        <v>132765.07999999996</v>
      </c>
      <c r="J441" s="55">
        <f t="shared" ref="J441" si="210">ROUND(I441/F441*100,2)</f>
        <v>18.329999999999998</v>
      </c>
      <c r="K441" s="54"/>
      <c r="L441" s="55"/>
      <c r="M441" s="59"/>
      <c r="N441" s="59"/>
      <c r="O441" s="53"/>
      <c r="P441" s="53"/>
      <c r="Q441" s="57">
        <f t="shared" si="206"/>
        <v>0</v>
      </c>
      <c r="R441" s="53"/>
      <c r="S441" s="53">
        <f t="shared" si="207"/>
        <v>0</v>
      </c>
      <c r="T441" s="58"/>
      <c r="U441" s="58"/>
      <c r="V441" s="53">
        <f t="shared" si="208"/>
        <v>0</v>
      </c>
      <c r="W441" s="59"/>
      <c r="X441" s="6"/>
    </row>
    <row r="442" spans="1:27" s="77" customFormat="1" ht="15.75" x14ac:dyDescent="0.25">
      <c r="A442" s="33" t="s">
        <v>280</v>
      </c>
      <c r="B442" s="44" t="s">
        <v>334</v>
      </c>
      <c r="C442" s="37" t="s">
        <v>213</v>
      </c>
      <c r="D442" s="43" t="s">
        <v>397</v>
      </c>
      <c r="E442" s="53">
        <v>74160</v>
      </c>
      <c r="F442" s="99">
        <f>E442/12*6</f>
        <v>37080</v>
      </c>
      <c r="G442" s="99"/>
      <c r="H442" s="99">
        <v>79475</v>
      </c>
      <c r="I442" s="119"/>
      <c r="J442" s="55"/>
      <c r="K442" s="54">
        <f t="shared" ref="K442" si="211">G442-F442</f>
        <v>-37080</v>
      </c>
      <c r="L442" s="55">
        <f t="shared" ref="L442" si="212">ROUND(K442*100/-F442,2)</f>
        <v>100</v>
      </c>
      <c r="M442" s="59"/>
      <c r="N442" s="59"/>
      <c r="O442" s="53"/>
      <c r="P442" s="53"/>
      <c r="Q442" s="57">
        <f t="shared" si="206"/>
        <v>0</v>
      </c>
      <c r="R442" s="53"/>
      <c r="S442" s="53">
        <f t="shared" si="207"/>
        <v>0</v>
      </c>
      <c r="T442" s="58"/>
      <c r="U442" s="58"/>
      <c r="V442" s="53">
        <f t="shared" si="208"/>
        <v>0</v>
      </c>
      <c r="W442" s="59"/>
      <c r="X442" s="6"/>
    </row>
    <row r="443" spans="1:27" s="77" customFormat="1" ht="31.5" x14ac:dyDescent="0.25">
      <c r="A443" s="33" t="s">
        <v>280</v>
      </c>
      <c r="B443" s="44" t="s">
        <v>334</v>
      </c>
      <c r="C443" s="37" t="s">
        <v>215</v>
      </c>
      <c r="D443" s="43" t="s">
        <v>216</v>
      </c>
      <c r="E443" s="53">
        <v>391510</v>
      </c>
      <c r="F443" s="53">
        <f>ROUND(E443/12*7,0)</f>
        <v>228381</v>
      </c>
      <c r="G443" s="59">
        <v>330095.57</v>
      </c>
      <c r="H443" s="99">
        <v>283572</v>
      </c>
      <c r="I443" s="119">
        <f t="shared" ref="I442:I443" si="213">G443-F443</f>
        <v>101714.57</v>
      </c>
      <c r="J443" s="55">
        <f t="shared" ref="J442:J443" si="214">ROUND(I443/F443*100,2)</f>
        <v>44.54</v>
      </c>
      <c r="K443" s="54"/>
      <c r="L443" s="55"/>
      <c r="M443" s="59"/>
      <c r="N443" s="59"/>
      <c r="O443" s="53"/>
      <c r="P443" s="53"/>
      <c r="Q443" s="57">
        <f t="shared" si="206"/>
        <v>0</v>
      </c>
      <c r="R443" s="53"/>
      <c r="S443" s="53">
        <f t="shared" si="207"/>
        <v>0</v>
      </c>
      <c r="T443" s="58"/>
      <c r="U443" s="58"/>
      <c r="V443" s="53">
        <f t="shared" si="208"/>
        <v>0</v>
      </c>
      <c r="W443" s="59"/>
      <c r="X443" s="6"/>
      <c r="Y443" s="177"/>
      <c r="Z443" s="177"/>
      <c r="AA443" s="177"/>
    </row>
    <row r="444" spans="1:27" s="77" customFormat="1" ht="31.5" x14ac:dyDescent="0.25">
      <c r="A444" s="33" t="s">
        <v>280</v>
      </c>
      <c r="B444" s="44" t="s">
        <v>334</v>
      </c>
      <c r="C444" s="37" t="s">
        <v>217</v>
      </c>
      <c r="D444" s="43" t="s">
        <v>218</v>
      </c>
      <c r="E444" s="53"/>
      <c r="F444" s="53"/>
      <c r="G444" s="53"/>
      <c r="H444" s="53"/>
      <c r="I444" s="119"/>
      <c r="J444" s="55"/>
      <c r="K444" s="54"/>
      <c r="L444" s="55"/>
      <c r="M444" s="59"/>
      <c r="N444" s="59"/>
      <c r="O444" s="53"/>
      <c r="P444" s="53"/>
      <c r="Q444" s="57">
        <f t="shared" si="206"/>
        <v>0</v>
      </c>
      <c r="R444" s="53"/>
      <c r="S444" s="53">
        <f t="shared" si="207"/>
        <v>0</v>
      </c>
      <c r="T444" s="58"/>
      <c r="U444" s="58"/>
      <c r="V444" s="53">
        <f t="shared" si="208"/>
        <v>0</v>
      </c>
      <c r="W444" s="59"/>
      <c r="X444" s="6"/>
    </row>
    <row r="445" spans="1:27" s="77" customFormat="1" ht="31.5" x14ac:dyDescent="0.25">
      <c r="A445" s="33" t="s">
        <v>280</v>
      </c>
      <c r="B445" s="44" t="s">
        <v>334</v>
      </c>
      <c r="C445" s="37" t="s">
        <v>219</v>
      </c>
      <c r="D445" s="43" t="s">
        <v>220</v>
      </c>
      <c r="E445" s="53"/>
      <c r="F445" s="53"/>
      <c r="G445" s="53"/>
      <c r="H445" s="53"/>
      <c r="I445" s="119"/>
      <c r="J445" s="55"/>
      <c r="K445" s="54"/>
      <c r="L445" s="55"/>
      <c r="M445" s="59"/>
      <c r="N445" s="59"/>
      <c r="O445" s="53"/>
      <c r="P445" s="53"/>
      <c r="Q445" s="57">
        <f t="shared" si="206"/>
        <v>0</v>
      </c>
      <c r="R445" s="53"/>
      <c r="S445" s="53">
        <f t="shared" si="207"/>
        <v>0</v>
      </c>
      <c r="T445" s="58"/>
      <c r="U445" s="58"/>
      <c r="V445" s="53">
        <f t="shared" si="208"/>
        <v>0</v>
      </c>
      <c r="W445" s="59"/>
      <c r="X445" s="6"/>
    </row>
    <row r="446" spans="1:27" s="77" customFormat="1" ht="31.5" x14ac:dyDescent="0.25">
      <c r="A446" s="33" t="s">
        <v>280</v>
      </c>
      <c r="B446" s="44" t="s">
        <v>334</v>
      </c>
      <c r="C446" s="37" t="s">
        <v>221</v>
      </c>
      <c r="D446" s="43" t="s">
        <v>224</v>
      </c>
      <c r="E446" s="53"/>
      <c r="F446" s="53">
        <f t="shared" ref="F446:F447" si="215">ROUND(E446/12*7,0)</f>
        <v>0</v>
      </c>
      <c r="G446" s="59">
        <v>2095.86</v>
      </c>
      <c r="H446" s="99"/>
      <c r="I446" s="119">
        <f t="shared" ref="I446:I447" si="216">G446-F446</f>
        <v>2095.86</v>
      </c>
      <c r="J446" s="55"/>
      <c r="K446" s="54"/>
      <c r="L446" s="55"/>
      <c r="M446" s="59"/>
      <c r="N446" s="59"/>
      <c r="O446" s="53"/>
      <c r="P446" s="53"/>
      <c r="Q446" s="57">
        <f t="shared" si="206"/>
        <v>0</v>
      </c>
      <c r="R446" s="53"/>
      <c r="S446" s="53">
        <f t="shared" si="207"/>
        <v>0</v>
      </c>
      <c r="T446" s="58"/>
      <c r="U446" s="58"/>
      <c r="V446" s="53">
        <f t="shared" si="208"/>
        <v>0</v>
      </c>
      <c r="W446" s="59"/>
      <c r="X446" s="6"/>
    </row>
    <row r="447" spans="1:27" s="77" customFormat="1" ht="31.5" x14ac:dyDescent="0.25">
      <c r="A447" s="33" t="s">
        <v>280</v>
      </c>
      <c r="B447" s="44" t="s">
        <v>334</v>
      </c>
      <c r="C447" s="37" t="s">
        <v>222</v>
      </c>
      <c r="D447" s="43" t="s">
        <v>225</v>
      </c>
      <c r="E447" s="53">
        <v>35597</v>
      </c>
      <c r="F447" s="53">
        <f t="shared" si="215"/>
        <v>20765</v>
      </c>
      <c r="G447" s="59">
        <v>12587.99</v>
      </c>
      <c r="H447" s="99">
        <v>10681</v>
      </c>
      <c r="I447" s="119"/>
      <c r="J447" s="55"/>
      <c r="K447" s="54">
        <f t="shared" ref="K446:K447" si="217">G447-F447</f>
        <v>-8177.01</v>
      </c>
      <c r="L447" s="55">
        <f t="shared" ref="L446:L447" si="218">ROUND(K447*100/-F447,2)</f>
        <v>39.380000000000003</v>
      </c>
      <c r="M447" s="59"/>
      <c r="N447" s="59"/>
      <c r="O447" s="53"/>
      <c r="P447" s="53"/>
      <c r="Q447" s="57">
        <f t="shared" si="206"/>
        <v>0</v>
      </c>
      <c r="R447" s="53"/>
      <c r="S447" s="53">
        <f t="shared" si="207"/>
        <v>0</v>
      </c>
      <c r="T447" s="58"/>
      <c r="U447" s="58"/>
      <c r="V447" s="53">
        <f t="shared" si="208"/>
        <v>0</v>
      </c>
      <c r="W447" s="59"/>
      <c r="X447" s="6"/>
    </row>
    <row r="448" spans="1:27" s="77" customFormat="1" ht="31.5" x14ac:dyDescent="0.25">
      <c r="A448" s="33" t="s">
        <v>280</v>
      </c>
      <c r="B448" s="44" t="s">
        <v>334</v>
      </c>
      <c r="C448" s="37" t="s">
        <v>277</v>
      </c>
      <c r="D448" s="43" t="s">
        <v>278</v>
      </c>
      <c r="E448" s="53"/>
      <c r="F448" s="53">
        <f t="shared" ref="F448" si="219">ROUND(E448/12*6,0)</f>
        <v>0</v>
      </c>
      <c r="G448" s="53"/>
      <c r="H448" s="53"/>
      <c r="I448" s="119"/>
      <c r="J448" s="55"/>
      <c r="K448" s="54"/>
      <c r="L448" s="55"/>
      <c r="M448" s="59"/>
      <c r="N448" s="59"/>
      <c r="O448" s="53"/>
      <c r="P448" s="53"/>
      <c r="Q448" s="57">
        <f t="shared" si="206"/>
        <v>0</v>
      </c>
      <c r="R448" s="53"/>
      <c r="S448" s="53">
        <f t="shared" si="207"/>
        <v>0</v>
      </c>
      <c r="T448" s="58"/>
      <c r="U448" s="58"/>
      <c r="V448" s="53">
        <f t="shared" si="208"/>
        <v>0</v>
      </c>
      <c r="W448" s="59"/>
      <c r="X448" s="6"/>
    </row>
    <row r="449" spans="1:24" s="77" customFormat="1" ht="15.75" x14ac:dyDescent="0.25">
      <c r="A449" s="33" t="s">
        <v>280</v>
      </c>
      <c r="B449" s="44" t="s">
        <v>334</v>
      </c>
      <c r="C449" s="37" t="s">
        <v>226</v>
      </c>
      <c r="D449" s="38" t="s">
        <v>405</v>
      </c>
      <c r="E449" s="53">
        <v>76679</v>
      </c>
      <c r="F449" s="53">
        <f>E449</f>
        <v>76679</v>
      </c>
      <c r="G449" s="59">
        <v>138885</v>
      </c>
      <c r="H449" s="99">
        <v>130017</v>
      </c>
      <c r="I449" s="119"/>
      <c r="J449" s="55"/>
      <c r="K449" s="54"/>
      <c r="L449" s="55"/>
      <c r="M449" s="59"/>
      <c r="N449" s="59"/>
      <c r="O449" s="53"/>
      <c r="P449" s="53"/>
      <c r="Q449" s="57">
        <f t="shared" si="206"/>
        <v>0</v>
      </c>
      <c r="R449" s="53"/>
      <c r="S449" s="53">
        <f t="shared" si="207"/>
        <v>0</v>
      </c>
      <c r="T449" s="58"/>
      <c r="U449" s="58"/>
      <c r="V449" s="53">
        <f t="shared" si="208"/>
        <v>0</v>
      </c>
      <c r="W449" s="59"/>
      <c r="X449" s="6"/>
    </row>
    <row r="450" spans="1:24" s="77" customFormat="1" ht="31.5" x14ac:dyDescent="0.25">
      <c r="A450" s="33" t="s">
        <v>280</v>
      </c>
      <c r="B450" s="44" t="s">
        <v>334</v>
      </c>
      <c r="C450" s="37" t="s">
        <v>227</v>
      </c>
      <c r="D450" s="43" t="s">
        <v>228</v>
      </c>
      <c r="E450" s="53"/>
      <c r="F450" s="53">
        <f t="shared" ref="F450:F451" si="220">ROUND(E450/12*6,0)</f>
        <v>0</v>
      </c>
      <c r="G450" s="53"/>
      <c r="H450" s="53"/>
      <c r="I450" s="119"/>
      <c r="J450" s="55"/>
      <c r="K450" s="54"/>
      <c r="L450" s="55"/>
      <c r="M450" s="59"/>
      <c r="N450" s="59"/>
      <c r="O450" s="53"/>
      <c r="P450" s="53"/>
      <c r="Q450" s="57">
        <f t="shared" si="206"/>
        <v>0</v>
      </c>
      <c r="R450" s="53"/>
      <c r="S450" s="53">
        <f t="shared" si="207"/>
        <v>0</v>
      </c>
      <c r="T450" s="58"/>
      <c r="U450" s="58"/>
      <c r="V450" s="53">
        <f t="shared" si="208"/>
        <v>0</v>
      </c>
      <c r="W450" s="59"/>
      <c r="X450" s="6"/>
    </row>
    <row r="451" spans="1:24" s="77" customFormat="1" ht="15.75" x14ac:dyDescent="0.25">
      <c r="A451" s="33" t="s">
        <v>280</v>
      </c>
      <c r="B451" s="44" t="s">
        <v>334</v>
      </c>
      <c r="C451" s="37" t="s">
        <v>229</v>
      </c>
      <c r="D451" s="43" t="s">
        <v>230</v>
      </c>
      <c r="E451" s="53"/>
      <c r="F451" s="53">
        <f t="shared" si="220"/>
        <v>0</v>
      </c>
      <c r="G451" s="53"/>
      <c r="H451" s="53"/>
      <c r="I451" s="119"/>
      <c r="J451" s="55"/>
      <c r="K451" s="54"/>
      <c r="L451" s="55"/>
      <c r="M451" s="59"/>
      <c r="N451" s="59"/>
      <c r="O451" s="53"/>
      <c r="P451" s="53"/>
      <c r="Q451" s="57">
        <f t="shared" si="206"/>
        <v>0</v>
      </c>
      <c r="R451" s="53"/>
      <c r="S451" s="53">
        <f t="shared" si="207"/>
        <v>0</v>
      </c>
      <c r="T451" s="58"/>
      <c r="U451" s="58"/>
      <c r="V451" s="53">
        <f t="shared" si="208"/>
        <v>0</v>
      </c>
      <c r="W451" s="59"/>
      <c r="X451" s="6"/>
    </row>
    <row r="452" spans="1:24" s="77" customFormat="1" ht="15.75" x14ac:dyDescent="0.25">
      <c r="A452" s="33" t="s">
        <v>280</v>
      </c>
      <c r="B452" s="44" t="s">
        <v>334</v>
      </c>
      <c r="C452" s="37" t="s">
        <v>376</v>
      </c>
      <c r="D452" s="43" t="s">
        <v>358</v>
      </c>
      <c r="E452" s="53">
        <v>205124</v>
      </c>
      <c r="F452" s="53">
        <f t="shared" ref="F452:F453" si="221">ROUND(E452/12*7,0)</f>
        <v>119656</v>
      </c>
      <c r="G452" s="59">
        <v>80512.679999999993</v>
      </c>
      <c r="H452" s="99">
        <v>67534</v>
      </c>
      <c r="I452" s="119"/>
      <c r="J452" s="55"/>
      <c r="K452" s="54">
        <f t="shared" ref="K452:K453" si="222">G452-F452</f>
        <v>-39143.320000000007</v>
      </c>
      <c r="L452" s="55">
        <f t="shared" ref="L452:L453" si="223">ROUND(K452*100/-F452,2)</f>
        <v>32.71</v>
      </c>
      <c r="M452" s="59"/>
      <c r="N452" s="59"/>
      <c r="O452" s="53"/>
      <c r="P452" s="53"/>
      <c r="Q452" s="57">
        <f t="shared" si="206"/>
        <v>0</v>
      </c>
      <c r="R452" s="53"/>
      <c r="S452" s="53">
        <f t="shared" si="207"/>
        <v>0</v>
      </c>
      <c r="T452" s="58"/>
      <c r="U452" s="58"/>
      <c r="V452" s="53">
        <f t="shared" si="208"/>
        <v>0</v>
      </c>
      <c r="W452" s="59"/>
      <c r="X452" s="6"/>
    </row>
    <row r="453" spans="1:24" s="77" customFormat="1" ht="15.75" x14ac:dyDescent="0.25">
      <c r="A453" s="33" t="s">
        <v>280</v>
      </c>
      <c r="B453" s="44" t="s">
        <v>334</v>
      </c>
      <c r="C453" s="37" t="s">
        <v>231</v>
      </c>
      <c r="D453" s="43" t="s">
        <v>232</v>
      </c>
      <c r="E453" s="53"/>
      <c r="F453" s="53">
        <f t="shared" si="221"/>
        <v>0</v>
      </c>
      <c r="G453" s="59">
        <v>48686.400000000001</v>
      </c>
      <c r="H453" s="99"/>
      <c r="I453" s="119">
        <f t="shared" ref="I452:I453" si="224">G453-F453</f>
        <v>48686.400000000001</v>
      </c>
      <c r="J453" s="55"/>
      <c r="K453" s="54"/>
      <c r="L453" s="55"/>
      <c r="M453" s="59"/>
      <c r="N453" s="59"/>
      <c r="O453" s="53"/>
      <c r="P453" s="53"/>
      <c r="Q453" s="57">
        <f t="shared" si="206"/>
        <v>0</v>
      </c>
      <c r="R453" s="53"/>
      <c r="S453" s="53">
        <f t="shared" si="207"/>
        <v>0</v>
      </c>
      <c r="T453" s="58"/>
      <c r="U453" s="58"/>
      <c r="V453" s="53">
        <f t="shared" si="208"/>
        <v>0</v>
      </c>
      <c r="W453" s="59"/>
      <c r="X453" s="6"/>
    </row>
    <row r="454" spans="1:24" s="77" customFormat="1" ht="15.75" x14ac:dyDescent="0.25">
      <c r="A454" s="33" t="s">
        <v>280</v>
      </c>
      <c r="B454" s="44" t="s">
        <v>334</v>
      </c>
      <c r="C454" s="37" t="s">
        <v>233</v>
      </c>
      <c r="D454" s="43" t="s">
        <v>234</v>
      </c>
      <c r="E454" s="53"/>
      <c r="F454" s="53">
        <f t="shared" ref="F454:F457" si="225">ROUND(E454/12*6,0)</f>
        <v>0</v>
      </c>
      <c r="G454" s="53"/>
      <c r="H454" s="53"/>
      <c r="I454" s="119"/>
      <c r="J454" s="55"/>
      <c r="K454" s="54"/>
      <c r="L454" s="55"/>
      <c r="M454" s="59"/>
      <c r="N454" s="59"/>
      <c r="O454" s="53"/>
      <c r="P454" s="53"/>
      <c r="Q454" s="57">
        <f t="shared" si="206"/>
        <v>0</v>
      </c>
      <c r="R454" s="53"/>
      <c r="S454" s="53">
        <f t="shared" si="207"/>
        <v>0</v>
      </c>
      <c r="T454" s="58"/>
      <c r="U454" s="58"/>
      <c r="V454" s="53">
        <f t="shared" si="208"/>
        <v>0</v>
      </c>
      <c r="W454" s="59"/>
      <c r="X454" s="6"/>
    </row>
    <row r="455" spans="1:24" s="77" customFormat="1" ht="31.5" x14ac:dyDescent="0.25">
      <c r="A455" s="33" t="s">
        <v>280</v>
      </c>
      <c r="B455" s="44" t="s">
        <v>334</v>
      </c>
      <c r="C455" s="37" t="s">
        <v>235</v>
      </c>
      <c r="D455" s="43" t="s">
        <v>236</v>
      </c>
      <c r="E455" s="53"/>
      <c r="F455" s="53">
        <f t="shared" si="225"/>
        <v>0</v>
      </c>
      <c r="G455" s="53"/>
      <c r="H455" s="53"/>
      <c r="I455" s="119"/>
      <c r="J455" s="55"/>
      <c r="K455" s="54"/>
      <c r="L455" s="55"/>
      <c r="M455" s="59"/>
      <c r="N455" s="59"/>
      <c r="O455" s="53"/>
      <c r="P455" s="53"/>
      <c r="Q455" s="57">
        <f t="shared" si="206"/>
        <v>0</v>
      </c>
      <c r="R455" s="53"/>
      <c r="S455" s="53">
        <f t="shared" si="207"/>
        <v>0</v>
      </c>
      <c r="T455" s="58"/>
      <c r="U455" s="58"/>
      <c r="V455" s="53">
        <f t="shared" si="208"/>
        <v>0</v>
      </c>
      <c r="W455" s="59"/>
      <c r="X455" s="6"/>
    </row>
    <row r="456" spans="1:24" s="77" customFormat="1" ht="31.5" x14ac:dyDescent="0.25">
      <c r="A456" s="33" t="s">
        <v>280</v>
      </c>
      <c r="B456" s="44" t="s">
        <v>334</v>
      </c>
      <c r="C456" s="37" t="s">
        <v>237</v>
      </c>
      <c r="D456" s="43" t="s">
        <v>238</v>
      </c>
      <c r="E456" s="53">
        <v>15271</v>
      </c>
      <c r="F456" s="53">
        <f>ROUND(E456/12*7,0)</f>
        <v>8908</v>
      </c>
      <c r="G456" s="59">
        <v>2773.36</v>
      </c>
      <c r="H456" s="99">
        <v>2080</v>
      </c>
      <c r="I456" s="119"/>
      <c r="J456" s="55"/>
      <c r="K456" s="54">
        <f>G456-F456</f>
        <v>-6134.6399999999994</v>
      </c>
      <c r="L456" s="55">
        <f>ROUND(K456*100/-F456,2)</f>
        <v>68.87</v>
      </c>
      <c r="M456" s="59"/>
      <c r="N456" s="59"/>
      <c r="O456" s="53"/>
      <c r="P456" s="53"/>
      <c r="Q456" s="57">
        <f t="shared" si="206"/>
        <v>0</v>
      </c>
      <c r="R456" s="53"/>
      <c r="S456" s="53">
        <f t="shared" si="207"/>
        <v>0</v>
      </c>
      <c r="T456" s="58"/>
      <c r="U456" s="58"/>
      <c r="V456" s="53">
        <f t="shared" si="208"/>
        <v>0</v>
      </c>
      <c r="W456" s="59"/>
      <c r="X456" s="6"/>
    </row>
    <row r="457" spans="1:24" s="77" customFormat="1" ht="15.75" x14ac:dyDescent="0.25">
      <c r="A457" s="33" t="s">
        <v>280</v>
      </c>
      <c r="B457" s="44" t="s">
        <v>334</v>
      </c>
      <c r="C457" s="37" t="s">
        <v>239</v>
      </c>
      <c r="D457" s="43" t="s">
        <v>243</v>
      </c>
      <c r="E457" s="53"/>
      <c r="F457" s="53">
        <f t="shared" si="225"/>
        <v>0</v>
      </c>
      <c r="G457" s="53"/>
      <c r="H457" s="53"/>
      <c r="I457" s="119"/>
      <c r="J457" s="55"/>
      <c r="K457" s="54"/>
      <c r="L457" s="55"/>
      <c r="M457" s="59"/>
      <c r="N457" s="59"/>
      <c r="O457" s="53"/>
      <c r="P457" s="53"/>
      <c r="Q457" s="57">
        <f t="shared" si="206"/>
        <v>0</v>
      </c>
      <c r="R457" s="53"/>
      <c r="S457" s="53">
        <f t="shared" si="207"/>
        <v>0</v>
      </c>
      <c r="T457" s="58"/>
      <c r="U457" s="58"/>
      <c r="V457" s="53">
        <f t="shared" si="208"/>
        <v>0</v>
      </c>
      <c r="W457" s="59"/>
      <c r="X457" s="6"/>
    </row>
    <row r="458" spans="1:24" s="77" customFormat="1" ht="15.75" x14ac:dyDescent="0.25">
      <c r="A458" s="33" t="s">
        <v>280</v>
      </c>
      <c r="B458" s="44" t="s">
        <v>334</v>
      </c>
      <c r="C458" s="37" t="s">
        <v>240</v>
      </c>
      <c r="D458" s="43" t="s">
        <v>244</v>
      </c>
      <c r="E458" s="53"/>
      <c r="F458" s="53"/>
      <c r="G458" s="53"/>
      <c r="H458" s="53"/>
      <c r="I458" s="119"/>
      <c r="J458" s="55"/>
      <c r="K458" s="54"/>
      <c r="L458" s="55"/>
      <c r="M458" s="59"/>
      <c r="N458" s="59"/>
      <c r="O458" s="53"/>
      <c r="P458" s="53"/>
      <c r="Q458" s="57">
        <f t="shared" si="206"/>
        <v>0</v>
      </c>
      <c r="R458" s="53"/>
      <c r="S458" s="53">
        <f t="shared" si="207"/>
        <v>0</v>
      </c>
      <c r="T458" s="58"/>
      <c r="U458" s="58"/>
      <c r="V458" s="53">
        <f t="shared" si="208"/>
        <v>0</v>
      </c>
      <c r="W458" s="59"/>
      <c r="X458" s="6"/>
    </row>
    <row r="459" spans="1:24" s="77" customFormat="1" ht="15.75" x14ac:dyDescent="0.25">
      <c r="A459" s="33" t="s">
        <v>280</v>
      </c>
      <c r="B459" s="44" t="s">
        <v>334</v>
      </c>
      <c r="C459" s="37" t="s">
        <v>241</v>
      </c>
      <c r="D459" s="43" t="s">
        <v>242</v>
      </c>
      <c r="E459" s="53">
        <v>21</v>
      </c>
      <c r="F459" s="53">
        <f t="shared" ref="F459:F467" si="226">ROUND(E459/12*6,0)</f>
        <v>11</v>
      </c>
      <c r="G459" s="59"/>
      <c r="H459" s="99"/>
      <c r="I459" s="119"/>
      <c r="J459" s="55"/>
      <c r="K459" s="54">
        <f>G459-F459</f>
        <v>-11</v>
      </c>
      <c r="L459" s="55">
        <f>ROUND(K459*100/-F459,2)</f>
        <v>100</v>
      </c>
      <c r="M459" s="59"/>
      <c r="N459" s="59"/>
      <c r="O459" s="53"/>
      <c r="P459" s="53"/>
      <c r="Q459" s="57">
        <f t="shared" si="206"/>
        <v>0</v>
      </c>
      <c r="R459" s="53"/>
      <c r="S459" s="53">
        <f t="shared" si="207"/>
        <v>0</v>
      </c>
      <c r="T459" s="58"/>
      <c r="U459" s="58"/>
      <c r="V459" s="53">
        <f t="shared" si="208"/>
        <v>0</v>
      </c>
      <c r="W459" s="59"/>
      <c r="X459" s="6"/>
    </row>
    <row r="460" spans="1:24" s="77" customFormat="1" ht="31.5" x14ac:dyDescent="0.25">
      <c r="A460" s="33" t="s">
        <v>280</v>
      </c>
      <c r="B460" s="44" t="s">
        <v>334</v>
      </c>
      <c r="C460" s="37" t="s">
        <v>245</v>
      </c>
      <c r="D460" s="43" t="s">
        <v>246</v>
      </c>
      <c r="E460" s="53">
        <v>71960</v>
      </c>
      <c r="F460" s="53">
        <f>ROUND(E460/12*7,0)</f>
        <v>41977</v>
      </c>
      <c r="G460" s="59">
        <v>23149.73</v>
      </c>
      <c r="H460" s="99">
        <v>19376</v>
      </c>
      <c r="I460" s="119"/>
      <c r="J460" s="55"/>
      <c r="K460" s="54">
        <f>G460-F460</f>
        <v>-18827.27</v>
      </c>
      <c r="L460" s="55">
        <f>ROUND(K460*100/-F460,2)</f>
        <v>44.85</v>
      </c>
      <c r="M460" s="59"/>
      <c r="N460" s="59"/>
      <c r="O460" s="53"/>
      <c r="P460" s="53"/>
      <c r="Q460" s="57">
        <f t="shared" si="206"/>
        <v>0</v>
      </c>
      <c r="R460" s="53"/>
      <c r="S460" s="53">
        <f t="shared" si="207"/>
        <v>0</v>
      </c>
      <c r="T460" s="58"/>
      <c r="U460" s="58"/>
      <c r="V460" s="53">
        <f t="shared" si="208"/>
        <v>0</v>
      </c>
      <c r="W460" s="59"/>
      <c r="X460" s="6"/>
    </row>
    <row r="461" spans="1:24" s="77" customFormat="1" ht="15.75" x14ac:dyDescent="0.25">
      <c r="A461" s="33" t="s">
        <v>280</v>
      </c>
      <c r="B461" s="44" t="s">
        <v>334</v>
      </c>
      <c r="C461" s="37" t="s">
        <v>247</v>
      </c>
      <c r="D461" s="43" t="s">
        <v>248</v>
      </c>
      <c r="E461" s="53"/>
      <c r="F461" s="53">
        <f t="shared" si="226"/>
        <v>0</v>
      </c>
      <c r="G461" s="53"/>
      <c r="H461" s="53"/>
      <c r="I461" s="119"/>
      <c r="J461" s="55"/>
      <c r="K461" s="54"/>
      <c r="L461" s="55"/>
      <c r="M461" s="59"/>
      <c r="N461" s="59"/>
      <c r="O461" s="53"/>
      <c r="P461" s="53"/>
      <c r="Q461" s="57">
        <f t="shared" si="206"/>
        <v>0</v>
      </c>
      <c r="R461" s="53"/>
      <c r="S461" s="53">
        <f t="shared" si="207"/>
        <v>0</v>
      </c>
      <c r="T461" s="58"/>
      <c r="U461" s="58"/>
      <c r="V461" s="53">
        <f t="shared" si="208"/>
        <v>0</v>
      </c>
      <c r="W461" s="59"/>
      <c r="X461" s="6"/>
    </row>
    <row r="462" spans="1:24" s="77" customFormat="1" ht="31.5" x14ac:dyDescent="0.25">
      <c r="A462" s="33" t="s">
        <v>280</v>
      </c>
      <c r="B462" s="44" t="s">
        <v>334</v>
      </c>
      <c r="C462" s="37" t="s">
        <v>249</v>
      </c>
      <c r="D462" s="43" t="s">
        <v>250</v>
      </c>
      <c r="E462" s="53"/>
      <c r="F462" s="53">
        <f t="shared" si="226"/>
        <v>0</v>
      </c>
      <c r="G462" s="53"/>
      <c r="H462" s="53"/>
      <c r="I462" s="119"/>
      <c r="J462" s="55"/>
      <c r="K462" s="54"/>
      <c r="L462" s="55"/>
      <c r="M462" s="59"/>
      <c r="N462" s="59"/>
      <c r="O462" s="53"/>
      <c r="P462" s="53"/>
      <c r="Q462" s="57">
        <f t="shared" si="206"/>
        <v>0</v>
      </c>
      <c r="R462" s="53"/>
      <c r="S462" s="53">
        <f t="shared" si="207"/>
        <v>0</v>
      </c>
      <c r="T462" s="58"/>
      <c r="U462" s="58"/>
      <c r="V462" s="53">
        <f t="shared" si="208"/>
        <v>0</v>
      </c>
      <c r="W462" s="59"/>
      <c r="X462" s="6"/>
    </row>
    <row r="463" spans="1:24" s="77" customFormat="1" ht="15.75" x14ac:dyDescent="0.25">
      <c r="A463" s="33" t="s">
        <v>280</v>
      </c>
      <c r="B463" s="44" t="s">
        <v>334</v>
      </c>
      <c r="C463" s="37" t="s">
        <v>251</v>
      </c>
      <c r="D463" s="43" t="s">
        <v>260</v>
      </c>
      <c r="E463" s="53">
        <v>6473</v>
      </c>
      <c r="F463" s="53">
        <f t="shared" ref="F463:F464" si="227">ROUND(E463/12*7,0)</f>
        <v>3776</v>
      </c>
      <c r="G463" s="59">
        <v>2149.84</v>
      </c>
      <c r="H463" s="99">
        <v>2150</v>
      </c>
      <c r="I463" s="119"/>
      <c r="J463" s="55"/>
      <c r="K463" s="54">
        <f t="shared" ref="K463:K464" si="228">G463-F463</f>
        <v>-1626.1599999999999</v>
      </c>
      <c r="L463" s="55">
        <f t="shared" ref="L463:L464" si="229">ROUND(K463*100/-F463,2)</f>
        <v>43.07</v>
      </c>
      <c r="M463" s="59"/>
      <c r="N463" s="59"/>
      <c r="O463" s="53"/>
      <c r="P463" s="53"/>
      <c r="Q463" s="57">
        <f t="shared" si="206"/>
        <v>0</v>
      </c>
      <c r="R463" s="53"/>
      <c r="S463" s="53">
        <f t="shared" si="207"/>
        <v>0</v>
      </c>
      <c r="T463" s="58"/>
      <c r="U463" s="58"/>
      <c r="V463" s="53">
        <f t="shared" si="208"/>
        <v>0</v>
      </c>
      <c r="W463" s="59"/>
      <c r="X463" s="6"/>
    </row>
    <row r="464" spans="1:24" s="77" customFormat="1" ht="15.75" x14ac:dyDescent="0.25">
      <c r="A464" s="33" t="s">
        <v>280</v>
      </c>
      <c r="B464" s="44" t="s">
        <v>334</v>
      </c>
      <c r="C464" s="37" t="s">
        <v>252</v>
      </c>
      <c r="D464" s="43" t="s">
        <v>253</v>
      </c>
      <c r="E464" s="53">
        <v>66412</v>
      </c>
      <c r="F464" s="53">
        <f t="shared" si="227"/>
        <v>38740</v>
      </c>
      <c r="G464" s="59">
        <v>679.8</v>
      </c>
      <c r="H464" s="99">
        <v>680</v>
      </c>
      <c r="I464" s="119"/>
      <c r="J464" s="55"/>
      <c r="K464" s="54">
        <f t="shared" si="228"/>
        <v>-38060.199999999997</v>
      </c>
      <c r="L464" s="55">
        <f t="shared" si="229"/>
        <v>98.25</v>
      </c>
      <c r="M464" s="59"/>
      <c r="N464" s="59"/>
      <c r="O464" s="53"/>
      <c r="P464" s="53"/>
      <c r="Q464" s="57">
        <f t="shared" si="206"/>
        <v>0</v>
      </c>
      <c r="R464" s="53"/>
      <c r="S464" s="53">
        <f t="shared" si="207"/>
        <v>0</v>
      </c>
      <c r="T464" s="58"/>
      <c r="U464" s="58"/>
      <c r="V464" s="53">
        <f t="shared" si="208"/>
        <v>0</v>
      </c>
      <c r="W464" s="59"/>
      <c r="X464" s="6"/>
    </row>
    <row r="465" spans="1:24" s="77" customFormat="1" ht="15.75" x14ac:dyDescent="0.25">
      <c r="A465" s="33" t="s">
        <v>280</v>
      </c>
      <c r="B465" s="44" t="s">
        <v>334</v>
      </c>
      <c r="C465" s="37" t="s">
        <v>254</v>
      </c>
      <c r="D465" s="43" t="s">
        <v>255</v>
      </c>
      <c r="E465" s="53"/>
      <c r="F465" s="53">
        <f t="shared" si="226"/>
        <v>0</v>
      </c>
      <c r="G465" s="53"/>
      <c r="H465" s="53"/>
      <c r="I465" s="119"/>
      <c r="J465" s="55"/>
      <c r="K465" s="54"/>
      <c r="L465" s="55"/>
      <c r="M465" s="59"/>
      <c r="N465" s="59"/>
      <c r="O465" s="53"/>
      <c r="P465" s="53"/>
      <c r="Q465" s="57">
        <f t="shared" si="206"/>
        <v>0</v>
      </c>
      <c r="R465" s="53"/>
      <c r="S465" s="53">
        <f t="shared" si="207"/>
        <v>0</v>
      </c>
      <c r="T465" s="58"/>
      <c r="U465" s="58"/>
      <c r="V465" s="53">
        <f t="shared" si="208"/>
        <v>0</v>
      </c>
      <c r="W465" s="59"/>
      <c r="X465" s="6"/>
    </row>
    <row r="466" spans="1:24" s="77" customFormat="1" ht="15.75" x14ac:dyDescent="0.25">
      <c r="A466" s="33" t="s">
        <v>280</v>
      </c>
      <c r="B466" s="44" t="s">
        <v>334</v>
      </c>
      <c r="C466" s="37" t="s">
        <v>256</v>
      </c>
      <c r="D466" s="43" t="s">
        <v>257</v>
      </c>
      <c r="E466" s="53"/>
      <c r="F466" s="53">
        <f t="shared" si="226"/>
        <v>0</v>
      </c>
      <c r="G466" s="53"/>
      <c r="H466" s="53"/>
      <c r="I466" s="119"/>
      <c r="J466" s="55"/>
      <c r="K466" s="54"/>
      <c r="L466" s="55"/>
      <c r="M466" s="59"/>
      <c r="N466" s="59"/>
      <c r="O466" s="53"/>
      <c r="P466" s="53"/>
      <c r="Q466" s="57">
        <f t="shared" si="206"/>
        <v>0</v>
      </c>
      <c r="R466" s="53"/>
      <c r="S466" s="53">
        <f t="shared" si="207"/>
        <v>0</v>
      </c>
      <c r="T466" s="58"/>
      <c r="U466" s="58"/>
      <c r="V466" s="53">
        <f t="shared" si="208"/>
        <v>0</v>
      </c>
      <c r="W466" s="59"/>
      <c r="X466" s="6"/>
    </row>
    <row r="467" spans="1:24" s="77" customFormat="1" ht="31.5" x14ac:dyDescent="0.25">
      <c r="A467" s="33" t="s">
        <v>280</v>
      </c>
      <c r="B467" s="44" t="s">
        <v>334</v>
      </c>
      <c r="C467" s="37" t="s">
        <v>258</v>
      </c>
      <c r="D467" s="43" t="s">
        <v>259</v>
      </c>
      <c r="E467" s="53"/>
      <c r="F467" s="53">
        <f t="shared" si="226"/>
        <v>0</v>
      </c>
      <c r="G467" s="53"/>
      <c r="H467" s="53"/>
      <c r="I467" s="119"/>
      <c r="J467" s="55"/>
      <c r="K467" s="54"/>
      <c r="L467" s="55"/>
      <c r="M467" s="59"/>
      <c r="N467" s="59"/>
      <c r="O467" s="53"/>
      <c r="P467" s="53"/>
      <c r="Q467" s="57">
        <f t="shared" si="206"/>
        <v>0</v>
      </c>
      <c r="R467" s="53"/>
      <c r="S467" s="53">
        <f t="shared" si="207"/>
        <v>0</v>
      </c>
      <c r="T467" s="58"/>
      <c r="U467" s="58"/>
      <c r="V467" s="53">
        <f t="shared" si="208"/>
        <v>0</v>
      </c>
      <c r="W467" s="59"/>
      <c r="X467" s="6"/>
    </row>
    <row r="468" spans="1:24" s="77" customFormat="1" ht="15.75" x14ac:dyDescent="0.25">
      <c r="A468" s="33" t="s">
        <v>280</v>
      </c>
      <c r="B468" s="44" t="s">
        <v>334</v>
      </c>
      <c r="C468" s="37" t="s">
        <v>261</v>
      </c>
      <c r="D468" s="43" t="s">
        <v>262</v>
      </c>
      <c r="E468" s="53">
        <v>221988</v>
      </c>
      <c r="F468" s="53">
        <f t="shared" ref="F468:F471" si="230">ROUND(E468/12*7,0)</f>
        <v>129493</v>
      </c>
      <c r="G468" s="59">
        <v>165710.79999999999</v>
      </c>
      <c r="H468" s="99">
        <v>155098</v>
      </c>
      <c r="I468" s="119">
        <f t="shared" ref="I468:I471" si="231">G468-F468</f>
        <v>36217.799999999988</v>
      </c>
      <c r="J468" s="55">
        <f t="shared" ref="J468:J471" si="232">ROUND(I468/F468*100,2)</f>
        <v>27.97</v>
      </c>
      <c r="K468" s="54"/>
      <c r="L468" s="55"/>
      <c r="M468" s="59"/>
      <c r="N468" s="59"/>
      <c r="O468" s="53"/>
      <c r="P468" s="53"/>
      <c r="Q468" s="57">
        <f t="shared" si="206"/>
        <v>0</v>
      </c>
      <c r="R468" s="53"/>
      <c r="S468" s="53">
        <f t="shared" si="207"/>
        <v>0</v>
      </c>
      <c r="T468" s="58"/>
      <c r="U468" s="58"/>
      <c r="V468" s="53">
        <f t="shared" si="208"/>
        <v>0</v>
      </c>
      <c r="W468" s="59"/>
      <c r="X468" s="6"/>
    </row>
    <row r="469" spans="1:24" s="77" customFormat="1" ht="47.25" x14ac:dyDescent="0.25">
      <c r="A469" s="33" t="s">
        <v>280</v>
      </c>
      <c r="B469" s="44" t="s">
        <v>334</v>
      </c>
      <c r="C469" s="37" t="s">
        <v>263</v>
      </c>
      <c r="D469" s="43" t="s">
        <v>264</v>
      </c>
      <c r="E469" s="53">
        <v>31223</v>
      </c>
      <c r="F469" s="53">
        <f t="shared" si="230"/>
        <v>18213</v>
      </c>
      <c r="G469" s="59">
        <v>594.36</v>
      </c>
      <c r="H469" s="99">
        <v>533</v>
      </c>
      <c r="I469" s="119"/>
      <c r="J469" s="55"/>
      <c r="K469" s="54">
        <f t="shared" ref="K468:K471" si="233">G469-F469</f>
        <v>-17618.64</v>
      </c>
      <c r="L469" s="55">
        <f t="shared" ref="L468:L471" si="234">ROUND(K469*100/-F469,2)</f>
        <v>96.74</v>
      </c>
      <c r="M469" s="59"/>
      <c r="N469" s="59"/>
      <c r="O469" s="53"/>
      <c r="P469" s="53"/>
      <c r="Q469" s="57">
        <f>O470-P469</f>
        <v>0</v>
      </c>
      <c r="R469" s="53"/>
      <c r="S469" s="53">
        <f t="shared" si="207"/>
        <v>0</v>
      </c>
      <c r="T469" s="58"/>
      <c r="U469" s="58"/>
      <c r="V469" s="53">
        <f t="shared" si="208"/>
        <v>0</v>
      </c>
      <c r="W469" s="59"/>
      <c r="X469" s="6"/>
    </row>
    <row r="470" spans="1:24" s="77" customFormat="1" ht="15.75" x14ac:dyDescent="0.25">
      <c r="A470" s="33" t="s">
        <v>280</v>
      </c>
      <c r="B470" s="44" t="s">
        <v>334</v>
      </c>
      <c r="C470" s="37" t="s">
        <v>265</v>
      </c>
      <c r="D470" s="43" t="s">
        <v>266</v>
      </c>
      <c r="E470" s="53">
        <v>82263</v>
      </c>
      <c r="F470" s="53">
        <f t="shared" si="230"/>
        <v>47987</v>
      </c>
      <c r="G470" s="59"/>
      <c r="H470" s="99"/>
      <c r="I470" s="119"/>
      <c r="J470" s="55"/>
      <c r="K470" s="54">
        <f t="shared" si="233"/>
        <v>-47987</v>
      </c>
      <c r="L470" s="55">
        <f t="shared" si="234"/>
        <v>100</v>
      </c>
      <c r="M470" s="59"/>
      <c r="N470" s="59"/>
      <c r="O470" s="53"/>
      <c r="P470" s="53"/>
      <c r="Q470" s="57">
        <f>O471-P470</f>
        <v>0</v>
      </c>
      <c r="R470" s="53"/>
      <c r="S470" s="53">
        <f t="shared" si="207"/>
        <v>0</v>
      </c>
      <c r="T470" s="58"/>
      <c r="U470" s="58"/>
      <c r="V470" s="53">
        <f t="shared" si="208"/>
        <v>0</v>
      </c>
      <c r="W470" s="59"/>
      <c r="X470" s="6"/>
    </row>
    <row r="471" spans="1:24" s="77" customFormat="1" ht="31.5" x14ac:dyDescent="0.25">
      <c r="A471" s="33" t="s">
        <v>280</v>
      </c>
      <c r="B471" s="44" t="s">
        <v>334</v>
      </c>
      <c r="C471" s="37" t="s">
        <v>267</v>
      </c>
      <c r="D471" s="43" t="s">
        <v>268</v>
      </c>
      <c r="E471" s="53">
        <v>5977</v>
      </c>
      <c r="F471" s="53">
        <f t="shared" si="230"/>
        <v>3487</v>
      </c>
      <c r="G471" s="59">
        <v>1327.2</v>
      </c>
      <c r="H471" s="99">
        <v>1327</v>
      </c>
      <c r="I471" s="119"/>
      <c r="J471" s="55"/>
      <c r="K471" s="54">
        <f t="shared" si="233"/>
        <v>-2159.8000000000002</v>
      </c>
      <c r="L471" s="55">
        <f t="shared" si="234"/>
        <v>61.94</v>
      </c>
      <c r="M471" s="59"/>
      <c r="N471" s="59"/>
      <c r="O471" s="53"/>
      <c r="P471" s="53"/>
      <c r="Q471" s="57">
        <f>O471-P471</f>
        <v>0</v>
      </c>
      <c r="R471" s="53"/>
      <c r="S471" s="53">
        <f t="shared" si="207"/>
        <v>0</v>
      </c>
      <c r="T471" s="58"/>
      <c r="U471" s="58"/>
      <c r="V471" s="53">
        <f t="shared" si="208"/>
        <v>0</v>
      </c>
      <c r="W471" s="59"/>
      <c r="X471" s="6"/>
    </row>
    <row r="472" spans="1:24" s="77" customFormat="1" ht="15.75" x14ac:dyDescent="0.25">
      <c r="A472" s="33" t="s">
        <v>280</v>
      </c>
      <c r="B472" s="44" t="s">
        <v>334</v>
      </c>
      <c r="C472" s="37" t="s">
        <v>269</v>
      </c>
      <c r="D472" s="43" t="s">
        <v>270</v>
      </c>
      <c r="E472" s="53"/>
      <c r="F472" s="53"/>
      <c r="G472" s="53"/>
      <c r="H472" s="53"/>
      <c r="I472" s="119"/>
      <c r="J472" s="55"/>
      <c r="K472" s="54"/>
      <c r="L472" s="55"/>
      <c r="M472" s="59"/>
      <c r="N472" s="59"/>
      <c r="O472" s="53"/>
      <c r="P472" s="53"/>
      <c r="Q472" s="57">
        <f>O472-P472</f>
        <v>0</v>
      </c>
      <c r="R472" s="53"/>
      <c r="S472" s="53">
        <f t="shared" si="207"/>
        <v>0</v>
      </c>
      <c r="T472" s="58"/>
      <c r="U472" s="58"/>
      <c r="V472" s="53">
        <f t="shared" si="208"/>
        <v>0</v>
      </c>
      <c r="W472" s="59"/>
      <c r="X472" s="6"/>
    </row>
    <row r="473" spans="1:24" s="77" customFormat="1" ht="31.5" x14ac:dyDescent="0.25">
      <c r="A473" s="33" t="s">
        <v>280</v>
      </c>
      <c r="B473" s="44" t="s">
        <v>334</v>
      </c>
      <c r="C473" s="37" t="s">
        <v>271</v>
      </c>
      <c r="D473" s="43" t="s">
        <v>272</v>
      </c>
      <c r="E473" s="53">
        <v>1957</v>
      </c>
      <c r="F473" s="53">
        <f t="shared" ref="F473" si="235">ROUND(E473/12*6,0)</f>
        <v>979</v>
      </c>
      <c r="G473" s="59"/>
      <c r="H473" s="99"/>
      <c r="I473" s="119"/>
      <c r="J473" s="55"/>
      <c r="K473" s="54">
        <f>G473-F473</f>
        <v>-979</v>
      </c>
      <c r="L473" s="55">
        <f>ROUND(K473*100/-F473,2)</f>
        <v>100</v>
      </c>
      <c r="M473" s="59"/>
      <c r="N473" s="59"/>
      <c r="O473" s="53"/>
      <c r="P473" s="53"/>
      <c r="Q473" s="57">
        <f>O473-P473</f>
        <v>0</v>
      </c>
      <c r="R473" s="53"/>
      <c r="S473" s="53">
        <f t="shared" si="207"/>
        <v>0</v>
      </c>
      <c r="T473" s="58"/>
      <c r="U473" s="58"/>
      <c r="V473" s="53">
        <f t="shared" si="208"/>
        <v>0</v>
      </c>
      <c r="W473" s="59"/>
      <c r="X473" s="6"/>
    </row>
    <row r="474" spans="1:24" s="77" customFormat="1" ht="15.75" x14ac:dyDescent="0.25">
      <c r="A474" s="33" t="s">
        <v>280</v>
      </c>
      <c r="B474" s="44" t="s">
        <v>334</v>
      </c>
      <c r="C474" s="37" t="s">
        <v>273</v>
      </c>
      <c r="D474" s="43" t="s">
        <v>274</v>
      </c>
      <c r="E474" s="53">
        <v>14204</v>
      </c>
      <c r="F474" s="53">
        <f>ROUND(E474/12*7,0)</f>
        <v>8286</v>
      </c>
      <c r="G474" s="59">
        <v>2427.65</v>
      </c>
      <c r="H474" s="99">
        <v>2429</v>
      </c>
      <c r="I474" s="119"/>
      <c r="J474" s="55"/>
      <c r="K474" s="54">
        <f>G474-F474</f>
        <v>-5858.35</v>
      </c>
      <c r="L474" s="55">
        <f>ROUND(K474*100/-F474,2)</f>
        <v>70.7</v>
      </c>
      <c r="M474" s="59"/>
      <c r="N474" s="59"/>
      <c r="O474" s="53"/>
      <c r="P474" s="53"/>
      <c r="Q474" s="57">
        <f>O474-P474</f>
        <v>0</v>
      </c>
      <c r="R474" s="53"/>
      <c r="S474" s="53">
        <f t="shared" si="207"/>
        <v>0</v>
      </c>
      <c r="T474" s="58"/>
      <c r="U474" s="58"/>
      <c r="V474" s="53">
        <f t="shared" si="208"/>
        <v>0</v>
      </c>
      <c r="W474" s="59"/>
      <c r="X474" s="6"/>
    </row>
    <row r="475" spans="1:24" s="77" customFormat="1" ht="31.5" x14ac:dyDescent="0.25">
      <c r="A475" s="33" t="s">
        <v>280</v>
      </c>
      <c r="B475" s="44" t="s">
        <v>334</v>
      </c>
      <c r="C475" s="37" t="s">
        <v>275</v>
      </c>
      <c r="D475" s="43" t="s">
        <v>276</v>
      </c>
      <c r="E475" s="53"/>
      <c r="F475" s="53"/>
      <c r="G475" s="53"/>
      <c r="H475" s="53"/>
      <c r="I475" s="119"/>
      <c r="J475" s="55"/>
      <c r="K475" s="54"/>
      <c r="L475" s="55"/>
      <c r="M475" s="59"/>
      <c r="N475" s="59"/>
      <c r="O475" s="53"/>
      <c r="P475" s="53"/>
      <c r="Q475" s="57">
        <f>O475-P475</f>
        <v>0</v>
      </c>
      <c r="R475" s="53"/>
      <c r="S475" s="53">
        <f t="shared" si="207"/>
        <v>0</v>
      </c>
      <c r="T475" s="58"/>
      <c r="U475" s="58"/>
      <c r="V475" s="53">
        <f t="shared" si="208"/>
        <v>0</v>
      </c>
      <c r="W475" s="59"/>
      <c r="X475" s="6"/>
    </row>
    <row r="476" spans="1:24" s="77" customFormat="1" ht="15.75" x14ac:dyDescent="0.25">
      <c r="A476" s="33" t="s">
        <v>280</v>
      </c>
      <c r="B476" s="44" t="s">
        <v>334</v>
      </c>
      <c r="C476" s="37" t="s">
        <v>352</v>
      </c>
      <c r="D476" s="38" t="s">
        <v>350</v>
      </c>
      <c r="E476" s="53"/>
      <c r="F476" s="53">
        <f t="shared" ref="F476:F478" si="236">ROUND(E476/12*7,0)</f>
        <v>0</v>
      </c>
      <c r="G476" s="59">
        <v>10469.6</v>
      </c>
      <c r="H476" s="99"/>
      <c r="I476" s="119">
        <f t="shared" ref="I476:I478" si="237">G476-F476</f>
        <v>10469.6</v>
      </c>
      <c r="J476" s="55"/>
      <c r="K476" s="54"/>
      <c r="L476" s="55"/>
      <c r="M476" s="59"/>
      <c r="N476" s="59"/>
      <c r="O476" s="53"/>
      <c r="P476" s="53"/>
      <c r="Q476" s="57"/>
      <c r="R476" s="53"/>
      <c r="S476" s="53"/>
      <c r="T476" s="58"/>
      <c r="U476" s="58"/>
      <c r="V476" s="53"/>
      <c r="W476" s="59"/>
      <c r="X476" s="6"/>
    </row>
    <row r="477" spans="1:24" s="77" customFormat="1" ht="15.75" x14ac:dyDescent="0.25">
      <c r="A477" s="33" t="s">
        <v>280</v>
      </c>
      <c r="B477" s="44" t="s">
        <v>334</v>
      </c>
      <c r="C477" s="37" t="s">
        <v>353</v>
      </c>
      <c r="D477" s="38" t="s">
        <v>354</v>
      </c>
      <c r="E477" s="53">
        <v>88897</v>
      </c>
      <c r="F477" s="53">
        <f t="shared" si="236"/>
        <v>51857</v>
      </c>
      <c r="G477" s="59">
        <v>254862.3</v>
      </c>
      <c r="H477" s="99">
        <v>88897</v>
      </c>
      <c r="I477" s="119">
        <f t="shared" si="237"/>
        <v>203005.3</v>
      </c>
      <c r="J477" s="55">
        <f t="shared" ref="J476:J478" si="238">ROUND(I477/F477*100,2)</f>
        <v>391.47</v>
      </c>
      <c r="K477" s="54"/>
      <c r="L477" s="55"/>
      <c r="M477" s="59"/>
      <c r="N477" s="59"/>
      <c r="O477" s="53"/>
      <c r="P477" s="53"/>
      <c r="Q477" s="57"/>
      <c r="R477" s="53"/>
      <c r="S477" s="53"/>
      <c r="T477" s="58"/>
      <c r="U477" s="58"/>
      <c r="V477" s="53"/>
      <c r="W477" s="59"/>
      <c r="X477" s="6"/>
    </row>
    <row r="478" spans="1:24" s="77" customFormat="1" ht="15.75" x14ac:dyDescent="0.25">
      <c r="A478" s="33" t="s">
        <v>280</v>
      </c>
      <c r="B478" s="44" t="s">
        <v>334</v>
      </c>
      <c r="C478" s="37" t="s">
        <v>359</v>
      </c>
      <c r="D478" s="43" t="s">
        <v>318</v>
      </c>
      <c r="E478" s="53">
        <v>8529716</v>
      </c>
      <c r="F478" s="53">
        <f t="shared" si="236"/>
        <v>4975668</v>
      </c>
      <c r="G478" s="59">
        <v>4162260.3499999298</v>
      </c>
      <c r="H478" s="99">
        <v>3497825</v>
      </c>
      <c r="I478" s="119"/>
      <c r="J478" s="55"/>
      <c r="K478" s="54">
        <f t="shared" ref="K476:K478" si="239">G478-F478</f>
        <v>-813407.65000007022</v>
      </c>
      <c r="L478" s="55">
        <f t="shared" ref="L476:L478" si="240">ROUND(K478*100/-F478,2)</f>
        <v>16.350000000000001</v>
      </c>
      <c r="M478" s="59"/>
      <c r="N478" s="59"/>
      <c r="O478" s="53"/>
      <c r="P478" s="53"/>
      <c r="Q478" s="57">
        <f>O478-P478</f>
        <v>0</v>
      </c>
      <c r="R478" s="53"/>
      <c r="S478" s="53">
        <f>ROUND(R478/12*3,0)</f>
        <v>0</v>
      </c>
      <c r="T478" s="58"/>
      <c r="U478" s="58"/>
      <c r="V478" s="53">
        <f>T478-U478</f>
        <v>0</v>
      </c>
      <c r="W478" s="59"/>
      <c r="X478" s="6"/>
    </row>
    <row r="479" spans="1:24" s="77" customFormat="1" ht="15.75" x14ac:dyDescent="0.25">
      <c r="A479" s="33" t="s">
        <v>280</v>
      </c>
      <c r="B479" s="44" t="s">
        <v>334</v>
      </c>
      <c r="C479" s="37" t="s">
        <v>379</v>
      </c>
      <c r="D479" s="39" t="s">
        <v>360</v>
      </c>
      <c r="E479" s="53"/>
      <c r="F479" s="99">
        <f>E479/12*1</f>
        <v>0</v>
      </c>
      <c r="G479" s="53"/>
      <c r="H479" s="53"/>
      <c r="I479" s="119"/>
      <c r="J479" s="55"/>
      <c r="K479" s="54"/>
      <c r="L479" s="55"/>
      <c r="M479" s="59"/>
      <c r="N479" s="59"/>
      <c r="O479" s="53"/>
      <c r="P479" s="53"/>
      <c r="Q479" s="57">
        <f>O479-P479</f>
        <v>0</v>
      </c>
      <c r="R479" s="53"/>
      <c r="S479" s="53">
        <f>ROUND(R479/12*3,0)</f>
        <v>0</v>
      </c>
      <c r="T479" s="53"/>
      <c r="U479" s="53"/>
      <c r="V479" s="53">
        <f>T479-U479</f>
        <v>0</v>
      </c>
      <c r="W479" s="59"/>
      <c r="X479" s="6"/>
    </row>
    <row r="480" spans="1:24" s="77" customFormat="1" ht="15.75" x14ac:dyDescent="0.25">
      <c r="A480" s="33" t="s">
        <v>280</v>
      </c>
      <c r="B480" s="44" t="s">
        <v>334</v>
      </c>
      <c r="C480" s="98" t="s">
        <v>380</v>
      </c>
      <c r="D480" s="117" t="s">
        <v>377</v>
      </c>
      <c r="E480" s="53">
        <v>3311</v>
      </c>
      <c r="F480" s="53">
        <f t="shared" ref="F480:F482" si="241">ROUND(E480/12*7,0)</f>
        <v>1931</v>
      </c>
      <c r="G480" s="59">
        <v>4162.6099999999997</v>
      </c>
      <c r="H480" s="99">
        <v>3311</v>
      </c>
      <c r="I480" s="119">
        <f t="shared" ref="I480:I482" si="242">G480-F480</f>
        <v>2231.6099999999997</v>
      </c>
      <c r="J480" s="55">
        <f t="shared" ref="J480:J482" si="243">ROUND(I480/F480*100,2)</f>
        <v>115.57</v>
      </c>
      <c r="K480" s="54"/>
      <c r="L480" s="55"/>
      <c r="M480" s="59"/>
      <c r="N480" s="59"/>
      <c r="O480" s="53"/>
      <c r="P480" s="53"/>
      <c r="Q480" s="57"/>
      <c r="R480" s="53"/>
      <c r="S480" s="53"/>
      <c r="T480" s="53"/>
      <c r="U480" s="53"/>
      <c r="V480" s="53"/>
      <c r="W480" s="59"/>
      <c r="X480" s="6"/>
    </row>
    <row r="481" spans="1:27" s="77" customFormat="1" ht="31.5" x14ac:dyDescent="0.25">
      <c r="A481" s="33" t="s">
        <v>280</v>
      </c>
      <c r="B481" s="44" t="s">
        <v>334</v>
      </c>
      <c r="C481" s="98" t="s">
        <v>391</v>
      </c>
      <c r="D481" s="117" t="s">
        <v>392</v>
      </c>
      <c r="E481" s="53">
        <v>38084</v>
      </c>
      <c r="F481" s="53">
        <f t="shared" si="241"/>
        <v>22216</v>
      </c>
      <c r="G481" s="59">
        <v>24253.68</v>
      </c>
      <c r="H481" s="99">
        <v>19969</v>
      </c>
      <c r="I481" s="119">
        <f t="shared" si="242"/>
        <v>2037.6800000000003</v>
      </c>
      <c r="J481" s="55">
        <f t="shared" si="243"/>
        <v>9.17</v>
      </c>
      <c r="K481" s="54"/>
      <c r="L481" s="55"/>
      <c r="M481" s="59"/>
      <c r="N481" s="59"/>
      <c r="O481" s="53"/>
      <c r="P481" s="53"/>
      <c r="Q481" s="57"/>
      <c r="R481" s="53"/>
      <c r="S481" s="53"/>
      <c r="T481" s="53"/>
      <c r="U481" s="53"/>
      <c r="V481" s="53"/>
      <c r="W481" s="59"/>
      <c r="X481" s="6"/>
    </row>
    <row r="482" spans="1:27" s="77" customFormat="1" ht="15.75" x14ac:dyDescent="0.25">
      <c r="A482" s="33" t="s">
        <v>280</v>
      </c>
      <c r="B482" s="44" t="s">
        <v>334</v>
      </c>
      <c r="C482" s="98" t="s">
        <v>406</v>
      </c>
      <c r="D482" s="117" t="s">
        <v>407</v>
      </c>
      <c r="E482" s="53">
        <v>3249</v>
      </c>
      <c r="F482" s="53">
        <f t="shared" si="241"/>
        <v>1895</v>
      </c>
      <c r="G482" s="59">
        <v>3248.34</v>
      </c>
      <c r="H482" s="99">
        <v>2707</v>
      </c>
      <c r="I482" s="119">
        <f t="shared" si="242"/>
        <v>1353.3400000000001</v>
      </c>
      <c r="J482" s="55">
        <f t="shared" si="243"/>
        <v>71.42</v>
      </c>
      <c r="K482" s="54"/>
      <c r="L482" s="55"/>
      <c r="M482" s="59"/>
      <c r="N482" s="59"/>
      <c r="O482" s="53"/>
      <c r="P482" s="53"/>
      <c r="Q482" s="57"/>
      <c r="R482" s="53"/>
      <c r="S482" s="53"/>
      <c r="T482" s="53"/>
      <c r="U482" s="53"/>
      <c r="V482" s="53"/>
      <c r="W482" s="59"/>
      <c r="X482" s="6"/>
    </row>
    <row r="483" spans="1:27" s="77" customFormat="1" ht="15.75" x14ac:dyDescent="0.25">
      <c r="A483" s="33" t="s">
        <v>280</v>
      </c>
      <c r="B483" s="44" t="s">
        <v>334</v>
      </c>
      <c r="C483" s="98" t="s">
        <v>386</v>
      </c>
      <c r="D483" s="117" t="s">
        <v>387</v>
      </c>
      <c r="E483" s="53">
        <v>357837</v>
      </c>
      <c r="F483" s="53">
        <v>357837</v>
      </c>
      <c r="G483" s="53">
        <v>357837</v>
      </c>
      <c r="H483" s="53">
        <v>357837</v>
      </c>
      <c r="I483" s="119">
        <f>G483-F483</f>
        <v>0</v>
      </c>
      <c r="J483" s="55">
        <f t="shared" ref="J483:J486" si="244">ROUND(I483/F483*100,2)</f>
        <v>0</v>
      </c>
      <c r="K483" s="54">
        <f>G483-F483</f>
        <v>0</v>
      </c>
      <c r="L483" s="55">
        <f>ROUND(K483*100/-F483,2)</f>
        <v>0</v>
      </c>
      <c r="M483" s="59"/>
      <c r="N483" s="59"/>
      <c r="O483" s="53"/>
      <c r="P483" s="53"/>
      <c r="Q483" s="57"/>
      <c r="R483" s="53"/>
      <c r="S483" s="53"/>
      <c r="T483" s="53"/>
      <c r="U483" s="53"/>
      <c r="V483" s="53"/>
      <c r="W483" s="59"/>
      <c r="X483" s="6"/>
    </row>
    <row r="484" spans="1:27" s="77" customFormat="1" ht="15.75" x14ac:dyDescent="0.25">
      <c r="A484" s="100" t="s">
        <v>281</v>
      </c>
      <c r="B484" s="100" t="s">
        <v>335</v>
      </c>
      <c r="C484" s="101" t="s">
        <v>102</v>
      </c>
      <c r="D484" s="102" t="s">
        <v>21</v>
      </c>
      <c r="E484" s="103">
        <f>E485+E526</f>
        <v>151098728</v>
      </c>
      <c r="F484" s="103">
        <f>F485+F526</f>
        <v>88591204.689999998</v>
      </c>
      <c r="G484" s="103">
        <f>G485+G526</f>
        <v>88002139.759998992</v>
      </c>
      <c r="H484" s="103">
        <f>H485+H526</f>
        <v>86710617.409999996</v>
      </c>
      <c r="I484" s="127">
        <f>I485+I526</f>
        <v>2678243.3699989994</v>
      </c>
      <c r="J484" s="104">
        <f t="shared" si="244"/>
        <v>3.02</v>
      </c>
      <c r="K484" s="127">
        <f>K485+K526</f>
        <v>-3890079.16</v>
      </c>
      <c r="L484" s="106">
        <f>ROUND(K484*100/-F484,2)</f>
        <v>4.3899999999999997</v>
      </c>
      <c r="M484" s="103">
        <f t="shared" ref="M484:V484" si="245">M485+M526</f>
        <v>2748450</v>
      </c>
      <c r="N484" s="103">
        <f t="shared" si="245"/>
        <v>1603262.5</v>
      </c>
      <c r="O484" s="103">
        <f t="shared" si="245"/>
        <v>1635156</v>
      </c>
      <c r="P484" s="103">
        <f t="shared" si="245"/>
        <v>1615052</v>
      </c>
      <c r="Q484" s="127">
        <f t="shared" si="245"/>
        <v>20104</v>
      </c>
      <c r="R484" s="103">
        <f t="shared" si="245"/>
        <v>64202</v>
      </c>
      <c r="S484" s="103">
        <f t="shared" si="245"/>
        <v>37507</v>
      </c>
      <c r="T484" s="103">
        <f t="shared" si="245"/>
        <v>36342</v>
      </c>
      <c r="U484" s="103">
        <f t="shared" si="245"/>
        <v>36095</v>
      </c>
      <c r="V484" s="103">
        <f t="shared" si="245"/>
        <v>247</v>
      </c>
      <c r="W484" s="107">
        <v>1620919</v>
      </c>
      <c r="X484" s="47"/>
    </row>
    <row r="485" spans="1:27" s="77" customFormat="1" ht="15.75" x14ac:dyDescent="0.25">
      <c r="A485" s="33" t="s">
        <v>281</v>
      </c>
      <c r="B485" s="21">
        <v>1</v>
      </c>
      <c r="C485" s="23" t="s">
        <v>102</v>
      </c>
      <c r="D485" s="27" t="s">
        <v>22</v>
      </c>
      <c r="E485" s="49">
        <f>E486+E492+E506</f>
        <v>87664878</v>
      </c>
      <c r="F485" s="49">
        <f>F486+F492+F506</f>
        <v>49834273.593333334</v>
      </c>
      <c r="G485" s="49">
        <f>G486+G492+G506</f>
        <v>49744368.769998997</v>
      </c>
      <c r="H485" s="49">
        <f>H486+H492+H506</f>
        <v>49303479.859999999</v>
      </c>
      <c r="I485" s="128">
        <f>I486+I492+I506</f>
        <v>769798.22666566633</v>
      </c>
      <c r="J485" s="50">
        <f t="shared" si="244"/>
        <v>1.54</v>
      </c>
      <c r="K485" s="128">
        <f>K486+K492+K506</f>
        <v>-1479225.05</v>
      </c>
      <c r="L485" s="178">
        <f>ROUND(K485*100/-F485,2)</f>
        <v>2.97</v>
      </c>
      <c r="M485" s="49">
        <v>1294975</v>
      </c>
      <c r="N485" s="49">
        <f>ROUND(M485/12*7,2)</f>
        <v>755402.08</v>
      </c>
      <c r="O485" s="49">
        <f t="shared" ref="O485:V485" si="246">O486+O492+O506</f>
        <v>859574</v>
      </c>
      <c r="P485" s="49">
        <f t="shared" si="246"/>
        <v>854420</v>
      </c>
      <c r="Q485" s="128">
        <f t="shared" si="246"/>
        <v>5154</v>
      </c>
      <c r="R485" s="49">
        <f t="shared" si="246"/>
        <v>36072</v>
      </c>
      <c r="S485" s="49">
        <f t="shared" si="246"/>
        <v>21096</v>
      </c>
      <c r="T485" s="49">
        <f t="shared" si="246"/>
        <v>20457</v>
      </c>
      <c r="U485" s="49">
        <f t="shared" si="246"/>
        <v>20405</v>
      </c>
      <c r="V485" s="49">
        <f t="shared" si="246"/>
        <v>52</v>
      </c>
      <c r="W485" s="49"/>
      <c r="X485" s="25"/>
    </row>
    <row r="486" spans="1:27" s="77" customFormat="1" ht="15.75" x14ac:dyDescent="0.25">
      <c r="A486" s="33" t="s">
        <v>281</v>
      </c>
      <c r="B486" s="33" t="s">
        <v>329</v>
      </c>
      <c r="C486" s="23" t="s">
        <v>102</v>
      </c>
      <c r="D486" s="32" t="s">
        <v>23</v>
      </c>
      <c r="E486" s="49">
        <f>SUM(E487:E491)</f>
        <v>67842793</v>
      </c>
      <c r="F486" s="49">
        <f>SUM(F487:F491)</f>
        <v>39575390</v>
      </c>
      <c r="G486" s="49">
        <f>SUM(G487:G491)</f>
        <v>38227901</v>
      </c>
      <c r="H486" s="49">
        <f>SUM(H487:H491)</f>
        <v>39575390</v>
      </c>
      <c r="I486" s="128">
        <f>SUM(I487:I491)</f>
        <v>0</v>
      </c>
      <c r="J486" s="50">
        <f t="shared" si="244"/>
        <v>0</v>
      </c>
      <c r="K486" s="128">
        <f>SUM(K487:K491)</f>
        <v>-1347489</v>
      </c>
      <c r="L486" s="170">
        <f>SUM(L487:L491)</f>
        <v>4.5199999999999996</v>
      </c>
      <c r="M486" s="49"/>
      <c r="N486" s="49"/>
      <c r="O486" s="52">
        <f t="shared" ref="O486:V486" si="247">SUM(O487:O491)</f>
        <v>780270</v>
      </c>
      <c r="P486" s="52">
        <f t="shared" si="247"/>
        <v>778091</v>
      </c>
      <c r="Q486" s="124">
        <f t="shared" si="247"/>
        <v>2179</v>
      </c>
      <c r="R486" s="52">
        <f t="shared" si="247"/>
        <v>33258</v>
      </c>
      <c r="S486" s="52">
        <f t="shared" si="247"/>
        <v>19401</v>
      </c>
      <c r="T486" s="52">
        <f t="shared" si="247"/>
        <v>18515</v>
      </c>
      <c r="U486" s="49">
        <f t="shared" si="247"/>
        <v>18509</v>
      </c>
      <c r="V486" s="49">
        <f t="shared" si="247"/>
        <v>6</v>
      </c>
      <c r="W486" s="49"/>
      <c r="X486" s="25"/>
    </row>
    <row r="487" spans="1:27" s="81" customFormat="1" ht="29.25" customHeight="1" x14ac:dyDescent="0.25">
      <c r="A487" s="33" t="s">
        <v>281</v>
      </c>
      <c r="B487" s="33" t="s">
        <v>329</v>
      </c>
      <c r="C487" s="23" t="s">
        <v>73</v>
      </c>
      <c r="D487" s="34" t="s">
        <v>106</v>
      </c>
      <c r="E487" s="53">
        <v>51054919</v>
      </c>
      <c r="F487" s="99">
        <f>4254832*3+4254491*4</f>
        <v>29782460</v>
      </c>
      <c r="G487" s="99">
        <v>28434971</v>
      </c>
      <c r="H487" s="99">
        <f>4254832*3+4254491*4</f>
        <v>29782460</v>
      </c>
      <c r="I487" s="119"/>
      <c r="J487" s="55"/>
      <c r="K487" s="54">
        <f>G487-F487</f>
        <v>-1347489</v>
      </c>
      <c r="L487" s="55">
        <f>ROUND(K487*100/-F487,2)</f>
        <v>4.5199999999999996</v>
      </c>
      <c r="M487" s="53"/>
      <c r="N487" s="53"/>
      <c r="O487" s="53">
        <v>780270</v>
      </c>
      <c r="P487" s="53">
        <v>778091</v>
      </c>
      <c r="Q487" s="59">
        <f>O487-P487</f>
        <v>2179</v>
      </c>
      <c r="R487" s="74">
        <v>33258</v>
      </c>
      <c r="S487" s="53">
        <f>ROUND(R487/12*7,0)</f>
        <v>19401</v>
      </c>
      <c r="T487" s="58">
        <v>18515</v>
      </c>
      <c r="U487" s="58">
        <v>18509</v>
      </c>
      <c r="V487" s="53">
        <f>T487-U487</f>
        <v>6</v>
      </c>
      <c r="W487" s="53"/>
      <c r="X487" s="6"/>
      <c r="Z487" s="176"/>
      <c r="AA487" s="176"/>
    </row>
    <row r="488" spans="1:27" s="81" customFormat="1" ht="26.25" customHeight="1" x14ac:dyDescent="0.25">
      <c r="A488" s="33" t="s">
        <v>281</v>
      </c>
      <c r="B488" s="33" t="s">
        <v>329</v>
      </c>
      <c r="C488" s="23" t="s">
        <v>74</v>
      </c>
      <c r="D488" s="116" t="s">
        <v>104</v>
      </c>
      <c r="E488" s="53">
        <v>14884930</v>
      </c>
      <c r="F488" s="53">
        <f>1240411*7</f>
        <v>8682877</v>
      </c>
      <c r="G488" s="53">
        <f>1240411*7</f>
        <v>8682877</v>
      </c>
      <c r="H488" s="53">
        <f>1240411*7</f>
        <v>8682877</v>
      </c>
      <c r="I488" s="119"/>
      <c r="J488" s="55"/>
      <c r="K488" s="54"/>
      <c r="L488" s="55"/>
      <c r="M488" s="59"/>
      <c r="N488" s="59"/>
      <c r="O488" s="53"/>
      <c r="P488" s="53"/>
      <c r="Q488" s="59">
        <f>O488-P488</f>
        <v>0</v>
      </c>
      <c r="R488" s="53"/>
      <c r="S488" s="53">
        <f>ROUND(R488/12*3,0)</f>
        <v>0</v>
      </c>
      <c r="T488" s="53"/>
      <c r="U488" s="53"/>
      <c r="V488" s="53">
        <f>T488-U488</f>
        <v>0</v>
      </c>
      <c r="W488" s="59"/>
      <c r="X488" s="6"/>
    </row>
    <row r="489" spans="1:27" s="81" customFormat="1" ht="22.5" customHeight="1" x14ac:dyDescent="0.25">
      <c r="A489" s="33" t="s">
        <v>281</v>
      </c>
      <c r="B489" s="33" t="s">
        <v>329</v>
      </c>
      <c r="C489" s="23" t="s">
        <v>74</v>
      </c>
      <c r="D489" s="116" t="s">
        <v>105</v>
      </c>
      <c r="E489" s="53">
        <v>1902944</v>
      </c>
      <c r="F489" s="53">
        <f>158579*7</f>
        <v>1110053</v>
      </c>
      <c r="G489" s="53">
        <f>158579*7</f>
        <v>1110053</v>
      </c>
      <c r="H489" s="53">
        <f>158579*7</f>
        <v>1110053</v>
      </c>
      <c r="I489" s="119"/>
      <c r="J489" s="55"/>
      <c r="K489" s="54"/>
      <c r="L489" s="55"/>
      <c r="M489" s="59"/>
      <c r="N489" s="59"/>
      <c r="O489" s="53"/>
      <c r="P489" s="53"/>
      <c r="Q489" s="59">
        <f>O489-P489</f>
        <v>0</v>
      </c>
      <c r="R489" s="53"/>
      <c r="S489" s="53">
        <f>ROUND(R489/12*3,0)</f>
        <v>0</v>
      </c>
      <c r="T489" s="53"/>
      <c r="U489" s="53"/>
      <c r="V489" s="53">
        <f>T489-U489</f>
        <v>0</v>
      </c>
      <c r="W489" s="59"/>
      <c r="X489" s="6"/>
    </row>
    <row r="490" spans="1:27" s="77" customFormat="1" ht="15.75" x14ac:dyDescent="0.25">
      <c r="A490" s="33" t="s">
        <v>281</v>
      </c>
      <c r="B490" s="33" t="s">
        <v>329</v>
      </c>
      <c r="C490" s="23" t="s">
        <v>75</v>
      </c>
      <c r="D490" s="34" t="s">
        <v>107</v>
      </c>
      <c r="E490" s="53"/>
      <c r="F490" s="53"/>
      <c r="G490" s="53"/>
      <c r="H490" s="53"/>
      <c r="I490" s="54"/>
      <c r="J490" s="50"/>
      <c r="K490" s="54"/>
      <c r="L490" s="55"/>
      <c r="M490" s="59"/>
      <c r="N490" s="59"/>
      <c r="O490" s="53"/>
      <c r="P490" s="53"/>
      <c r="Q490" s="57">
        <f>O490-P490</f>
        <v>0</v>
      </c>
      <c r="R490" s="53"/>
      <c r="S490" s="53">
        <f>ROUND(R490/12*3,0)</f>
        <v>0</v>
      </c>
      <c r="T490" s="58"/>
      <c r="U490" s="58"/>
      <c r="V490" s="53">
        <f>T490-U490</f>
        <v>0</v>
      </c>
      <c r="W490" s="59"/>
      <c r="X490" s="6"/>
    </row>
    <row r="491" spans="1:27" s="77" customFormat="1" ht="31.5" x14ac:dyDescent="0.25">
      <c r="A491" s="33" t="s">
        <v>281</v>
      </c>
      <c r="B491" s="33" t="s">
        <v>329</v>
      </c>
      <c r="C491" s="23" t="s">
        <v>76</v>
      </c>
      <c r="D491" s="34" t="s">
        <v>108</v>
      </c>
      <c r="E491" s="53"/>
      <c r="F491" s="53"/>
      <c r="G491" s="53"/>
      <c r="H491" s="53"/>
      <c r="I491" s="54"/>
      <c r="J491" s="50"/>
      <c r="K491" s="54"/>
      <c r="L491" s="55"/>
      <c r="M491" s="59"/>
      <c r="N491" s="59"/>
      <c r="O491" s="53"/>
      <c r="P491" s="53"/>
      <c r="Q491" s="57">
        <f>O491-P491</f>
        <v>0</v>
      </c>
      <c r="R491" s="53"/>
      <c r="S491" s="53">
        <f>ROUND(R491/12*3,0)</f>
        <v>0</v>
      </c>
      <c r="T491" s="58"/>
      <c r="U491" s="58"/>
      <c r="V491" s="53">
        <f>T491-U491</f>
        <v>0</v>
      </c>
      <c r="W491" s="59"/>
      <c r="X491" s="6"/>
    </row>
    <row r="492" spans="1:27" s="77" customFormat="1" ht="15.75" x14ac:dyDescent="0.25">
      <c r="A492" s="33" t="s">
        <v>281</v>
      </c>
      <c r="B492" s="22" t="s">
        <v>330</v>
      </c>
      <c r="C492" s="36"/>
      <c r="D492" s="32" t="s">
        <v>24</v>
      </c>
      <c r="E492" s="61">
        <f>SUM(E493:E505)</f>
        <v>7715781</v>
      </c>
      <c r="F492" s="61">
        <f>SUM(F493:F505)</f>
        <v>4500872.26</v>
      </c>
      <c r="G492" s="61">
        <f>SUM(G493:G505)</f>
        <v>4704409</v>
      </c>
      <c r="H492" s="61">
        <f>SUM(H493:H505)</f>
        <v>4341446</v>
      </c>
      <c r="I492" s="120">
        <f>SUM(I493:I505)</f>
        <v>295970.07999999996</v>
      </c>
      <c r="J492" s="50">
        <f>ROUND(I492/F492*100,2)</f>
        <v>6.58</v>
      </c>
      <c r="K492" s="120">
        <f>SUM(K493:K505)</f>
        <v>-92433.340000000055</v>
      </c>
      <c r="L492" s="55">
        <f>ROUND(K492*100/-F492,2)</f>
        <v>2.0499999999999998</v>
      </c>
      <c r="M492" s="61"/>
      <c r="N492" s="61"/>
      <c r="O492" s="61">
        <f t="shared" ref="O492:V492" si="248">SUM(O493:O505)</f>
        <v>52952</v>
      </c>
      <c r="P492" s="61">
        <f t="shared" si="248"/>
        <v>51716</v>
      </c>
      <c r="Q492" s="120">
        <f t="shared" si="248"/>
        <v>1236</v>
      </c>
      <c r="R492" s="61">
        <f t="shared" si="248"/>
        <v>2688</v>
      </c>
      <c r="S492" s="61">
        <f t="shared" si="248"/>
        <v>1569</v>
      </c>
      <c r="T492" s="137">
        <f t="shared" si="248"/>
        <v>1571</v>
      </c>
      <c r="U492" s="137">
        <f t="shared" si="248"/>
        <v>1528</v>
      </c>
      <c r="V492" s="61">
        <f t="shared" si="248"/>
        <v>43</v>
      </c>
      <c r="W492" s="68"/>
      <c r="X492" s="6"/>
    </row>
    <row r="493" spans="1:27" s="77" customFormat="1" ht="15.75" x14ac:dyDescent="0.25">
      <c r="A493" s="33" t="s">
        <v>281</v>
      </c>
      <c r="B493" s="33" t="s">
        <v>330</v>
      </c>
      <c r="C493" s="37" t="s">
        <v>25</v>
      </c>
      <c r="D493" s="34" t="s">
        <v>54</v>
      </c>
      <c r="E493" s="53">
        <v>2297976</v>
      </c>
      <c r="F493" s="53">
        <f>ROUND(E493/12*7,2)</f>
        <v>1340486</v>
      </c>
      <c r="G493" s="99">
        <v>1362869</v>
      </c>
      <c r="H493" s="99">
        <v>1338994</v>
      </c>
      <c r="I493" s="119">
        <f t="shared" ref="I493" si="249">G493-F493</f>
        <v>22383</v>
      </c>
      <c r="J493" s="55">
        <f t="shared" ref="J493" si="250">ROUND(I493/F493*100,2)</f>
        <v>1.67</v>
      </c>
      <c r="K493" s="54"/>
      <c r="L493" s="55"/>
      <c r="M493" s="59"/>
      <c r="N493" s="59"/>
      <c r="O493" s="53">
        <v>21193</v>
      </c>
      <c r="P493" s="53">
        <v>21051</v>
      </c>
      <c r="Q493" s="57">
        <f t="shared" ref="Q493:Q505" si="251">O493-P493</f>
        <v>142</v>
      </c>
      <c r="R493" s="59">
        <v>1155</v>
      </c>
      <c r="S493" s="53">
        <f>ROUND(R493/12*7,0)</f>
        <v>674</v>
      </c>
      <c r="T493" s="58">
        <v>682</v>
      </c>
      <c r="U493" s="58">
        <v>670</v>
      </c>
      <c r="V493" s="53">
        <f t="shared" ref="V493:V505" si="252">T493-U493</f>
        <v>12</v>
      </c>
      <c r="W493" s="59"/>
      <c r="X493" s="6"/>
    </row>
    <row r="494" spans="1:27" s="77" customFormat="1" ht="15.75" x14ac:dyDescent="0.25">
      <c r="A494" s="33" t="s">
        <v>281</v>
      </c>
      <c r="B494" s="33" t="s">
        <v>330</v>
      </c>
      <c r="C494" s="37" t="s">
        <v>26</v>
      </c>
      <c r="D494" s="34" t="s">
        <v>27</v>
      </c>
      <c r="E494" s="53"/>
      <c r="F494" s="53"/>
      <c r="G494" s="53"/>
      <c r="H494" s="53"/>
      <c r="I494" s="54"/>
      <c r="J494" s="50"/>
      <c r="K494" s="54"/>
      <c r="L494" s="55"/>
      <c r="M494" s="59"/>
      <c r="N494" s="59"/>
      <c r="O494" s="53"/>
      <c r="P494" s="53"/>
      <c r="Q494" s="57">
        <f t="shared" si="251"/>
        <v>0</v>
      </c>
      <c r="R494" s="53"/>
      <c r="S494" s="53">
        <f>ROUND(R494/12*3,0)</f>
        <v>0</v>
      </c>
      <c r="T494" s="58"/>
      <c r="U494" s="58"/>
      <c r="V494" s="53">
        <f t="shared" si="252"/>
        <v>0</v>
      </c>
      <c r="W494" s="59"/>
      <c r="X494" s="6"/>
    </row>
    <row r="495" spans="1:27" s="77" customFormat="1" ht="31.5" x14ac:dyDescent="0.25">
      <c r="A495" s="33" t="s">
        <v>281</v>
      </c>
      <c r="B495" s="33" t="s">
        <v>330</v>
      </c>
      <c r="C495" s="37" t="s">
        <v>28</v>
      </c>
      <c r="D495" s="34" t="s">
        <v>29</v>
      </c>
      <c r="E495" s="53"/>
      <c r="F495" s="53"/>
      <c r="G495" s="53"/>
      <c r="H495" s="53"/>
      <c r="I495" s="119"/>
      <c r="J495" s="50"/>
      <c r="K495" s="119"/>
      <c r="L495" s="55"/>
      <c r="M495" s="59"/>
      <c r="N495" s="59"/>
      <c r="O495" s="53"/>
      <c r="P495" s="53"/>
      <c r="Q495" s="59">
        <f t="shared" si="251"/>
        <v>0</v>
      </c>
      <c r="R495" s="53"/>
      <c r="S495" s="53">
        <f>ROUND(R495/12*3,0)</f>
        <v>0</v>
      </c>
      <c r="T495" s="53"/>
      <c r="U495" s="53"/>
      <c r="V495" s="53">
        <f t="shared" si="252"/>
        <v>0</v>
      </c>
      <c r="W495" s="59"/>
      <c r="X495" s="6"/>
    </row>
    <row r="496" spans="1:27" s="77" customFormat="1" ht="15.75" x14ac:dyDescent="0.25">
      <c r="A496" s="33" t="s">
        <v>281</v>
      </c>
      <c r="B496" s="33" t="s">
        <v>330</v>
      </c>
      <c r="C496" s="37" t="s">
        <v>56</v>
      </c>
      <c r="D496" s="34" t="s">
        <v>53</v>
      </c>
      <c r="E496" s="53">
        <v>388034</v>
      </c>
      <c r="F496" s="53">
        <f t="shared" ref="F496:F497" si="253">ROUND(E496/12*7,2)</f>
        <v>226353.17</v>
      </c>
      <c r="G496" s="99">
        <v>198867</v>
      </c>
      <c r="H496" s="99">
        <v>184316</v>
      </c>
      <c r="I496" s="119"/>
      <c r="J496" s="55"/>
      <c r="K496" s="54">
        <f t="shared" ref="K496:K497" si="254">G496-F496</f>
        <v>-27486.170000000013</v>
      </c>
      <c r="L496" s="55">
        <f t="shared" ref="L496:L497" si="255">ROUND(K496*100/-F496,2)</f>
        <v>12.14</v>
      </c>
      <c r="M496" s="59"/>
      <c r="N496" s="59"/>
      <c r="O496" s="53">
        <v>6453</v>
      </c>
      <c r="P496" s="53">
        <v>6020</v>
      </c>
      <c r="Q496" s="57">
        <f t="shared" si="251"/>
        <v>433</v>
      </c>
      <c r="R496" s="74">
        <v>80</v>
      </c>
      <c r="S496" s="53">
        <f t="shared" ref="S496:S497" si="256">ROUND(R496/12*7,0)</f>
        <v>47</v>
      </c>
      <c r="T496" s="58">
        <v>38</v>
      </c>
      <c r="U496" s="58">
        <v>38</v>
      </c>
      <c r="V496" s="53">
        <f t="shared" si="252"/>
        <v>0</v>
      </c>
      <c r="W496" s="59"/>
      <c r="X496" s="6"/>
    </row>
    <row r="497" spans="1:28" s="77" customFormat="1" ht="15.75" x14ac:dyDescent="0.25">
      <c r="A497" s="33" t="s">
        <v>281</v>
      </c>
      <c r="B497" s="33" t="s">
        <v>330</v>
      </c>
      <c r="C497" s="37" t="s">
        <v>57</v>
      </c>
      <c r="D497" s="34" t="s">
        <v>68</v>
      </c>
      <c r="E497" s="53">
        <v>1517714</v>
      </c>
      <c r="F497" s="53">
        <f t="shared" si="253"/>
        <v>885333.17</v>
      </c>
      <c r="G497" s="99">
        <v>820386</v>
      </c>
      <c r="H497" s="99">
        <v>813549</v>
      </c>
      <c r="I497" s="119"/>
      <c r="J497" s="55"/>
      <c r="K497" s="54">
        <f t="shared" si="254"/>
        <v>-64947.170000000042</v>
      </c>
      <c r="L497" s="55">
        <f t="shared" si="255"/>
        <v>7.34</v>
      </c>
      <c r="M497" s="59"/>
      <c r="N497" s="59"/>
      <c r="O497" s="53">
        <v>12809</v>
      </c>
      <c r="P497" s="53">
        <v>12455</v>
      </c>
      <c r="Q497" s="57">
        <f t="shared" si="251"/>
        <v>354</v>
      </c>
      <c r="R497" s="59">
        <v>222</v>
      </c>
      <c r="S497" s="53">
        <f t="shared" si="256"/>
        <v>130</v>
      </c>
      <c r="T497" s="58">
        <v>119</v>
      </c>
      <c r="U497" s="58">
        <v>119</v>
      </c>
      <c r="V497" s="53">
        <f t="shared" si="252"/>
        <v>0</v>
      </c>
      <c r="W497" s="59"/>
      <c r="X497" s="6"/>
    </row>
    <row r="498" spans="1:28" s="77" customFormat="1" ht="15.75" x14ac:dyDescent="0.25">
      <c r="A498" s="33" t="s">
        <v>281</v>
      </c>
      <c r="B498" s="33" t="s">
        <v>330</v>
      </c>
      <c r="C498" s="37" t="s">
        <v>58</v>
      </c>
      <c r="D498" s="34" t="s">
        <v>70</v>
      </c>
      <c r="E498" s="53"/>
      <c r="F498" s="53"/>
      <c r="G498" s="53"/>
      <c r="H498" s="53"/>
      <c r="I498" s="54"/>
      <c r="J498" s="50"/>
      <c r="K498" s="54"/>
      <c r="L498" s="55"/>
      <c r="M498" s="59"/>
      <c r="N498" s="59"/>
      <c r="O498" s="53"/>
      <c r="P498" s="53"/>
      <c r="Q498" s="57">
        <f t="shared" si="251"/>
        <v>0</v>
      </c>
      <c r="R498" s="53"/>
      <c r="S498" s="53">
        <f>ROUND(R498/12*3,0)</f>
        <v>0</v>
      </c>
      <c r="T498" s="58"/>
      <c r="U498" s="58"/>
      <c r="V498" s="53">
        <f t="shared" si="252"/>
        <v>0</v>
      </c>
      <c r="W498" s="59"/>
      <c r="X498" s="6"/>
    </row>
    <row r="499" spans="1:28" s="77" customFormat="1" ht="31.5" x14ac:dyDescent="0.25">
      <c r="A499" s="33" t="s">
        <v>281</v>
      </c>
      <c r="B499" s="33" t="s">
        <v>330</v>
      </c>
      <c r="C499" s="37" t="s">
        <v>59</v>
      </c>
      <c r="D499" s="34" t="s">
        <v>69</v>
      </c>
      <c r="E499" s="53"/>
      <c r="F499" s="53"/>
      <c r="G499" s="53"/>
      <c r="H499" s="53"/>
      <c r="I499" s="54"/>
      <c r="J499" s="50"/>
      <c r="K499" s="54"/>
      <c r="L499" s="55"/>
      <c r="M499" s="59"/>
      <c r="N499" s="59"/>
      <c r="O499" s="53"/>
      <c r="P499" s="53"/>
      <c r="Q499" s="57">
        <f t="shared" si="251"/>
        <v>0</v>
      </c>
      <c r="R499" s="53"/>
      <c r="S499" s="53">
        <f>ROUND(R499/12*3,0)</f>
        <v>0</v>
      </c>
      <c r="T499" s="58"/>
      <c r="U499" s="58"/>
      <c r="V499" s="53">
        <f t="shared" si="252"/>
        <v>0</v>
      </c>
      <c r="W499" s="59"/>
      <c r="X499" s="6"/>
    </row>
    <row r="500" spans="1:28" s="77" customFormat="1" ht="15.75" x14ac:dyDescent="0.25">
      <c r="A500" s="33" t="s">
        <v>281</v>
      </c>
      <c r="B500" s="33" t="s">
        <v>330</v>
      </c>
      <c r="C500" s="37" t="s">
        <v>60</v>
      </c>
      <c r="D500" s="34" t="s">
        <v>72</v>
      </c>
      <c r="E500" s="53"/>
      <c r="F500" s="53"/>
      <c r="G500" s="53"/>
      <c r="H500" s="53"/>
      <c r="I500" s="54"/>
      <c r="J500" s="50"/>
      <c r="K500" s="54"/>
      <c r="L500" s="55"/>
      <c r="M500" s="59"/>
      <c r="N500" s="59"/>
      <c r="O500" s="53"/>
      <c r="P500" s="53"/>
      <c r="Q500" s="57">
        <f t="shared" si="251"/>
        <v>0</v>
      </c>
      <c r="R500" s="53"/>
      <c r="S500" s="53">
        <f>ROUND(R500/12*3,0)</f>
        <v>0</v>
      </c>
      <c r="T500" s="58"/>
      <c r="U500" s="58"/>
      <c r="V500" s="53">
        <f t="shared" si="252"/>
        <v>0</v>
      </c>
      <c r="W500" s="59"/>
      <c r="X500" s="6"/>
    </row>
    <row r="501" spans="1:28" s="77" customFormat="1" ht="15.75" x14ac:dyDescent="0.25">
      <c r="A501" s="33" t="s">
        <v>281</v>
      </c>
      <c r="B501" s="33" t="s">
        <v>330</v>
      </c>
      <c r="C501" s="37" t="s">
        <v>61</v>
      </c>
      <c r="D501" s="34" t="s">
        <v>67</v>
      </c>
      <c r="E501" s="53">
        <v>189551</v>
      </c>
      <c r="F501" s="53">
        <f t="shared" ref="F501:F502" si="257">ROUND(E501/12*7,2)</f>
        <v>110571.42</v>
      </c>
      <c r="G501" s="99">
        <v>147429</v>
      </c>
      <c r="H501" s="99">
        <v>84245</v>
      </c>
      <c r="I501" s="119">
        <f t="shared" ref="I501:I502" si="258">G501-F501</f>
        <v>36857.58</v>
      </c>
      <c r="J501" s="55">
        <f t="shared" ref="J501:J502" si="259">ROUND(I501/F501*100,2)</f>
        <v>33.33</v>
      </c>
      <c r="K501" s="54"/>
      <c r="L501" s="55"/>
      <c r="M501" s="59"/>
      <c r="N501" s="59"/>
      <c r="O501" s="53">
        <v>157</v>
      </c>
      <c r="P501" s="53">
        <v>157</v>
      </c>
      <c r="Q501" s="57">
        <f t="shared" si="251"/>
        <v>0</v>
      </c>
      <c r="R501" s="59">
        <v>9</v>
      </c>
      <c r="S501" s="53">
        <f t="shared" ref="S501:S502" si="260">ROUND(R501/12*7,0)</f>
        <v>5</v>
      </c>
      <c r="T501" s="58">
        <v>7</v>
      </c>
      <c r="U501" s="58">
        <v>4</v>
      </c>
      <c r="V501" s="53">
        <f t="shared" si="252"/>
        <v>3</v>
      </c>
      <c r="W501" s="59"/>
      <c r="X501" s="6"/>
    </row>
    <row r="502" spans="1:28" s="77" customFormat="1" ht="15.75" x14ac:dyDescent="0.25">
      <c r="A502" s="33" t="s">
        <v>281</v>
      </c>
      <c r="B502" s="33" t="s">
        <v>330</v>
      </c>
      <c r="C502" s="37" t="s">
        <v>62</v>
      </c>
      <c r="D502" s="34" t="s">
        <v>66</v>
      </c>
      <c r="E502" s="53">
        <v>197096</v>
      </c>
      <c r="F502" s="53">
        <f t="shared" si="257"/>
        <v>114972.67</v>
      </c>
      <c r="G502" s="99">
        <v>309723</v>
      </c>
      <c r="H502" s="99">
        <v>98548</v>
      </c>
      <c r="I502" s="119">
        <f t="shared" si="258"/>
        <v>194750.33000000002</v>
      </c>
      <c r="J502" s="55">
        <f t="shared" si="259"/>
        <v>169.39</v>
      </c>
      <c r="K502" s="54"/>
      <c r="L502" s="55"/>
      <c r="M502" s="59"/>
      <c r="N502" s="59"/>
      <c r="O502" s="53">
        <v>849</v>
      </c>
      <c r="P502" s="53">
        <v>285</v>
      </c>
      <c r="Q502" s="57">
        <f t="shared" si="251"/>
        <v>564</v>
      </c>
      <c r="R502" s="74">
        <v>14</v>
      </c>
      <c r="S502" s="53">
        <f t="shared" si="260"/>
        <v>8</v>
      </c>
      <c r="T502" s="58">
        <v>22</v>
      </c>
      <c r="U502" s="58">
        <v>7</v>
      </c>
      <c r="V502" s="53">
        <f t="shared" si="252"/>
        <v>15</v>
      </c>
      <c r="W502" s="59"/>
      <c r="X502" s="6"/>
    </row>
    <row r="503" spans="1:28" s="77" customFormat="1" ht="15.75" x14ac:dyDescent="0.25">
      <c r="A503" s="33" t="s">
        <v>281</v>
      </c>
      <c r="B503" s="33" t="s">
        <v>330</v>
      </c>
      <c r="C503" s="37" t="s">
        <v>63</v>
      </c>
      <c r="D503" s="34" t="s">
        <v>52</v>
      </c>
      <c r="E503" s="53"/>
      <c r="F503" s="53"/>
      <c r="G503" s="53"/>
      <c r="H503" s="53"/>
      <c r="I503" s="54"/>
      <c r="J503" s="50"/>
      <c r="K503" s="54"/>
      <c r="L503" s="55"/>
      <c r="M503" s="59"/>
      <c r="N503" s="59"/>
      <c r="O503" s="53"/>
      <c r="P503" s="53"/>
      <c r="Q503" s="57">
        <f t="shared" si="251"/>
        <v>0</v>
      </c>
      <c r="R503" s="53"/>
      <c r="S503" s="53">
        <f>ROUND(R503/12*3,0)</f>
        <v>0</v>
      </c>
      <c r="T503" s="58"/>
      <c r="U503" s="58"/>
      <c r="V503" s="53">
        <f t="shared" si="252"/>
        <v>0</v>
      </c>
      <c r="W503" s="59"/>
      <c r="X503" s="6"/>
    </row>
    <row r="504" spans="1:28" s="77" customFormat="1" ht="15.75" x14ac:dyDescent="0.25">
      <c r="A504" s="33" t="s">
        <v>281</v>
      </c>
      <c r="B504" s="33" t="s">
        <v>330</v>
      </c>
      <c r="C504" s="37" t="s">
        <v>64</v>
      </c>
      <c r="D504" s="34" t="s">
        <v>55</v>
      </c>
      <c r="E504" s="53">
        <v>3125410</v>
      </c>
      <c r="F504" s="53">
        <f>ROUND(E504/12*7,2)</f>
        <v>1823155.83</v>
      </c>
      <c r="G504" s="99">
        <v>1865135</v>
      </c>
      <c r="H504" s="99">
        <v>1821794</v>
      </c>
      <c r="I504" s="119">
        <f t="shared" ref="I504" si="261">G504-F504</f>
        <v>41979.169999999925</v>
      </c>
      <c r="J504" s="55">
        <f t="shared" ref="J504" si="262">ROUND(I504/F504*100,2)</f>
        <v>2.2999999999999998</v>
      </c>
      <c r="K504" s="54"/>
      <c r="L504" s="55"/>
      <c r="M504" s="59"/>
      <c r="N504" s="59"/>
      <c r="O504" s="53">
        <v>11491</v>
      </c>
      <c r="P504" s="53">
        <v>11748</v>
      </c>
      <c r="Q504" s="57">
        <f t="shared" si="251"/>
        <v>-257</v>
      </c>
      <c r="R504" s="59">
        <v>1208</v>
      </c>
      <c r="S504" s="53">
        <f>ROUND(R504/12*7,0)</f>
        <v>705</v>
      </c>
      <c r="T504" s="58">
        <v>703</v>
      </c>
      <c r="U504" s="58">
        <v>690</v>
      </c>
      <c r="V504" s="53">
        <f t="shared" si="252"/>
        <v>13</v>
      </c>
      <c r="W504" s="59"/>
      <c r="X504" s="6"/>
    </row>
    <row r="505" spans="1:28" s="77" customFormat="1" ht="15.75" x14ac:dyDescent="0.25">
      <c r="A505" s="33" t="s">
        <v>281</v>
      </c>
      <c r="B505" s="33" t="s">
        <v>330</v>
      </c>
      <c r="C505" s="37" t="s">
        <v>65</v>
      </c>
      <c r="D505" s="34" t="s">
        <v>71</v>
      </c>
      <c r="E505" s="53"/>
      <c r="F505" s="53"/>
      <c r="G505" s="53"/>
      <c r="H505" s="53"/>
      <c r="I505" s="54"/>
      <c r="J505" s="50"/>
      <c r="K505" s="54"/>
      <c r="L505" s="55"/>
      <c r="M505" s="59"/>
      <c r="N505" s="59"/>
      <c r="O505" s="53"/>
      <c r="P505" s="53"/>
      <c r="Q505" s="57">
        <f t="shared" si="251"/>
        <v>0</v>
      </c>
      <c r="R505" s="53"/>
      <c r="S505" s="53">
        <f>ROUND(R505/12*3,0)</f>
        <v>0</v>
      </c>
      <c r="T505" s="58"/>
      <c r="U505" s="58"/>
      <c r="V505" s="53">
        <f t="shared" si="252"/>
        <v>0</v>
      </c>
      <c r="W505" s="59"/>
      <c r="X505" s="6"/>
    </row>
    <row r="506" spans="1:28" s="77" customFormat="1" ht="31.5" x14ac:dyDescent="0.25">
      <c r="A506" s="33" t="s">
        <v>281</v>
      </c>
      <c r="B506" s="22" t="s">
        <v>331</v>
      </c>
      <c r="C506" s="23" t="s">
        <v>102</v>
      </c>
      <c r="D506" s="32" t="s">
        <v>30</v>
      </c>
      <c r="E506" s="61">
        <f>SUM(E507:E525)</f>
        <v>12106304</v>
      </c>
      <c r="F506" s="61">
        <f>SUM(F507:F525)</f>
        <v>5758011.333333333</v>
      </c>
      <c r="G506" s="61">
        <f>SUM(G507:G525)</f>
        <v>6812058.7699989993</v>
      </c>
      <c r="H506" s="61">
        <f>SUM(H507:H525)</f>
        <v>5386643.8600000003</v>
      </c>
      <c r="I506" s="61">
        <f>SUM(I507:I525)</f>
        <v>473828.14666566643</v>
      </c>
      <c r="J506" s="50">
        <f>ROUND(I506/F506*100,2)</f>
        <v>8.23</v>
      </c>
      <c r="K506" s="61">
        <f>SUM(K507:K525)</f>
        <v>-39302.710000000006</v>
      </c>
      <c r="L506" s="55">
        <f>ROUND(K506*100/-F506,2)</f>
        <v>0.68</v>
      </c>
      <c r="M506" s="61"/>
      <c r="N506" s="61"/>
      <c r="O506" s="61">
        <f t="shared" ref="O506:V506" si="263">SUM(O507:O522)</f>
        <v>26352</v>
      </c>
      <c r="P506" s="61">
        <f t="shared" si="263"/>
        <v>24613</v>
      </c>
      <c r="Q506" s="120">
        <f t="shared" si="263"/>
        <v>1739</v>
      </c>
      <c r="R506" s="61">
        <f t="shared" si="263"/>
        <v>126</v>
      </c>
      <c r="S506" s="61">
        <f t="shared" si="263"/>
        <v>126</v>
      </c>
      <c r="T506" s="137">
        <f t="shared" si="263"/>
        <v>371</v>
      </c>
      <c r="U506" s="137">
        <f t="shared" si="263"/>
        <v>368</v>
      </c>
      <c r="V506" s="61">
        <f t="shared" si="263"/>
        <v>3</v>
      </c>
      <c r="W506" s="61"/>
      <c r="X506" s="6"/>
    </row>
    <row r="507" spans="1:28" s="77" customFormat="1" ht="15.75" x14ac:dyDescent="0.25">
      <c r="A507" s="33" t="s">
        <v>281</v>
      </c>
      <c r="B507" s="33" t="s">
        <v>331</v>
      </c>
      <c r="C507" s="23" t="s">
        <v>79</v>
      </c>
      <c r="D507" s="43" t="s">
        <v>77</v>
      </c>
      <c r="E507" s="53">
        <v>889121</v>
      </c>
      <c r="F507" s="53">
        <f t="shared" ref="F507:F508" si="264">ROUND(E507/12*7,0)</f>
        <v>518654</v>
      </c>
      <c r="G507" s="59">
        <v>493431.3</v>
      </c>
      <c r="H507" s="99">
        <v>424586</v>
      </c>
      <c r="I507" s="119"/>
      <c r="J507" s="55"/>
      <c r="K507" s="54">
        <f t="shared" ref="K507:K508" si="265">G507-F507</f>
        <v>-25222.700000000012</v>
      </c>
      <c r="L507" s="55">
        <f t="shared" ref="L507:L508" si="266">ROUND(K507*100/-F507,2)</f>
        <v>4.8600000000000003</v>
      </c>
      <c r="M507" s="59"/>
      <c r="N507" s="59"/>
      <c r="O507" s="53"/>
      <c r="P507" s="53"/>
      <c r="Q507" s="57">
        <f t="shared" ref="Q507:Q514" si="267">O507-P507</f>
        <v>0</v>
      </c>
      <c r="R507" s="53"/>
      <c r="S507" s="53">
        <f>ROUND(R507/12*3,0)</f>
        <v>0</v>
      </c>
      <c r="T507" s="58"/>
      <c r="U507" s="58"/>
      <c r="V507" s="53">
        <f t="shared" ref="V507:V514" si="268">T507-U507</f>
        <v>0</v>
      </c>
      <c r="W507" s="59"/>
      <c r="X507" s="6"/>
      <c r="Y507" s="177"/>
      <c r="Z507" s="177"/>
      <c r="AA507" s="177"/>
      <c r="AB507" s="177"/>
    </row>
    <row r="508" spans="1:28" s="77" customFormat="1" ht="15.75" x14ac:dyDescent="0.25">
      <c r="A508" s="33" t="s">
        <v>281</v>
      </c>
      <c r="B508" s="33" t="s">
        <v>331</v>
      </c>
      <c r="C508" s="23" t="s">
        <v>80</v>
      </c>
      <c r="D508" s="43" t="s">
        <v>78</v>
      </c>
      <c r="E508" s="53">
        <v>207399</v>
      </c>
      <c r="F508" s="53">
        <f t="shared" si="264"/>
        <v>120983</v>
      </c>
      <c r="G508" s="59">
        <v>106902.99</v>
      </c>
      <c r="H508" s="99">
        <v>79460</v>
      </c>
      <c r="I508" s="119"/>
      <c r="J508" s="55"/>
      <c r="K508" s="54">
        <f t="shared" si="265"/>
        <v>-14080.009999999995</v>
      </c>
      <c r="L508" s="55">
        <f t="shared" si="266"/>
        <v>11.64</v>
      </c>
      <c r="M508" s="59"/>
      <c r="N508" s="59"/>
      <c r="O508" s="53"/>
      <c r="P508" s="53"/>
      <c r="Q508" s="57">
        <f t="shared" si="267"/>
        <v>0</v>
      </c>
      <c r="R508" s="53"/>
      <c r="S508" s="53">
        <f>ROUND(R508/12*3,0)</f>
        <v>0</v>
      </c>
      <c r="T508" s="58"/>
      <c r="U508" s="58"/>
      <c r="V508" s="53">
        <f t="shared" si="268"/>
        <v>0</v>
      </c>
      <c r="W508" s="59"/>
      <c r="X508" s="6"/>
      <c r="Y508" s="177"/>
      <c r="Z508" s="177"/>
    </row>
    <row r="509" spans="1:28" s="77" customFormat="1" ht="15.75" x14ac:dyDescent="0.25">
      <c r="A509" s="33" t="s">
        <v>281</v>
      </c>
      <c r="B509" s="33" t="s">
        <v>331</v>
      </c>
      <c r="C509" s="23" t="s">
        <v>82</v>
      </c>
      <c r="D509" s="34" t="s">
        <v>81</v>
      </c>
      <c r="E509" s="53"/>
      <c r="F509" s="53"/>
      <c r="G509" s="53"/>
      <c r="H509" s="53"/>
      <c r="I509" s="119"/>
      <c r="J509" s="55"/>
      <c r="K509" s="119"/>
      <c r="L509" s="55"/>
      <c r="M509" s="59"/>
      <c r="N509" s="59"/>
      <c r="O509" s="53"/>
      <c r="P509" s="53"/>
      <c r="Q509" s="59">
        <f t="shared" si="267"/>
        <v>0</v>
      </c>
      <c r="R509" s="74"/>
      <c r="S509" s="53">
        <f>ROUND(R509/12*2,0)</f>
        <v>0</v>
      </c>
      <c r="T509" s="53"/>
      <c r="U509" s="53"/>
      <c r="V509" s="53">
        <f t="shared" si="268"/>
        <v>0</v>
      </c>
      <c r="W509" s="59"/>
      <c r="X509" s="6"/>
    </row>
    <row r="510" spans="1:28" s="77" customFormat="1" ht="31.5" x14ac:dyDescent="0.25">
      <c r="A510" s="33" t="s">
        <v>281</v>
      </c>
      <c r="B510" s="33" t="s">
        <v>331</v>
      </c>
      <c r="C510" s="23" t="s">
        <v>84</v>
      </c>
      <c r="D510" s="43" t="s">
        <v>83</v>
      </c>
      <c r="E510" s="53"/>
      <c r="F510" s="53"/>
      <c r="G510" s="59">
        <v>68.3</v>
      </c>
      <c r="H510" s="99"/>
      <c r="I510" s="119">
        <f>G510-F510</f>
        <v>68.3</v>
      </c>
      <c r="J510" s="55"/>
      <c r="K510" s="54"/>
      <c r="L510" s="55"/>
      <c r="M510" s="59"/>
      <c r="N510" s="59"/>
      <c r="O510" s="53"/>
      <c r="P510" s="53"/>
      <c r="Q510" s="57">
        <f t="shared" si="267"/>
        <v>0</v>
      </c>
      <c r="R510" s="53"/>
      <c r="S510" s="53">
        <f>ROUND(R510/12*3,0)</f>
        <v>0</v>
      </c>
      <c r="T510" s="58"/>
      <c r="U510" s="58"/>
      <c r="V510" s="53">
        <f t="shared" si="268"/>
        <v>0</v>
      </c>
      <c r="W510" s="59"/>
      <c r="X510" s="6"/>
    </row>
    <row r="511" spans="1:28" s="77" customFormat="1" ht="15.75" x14ac:dyDescent="0.25">
      <c r="A511" s="33" t="s">
        <v>281</v>
      </c>
      <c r="B511" s="33" t="s">
        <v>331</v>
      </c>
      <c r="C511" s="23" t="s">
        <v>95</v>
      </c>
      <c r="D511" s="43" t="s">
        <v>96</v>
      </c>
      <c r="E511" s="53">
        <v>39980</v>
      </c>
      <c r="F511" s="53">
        <f t="shared" ref="F511" si="269">ROUND(E511/12*7,0)</f>
        <v>23322</v>
      </c>
      <c r="G511" s="59">
        <v>24901.98</v>
      </c>
      <c r="H511" s="99">
        <v>21798</v>
      </c>
      <c r="I511" s="119">
        <f t="shared" ref="I511" si="270">G511-F511</f>
        <v>1579.9799999999996</v>
      </c>
      <c r="J511" s="55">
        <f t="shared" ref="J511" si="271">ROUND(I511/F511*100,2)</f>
        <v>6.77</v>
      </c>
      <c r="K511" s="54"/>
      <c r="L511" s="55"/>
      <c r="M511" s="59"/>
      <c r="N511" s="59"/>
      <c r="O511" s="53"/>
      <c r="P511" s="53"/>
      <c r="Q511" s="57">
        <f t="shared" si="267"/>
        <v>0</v>
      </c>
      <c r="R511" s="53"/>
      <c r="S511" s="53">
        <f>ROUND(R511/12*3,0)</f>
        <v>0</v>
      </c>
      <c r="T511" s="58"/>
      <c r="U511" s="58"/>
      <c r="V511" s="53">
        <f t="shared" si="268"/>
        <v>0</v>
      </c>
      <c r="W511" s="59"/>
      <c r="X511" s="6"/>
    </row>
    <row r="512" spans="1:28" s="77" customFormat="1" ht="31.5" x14ac:dyDescent="0.25">
      <c r="A512" s="33" t="s">
        <v>281</v>
      </c>
      <c r="B512" s="33" t="s">
        <v>331</v>
      </c>
      <c r="C512" s="23" t="s">
        <v>86</v>
      </c>
      <c r="D512" s="43" t="s">
        <v>383</v>
      </c>
      <c r="E512" s="53">
        <v>345491</v>
      </c>
      <c r="F512" s="53">
        <f>E512</f>
        <v>345491</v>
      </c>
      <c r="G512" s="59">
        <v>827475</v>
      </c>
      <c r="H512" s="99">
        <v>822130</v>
      </c>
      <c r="I512" s="119"/>
      <c r="J512" s="55"/>
      <c r="K512" s="54"/>
      <c r="L512" s="55"/>
      <c r="M512" s="59"/>
      <c r="N512" s="59"/>
      <c r="O512" s="53">
        <v>24235</v>
      </c>
      <c r="P512" s="53">
        <v>24235</v>
      </c>
      <c r="Q512" s="57">
        <f t="shared" si="267"/>
        <v>0</v>
      </c>
      <c r="R512" s="74">
        <v>126</v>
      </c>
      <c r="S512" s="53">
        <f>R512</f>
        <v>126</v>
      </c>
      <c r="T512" s="58">
        <v>329</v>
      </c>
      <c r="U512" s="58">
        <v>329</v>
      </c>
      <c r="V512" s="53">
        <f t="shared" si="268"/>
        <v>0</v>
      </c>
      <c r="W512" s="59"/>
      <c r="X512" s="6"/>
    </row>
    <row r="513" spans="1:24" s="77" customFormat="1" ht="31.5" x14ac:dyDescent="0.25">
      <c r="A513" s="33" t="s">
        <v>281</v>
      </c>
      <c r="B513" s="33" t="s">
        <v>331</v>
      </c>
      <c r="C513" s="23" t="s">
        <v>102</v>
      </c>
      <c r="D513" s="39" t="s">
        <v>351</v>
      </c>
      <c r="E513" s="53"/>
      <c r="F513" s="53"/>
      <c r="G513" s="99">
        <v>137538</v>
      </c>
      <c r="H513" s="99">
        <v>68543</v>
      </c>
      <c r="I513" s="119"/>
      <c r="J513" s="55"/>
      <c r="K513" s="54"/>
      <c r="L513" s="55"/>
      <c r="M513" s="59"/>
      <c r="N513" s="59"/>
      <c r="O513" s="53">
        <v>2117</v>
      </c>
      <c r="P513" s="53">
        <v>378</v>
      </c>
      <c r="Q513" s="57">
        <f t="shared" si="267"/>
        <v>1739</v>
      </c>
      <c r="R513" s="74"/>
      <c r="S513" s="53">
        <f t="shared" ref="S513" si="272">ROUND(R513/12*6,0)</f>
        <v>0</v>
      </c>
      <c r="T513" s="58">
        <v>42</v>
      </c>
      <c r="U513" s="58">
        <v>39</v>
      </c>
      <c r="V513" s="53">
        <f t="shared" si="268"/>
        <v>3</v>
      </c>
      <c r="W513" s="59"/>
      <c r="X513" s="6"/>
    </row>
    <row r="514" spans="1:24" s="77" customFormat="1" ht="15.75" x14ac:dyDescent="0.25">
      <c r="A514" s="33" t="s">
        <v>281</v>
      </c>
      <c r="B514" s="33" t="s">
        <v>331</v>
      </c>
      <c r="C514" s="23" t="s">
        <v>89</v>
      </c>
      <c r="D514" s="43" t="s">
        <v>88</v>
      </c>
      <c r="E514" s="53"/>
      <c r="F514" s="53"/>
      <c r="G514" s="53"/>
      <c r="H514" s="53"/>
      <c r="I514" s="55"/>
      <c r="J514" s="55"/>
      <c r="K514" s="54"/>
      <c r="L514" s="55"/>
      <c r="M514" s="59"/>
      <c r="N514" s="59"/>
      <c r="O514" s="53"/>
      <c r="P514" s="53"/>
      <c r="Q514" s="57">
        <f t="shared" si="267"/>
        <v>0</v>
      </c>
      <c r="R514" s="53"/>
      <c r="S514" s="53">
        <f>ROUND(R514/12*3,0)</f>
        <v>0</v>
      </c>
      <c r="T514" s="58"/>
      <c r="U514" s="58"/>
      <c r="V514" s="53">
        <f t="shared" si="268"/>
        <v>0</v>
      </c>
      <c r="W514" s="59"/>
      <c r="X514" s="6"/>
    </row>
    <row r="515" spans="1:24" s="77" customFormat="1" ht="15.75" x14ac:dyDescent="0.25">
      <c r="A515" s="33" t="s">
        <v>281</v>
      </c>
      <c r="B515" s="33" t="s">
        <v>331</v>
      </c>
      <c r="C515" s="23" t="s">
        <v>356</v>
      </c>
      <c r="D515" s="38" t="s">
        <v>357</v>
      </c>
      <c r="E515" s="53"/>
      <c r="F515" s="53"/>
      <c r="G515" s="53"/>
      <c r="H515" s="53"/>
      <c r="I515" s="55"/>
      <c r="J515" s="55"/>
      <c r="K515" s="54"/>
      <c r="L515" s="55"/>
      <c r="M515" s="59"/>
      <c r="N515" s="59"/>
      <c r="O515" s="53"/>
      <c r="P515" s="53"/>
      <c r="Q515" s="57"/>
      <c r="R515" s="53"/>
      <c r="S515" s="53"/>
      <c r="T515" s="58"/>
      <c r="U515" s="58"/>
      <c r="V515" s="53"/>
      <c r="W515" s="59"/>
      <c r="X515" s="6"/>
    </row>
    <row r="516" spans="1:24" s="77" customFormat="1" ht="15.75" x14ac:dyDescent="0.25">
      <c r="A516" s="33" t="s">
        <v>281</v>
      </c>
      <c r="B516" s="33" t="s">
        <v>331</v>
      </c>
      <c r="C516" s="23" t="s">
        <v>91</v>
      </c>
      <c r="D516" s="43" t="s">
        <v>415</v>
      </c>
      <c r="E516" s="99">
        <v>10425270</v>
      </c>
      <c r="F516" s="53">
        <f>ROUND(E516/9*4,0)</f>
        <v>4633453</v>
      </c>
      <c r="G516" s="59">
        <v>4991585.9599989997</v>
      </c>
      <c r="H516" s="99">
        <v>3808112</v>
      </c>
      <c r="I516" s="119">
        <f>G516-F516</f>
        <v>358132.95999899972</v>
      </c>
      <c r="J516" s="55">
        <f>ROUND(I516/F516*100,2)</f>
        <v>7.73</v>
      </c>
      <c r="K516" s="54"/>
      <c r="L516" s="55"/>
      <c r="M516" s="59"/>
      <c r="N516" s="59"/>
      <c r="O516" s="53"/>
      <c r="P516" s="53"/>
      <c r="Q516" s="57">
        <f t="shared" ref="Q516:Q522" si="273">O516-P516</f>
        <v>0</v>
      </c>
      <c r="R516" s="53"/>
      <c r="S516" s="53">
        <f t="shared" ref="S516:S522" si="274">ROUND(R516/12*3,0)</f>
        <v>0</v>
      </c>
      <c r="T516" s="58"/>
      <c r="U516" s="58"/>
      <c r="V516" s="53">
        <f t="shared" ref="V516:V522" si="275">T516-U516</f>
        <v>0</v>
      </c>
      <c r="W516" s="59"/>
      <c r="X516" s="6"/>
    </row>
    <row r="517" spans="1:24" s="77" customFormat="1" ht="15.75" x14ac:dyDescent="0.25">
      <c r="A517" s="33" t="s">
        <v>281</v>
      </c>
      <c r="B517" s="33" t="s">
        <v>331</v>
      </c>
      <c r="C517" s="23" t="s">
        <v>94</v>
      </c>
      <c r="D517" s="43" t="s">
        <v>97</v>
      </c>
      <c r="E517" s="53"/>
      <c r="F517" s="53"/>
      <c r="G517" s="53"/>
      <c r="H517" s="53"/>
      <c r="I517" s="54"/>
      <c r="J517" s="50"/>
      <c r="K517" s="54"/>
      <c r="L517" s="55"/>
      <c r="M517" s="59"/>
      <c r="N517" s="59"/>
      <c r="O517" s="53"/>
      <c r="P517" s="53"/>
      <c r="Q517" s="57">
        <f t="shared" si="273"/>
        <v>0</v>
      </c>
      <c r="R517" s="53"/>
      <c r="S517" s="53">
        <f t="shared" si="274"/>
        <v>0</v>
      </c>
      <c r="T517" s="58"/>
      <c r="U517" s="58"/>
      <c r="V517" s="53">
        <f t="shared" si="275"/>
        <v>0</v>
      </c>
      <c r="W517" s="59"/>
      <c r="X517" s="6"/>
    </row>
    <row r="518" spans="1:24" s="77" customFormat="1" ht="15.75" x14ac:dyDescent="0.25">
      <c r="A518" s="33" t="s">
        <v>281</v>
      </c>
      <c r="B518" s="33" t="s">
        <v>331</v>
      </c>
      <c r="C518" s="23" t="s">
        <v>93</v>
      </c>
      <c r="D518" s="43" t="s">
        <v>92</v>
      </c>
      <c r="E518" s="53"/>
      <c r="F518" s="53"/>
      <c r="G518" s="53"/>
      <c r="H518" s="53"/>
      <c r="I518" s="69"/>
      <c r="J518" s="50"/>
      <c r="K518" s="54"/>
      <c r="L518" s="55"/>
      <c r="M518" s="59"/>
      <c r="N518" s="59"/>
      <c r="O518" s="53"/>
      <c r="P518" s="53"/>
      <c r="Q518" s="57">
        <f t="shared" si="273"/>
        <v>0</v>
      </c>
      <c r="R518" s="53"/>
      <c r="S518" s="53">
        <f t="shared" si="274"/>
        <v>0</v>
      </c>
      <c r="T518" s="58"/>
      <c r="U518" s="58"/>
      <c r="V518" s="53">
        <f t="shared" si="275"/>
        <v>0</v>
      </c>
      <c r="W518" s="59"/>
      <c r="X518" s="6"/>
    </row>
    <row r="519" spans="1:24" s="77" customFormat="1" ht="37.5" customHeight="1" x14ac:dyDescent="0.25">
      <c r="A519" s="33" t="s">
        <v>281</v>
      </c>
      <c r="B519" s="33" t="s">
        <v>331</v>
      </c>
      <c r="C519" s="23" t="s">
        <v>98</v>
      </c>
      <c r="D519" s="34" t="s">
        <v>99</v>
      </c>
      <c r="E519" s="53">
        <v>94771</v>
      </c>
      <c r="F519" s="53">
        <f>ROUND(E519/12*7,0)</f>
        <v>55283</v>
      </c>
      <c r="G519" s="59">
        <v>70157.52</v>
      </c>
      <c r="H519" s="99">
        <v>70158</v>
      </c>
      <c r="I519" s="119">
        <f>G519-F519</f>
        <v>14874.520000000004</v>
      </c>
      <c r="J519" s="55">
        <f>ROUND(I519/F519*100,2)</f>
        <v>26.91</v>
      </c>
      <c r="K519" s="54"/>
      <c r="L519" s="55"/>
      <c r="M519" s="59"/>
      <c r="N519" s="59"/>
      <c r="O519" s="53"/>
      <c r="P519" s="53"/>
      <c r="Q519" s="57">
        <f t="shared" si="273"/>
        <v>0</v>
      </c>
      <c r="R519" s="53"/>
      <c r="S519" s="53">
        <f t="shared" si="274"/>
        <v>0</v>
      </c>
      <c r="T519" s="58"/>
      <c r="U519" s="58"/>
      <c r="V519" s="53">
        <f t="shared" si="275"/>
        <v>0</v>
      </c>
      <c r="W519" s="59"/>
      <c r="X519" s="6"/>
    </row>
    <row r="520" spans="1:24" s="77" customFormat="1" ht="15.75" x14ac:dyDescent="0.25">
      <c r="A520" s="33" t="s">
        <v>281</v>
      </c>
      <c r="B520" s="33" t="s">
        <v>331</v>
      </c>
      <c r="C520" s="23" t="s">
        <v>100</v>
      </c>
      <c r="D520" s="34" t="s">
        <v>101</v>
      </c>
      <c r="E520" s="53"/>
      <c r="F520" s="53"/>
      <c r="G520" s="53"/>
      <c r="H520" s="53"/>
      <c r="I520" s="54"/>
      <c r="J520" s="50"/>
      <c r="K520" s="54"/>
      <c r="L520" s="55"/>
      <c r="M520" s="59"/>
      <c r="N520" s="59"/>
      <c r="O520" s="53"/>
      <c r="P520" s="53"/>
      <c r="Q520" s="57">
        <f t="shared" si="273"/>
        <v>0</v>
      </c>
      <c r="R520" s="53"/>
      <c r="S520" s="53">
        <f t="shared" si="274"/>
        <v>0</v>
      </c>
      <c r="T520" s="58"/>
      <c r="U520" s="58"/>
      <c r="V520" s="53">
        <f t="shared" si="275"/>
        <v>0</v>
      </c>
      <c r="W520" s="59"/>
      <c r="X520" s="6"/>
    </row>
    <row r="521" spans="1:24" s="77" customFormat="1" ht="47.25" x14ac:dyDescent="0.25">
      <c r="A521" s="33" t="s">
        <v>281</v>
      </c>
      <c r="B521" s="33" t="s">
        <v>331</v>
      </c>
      <c r="C521" s="23" t="s">
        <v>102</v>
      </c>
      <c r="D521" s="39" t="s">
        <v>87</v>
      </c>
      <c r="E521" s="53"/>
      <c r="F521" s="53"/>
      <c r="G521" s="53"/>
      <c r="H521" s="53"/>
      <c r="I521" s="54"/>
      <c r="J521" s="50"/>
      <c r="K521" s="54"/>
      <c r="L521" s="55"/>
      <c r="M521" s="59"/>
      <c r="N521" s="59"/>
      <c r="O521" s="53"/>
      <c r="P521" s="53"/>
      <c r="Q521" s="57">
        <f t="shared" si="273"/>
        <v>0</v>
      </c>
      <c r="R521" s="53"/>
      <c r="S521" s="53">
        <f t="shared" si="274"/>
        <v>0</v>
      </c>
      <c r="T521" s="58"/>
      <c r="U521" s="58"/>
      <c r="V521" s="53">
        <f t="shared" si="275"/>
        <v>0</v>
      </c>
      <c r="W521" s="59"/>
      <c r="X521" s="6"/>
    </row>
    <row r="522" spans="1:24" s="77" customFormat="1" ht="63" x14ac:dyDescent="0.25">
      <c r="A522" s="33" t="s">
        <v>281</v>
      </c>
      <c r="B522" s="33" t="s">
        <v>331</v>
      </c>
      <c r="C522" s="23" t="s">
        <v>102</v>
      </c>
      <c r="D522" s="39" t="s">
        <v>103</v>
      </c>
      <c r="E522" s="53">
        <v>104272</v>
      </c>
      <c r="F522" s="53">
        <f>E522/12*7</f>
        <v>60825.333333333336</v>
      </c>
      <c r="G522" s="99">
        <v>91856.86</v>
      </c>
      <c r="H522" s="99">
        <v>91856.86</v>
      </c>
      <c r="I522" s="119">
        <f>G522-F522</f>
        <v>31031.526666666665</v>
      </c>
      <c r="J522" s="55">
        <f>ROUND(I522/F522*100,2)</f>
        <v>51.02</v>
      </c>
      <c r="K522" s="54"/>
      <c r="L522" s="55"/>
      <c r="M522" s="59"/>
      <c r="N522" s="59"/>
      <c r="O522" s="53"/>
      <c r="P522" s="53"/>
      <c r="Q522" s="57">
        <f t="shared" si="273"/>
        <v>0</v>
      </c>
      <c r="R522" s="53"/>
      <c r="S522" s="53">
        <f t="shared" si="274"/>
        <v>0</v>
      </c>
      <c r="T522" s="58"/>
      <c r="U522" s="58"/>
      <c r="V522" s="53">
        <f t="shared" si="275"/>
        <v>0</v>
      </c>
      <c r="W522" s="59"/>
      <c r="X522" s="6"/>
    </row>
    <row r="523" spans="1:24" s="77" customFormat="1" ht="31.5" x14ac:dyDescent="0.25">
      <c r="A523" s="33" t="s">
        <v>281</v>
      </c>
      <c r="B523" s="33" t="s">
        <v>331</v>
      </c>
      <c r="C523" s="23" t="s">
        <v>361</v>
      </c>
      <c r="D523" s="39" t="s">
        <v>362</v>
      </c>
      <c r="E523" s="53"/>
      <c r="F523" s="53">
        <f>ROUND(E523/12*7,0)</f>
        <v>0</v>
      </c>
      <c r="G523" s="59"/>
      <c r="H523" s="99"/>
      <c r="I523" s="119">
        <f>G523-F523</f>
        <v>0</v>
      </c>
      <c r="J523" s="55"/>
      <c r="K523" s="54"/>
      <c r="L523" s="55"/>
      <c r="M523" s="59"/>
      <c r="N523" s="59"/>
      <c r="O523" s="53"/>
      <c r="P523" s="53"/>
      <c r="Q523" s="57"/>
      <c r="R523" s="53"/>
      <c r="S523" s="53"/>
      <c r="T523" s="58"/>
      <c r="U523" s="58"/>
      <c r="V523" s="53"/>
      <c r="W523" s="59"/>
      <c r="X523" s="6"/>
    </row>
    <row r="524" spans="1:24" s="77" customFormat="1" ht="15.75" x14ac:dyDescent="0.25">
      <c r="A524" s="33" t="s">
        <v>281</v>
      </c>
      <c r="B524" s="33" t="s">
        <v>331</v>
      </c>
      <c r="C524" s="23" t="s">
        <v>364</v>
      </c>
      <c r="D524" s="39" t="s">
        <v>363</v>
      </c>
      <c r="E524" s="53"/>
      <c r="F524" s="53"/>
      <c r="G524" s="59">
        <v>812.1</v>
      </c>
      <c r="H524" s="99"/>
      <c r="I524" s="119">
        <f>G524-F524</f>
        <v>812.1</v>
      </c>
      <c r="J524" s="55"/>
      <c r="K524" s="54"/>
      <c r="L524" s="55"/>
      <c r="M524" s="59"/>
      <c r="N524" s="59"/>
      <c r="O524" s="53"/>
      <c r="P524" s="53"/>
      <c r="Q524" s="57"/>
      <c r="R524" s="53"/>
      <c r="S524" s="53"/>
      <c r="T524" s="58"/>
      <c r="U524" s="58"/>
      <c r="V524" s="53"/>
      <c r="W524" s="59"/>
      <c r="X524" s="6"/>
    </row>
    <row r="525" spans="1:24" s="77" customFormat="1" ht="15.75" x14ac:dyDescent="0.25">
      <c r="A525" s="33" t="s">
        <v>281</v>
      </c>
      <c r="B525" s="33" t="s">
        <v>331</v>
      </c>
      <c r="C525" s="23" t="s">
        <v>420</v>
      </c>
      <c r="D525" s="117" t="s">
        <v>421</v>
      </c>
      <c r="E525" s="53"/>
      <c r="F525" s="53"/>
      <c r="G525" s="59">
        <v>67328.759999999995</v>
      </c>
      <c r="H525" s="99"/>
      <c r="I525" s="119">
        <f>G525-F525</f>
        <v>67328.759999999995</v>
      </c>
      <c r="J525" s="50"/>
      <c r="K525" s="54"/>
      <c r="L525" s="55"/>
      <c r="M525" s="59"/>
      <c r="N525" s="59"/>
      <c r="O525" s="53"/>
      <c r="P525" s="53"/>
      <c r="Q525" s="57"/>
      <c r="R525" s="53"/>
      <c r="S525" s="53"/>
      <c r="T525" s="58"/>
      <c r="U525" s="58"/>
      <c r="V525" s="53"/>
      <c r="W525" s="59"/>
      <c r="X525" s="6"/>
    </row>
    <row r="526" spans="1:24" s="77" customFormat="1" ht="15.75" x14ac:dyDescent="0.25">
      <c r="A526" s="33" t="s">
        <v>281</v>
      </c>
      <c r="B526" s="21">
        <v>2</v>
      </c>
      <c r="C526" s="23" t="s">
        <v>102</v>
      </c>
      <c r="D526" s="40" t="s">
        <v>31</v>
      </c>
      <c r="E526" s="64">
        <f>E527+E533+E588</f>
        <v>63433850</v>
      </c>
      <c r="F526" s="64">
        <f>F527+F533+F588</f>
        <v>38756931.096666664</v>
      </c>
      <c r="G526" s="64">
        <f>G527+G533+G588</f>
        <v>38257770.989999995</v>
      </c>
      <c r="H526" s="64">
        <f>H527+H533+H588</f>
        <v>37407137.549999997</v>
      </c>
      <c r="I526" s="126">
        <f>I527+I533+I588</f>
        <v>1908445.1433333331</v>
      </c>
      <c r="J526" s="50">
        <f>ROUND(I526/F526*100,2)</f>
        <v>4.92</v>
      </c>
      <c r="K526" s="126">
        <f>K527+K533+K588</f>
        <v>-2410854.1100000003</v>
      </c>
      <c r="L526" s="55">
        <f>ROUND(K526*100/-F526,2)</f>
        <v>6.22</v>
      </c>
      <c r="M526" s="64">
        <v>1453475</v>
      </c>
      <c r="N526" s="49">
        <f>ROUND(M526/12*7,2)</f>
        <v>847860.42</v>
      </c>
      <c r="O526" s="64">
        <f t="shared" ref="O526:V526" si="276">O527+O533+O588</f>
        <v>775582</v>
      </c>
      <c r="P526" s="64">
        <f t="shared" si="276"/>
        <v>760632</v>
      </c>
      <c r="Q526" s="126">
        <f t="shared" si="276"/>
        <v>14950</v>
      </c>
      <c r="R526" s="64">
        <f t="shared" si="276"/>
        <v>28130</v>
      </c>
      <c r="S526" s="64">
        <f t="shared" si="276"/>
        <v>16411</v>
      </c>
      <c r="T526" s="136">
        <f t="shared" si="276"/>
        <v>15885</v>
      </c>
      <c r="U526" s="136">
        <f t="shared" si="276"/>
        <v>15690</v>
      </c>
      <c r="V526" s="64">
        <f t="shared" si="276"/>
        <v>195</v>
      </c>
      <c r="W526" s="64"/>
      <c r="X526" s="6"/>
    </row>
    <row r="527" spans="1:24" s="77" customFormat="1" ht="15.75" x14ac:dyDescent="0.25">
      <c r="A527" s="33" t="s">
        <v>281</v>
      </c>
      <c r="B527" s="22" t="s">
        <v>332</v>
      </c>
      <c r="C527" s="23" t="s">
        <v>102</v>
      </c>
      <c r="D527" s="32" t="s">
        <v>32</v>
      </c>
      <c r="E527" s="64">
        <f>SUM(E528:E532)</f>
        <v>28149792</v>
      </c>
      <c r="F527" s="64">
        <f>SUM(F528:F532)</f>
        <v>16418967</v>
      </c>
      <c r="G527" s="64">
        <f>SUM(G528:G532)</f>
        <v>15839228</v>
      </c>
      <c r="H527" s="64">
        <f>SUM(H528:H532)</f>
        <v>16418967</v>
      </c>
      <c r="I527" s="126">
        <f>SUM(I528:I532)</f>
        <v>0</v>
      </c>
      <c r="J527" s="50">
        <f>ROUND(I527/F527*100,2)</f>
        <v>0</v>
      </c>
      <c r="K527" s="126">
        <f>SUM(K528:K532)</f>
        <v>-579739</v>
      </c>
      <c r="L527" s="172">
        <f>SUM(L528:L532)</f>
        <v>10.5</v>
      </c>
      <c r="M527" s="64"/>
      <c r="N527" s="64"/>
      <c r="O527" s="64">
        <f t="shared" ref="O527:V527" si="277">SUM(O528:O532)</f>
        <v>344658</v>
      </c>
      <c r="P527" s="64">
        <f t="shared" si="277"/>
        <v>343831</v>
      </c>
      <c r="Q527" s="126">
        <f t="shared" si="277"/>
        <v>827</v>
      </c>
      <c r="R527" s="64">
        <f t="shared" si="277"/>
        <v>18051</v>
      </c>
      <c r="S527" s="64">
        <f t="shared" si="277"/>
        <v>10530</v>
      </c>
      <c r="T527" s="136">
        <f t="shared" si="277"/>
        <v>10176</v>
      </c>
      <c r="U527" s="136">
        <f t="shared" si="277"/>
        <v>10176</v>
      </c>
      <c r="V527" s="64">
        <f t="shared" si="277"/>
        <v>0</v>
      </c>
      <c r="W527" s="64"/>
      <c r="X527" s="6"/>
    </row>
    <row r="528" spans="1:24" s="77" customFormat="1" ht="23.25" customHeight="1" x14ac:dyDescent="0.25">
      <c r="A528" s="33" t="s">
        <v>281</v>
      </c>
      <c r="B528" s="33" t="s">
        <v>332</v>
      </c>
      <c r="C528" s="23" t="s">
        <v>109</v>
      </c>
      <c r="D528" s="34" t="s">
        <v>106</v>
      </c>
      <c r="E528" s="53">
        <v>27431005</v>
      </c>
      <c r="F528" s="99">
        <f>2285789*3+2285960*4</f>
        <v>16001207</v>
      </c>
      <c r="G528" s="99">
        <v>15450952</v>
      </c>
      <c r="H528" s="99">
        <f>2285789*3+2285960*4</f>
        <v>16001207</v>
      </c>
      <c r="I528" s="119"/>
      <c r="J528" s="55"/>
      <c r="K528" s="54">
        <f>G528-F528</f>
        <v>-550255</v>
      </c>
      <c r="L528" s="55">
        <f>ROUND(K528*100/-F528,2)</f>
        <v>3.44</v>
      </c>
      <c r="M528" s="59"/>
      <c r="N528" s="59"/>
      <c r="O528" s="53">
        <v>341600</v>
      </c>
      <c r="P528" s="53">
        <v>340857</v>
      </c>
      <c r="Q528" s="59">
        <f>O528-P528</f>
        <v>743</v>
      </c>
      <c r="R528" s="74">
        <v>17869</v>
      </c>
      <c r="S528" s="53">
        <f>ROUND(R528/12*7,0)</f>
        <v>10424</v>
      </c>
      <c r="T528" s="58">
        <v>10075</v>
      </c>
      <c r="U528" s="58">
        <v>10075</v>
      </c>
      <c r="V528" s="53">
        <f>T528-U528</f>
        <v>0</v>
      </c>
      <c r="W528" s="59"/>
      <c r="X528" s="6"/>
    </row>
    <row r="529" spans="1:24" s="77" customFormat="1" ht="31.5" x14ac:dyDescent="0.25">
      <c r="A529" s="33" t="s">
        <v>281</v>
      </c>
      <c r="B529" s="33" t="s">
        <v>332</v>
      </c>
      <c r="C529" s="23" t="s">
        <v>110</v>
      </c>
      <c r="D529" s="34" t="s">
        <v>114</v>
      </c>
      <c r="E529" s="53"/>
      <c r="F529" s="53"/>
      <c r="G529" s="53"/>
      <c r="H529" s="53"/>
      <c r="I529" s="119"/>
      <c r="J529" s="55"/>
      <c r="K529" s="119"/>
      <c r="L529" s="55"/>
      <c r="M529" s="59"/>
      <c r="N529" s="59"/>
      <c r="O529" s="53"/>
      <c r="P529" s="53"/>
      <c r="Q529" s="59">
        <f>O529-P529</f>
        <v>0</v>
      </c>
      <c r="R529" s="53"/>
      <c r="S529" s="53">
        <f>ROUND(R529/12*3,0)</f>
        <v>0</v>
      </c>
      <c r="T529" s="53"/>
      <c r="U529" s="53"/>
      <c r="V529" s="53">
        <f>T529-U529</f>
        <v>0</v>
      </c>
      <c r="W529" s="59"/>
      <c r="X529" s="6"/>
    </row>
    <row r="530" spans="1:24" s="77" customFormat="1" ht="15.75" x14ac:dyDescent="0.25">
      <c r="A530" s="33" t="s">
        <v>281</v>
      </c>
      <c r="B530" s="33" t="s">
        <v>332</v>
      </c>
      <c r="C530" s="23" t="s">
        <v>111</v>
      </c>
      <c r="D530" s="34" t="s">
        <v>115</v>
      </c>
      <c r="E530" s="53"/>
      <c r="F530" s="53"/>
      <c r="G530" s="53"/>
      <c r="H530" s="53"/>
      <c r="I530" s="54"/>
      <c r="J530" s="50"/>
      <c r="K530" s="54"/>
      <c r="L530" s="55"/>
      <c r="M530" s="59"/>
      <c r="N530" s="59"/>
      <c r="O530" s="53"/>
      <c r="P530" s="53"/>
      <c r="Q530" s="57">
        <f>O530-P530</f>
        <v>0</v>
      </c>
      <c r="R530" s="53"/>
      <c r="S530" s="53">
        <f>ROUND(R530/12*3,0)</f>
        <v>0</v>
      </c>
      <c r="T530" s="58"/>
      <c r="U530" s="58"/>
      <c r="V530" s="53">
        <f>T530-U530</f>
        <v>0</v>
      </c>
      <c r="W530" s="59"/>
      <c r="X530" s="6"/>
    </row>
    <row r="531" spans="1:24" s="77" customFormat="1" ht="31.5" x14ac:dyDescent="0.25">
      <c r="A531" s="33" t="s">
        <v>281</v>
      </c>
      <c r="B531" s="33" t="s">
        <v>332</v>
      </c>
      <c r="C531" s="23" t="s">
        <v>113</v>
      </c>
      <c r="D531" s="34" t="s">
        <v>116</v>
      </c>
      <c r="E531" s="53"/>
      <c r="F531" s="53"/>
      <c r="G531" s="53"/>
      <c r="H531" s="53"/>
      <c r="I531" s="54"/>
      <c r="J531" s="50"/>
      <c r="K531" s="54"/>
      <c r="L531" s="55"/>
      <c r="M531" s="59"/>
      <c r="N531" s="59"/>
      <c r="O531" s="53"/>
      <c r="P531" s="53"/>
      <c r="Q531" s="57">
        <f>O531-P531</f>
        <v>0</v>
      </c>
      <c r="R531" s="53"/>
      <c r="S531" s="53">
        <f>ROUND(R531/12*3,0)</f>
        <v>0</v>
      </c>
      <c r="T531" s="58"/>
      <c r="U531" s="58"/>
      <c r="V531" s="53">
        <f>T531-U531</f>
        <v>0</v>
      </c>
      <c r="W531" s="59"/>
      <c r="X531" s="6"/>
    </row>
    <row r="532" spans="1:24" s="77" customFormat="1" ht="15.75" x14ac:dyDescent="0.25">
      <c r="A532" s="33" t="s">
        <v>281</v>
      </c>
      <c r="B532" s="33" t="s">
        <v>332</v>
      </c>
      <c r="C532" s="23" t="s">
        <v>112</v>
      </c>
      <c r="D532" s="34" t="s">
        <v>117</v>
      </c>
      <c r="E532" s="53">
        <v>718787</v>
      </c>
      <c r="F532" s="53">
        <f>59680*3+59680*4</f>
        <v>417760</v>
      </c>
      <c r="G532" s="99">
        <v>388276</v>
      </c>
      <c r="H532" s="53">
        <f>59680*3+59680*4</f>
        <v>417760</v>
      </c>
      <c r="I532" s="119"/>
      <c r="J532" s="55"/>
      <c r="K532" s="54">
        <f>G532-F532</f>
        <v>-29484</v>
      </c>
      <c r="L532" s="55">
        <f>ROUND(K532*100/-F532,2)</f>
        <v>7.06</v>
      </c>
      <c r="M532" s="59"/>
      <c r="N532" s="59"/>
      <c r="O532" s="53">
        <v>3058</v>
      </c>
      <c r="P532" s="53">
        <v>2974</v>
      </c>
      <c r="Q532" s="57">
        <f>O532-P532</f>
        <v>84</v>
      </c>
      <c r="R532" s="74">
        <v>182</v>
      </c>
      <c r="S532" s="53">
        <f>ROUND(R532/12*7,0)</f>
        <v>106</v>
      </c>
      <c r="T532" s="58">
        <v>101</v>
      </c>
      <c r="U532" s="58">
        <v>101</v>
      </c>
      <c r="V532" s="53">
        <f>T532-U532</f>
        <v>0</v>
      </c>
      <c r="W532" s="59"/>
      <c r="X532" s="6"/>
    </row>
    <row r="533" spans="1:24" s="77" customFormat="1" ht="15.75" customHeight="1" x14ac:dyDescent="0.25">
      <c r="A533" s="33" t="s">
        <v>281</v>
      </c>
      <c r="B533" s="22" t="s">
        <v>333</v>
      </c>
      <c r="C533" s="23" t="s">
        <v>102</v>
      </c>
      <c r="D533" s="41" t="s">
        <v>33</v>
      </c>
      <c r="E533" s="64">
        <f>SUM(E534:E587)</f>
        <v>23782223</v>
      </c>
      <c r="F533" s="64">
        <f>SUM(F534:F587)</f>
        <v>13872963.43</v>
      </c>
      <c r="G533" s="64">
        <f>SUM(G534:G587)</f>
        <v>12795458</v>
      </c>
      <c r="H533" s="64">
        <f>SUM(H534:H587)</f>
        <v>12303812</v>
      </c>
      <c r="I533" s="64">
        <f>SUM(I534:I587)</f>
        <v>357282.23999999987</v>
      </c>
      <c r="J533" s="50">
        <f>ROUND(I533/F533*100,2)</f>
        <v>2.58</v>
      </c>
      <c r="K533" s="64">
        <f>SUM(K534:K587)</f>
        <v>-1434787.6700000004</v>
      </c>
      <c r="L533" s="55">
        <f>ROUND(K533*100/-F533,2)</f>
        <v>10.34</v>
      </c>
      <c r="M533" s="64"/>
      <c r="N533" s="64"/>
      <c r="O533" s="64">
        <f t="shared" ref="O533:V533" si="278">SUM(O534:O587)</f>
        <v>430924</v>
      </c>
      <c r="P533" s="64">
        <f t="shared" si="278"/>
        <v>416801</v>
      </c>
      <c r="Q533" s="64">
        <f t="shared" si="278"/>
        <v>14123</v>
      </c>
      <c r="R533" s="64">
        <f t="shared" si="278"/>
        <v>10079</v>
      </c>
      <c r="S533" s="64">
        <f t="shared" si="278"/>
        <v>5881</v>
      </c>
      <c r="T533" s="64">
        <f t="shared" si="278"/>
        <v>5709</v>
      </c>
      <c r="U533" s="64">
        <f t="shared" si="278"/>
        <v>5514</v>
      </c>
      <c r="V533" s="64">
        <f t="shared" si="278"/>
        <v>195</v>
      </c>
      <c r="W533" s="64"/>
      <c r="X533" s="6"/>
    </row>
    <row r="534" spans="1:24" s="77" customFormat="1" ht="31.5" customHeight="1" x14ac:dyDescent="0.25">
      <c r="A534" s="33" t="s">
        <v>281</v>
      </c>
      <c r="B534" s="33" t="s">
        <v>333</v>
      </c>
      <c r="C534" s="42" t="s">
        <v>139</v>
      </c>
      <c r="D534" s="43" t="s">
        <v>119</v>
      </c>
      <c r="E534" s="53">
        <v>5994</v>
      </c>
      <c r="F534" s="53">
        <f t="shared" ref="F534:F535" si="279">ROUND(E534/12*7,2)</f>
        <v>3496.5</v>
      </c>
      <c r="G534" s="99">
        <v>3746</v>
      </c>
      <c r="H534" s="99">
        <v>2997</v>
      </c>
      <c r="I534" s="119">
        <f t="shared" ref="I534:I535" si="280">G534-F534</f>
        <v>249.5</v>
      </c>
      <c r="J534" s="55">
        <f t="shared" ref="J534:J535" si="281">ROUND(I534/F534*100,2)</f>
        <v>7.14</v>
      </c>
      <c r="K534" s="54"/>
      <c r="L534" s="55"/>
      <c r="M534" s="59"/>
      <c r="N534" s="59"/>
      <c r="O534" s="53">
        <v>21</v>
      </c>
      <c r="P534" s="53">
        <v>21</v>
      </c>
      <c r="Q534" s="57">
        <f t="shared" ref="Q534:Q565" si="282">O534-P534</f>
        <v>0</v>
      </c>
      <c r="R534" s="59">
        <v>8</v>
      </c>
      <c r="S534" s="53">
        <f t="shared" ref="S534:S535" si="283">ROUND(R534/12*7,0)</f>
        <v>5</v>
      </c>
      <c r="T534" s="58">
        <v>5</v>
      </c>
      <c r="U534" s="58">
        <v>4</v>
      </c>
      <c r="V534" s="53">
        <f t="shared" ref="V534:V565" si="284">T534-U534</f>
        <v>1</v>
      </c>
      <c r="W534" s="59"/>
      <c r="X534" s="6"/>
    </row>
    <row r="535" spans="1:24" s="77" customFormat="1" ht="47.25" customHeight="1" x14ac:dyDescent="0.25">
      <c r="A535" s="33" t="s">
        <v>281</v>
      </c>
      <c r="B535" s="33" t="s">
        <v>333</v>
      </c>
      <c r="C535" s="42" t="s">
        <v>140</v>
      </c>
      <c r="D535" s="43" t="s">
        <v>120</v>
      </c>
      <c r="E535" s="53">
        <v>182654</v>
      </c>
      <c r="F535" s="53">
        <f t="shared" si="279"/>
        <v>106548.17</v>
      </c>
      <c r="G535" s="99">
        <v>79447</v>
      </c>
      <c r="H535" s="99">
        <v>68530</v>
      </c>
      <c r="I535" s="119"/>
      <c r="J535" s="55"/>
      <c r="K535" s="54">
        <f t="shared" ref="K534:K535" si="285">G535-F535</f>
        <v>-27101.17</v>
      </c>
      <c r="L535" s="55">
        <f t="shared" ref="L534:L535" si="286">ROUND(K535*100/-F535,2)</f>
        <v>25.44</v>
      </c>
      <c r="M535" s="59"/>
      <c r="N535" s="59"/>
      <c r="O535" s="53">
        <v>2694</v>
      </c>
      <c r="P535" s="53">
        <v>2197</v>
      </c>
      <c r="Q535" s="59">
        <f t="shared" si="282"/>
        <v>497</v>
      </c>
      <c r="R535" s="59">
        <v>279</v>
      </c>
      <c r="S535" s="53">
        <f t="shared" si="283"/>
        <v>163</v>
      </c>
      <c r="T535" s="58">
        <v>122</v>
      </c>
      <c r="U535" s="58">
        <v>109</v>
      </c>
      <c r="V535" s="53">
        <f t="shared" si="284"/>
        <v>13</v>
      </c>
      <c r="W535" s="59"/>
      <c r="X535" s="6"/>
    </row>
    <row r="536" spans="1:24" s="77" customFormat="1" ht="31.5" x14ac:dyDescent="0.25">
      <c r="A536" s="33" t="s">
        <v>281</v>
      </c>
      <c r="B536" s="33" t="s">
        <v>333</v>
      </c>
      <c r="C536" s="42" t="s">
        <v>141</v>
      </c>
      <c r="D536" s="43" t="s">
        <v>142</v>
      </c>
      <c r="E536" s="53"/>
      <c r="F536" s="53"/>
      <c r="G536" s="53"/>
      <c r="H536" s="53"/>
      <c r="I536" s="54"/>
      <c r="J536" s="50"/>
      <c r="K536" s="54"/>
      <c r="L536" s="55"/>
      <c r="M536" s="59"/>
      <c r="N536" s="59"/>
      <c r="O536" s="53"/>
      <c r="P536" s="53"/>
      <c r="Q536" s="57">
        <f t="shared" si="282"/>
        <v>0</v>
      </c>
      <c r="R536" s="53"/>
      <c r="S536" s="53">
        <f>ROUND(R536/12*3,0)</f>
        <v>0</v>
      </c>
      <c r="T536" s="58"/>
      <c r="U536" s="53"/>
      <c r="V536" s="53">
        <f t="shared" si="284"/>
        <v>0</v>
      </c>
      <c r="W536" s="59"/>
      <c r="X536" s="6"/>
    </row>
    <row r="537" spans="1:24" s="77" customFormat="1" ht="31.5" x14ac:dyDescent="0.25">
      <c r="A537" s="33" t="s">
        <v>281</v>
      </c>
      <c r="B537" s="33" t="s">
        <v>333</v>
      </c>
      <c r="C537" s="42" t="s">
        <v>143</v>
      </c>
      <c r="D537" s="43" t="s">
        <v>144</v>
      </c>
      <c r="E537" s="53"/>
      <c r="F537" s="53"/>
      <c r="G537" s="53"/>
      <c r="H537" s="53"/>
      <c r="I537" s="54"/>
      <c r="J537" s="50"/>
      <c r="K537" s="54"/>
      <c r="L537" s="55"/>
      <c r="M537" s="59"/>
      <c r="N537" s="59"/>
      <c r="O537" s="53"/>
      <c r="P537" s="53"/>
      <c r="Q537" s="57">
        <f t="shared" si="282"/>
        <v>0</v>
      </c>
      <c r="R537" s="53"/>
      <c r="S537" s="53">
        <f>ROUND(R537/12*3,0)</f>
        <v>0</v>
      </c>
      <c r="T537" s="58"/>
      <c r="U537" s="58"/>
      <c r="V537" s="53">
        <f t="shared" si="284"/>
        <v>0</v>
      </c>
      <c r="W537" s="59"/>
      <c r="X537" s="6"/>
    </row>
    <row r="538" spans="1:24" s="77" customFormat="1" ht="15.75" x14ac:dyDescent="0.25">
      <c r="A538" s="33" t="s">
        <v>281</v>
      </c>
      <c r="B538" s="33" t="s">
        <v>333</v>
      </c>
      <c r="C538" s="42" t="s">
        <v>145</v>
      </c>
      <c r="D538" s="43" t="s">
        <v>146</v>
      </c>
      <c r="E538" s="53"/>
      <c r="F538" s="53"/>
      <c r="G538" s="53"/>
      <c r="H538" s="53"/>
      <c r="I538" s="54"/>
      <c r="J538" s="50"/>
      <c r="K538" s="54"/>
      <c r="L538" s="55"/>
      <c r="M538" s="59"/>
      <c r="N538" s="59"/>
      <c r="O538" s="53"/>
      <c r="P538" s="53"/>
      <c r="Q538" s="57">
        <f t="shared" si="282"/>
        <v>0</v>
      </c>
      <c r="R538" s="53"/>
      <c r="S538" s="53">
        <f>ROUND(R538/12*3,0)</f>
        <v>0</v>
      </c>
      <c r="T538" s="58"/>
      <c r="U538" s="58"/>
      <c r="V538" s="53">
        <f t="shared" si="284"/>
        <v>0</v>
      </c>
      <c r="W538" s="59"/>
      <c r="X538" s="6"/>
    </row>
    <row r="539" spans="1:24" s="77" customFormat="1" ht="15.75" x14ac:dyDescent="0.25">
      <c r="A539" s="33" t="s">
        <v>281</v>
      </c>
      <c r="B539" s="33" t="s">
        <v>333</v>
      </c>
      <c r="C539" s="42" t="s">
        <v>147</v>
      </c>
      <c r="D539" s="43" t="s">
        <v>148</v>
      </c>
      <c r="E539" s="53"/>
      <c r="F539" s="53"/>
      <c r="G539" s="53"/>
      <c r="H539" s="53"/>
      <c r="I539" s="54"/>
      <c r="J539" s="50"/>
      <c r="K539" s="54"/>
      <c r="L539" s="55"/>
      <c r="M539" s="59"/>
      <c r="N539" s="59"/>
      <c r="O539" s="53"/>
      <c r="P539" s="53"/>
      <c r="Q539" s="57">
        <f t="shared" si="282"/>
        <v>0</v>
      </c>
      <c r="R539" s="53"/>
      <c r="S539" s="53">
        <f>ROUND(R539/12*3,0)</f>
        <v>0</v>
      </c>
      <c r="T539" s="58"/>
      <c r="U539" s="58"/>
      <c r="V539" s="53">
        <f t="shared" si="284"/>
        <v>0</v>
      </c>
      <c r="W539" s="59"/>
      <c r="X539" s="6"/>
    </row>
    <row r="540" spans="1:24" s="77" customFormat="1" ht="78.75" x14ac:dyDescent="0.25">
      <c r="A540" s="33" t="s">
        <v>281</v>
      </c>
      <c r="B540" s="33" t="s">
        <v>333</v>
      </c>
      <c r="C540" s="42" t="s">
        <v>149</v>
      </c>
      <c r="D540" s="43" t="s">
        <v>150</v>
      </c>
      <c r="E540" s="53"/>
      <c r="F540" s="53"/>
      <c r="G540" s="53"/>
      <c r="H540" s="53"/>
      <c r="I540" s="54"/>
      <c r="J540" s="50"/>
      <c r="K540" s="54"/>
      <c r="L540" s="55"/>
      <c r="M540" s="110"/>
      <c r="N540" s="59"/>
      <c r="O540" s="53"/>
      <c r="P540" s="53"/>
      <c r="Q540" s="57">
        <f t="shared" si="282"/>
        <v>0</v>
      </c>
      <c r="R540" s="53"/>
      <c r="S540" s="53">
        <f>ROUND(R540/12*3,0)</f>
        <v>0</v>
      </c>
      <c r="T540" s="58"/>
      <c r="U540" s="58"/>
      <c r="V540" s="53">
        <f t="shared" si="284"/>
        <v>0</v>
      </c>
      <c r="W540" s="59"/>
      <c r="X540" s="6"/>
    </row>
    <row r="541" spans="1:24" s="77" customFormat="1" ht="31.5" x14ac:dyDescent="0.25">
      <c r="A541" s="33" t="s">
        <v>281</v>
      </c>
      <c r="B541" s="33" t="s">
        <v>333</v>
      </c>
      <c r="C541" s="42" t="s">
        <v>130</v>
      </c>
      <c r="D541" s="43" t="s">
        <v>151</v>
      </c>
      <c r="E541" s="53">
        <v>647938</v>
      </c>
      <c r="F541" s="53">
        <f>ROUND(E541/12*7,2)</f>
        <v>377963.83</v>
      </c>
      <c r="G541" s="99">
        <v>382211</v>
      </c>
      <c r="H541" s="99">
        <v>378570</v>
      </c>
      <c r="I541" s="119">
        <f>G541-F541</f>
        <v>4247.1699999999837</v>
      </c>
      <c r="J541" s="55">
        <f>ROUND(I541/F541*100,2)</f>
        <v>1.1200000000000001</v>
      </c>
      <c r="K541" s="54"/>
      <c r="L541" s="55"/>
      <c r="M541" s="110"/>
      <c r="N541" s="59"/>
      <c r="O541" s="53">
        <v>1738</v>
      </c>
      <c r="P541" s="53">
        <v>1658</v>
      </c>
      <c r="Q541" s="57">
        <f t="shared" si="282"/>
        <v>80</v>
      </c>
      <c r="R541" s="59">
        <v>178</v>
      </c>
      <c r="S541" s="53">
        <f>ROUND(R541/12*7,0)</f>
        <v>104</v>
      </c>
      <c r="T541" s="58">
        <v>105</v>
      </c>
      <c r="U541" s="58">
        <v>104</v>
      </c>
      <c r="V541" s="53">
        <f t="shared" si="284"/>
        <v>1</v>
      </c>
      <c r="W541" s="59"/>
      <c r="X541" s="6"/>
    </row>
    <row r="542" spans="1:24" s="77" customFormat="1" ht="47.25" x14ac:dyDescent="0.25">
      <c r="A542" s="33" t="s">
        <v>281</v>
      </c>
      <c r="B542" s="33" t="s">
        <v>333</v>
      </c>
      <c r="C542" s="42" t="s">
        <v>174</v>
      </c>
      <c r="D542" s="43" t="s">
        <v>175</v>
      </c>
      <c r="E542" s="53"/>
      <c r="F542" s="53"/>
      <c r="G542" s="53"/>
      <c r="H542" s="53"/>
      <c r="I542" s="54"/>
      <c r="J542" s="50"/>
      <c r="K542" s="54"/>
      <c r="L542" s="55"/>
      <c r="M542" s="110"/>
      <c r="N542" s="59"/>
      <c r="O542" s="53"/>
      <c r="P542" s="53"/>
      <c r="Q542" s="57">
        <f t="shared" si="282"/>
        <v>0</v>
      </c>
      <c r="R542" s="53"/>
      <c r="S542" s="53">
        <f>ROUND(R542/12*3,0)</f>
        <v>0</v>
      </c>
      <c r="T542" s="58"/>
      <c r="U542" s="58"/>
      <c r="V542" s="53">
        <f t="shared" si="284"/>
        <v>0</v>
      </c>
      <c r="W542" s="59"/>
      <c r="X542" s="6"/>
    </row>
    <row r="543" spans="1:24" s="77" customFormat="1" ht="31.5" x14ac:dyDescent="0.25">
      <c r="A543" s="33" t="s">
        <v>281</v>
      </c>
      <c r="B543" s="33" t="s">
        <v>333</v>
      </c>
      <c r="C543" s="42" t="s">
        <v>129</v>
      </c>
      <c r="D543" s="43" t="s">
        <v>152</v>
      </c>
      <c r="E543" s="53">
        <v>198139</v>
      </c>
      <c r="F543" s="53">
        <f>ROUND(E543/12*7,2)</f>
        <v>115581.08</v>
      </c>
      <c r="G543" s="99">
        <v>131121</v>
      </c>
      <c r="H543" s="99">
        <v>113638</v>
      </c>
      <c r="I543" s="119">
        <f>G543-F543</f>
        <v>15539.919999999998</v>
      </c>
      <c r="J543" s="55">
        <f>ROUND(I543/F543*100,2)</f>
        <v>13.45</v>
      </c>
      <c r="K543" s="54"/>
      <c r="L543" s="55"/>
      <c r="M543" s="110"/>
      <c r="N543" s="59"/>
      <c r="O543" s="53">
        <v>1452</v>
      </c>
      <c r="P543" s="53">
        <v>1069</v>
      </c>
      <c r="Q543" s="57">
        <f t="shared" si="282"/>
        <v>383</v>
      </c>
      <c r="R543" s="59">
        <v>68</v>
      </c>
      <c r="S543" s="53">
        <f>ROUND(R543/12*7,0)</f>
        <v>40</v>
      </c>
      <c r="T543" s="58">
        <v>45</v>
      </c>
      <c r="U543" s="58">
        <v>39</v>
      </c>
      <c r="V543" s="53">
        <f t="shared" si="284"/>
        <v>6</v>
      </c>
      <c r="W543" s="59"/>
      <c r="X543" s="6"/>
    </row>
    <row r="544" spans="1:24" s="77" customFormat="1" ht="31.5" x14ac:dyDescent="0.25">
      <c r="A544" s="33" t="s">
        <v>281</v>
      </c>
      <c r="B544" s="33" t="s">
        <v>333</v>
      </c>
      <c r="C544" s="42" t="s">
        <v>176</v>
      </c>
      <c r="D544" s="43" t="s">
        <v>177</v>
      </c>
      <c r="E544" s="53"/>
      <c r="F544" s="53"/>
      <c r="G544" s="53"/>
      <c r="H544" s="53"/>
      <c r="I544" s="54"/>
      <c r="J544" s="50"/>
      <c r="K544" s="54"/>
      <c r="L544" s="55"/>
      <c r="M544" s="110"/>
      <c r="N544" s="59"/>
      <c r="O544" s="53"/>
      <c r="P544" s="53"/>
      <c r="Q544" s="57">
        <f t="shared" si="282"/>
        <v>0</v>
      </c>
      <c r="R544" s="53"/>
      <c r="S544" s="53">
        <f>ROUND(R544/12*3,0)</f>
        <v>0</v>
      </c>
      <c r="T544" s="58"/>
      <c r="U544" s="58"/>
      <c r="V544" s="53">
        <f t="shared" si="284"/>
        <v>0</v>
      </c>
      <c r="W544" s="59"/>
      <c r="X544" s="6"/>
    </row>
    <row r="545" spans="1:24" s="77" customFormat="1" ht="15.75" x14ac:dyDescent="0.25">
      <c r="A545" s="33" t="s">
        <v>281</v>
      </c>
      <c r="B545" s="33" t="s">
        <v>333</v>
      </c>
      <c r="C545" s="42" t="s">
        <v>131</v>
      </c>
      <c r="D545" s="43" t="s">
        <v>153</v>
      </c>
      <c r="E545" s="53">
        <v>528197</v>
      </c>
      <c r="F545" s="53">
        <f>ROUND(E545/12*7,2)</f>
        <v>308114.92</v>
      </c>
      <c r="G545" s="99">
        <v>420326</v>
      </c>
      <c r="H545" s="99">
        <v>305015</v>
      </c>
      <c r="I545" s="119">
        <f>G545-F545</f>
        <v>112211.08000000002</v>
      </c>
      <c r="J545" s="55">
        <f>ROUND(I545/F545*100,2)</f>
        <v>36.42</v>
      </c>
      <c r="K545" s="54"/>
      <c r="L545" s="55"/>
      <c r="M545" s="110"/>
      <c r="N545" s="59"/>
      <c r="O545" s="53">
        <v>1687</v>
      </c>
      <c r="P545" s="53">
        <v>1337</v>
      </c>
      <c r="Q545" s="57">
        <f t="shared" si="282"/>
        <v>350</v>
      </c>
      <c r="R545" s="59">
        <v>142</v>
      </c>
      <c r="S545" s="53">
        <f>ROUND(R545/12*7,0)</f>
        <v>83</v>
      </c>
      <c r="T545" s="58">
        <v>113</v>
      </c>
      <c r="U545" s="58">
        <v>82</v>
      </c>
      <c r="V545" s="53">
        <f t="shared" si="284"/>
        <v>31</v>
      </c>
      <c r="W545" s="59"/>
      <c r="X545" s="6"/>
    </row>
    <row r="546" spans="1:24" s="77" customFormat="1" ht="31.5" x14ac:dyDescent="0.25">
      <c r="A546" s="33" t="s">
        <v>281</v>
      </c>
      <c r="B546" s="33" t="s">
        <v>333</v>
      </c>
      <c r="C546" s="42" t="s">
        <v>178</v>
      </c>
      <c r="D546" s="43" t="s">
        <v>179</v>
      </c>
      <c r="E546" s="53"/>
      <c r="F546" s="53"/>
      <c r="G546" s="53"/>
      <c r="H546" s="53"/>
      <c r="I546" s="54"/>
      <c r="J546" s="50"/>
      <c r="K546" s="54"/>
      <c r="L546" s="55"/>
      <c r="M546" s="110"/>
      <c r="N546" s="59"/>
      <c r="O546" s="53"/>
      <c r="P546" s="53"/>
      <c r="Q546" s="57">
        <f t="shared" si="282"/>
        <v>0</v>
      </c>
      <c r="R546" s="53"/>
      <c r="S546" s="53">
        <f>ROUND(R546/12*3,0)</f>
        <v>0</v>
      </c>
      <c r="T546" s="58"/>
      <c r="U546" s="58"/>
      <c r="V546" s="53">
        <f t="shared" si="284"/>
        <v>0</v>
      </c>
      <c r="W546" s="59"/>
      <c r="X546" s="6"/>
    </row>
    <row r="547" spans="1:24" s="77" customFormat="1" ht="31.5" x14ac:dyDescent="0.25">
      <c r="A547" s="33" t="s">
        <v>281</v>
      </c>
      <c r="B547" s="33" t="s">
        <v>333</v>
      </c>
      <c r="C547" s="42" t="s">
        <v>132</v>
      </c>
      <c r="D547" s="43" t="s">
        <v>154</v>
      </c>
      <c r="E547" s="53"/>
      <c r="F547" s="53"/>
      <c r="G547" s="53"/>
      <c r="H547" s="53"/>
      <c r="I547" s="119"/>
      <c r="J547" s="55"/>
      <c r="K547" s="54"/>
      <c r="L547" s="55"/>
      <c r="M547" s="110"/>
      <c r="N547" s="59"/>
      <c r="O547" s="53"/>
      <c r="P547" s="53"/>
      <c r="Q547" s="57">
        <f t="shared" si="282"/>
        <v>0</v>
      </c>
      <c r="R547" s="59"/>
      <c r="S547" s="53">
        <f>ROUND(R547/12*2,0)</f>
        <v>0</v>
      </c>
      <c r="T547" s="58"/>
      <c r="U547" s="58"/>
      <c r="V547" s="53">
        <f t="shared" si="284"/>
        <v>0</v>
      </c>
      <c r="W547" s="59"/>
      <c r="X547" s="6"/>
    </row>
    <row r="548" spans="1:24" s="77" customFormat="1" ht="15.75" x14ac:dyDescent="0.25">
      <c r="A548" s="33" t="s">
        <v>281</v>
      </c>
      <c r="B548" s="33" t="s">
        <v>333</v>
      </c>
      <c r="C548" s="42" t="s">
        <v>133</v>
      </c>
      <c r="D548" s="43" t="s">
        <v>155</v>
      </c>
      <c r="E548" s="53"/>
      <c r="F548" s="53"/>
      <c r="G548" s="53"/>
      <c r="H548" s="53"/>
      <c r="I548" s="119"/>
      <c r="J548" s="55"/>
      <c r="K548" s="54"/>
      <c r="L548" s="55"/>
      <c r="M548" s="110"/>
      <c r="N548" s="59"/>
      <c r="O548" s="53"/>
      <c r="P548" s="53"/>
      <c r="Q548" s="57">
        <f t="shared" si="282"/>
        <v>0</v>
      </c>
      <c r="R548" s="59"/>
      <c r="S548" s="53">
        <f>ROUND(R548/12*2,0)</f>
        <v>0</v>
      </c>
      <c r="T548" s="58"/>
      <c r="U548" s="58"/>
      <c r="V548" s="53">
        <f t="shared" si="284"/>
        <v>0</v>
      </c>
      <c r="W548" s="59"/>
      <c r="X548" s="6"/>
    </row>
    <row r="549" spans="1:24" s="77" customFormat="1" ht="15.75" x14ac:dyDescent="0.25">
      <c r="A549" s="33" t="s">
        <v>281</v>
      </c>
      <c r="B549" s="33" t="s">
        <v>333</v>
      </c>
      <c r="C549" s="42" t="s">
        <v>135</v>
      </c>
      <c r="D549" s="43" t="s">
        <v>156</v>
      </c>
      <c r="E549" s="53">
        <v>9585</v>
      </c>
      <c r="F549" s="53">
        <f>ROUND(E549/12*7,2)</f>
        <v>5591.25</v>
      </c>
      <c r="G549" s="99">
        <v>4793</v>
      </c>
      <c r="H549" s="99">
        <v>4793</v>
      </c>
      <c r="I549" s="119"/>
      <c r="J549" s="55"/>
      <c r="K549" s="54">
        <f>G549-F549</f>
        <v>-798.25</v>
      </c>
      <c r="L549" s="55">
        <f>ROUND(K549*100/-F549,2)</f>
        <v>14.28</v>
      </c>
      <c r="M549" s="110"/>
      <c r="N549" s="59"/>
      <c r="O549" s="53"/>
      <c r="P549" s="53"/>
      <c r="Q549" s="57">
        <f t="shared" si="282"/>
        <v>0</v>
      </c>
      <c r="R549" s="59">
        <v>2</v>
      </c>
      <c r="S549" s="53">
        <f>ROUND(R549/12*7,0)</f>
        <v>1</v>
      </c>
      <c r="T549" s="58">
        <v>1</v>
      </c>
      <c r="U549" s="58">
        <v>1</v>
      </c>
      <c r="V549" s="53">
        <f t="shared" si="284"/>
        <v>0</v>
      </c>
      <c r="W549" s="59"/>
      <c r="X549" s="6"/>
    </row>
    <row r="550" spans="1:24" s="77" customFormat="1" ht="31.5" x14ac:dyDescent="0.25">
      <c r="A550" s="33" t="s">
        <v>281</v>
      </c>
      <c r="B550" s="33" t="s">
        <v>333</v>
      </c>
      <c r="C550" s="42" t="s">
        <v>136</v>
      </c>
      <c r="D550" s="43" t="s">
        <v>157</v>
      </c>
      <c r="E550" s="53"/>
      <c r="F550" s="53">
        <f>E550</f>
        <v>0</v>
      </c>
      <c r="G550" s="53"/>
      <c r="H550" s="53"/>
      <c r="I550" s="119"/>
      <c r="J550" s="55"/>
      <c r="K550" s="54"/>
      <c r="L550" s="55"/>
      <c r="M550" s="110"/>
      <c r="N550" s="59"/>
      <c r="O550" s="53"/>
      <c r="P550" s="53"/>
      <c r="Q550" s="57">
        <f t="shared" si="282"/>
        <v>0</v>
      </c>
      <c r="R550" s="59"/>
      <c r="S550" s="53">
        <f>ROUND(R550/12*9,0)</f>
        <v>0</v>
      </c>
      <c r="T550" s="58"/>
      <c r="U550" s="58"/>
      <c r="V550" s="53">
        <f t="shared" si="284"/>
        <v>0</v>
      </c>
      <c r="W550" s="59"/>
      <c r="X550" s="6"/>
    </row>
    <row r="551" spans="1:24" s="77" customFormat="1" ht="47.25" x14ac:dyDescent="0.25">
      <c r="A551" s="33" t="s">
        <v>281</v>
      </c>
      <c r="B551" s="33" t="s">
        <v>333</v>
      </c>
      <c r="C551" s="42" t="s">
        <v>134</v>
      </c>
      <c r="D551" s="43" t="s">
        <v>158</v>
      </c>
      <c r="E551" s="99">
        <v>45125</v>
      </c>
      <c r="F551" s="53">
        <f t="shared" ref="F551:F552" si="287">ROUND(E551/12*7,2)</f>
        <v>26322.92</v>
      </c>
      <c r="G551" s="99">
        <v>28716</v>
      </c>
      <c r="H551" s="99">
        <v>24614</v>
      </c>
      <c r="I551" s="119">
        <f t="shared" ref="I551:I552" si="288">G551-F551</f>
        <v>2393.0800000000017</v>
      </c>
      <c r="J551" s="55">
        <f t="shared" ref="J551:J552" si="289">ROUND(I551/F551*100,2)</f>
        <v>9.09</v>
      </c>
      <c r="K551" s="54"/>
      <c r="L551" s="55"/>
      <c r="M551" s="110"/>
      <c r="N551" s="59"/>
      <c r="O551" s="53">
        <v>3481</v>
      </c>
      <c r="P551" s="53">
        <v>3481</v>
      </c>
      <c r="Q551" s="57">
        <f t="shared" si="282"/>
        <v>0</v>
      </c>
      <c r="R551" s="59">
        <v>11</v>
      </c>
      <c r="S551" s="53">
        <f t="shared" ref="S551:S552" si="290">ROUND(R551/12*7,0)</f>
        <v>6</v>
      </c>
      <c r="T551" s="58">
        <v>7</v>
      </c>
      <c r="U551" s="58">
        <v>6</v>
      </c>
      <c r="V551" s="53">
        <f t="shared" si="284"/>
        <v>1</v>
      </c>
      <c r="W551" s="59"/>
      <c r="X551" s="6"/>
    </row>
    <row r="552" spans="1:24" s="77" customFormat="1" ht="15.75" x14ac:dyDescent="0.25">
      <c r="A552" s="33" t="s">
        <v>281</v>
      </c>
      <c r="B552" s="33" t="s">
        <v>333</v>
      </c>
      <c r="C552" s="42" t="s">
        <v>138</v>
      </c>
      <c r="D552" s="43" t="s">
        <v>159</v>
      </c>
      <c r="E552" s="53">
        <v>5770885</v>
      </c>
      <c r="F552" s="53">
        <f t="shared" si="287"/>
        <v>3366349.58</v>
      </c>
      <c r="G552" s="99">
        <v>3393764</v>
      </c>
      <c r="H552" s="99">
        <v>3314494</v>
      </c>
      <c r="I552" s="119">
        <f t="shared" si="288"/>
        <v>27414.419999999925</v>
      </c>
      <c r="J552" s="55">
        <f t="shared" si="289"/>
        <v>0.81</v>
      </c>
      <c r="K552" s="54"/>
      <c r="L552" s="55"/>
      <c r="M552" s="110"/>
      <c r="N552" s="59"/>
      <c r="O552" s="53">
        <v>166279</v>
      </c>
      <c r="P552" s="53">
        <v>161449</v>
      </c>
      <c r="Q552" s="57">
        <f t="shared" si="282"/>
        <v>4830</v>
      </c>
      <c r="R552" s="59">
        <v>5824</v>
      </c>
      <c r="S552" s="53">
        <f t="shared" si="290"/>
        <v>3397</v>
      </c>
      <c r="T552" s="58">
        <v>3425</v>
      </c>
      <c r="U552" s="58">
        <v>3346</v>
      </c>
      <c r="V552" s="53">
        <f t="shared" si="284"/>
        <v>79</v>
      </c>
      <c r="W552" s="59"/>
      <c r="X552" s="6"/>
    </row>
    <row r="553" spans="1:24" s="77" customFormat="1" ht="15.75" x14ac:dyDescent="0.25">
      <c r="A553" s="33" t="s">
        <v>281</v>
      </c>
      <c r="B553" s="33" t="s">
        <v>333</v>
      </c>
      <c r="C553" s="42" t="s">
        <v>180</v>
      </c>
      <c r="D553" s="43" t="s">
        <v>181</v>
      </c>
      <c r="E553" s="53"/>
      <c r="F553" s="53"/>
      <c r="G553" s="53"/>
      <c r="H553" s="53"/>
      <c r="I553" s="54"/>
      <c r="J553" s="50"/>
      <c r="K553" s="54"/>
      <c r="L553" s="55"/>
      <c r="M553" s="110"/>
      <c r="N553" s="59"/>
      <c r="O553" s="53"/>
      <c r="P553" s="53"/>
      <c r="Q553" s="57">
        <f t="shared" si="282"/>
        <v>0</v>
      </c>
      <c r="R553" s="53"/>
      <c r="S553" s="53">
        <f>ROUND(R553/12*3,0)</f>
        <v>0</v>
      </c>
      <c r="T553" s="58"/>
      <c r="U553" s="58"/>
      <c r="V553" s="53">
        <f t="shared" si="284"/>
        <v>0</v>
      </c>
      <c r="W553" s="59"/>
      <c r="X553" s="6"/>
    </row>
    <row r="554" spans="1:24" s="77" customFormat="1" ht="31.5" x14ac:dyDescent="0.25">
      <c r="A554" s="33" t="s">
        <v>281</v>
      </c>
      <c r="B554" s="33" t="s">
        <v>333</v>
      </c>
      <c r="C554" s="42" t="s">
        <v>137</v>
      </c>
      <c r="D554" s="43" t="s">
        <v>160</v>
      </c>
      <c r="E554" s="99">
        <v>8100577</v>
      </c>
      <c r="F554" s="53">
        <f t="shared" ref="F554:F558" si="291">ROUND(E554/12*7,2)</f>
        <v>4725336.58</v>
      </c>
      <c r="G554" s="99">
        <v>4193916</v>
      </c>
      <c r="H554" s="99">
        <v>4216896</v>
      </c>
      <c r="I554" s="119"/>
      <c r="J554" s="55"/>
      <c r="K554" s="54">
        <f t="shared" ref="K554:K558" si="292">G554-F554</f>
        <v>-531420.58000000007</v>
      </c>
      <c r="L554" s="55">
        <f t="shared" ref="L554:L558" si="293">ROUND(K554*100/-F554,2)</f>
        <v>11.25</v>
      </c>
      <c r="M554" s="110"/>
      <c r="N554" s="59"/>
      <c r="O554" s="53">
        <v>68154</v>
      </c>
      <c r="P554" s="53">
        <v>68154</v>
      </c>
      <c r="Q554" s="57">
        <f t="shared" si="282"/>
        <v>0</v>
      </c>
      <c r="R554" s="59">
        <v>1410</v>
      </c>
      <c r="S554" s="53">
        <f t="shared" ref="S554:S558" si="294">ROUND(R554/12*7,0)</f>
        <v>823</v>
      </c>
      <c r="T554" s="58">
        <v>734</v>
      </c>
      <c r="U554" s="58">
        <v>734</v>
      </c>
      <c r="V554" s="53">
        <f t="shared" si="284"/>
        <v>0</v>
      </c>
      <c r="W554" s="59"/>
      <c r="X554" s="6"/>
    </row>
    <row r="555" spans="1:24" s="77" customFormat="1" ht="15.75" x14ac:dyDescent="0.25">
      <c r="A555" s="33" t="s">
        <v>281</v>
      </c>
      <c r="B555" s="33" t="s">
        <v>333</v>
      </c>
      <c r="C555" s="42" t="s">
        <v>127</v>
      </c>
      <c r="D555" s="43" t="s">
        <v>161</v>
      </c>
      <c r="E555" s="53">
        <v>410624</v>
      </c>
      <c r="F555" s="53">
        <f t="shared" si="291"/>
        <v>239530.67</v>
      </c>
      <c r="G555" s="99">
        <v>39107</v>
      </c>
      <c r="H555" s="99">
        <v>39107</v>
      </c>
      <c r="I555" s="119"/>
      <c r="J555" s="55"/>
      <c r="K555" s="54">
        <f t="shared" si="292"/>
        <v>-200423.67</v>
      </c>
      <c r="L555" s="55">
        <f t="shared" si="293"/>
        <v>83.67</v>
      </c>
      <c r="M555" s="110"/>
      <c r="N555" s="59"/>
      <c r="O555" s="53">
        <v>893</v>
      </c>
      <c r="P555" s="53">
        <v>893</v>
      </c>
      <c r="Q555" s="57">
        <f t="shared" si="282"/>
        <v>0</v>
      </c>
      <c r="R555" s="59">
        <v>21</v>
      </c>
      <c r="S555" s="53">
        <f t="shared" si="294"/>
        <v>12</v>
      </c>
      <c r="T555" s="58">
        <v>2</v>
      </c>
      <c r="U555" s="58">
        <v>2</v>
      </c>
      <c r="V555" s="53">
        <f t="shared" si="284"/>
        <v>0</v>
      </c>
      <c r="W555" s="59"/>
      <c r="X555" s="6"/>
    </row>
    <row r="556" spans="1:24" s="77" customFormat="1" ht="31.5" x14ac:dyDescent="0.25">
      <c r="A556" s="33" t="s">
        <v>281</v>
      </c>
      <c r="B556" s="33" t="s">
        <v>333</v>
      </c>
      <c r="C556" s="42" t="s">
        <v>126</v>
      </c>
      <c r="D556" s="43" t="s">
        <v>162</v>
      </c>
      <c r="E556" s="53">
        <v>991472</v>
      </c>
      <c r="F556" s="53">
        <f t="shared" si="291"/>
        <v>578358.67000000004</v>
      </c>
      <c r="G556" s="99">
        <v>579919</v>
      </c>
      <c r="H556" s="99">
        <v>523797</v>
      </c>
      <c r="I556" s="119">
        <f t="shared" ref="I554:I558" si="295">G556-F556</f>
        <v>1560.3299999999581</v>
      </c>
      <c r="J556" s="55">
        <f t="shared" ref="J554:J558" si="296">ROUND(I556/F556*100,2)</f>
        <v>0.27</v>
      </c>
      <c r="K556" s="54"/>
      <c r="L556" s="55"/>
      <c r="M556" s="110"/>
      <c r="N556" s="59"/>
      <c r="O556" s="53">
        <v>36071</v>
      </c>
      <c r="P556" s="53">
        <v>34612</v>
      </c>
      <c r="Q556" s="57">
        <f t="shared" si="282"/>
        <v>1459</v>
      </c>
      <c r="R556" s="59">
        <v>53</v>
      </c>
      <c r="S556" s="53">
        <f t="shared" si="294"/>
        <v>31</v>
      </c>
      <c r="T556" s="58">
        <v>31</v>
      </c>
      <c r="U556" s="58">
        <v>28</v>
      </c>
      <c r="V556" s="53">
        <f t="shared" si="284"/>
        <v>3</v>
      </c>
      <c r="W556" s="59"/>
      <c r="X556" s="6"/>
    </row>
    <row r="557" spans="1:24" s="77" customFormat="1" ht="15.75" x14ac:dyDescent="0.25">
      <c r="A557" s="33" t="s">
        <v>281</v>
      </c>
      <c r="B557" s="33" t="s">
        <v>333</v>
      </c>
      <c r="C557" s="42" t="s">
        <v>122</v>
      </c>
      <c r="D557" s="43" t="s">
        <v>163</v>
      </c>
      <c r="E557" s="53">
        <v>1620362</v>
      </c>
      <c r="F557" s="53">
        <f t="shared" si="291"/>
        <v>945211.17</v>
      </c>
      <c r="G557" s="99">
        <v>698829</v>
      </c>
      <c r="H557" s="99">
        <v>698829</v>
      </c>
      <c r="I557" s="119"/>
      <c r="J557" s="55"/>
      <c r="K557" s="54">
        <f t="shared" si="292"/>
        <v>-246382.17000000004</v>
      </c>
      <c r="L557" s="55">
        <f t="shared" si="293"/>
        <v>26.07</v>
      </c>
      <c r="M557" s="110"/>
      <c r="N557" s="59"/>
      <c r="O557" s="53">
        <v>26497</v>
      </c>
      <c r="P557" s="53">
        <v>26497</v>
      </c>
      <c r="Q557" s="57">
        <f t="shared" si="282"/>
        <v>0</v>
      </c>
      <c r="R557" s="59">
        <v>211</v>
      </c>
      <c r="S557" s="53">
        <f t="shared" si="294"/>
        <v>123</v>
      </c>
      <c r="T557" s="58">
        <v>91</v>
      </c>
      <c r="U557" s="58">
        <v>91</v>
      </c>
      <c r="V557" s="53">
        <f t="shared" si="284"/>
        <v>0</v>
      </c>
      <c r="W557" s="59"/>
      <c r="X557" s="6"/>
    </row>
    <row r="558" spans="1:24" s="77" customFormat="1" ht="15.75" x14ac:dyDescent="0.25">
      <c r="A558" s="33" t="s">
        <v>281</v>
      </c>
      <c r="B558" s="33" t="s">
        <v>333</v>
      </c>
      <c r="C558" s="42" t="s">
        <v>123</v>
      </c>
      <c r="D558" s="43" t="s">
        <v>164</v>
      </c>
      <c r="E558" s="53">
        <v>359141</v>
      </c>
      <c r="F558" s="53">
        <f t="shared" si="291"/>
        <v>209498.92</v>
      </c>
      <c r="G558" s="99">
        <v>120340</v>
      </c>
      <c r="H558" s="99">
        <v>120340</v>
      </c>
      <c r="I558" s="119"/>
      <c r="J558" s="55"/>
      <c r="K558" s="54">
        <f t="shared" si="292"/>
        <v>-89158.920000000013</v>
      </c>
      <c r="L558" s="55">
        <f t="shared" si="293"/>
        <v>42.56</v>
      </c>
      <c r="M558" s="110"/>
      <c r="N558" s="59"/>
      <c r="O558" s="53">
        <v>5669</v>
      </c>
      <c r="P558" s="53">
        <v>5669</v>
      </c>
      <c r="Q558" s="57">
        <f t="shared" si="282"/>
        <v>0</v>
      </c>
      <c r="R558" s="59">
        <v>191</v>
      </c>
      <c r="S558" s="53">
        <f t="shared" si="294"/>
        <v>111</v>
      </c>
      <c r="T558" s="58">
        <v>64</v>
      </c>
      <c r="U558" s="58">
        <v>64</v>
      </c>
      <c r="V558" s="53">
        <f t="shared" si="284"/>
        <v>0</v>
      </c>
      <c r="W558" s="59"/>
      <c r="X558" s="6"/>
    </row>
    <row r="559" spans="1:24" s="77" customFormat="1" ht="15.75" x14ac:dyDescent="0.25">
      <c r="A559" s="33" t="s">
        <v>281</v>
      </c>
      <c r="B559" s="33" t="s">
        <v>333</v>
      </c>
      <c r="C559" s="42" t="s">
        <v>182</v>
      </c>
      <c r="D559" s="43" t="s">
        <v>183</v>
      </c>
      <c r="E559" s="53"/>
      <c r="F559" s="53"/>
      <c r="G559" s="53"/>
      <c r="H559" s="53"/>
      <c r="I559" s="54"/>
      <c r="J559" s="50"/>
      <c r="K559" s="54"/>
      <c r="L559" s="55"/>
      <c r="M559" s="110"/>
      <c r="N559" s="59"/>
      <c r="O559" s="53"/>
      <c r="P559" s="53"/>
      <c r="Q559" s="57">
        <f t="shared" si="282"/>
        <v>0</v>
      </c>
      <c r="R559" s="53"/>
      <c r="S559" s="53">
        <f>ROUND(R559/12*3,0)</f>
        <v>0</v>
      </c>
      <c r="T559" s="58"/>
      <c r="U559" s="58"/>
      <c r="V559" s="53">
        <f t="shared" si="284"/>
        <v>0</v>
      </c>
      <c r="W559" s="59"/>
      <c r="X559" s="6"/>
    </row>
    <row r="560" spans="1:24" s="77" customFormat="1" ht="15.75" x14ac:dyDescent="0.25">
      <c r="A560" s="33" t="s">
        <v>281</v>
      </c>
      <c r="B560" s="33" t="s">
        <v>333</v>
      </c>
      <c r="C560" s="42" t="s">
        <v>184</v>
      </c>
      <c r="D560" s="43" t="s">
        <v>185</v>
      </c>
      <c r="E560" s="53"/>
      <c r="F560" s="53"/>
      <c r="G560" s="53"/>
      <c r="H560" s="53"/>
      <c r="I560" s="54"/>
      <c r="J560" s="50"/>
      <c r="K560" s="54"/>
      <c r="L560" s="55"/>
      <c r="M560" s="110"/>
      <c r="N560" s="59"/>
      <c r="O560" s="53"/>
      <c r="P560" s="53"/>
      <c r="Q560" s="57">
        <f t="shared" si="282"/>
        <v>0</v>
      </c>
      <c r="R560" s="53"/>
      <c r="S560" s="53">
        <f>ROUND(R560/12*3,0)</f>
        <v>0</v>
      </c>
      <c r="T560" s="58"/>
      <c r="U560" s="58"/>
      <c r="V560" s="53">
        <f t="shared" si="284"/>
        <v>0</v>
      </c>
      <c r="W560" s="59"/>
      <c r="X560" s="6"/>
    </row>
    <row r="561" spans="1:24" s="77" customFormat="1" ht="15.75" x14ac:dyDescent="0.25">
      <c r="A561" s="33" t="s">
        <v>281</v>
      </c>
      <c r="B561" s="33" t="s">
        <v>333</v>
      </c>
      <c r="C561" s="42" t="s">
        <v>186</v>
      </c>
      <c r="D561" s="43" t="s">
        <v>187</v>
      </c>
      <c r="E561" s="53"/>
      <c r="F561" s="53"/>
      <c r="G561" s="53"/>
      <c r="H561" s="53"/>
      <c r="I561" s="54"/>
      <c r="J561" s="50"/>
      <c r="K561" s="54"/>
      <c r="L561" s="55"/>
      <c r="M561" s="110"/>
      <c r="N561" s="59"/>
      <c r="O561" s="53"/>
      <c r="P561" s="53"/>
      <c r="Q561" s="57">
        <f t="shared" si="282"/>
        <v>0</v>
      </c>
      <c r="R561" s="53"/>
      <c r="S561" s="53">
        <f>ROUND(R561/12*3,0)</f>
        <v>0</v>
      </c>
      <c r="T561" s="58"/>
      <c r="U561" s="58"/>
      <c r="V561" s="53">
        <f t="shared" si="284"/>
        <v>0</v>
      </c>
      <c r="W561" s="59"/>
      <c r="X561" s="6"/>
    </row>
    <row r="562" spans="1:24" s="77" customFormat="1" ht="31.5" x14ac:dyDescent="0.25">
      <c r="A562" s="33" t="s">
        <v>281</v>
      </c>
      <c r="B562" s="33" t="s">
        <v>333</v>
      </c>
      <c r="C562" s="42" t="s">
        <v>188</v>
      </c>
      <c r="D562" s="43" t="s">
        <v>189</v>
      </c>
      <c r="E562" s="53"/>
      <c r="F562" s="53"/>
      <c r="G562" s="53"/>
      <c r="H562" s="53"/>
      <c r="I562" s="54"/>
      <c r="J562" s="50"/>
      <c r="K562" s="54"/>
      <c r="L562" s="55"/>
      <c r="M562" s="110"/>
      <c r="N562" s="59"/>
      <c r="O562" s="53"/>
      <c r="P562" s="53"/>
      <c r="Q562" s="57">
        <f t="shared" si="282"/>
        <v>0</v>
      </c>
      <c r="R562" s="53"/>
      <c r="S562" s="53">
        <f>ROUND(R562/12*3,0)</f>
        <v>0</v>
      </c>
      <c r="T562" s="58"/>
      <c r="U562" s="58"/>
      <c r="V562" s="53">
        <f t="shared" si="284"/>
        <v>0</v>
      </c>
      <c r="W562" s="59"/>
      <c r="X562" s="6"/>
    </row>
    <row r="563" spans="1:24" s="77" customFormat="1" ht="31.5" x14ac:dyDescent="0.25">
      <c r="A563" s="33" t="s">
        <v>281</v>
      </c>
      <c r="B563" s="33" t="s">
        <v>333</v>
      </c>
      <c r="C563" s="42" t="s">
        <v>124</v>
      </c>
      <c r="D563" s="43" t="s">
        <v>424</v>
      </c>
      <c r="E563" s="53">
        <v>13554</v>
      </c>
      <c r="F563" s="53">
        <f>ROUND(E563/12*7,2)</f>
        <v>7906.5</v>
      </c>
      <c r="G563" s="99">
        <v>0</v>
      </c>
      <c r="H563" s="99">
        <v>0</v>
      </c>
      <c r="I563" s="119"/>
      <c r="J563" s="55"/>
      <c r="K563" s="54">
        <f>G563-F563</f>
        <v>-7906.5</v>
      </c>
      <c r="L563" s="55">
        <f>ROUND(K563*100/-F563,2)</f>
        <v>100</v>
      </c>
      <c r="M563" s="110"/>
      <c r="N563" s="59"/>
      <c r="O563" s="53"/>
      <c r="P563" s="53"/>
      <c r="Q563" s="57">
        <f t="shared" si="282"/>
        <v>0</v>
      </c>
      <c r="R563" s="53">
        <v>1</v>
      </c>
      <c r="S563" s="53">
        <f>ROUND(R563/12*7,0)</f>
        <v>1</v>
      </c>
      <c r="T563" s="58"/>
      <c r="U563" s="58"/>
      <c r="V563" s="53">
        <f t="shared" si="284"/>
        <v>0</v>
      </c>
      <c r="W563" s="59"/>
      <c r="X563" s="6"/>
    </row>
    <row r="564" spans="1:24" s="77" customFormat="1" ht="15.75" x14ac:dyDescent="0.25">
      <c r="A564" s="33" t="s">
        <v>281</v>
      </c>
      <c r="B564" s="33" t="s">
        <v>333</v>
      </c>
      <c r="C564" s="42" t="s">
        <v>125</v>
      </c>
      <c r="D564" s="43" t="s">
        <v>166</v>
      </c>
      <c r="E564" s="53"/>
      <c r="F564" s="53"/>
      <c r="G564" s="53"/>
      <c r="H564" s="53"/>
      <c r="I564" s="54"/>
      <c r="J564" s="50"/>
      <c r="K564" s="54"/>
      <c r="L564" s="55"/>
      <c r="M564" s="110"/>
      <c r="N564" s="59"/>
      <c r="O564" s="53"/>
      <c r="P564" s="53"/>
      <c r="Q564" s="57">
        <f t="shared" si="282"/>
        <v>0</v>
      </c>
      <c r="R564" s="53"/>
      <c r="S564" s="53">
        <f>ROUND(R564/12*9,0)</f>
        <v>0</v>
      </c>
      <c r="T564" s="58"/>
      <c r="U564" s="58"/>
      <c r="V564" s="53">
        <f t="shared" si="284"/>
        <v>0</v>
      </c>
      <c r="W564" s="59"/>
      <c r="X564" s="6"/>
    </row>
    <row r="565" spans="1:24" s="77" customFormat="1" ht="47.25" x14ac:dyDescent="0.25">
      <c r="A565" s="33" t="s">
        <v>281</v>
      </c>
      <c r="B565" s="33" t="s">
        <v>333</v>
      </c>
      <c r="C565" s="42" t="s">
        <v>34</v>
      </c>
      <c r="D565" s="43" t="s">
        <v>167</v>
      </c>
      <c r="E565" s="53">
        <v>359424</v>
      </c>
      <c r="F565" s="53">
        <f t="shared" ref="F565:F566" si="297">ROUND(E565/12*7,2)</f>
        <v>209664</v>
      </c>
      <c r="G565" s="99">
        <v>187302</v>
      </c>
      <c r="H565" s="99">
        <v>187602</v>
      </c>
      <c r="I565" s="119"/>
      <c r="J565" s="55"/>
      <c r="K565" s="54">
        <f t="shared" ref="K565:K566" si="298">G565-F565</f>
        <v>-22362</v>
      </c>
      <c r="L565" s="55">
        <f t="shared" ref="L565:L566" si="299">ROUND(K565*100/-F565,2)</f>
        <v>10.67</v>
      </c>
      <c r="M565" s="110"/>
      <c r="N565" s="59"/>
      <c r="O565" s="53">
        <v>11030</v>
      </c>
      <c r="P565" s="53">
        <v>11030</v>
      </c>
      <c r="Q565" s="57">
        <f t="shared" si="282"/>
        <v>0</v>
      </c>
      <c r="R565" s="59">
        <v>205</v>
      </c>
      <c r="S565" s="53">
        <f t="shared" ref="S565:S566" si="300">ROUND(R565/12*7,0)</f>
        <v>120</v>
      </c>
      <c r="T565" s="58">
        <v>107</v>
      </c>
      <c r="U565" s="58">
        <v>107</v>
      </c>
      <c r="V565" s="53">
        <f t="shared" si="284"/>
        <v>0</v>
      </c>
      <c r="W565" s="59"/>
      <c r="X565" s="6"/>
    </row>
    <row r="566" spans="1:24" s="77" customFormat="1" ht="15.75" x14ac:dyDescent="0.25">
      <c r="A566" s="33" t="s">
        <v>281</v>
      </c>
      <c r="B566" s="33" t="s">
        <v>333</v>
      </c>
      <c r="C566" s="42" t="s">
        <v>35</v>
      </c>
      <c r="D566" s="43" t="s">
        <v>168</v>
      </c>
      <c r="E566" s="53">
        <v>419287</v>
      </c>
      <c r="F566" s="53">
        <f t="shared" si="297"/>
        <v>244584.08</v>
      </c>
      <c r="G566" s="99">
        <v>170335</v>
      </c>
      <c r="H566" s="99">
        <v>170335</v>
      </c>
      <c r="I566" s="119"/>
      <c r="J566" s="55"/>
      <c r="K566" s="54">
        <f t="shared" si="298"/>
        <v>-74249.079999999987</v>
      </c>
      <c r="L566" s="55">
        <f t="shared" si="299"/>
        <v>30.36</v>
      </c>
      <c r="M566" s="110"/>
      <c r="N566" s="59"/>
      <c r="O566" s="53">
        <v>6397</v>
      </c>
      <c r="P566" s="53">
        <v>6397</v>
      </c>
      <c r="Q566" s="57">
        <f t="shared" ref="Q566:Q587" si="301">O566-P566</f>
        <v>0</v>
      </c>
      <c r="R566" s="59">
        <v>64</v>
      </c>
      <c r="S566" s="53">
        <f t="shared" si="300"/>
        <v>37</v>
      </c>
      <c r="T566" s="58">
        <v>26</v>
      </c>
      <c r="U566" s="58">
        <v>26</v>
      </c>
      <c r="V566" s="53">
        <f t="shared" ref="V566:V586" si="302">T566-U566</f>
        <v>0</v>
      </c>
      <c r="W566" s="59"/>
      <c r="X566" s="6"/>
    </row>
    <row r="567" spans="1:24" s="77" customFormat="1" ht="31.5" x14ac:dyDescent="0.25">
      <c r="A567" s="33" t="s">
        <v>281</v>
      </c>
      <c r="B567" s="33" t="s">
        <v>333</v>
      </c>
      <c r="C567" s="42" t="s">
        <v>36</v>
      </c>
      <c r="D567" s="43" t="s">
        <v>190</v>
      </c>
      <c r="E567" s="53"/>
      <c r="F567" s="53"/>
      <c r="G567" s="53"/>
      <c r="H567" s="53"/>
      <c r="I567" s="54"/>
      <c r="J567" s="50"/>
      <c r="K567" s="54"/>
      <c r="L567" s="55"/>
      <c r="M567" s="110"/>
      <c r="N567" s="59"/>
      <c r="O567" s="53"/>
      <c r="P567" s="53"/>
      <c r="Q567" s="57">
        <f t="shared" si="301"/>
        <v>0</v>
      </c>
      <c r="R567" s="53"/>
      <c r="S567" s="53">
        <f>ROUND(R567/12*3,0)</f>
        <v>0</v>
      </c>
      <c r="T567" s="58"/>
      <c r="U567" s="58"/>
      <c r="V567" s="53">
        <f t="shared" si="302"/>
        <v>0</v>
      </c>
      <c r="W567" s="59"/>
      <c r="X567" s="6"/>
    </row>
    <row r="568" spans="1:24" s="77" customFormat="1" ht="31.5" x14ac:dyDescent="0.25">
      <c r="A568" s="33" t="s">
        <v>281</v>
      </c>
      <c r="B568" s="33" t="s">
        <v>333</v>
      </c>
      <c r="C568" s="42" t="s">
        <v>37</v>
      </c>
      <c r="D568" s="43" t="s">
        <v>191</v>
      </c>
      <c r="E568" s="53"/>
      <c r="F568" s="53"/>
      <c r="G568" s="53"/>
      <c r="H568" s="53"/>
      <c r="I568" s="54"/>
      <c r="J568" s="50"/>
      <c r="K568" s="54"/>
      <c r="L568" s="55"/>
      <c r="M568" s="110"/>
      <c r="N568" s="59"/>
      <c r="O568" s="53"/>
      <c r="P568" s="53"/>
      <c r="Q568" s="57">
        <f t="shared" si="301"/>
        <v>0</v>
      </c>
      <c r="R568" s="53"/>
      <c r="S568" s="53">
        <f>ROUND(R568/12*3,0)</f>
        <v>0</v>
      </c>
      <c r="T568" s="58"/>
      <c r="U568" s="58"/>
      <c r="V568" s="53">
        <f t="shared" si="302"/>
        <v>0</v>
      </c>
      <c r="W568" s="59"/>
      <c r="X568" s="6"/>
    </row>
    <row r="569" spans="1:24" s="77" customFormat="1" ht="31.5" x14ac:dyDescent="0.25">
      <c r="A569" s="33" t="s">
        <v>281</v>
      </c>
      <c r="B569" s="33" t="s">
        <v>333</v>
      </c>
      <c r="C569" s="42" t="s">
        <v>38</v>
      </c>
      <c r="D569" s="43" t="s">
        <v>169</v>
      </c>
      <c r="E569" s="53">
        <v>28487</v>
      </c>
      <c r="F569" s="53">
        <f t="shared" ref="F569:F572" si="303">ROUND(E569/12*7,2)</f>
        <v>16617.419999999998</v>
      </c>
      <c r="G569" s="99">
        <v>21366</v>
      </c>
      <c r="H569" s="99">
        <v>16618</v>
      </c>
      <c r="I569" s="119">
        <f t="shared" ref="I569:I572" si="304">G569-F569</f>
        <v>4748.5800000000017</v>
      </c>
      <c r="J569" s="55">
        <f t="shared" ref="J569:J572" si="305">ROUND(I569/F569*100,2)</f>
        <v>28.58</v>
      </c>
      <c r="K569" s="54"/>
      <c r="L569" s="55"/>
      <c r="M569" s="110"/>
      <c r="N569" s="59"/>
      <c r="O569" s="53">
        <v>851</v>
      </c>
      <c r="P569" s="53">
        <v>663</v>
      </c>
      <c r="Q569" s="57">
        <f t="shared" si="301"/>
        <v>188</v>
      </c>
      <c r="R569" s="59">
        <v>12</v>
      </c>
      <c r="S569" s="53">
        <f t="shared" ref="S569:S572" si="306">ROUND(R569/12*7,0)</f>
        <v>7</v>
      </c>
      <c r="T569" s="58">
        <v>9</v>
      </c>
      <c r="U569" s="58">
        <v>7</v>
      </c>
      <c r="V569" s="53">
        <f t="shared" si="302"/>
        <v>2</v>
      </c>
      <c r="W569" s="59"/>
      <c r="X569" s="6"/>
    </row>
    <row r="570" spans="1:24" s="77" customFormat="1" ht="15.75" x14ac:dyDescent="0.25">
      <c r="A570" s="33" t="s">
        <v>281</v>
      </c>
      <c r="B570" s="33" t="s">
        <v>333</v>
      </c>
      <c r="C570" s="42" t="s">
        <v>39</v>
      </c>
      <c r="D570" s="43" t="s">
        <v>170</v>
      </c>
      <c r="E570" s="53">
        <v>1289805</v>
      </c>
      <c r="F570" s="53">
        <f t="shared" si="303"/>
        <v>752386.25</v>
      </c>
      <c r="G570" s="99">
        <v>664309</v>
      </c>
      <c r="H570" s="99">
        <v>662817</v>
      </c>
      <c r="I570" s="119"/>
      <c r="J570" s="55"/>
      <c r="K570" s="54">
        <f t="shared" ref="K569:K572" si="307">G570-F570</f>
        <v>-88077.25</v>
      </c>
      <c r="L570" s="55">
        <f t="shared" ref="L569:L572" si="308">ROUND(K570*100/-F570,2)</f>
        <v>11.71</v>
      </c>
      <c r="M570" s="110"/>
      <c r="N570" s="59"/>
      <c r="O570" s="53">
        <v>51803</v>
      </c>
      <c r="P570" s="53">
        <v>51363</v>
      </c>
      <c r="Q570" s="57">
        <f t="shared" si="301"/>
        <v>440</v>
      </c>
      <c r="R570" s="59">
        <v>864</v>
      </c>
      <c r="S570" s="53">
        <f t="shared" si="306"/>
        <v>504</v>
      </c>
      <c r="T570" s="58">
        <v>444</v>
      </c>
      <c r="U570" s="58">
        <v>444</v>
      </c>
      <c r="V570" s="53">
        <f t="shared" si="302"/>
        <v>0</v>
      </c>
      <c r="W570" s="59"/>
      <c r="X570" s="6"/>
    </row>
    <row r="571" spans="1:24" s="77" customFormat="1" ht="47.25" x14ac:dyDescent="0.25">
      <c r="A571" s="33" t="s">
        <v>281</v>
      </c>
      <c r="B571" s="33" t="s">
        <v>333</v>
      </c>
      <c r="C571" s="42" t="s">
        <v>40</v>
      </c>
      <c r="D571" s="43" t="s">
        <v>172</v>
      </c>
      <c r="E571" s="53">
        <v>218913</v>
      </c>
      <c r="F571" s="53">
        <f t="shared" si="303"/>
        <v>127699.25</v>
      </c>
      <c r="G571" s="99">
        <v>97935</v>
      </c>
      <c r="H571" s="99">
        <v>74891</v>
      </c>
      <c r="I571" s="119"/>
      <c r="J571" s="55"/>
      <c r="K571" s="54">
        <f t="shared" si="307"/>
        <v>-29764.25</v>
      </c>
      <c r="L571" s="55">
        <f t="shared" si="308"/>
        <v>23.31</v>
      </c>
      <c r="M571" s="110"/>
      <c r="N571" s="59"/>
      <c r="O571" s="53">
        <v>968</v>
      </c>
      <c r="P571" s="53">
        <v>884</v>
      </c>
      <c r="Q571" s="57">
        <f t="shared" si="301"/>
        <v>84</v>
      </c>
      <c r="R571" s="59">
        <v>38</v>
      </c>
      <c r="S571" s="53">
        <f t="shared" si="306"/>
        <v>22</v>
      </c>
      <c r="T571" s="58">
        <v>13</v>
      </c>
      <c r="U571" s="58">
        <v>13</v>
      </c>
      <c r="V571" s="53">
        <f t="shared" si="302"/>
        <v>0</v>
      </c>
      <c r="W571" s="59"/>
      <c r="X571" s="6"/>
    </row>
    <row r="572" spans="1:24" s="77" customFormat="1" ht="15.75" x14ac:dyDescent="0.25">
      <c r="A572" s="33" t="s">
        <v>281</v>
      </c>
      <c r="B572" s="33" t="s">
        <v>333</v>
      </c>
      <c r="C572" s="42" t="s">
        <v>41</v>
      </c>
      <c r="D572" s="43" t="s">
        <v>171</v>
      </c>
      <c r="E572" s="53">
        <v>410505</v>
      </c>
      <c r="F572" s="53">
        <f t="shared" si="303"/>
        <v>239461.25</v>
      </c>
      <c r="G572" s="99">
        <v>123515</v>
      </c>
      <c r="H572" s="99">
        <v>123151</v>
      </c>
      <c r="I572" s="119"/>
      <c r="J572" s="55"/>
      <c r="K572" s="54">
        <f t="shared" si="307"/>
        <v>-115946.25</v>
      </c>
      <c r="L572" s="55">
        <f t="shared" si="308"/>
        <v>48.42</v>
      </c>
      <c r="M572" s="110"/>
      <c r="N572" s="59"/>
      <c r="O572" s="53">
        <v>3028</v>
      </c>
      <c r="P572" s="53">
        <v>3028</v>
      </c>
      <c r="Q572" s="57">
        <f t="shared" si="301"/>
        <v>0</v>
      </c>
      <c r="R572" s="59">
        <v>30</v>
      </c>
      <c r="S572" s="53">
        <f t="shared" si="306"/>
        <v>18</v>
      </c>
      <c r="T572" s="58">
        <v>9</v>
      </c>
      <c r="U572" s="58">
        <v>9</v>
      </c>
      <c r="V572" s="53">
        <f t="shared" si="302"/>
        <v>0</v>
      </c>
      <c r="W572" s="59"/>
      <c r="X572" s="6"/>
    </row>
    <row r="573" spans="1:24" s="77" customFormat="1" ht="15.75" x14ac:dyDescent="0.25">
      <c r="A573" s="33" t="s">
        <v>281</v>
      </c>
      <c r="B573" s="33" t="s">
        <v>333</v>
      </c>
      <c r="C573" s="42" t="s">
        <v>42</v>
      </c>
      <c r="D573" s="43" t="s">
        <v>192</v>
      </c>
      <c r="E573" s="53"/>
      <c r="F573" s="53"/>
      <c r="G573" s="53"/>
      <c r="H573" s="53"/>
      <c r="I573" s="54"/>
      <c r="J573" s="50"/>
      <c r="K573" s="54"/>
      <c r="L573" s="55"/>
      <c r="M573" s="110"/>
      <c r="N573" s="59"/>
      <c r="O573" s="53"/>
      <c r="P573" s="53"/>
      <c r="Q573" s="57">
        <f t="shared" si="301"/>
        <v>0</v>
      </c>
      <c r="R573" s="53"/>
      <c r="S573" s="53">
        <f>ROUND(R573/12*3,0)</f>
        <v>0</v>
      </c>
      <c r="T573" s="58"/>
      <c r="U573" s="58"/>
      <c r="V573" s="53">
        <f t="shared" si="302"/>
        <v>0</v>
      </c>
      <c r="W573" s="59"/>
      <c r="X573" s="6"/>
    </row>
    <row r="574" spans="1:24" s="77" customFormat="1" ht="15.75" x14ac:dyDescent="0.25">
      <c r="A574" s="33" t="s">
        <v>281</v>
      </c>
      <c r="B574" s="33" t="s">
        <v>333</v>
      </c>
      <c r="C574" s="42" t="s">
        <v>43</v>
      </c>
      <c r="D574" s="43" t="s">
        <v>193</v>
      </c>
      <c r="E574" s="53"/>
      <c r="F574" s="53"/>
      <c r="G574" s="53"/>
      <c r="H574" s="53"/>
      <c r="I574" s="54"/>
      <c r="J574" s="50"/>
      <c r="K574" s="54"/>
      <c r="L574" s="55"/>
      <c r="M574" s="110"/>
      <c r="N574" s="59"/>
      <c r="O574" s="53"/>
      <c r="P574" s="53"/>
      <c r="Q574" s="57">
        <f t="shared" si="301"/>
        <v>0</v>
      </c>
      <c r="R574" s="53"/>
      <c r="S574" s="53">
        <f>ROUND(R574/12*3,0)</f>
        <v>0</v>
      </c>
      <c r="T574" s="58"/>
      <c r="U574" s="58"/>
      <c r="V574" s="53">
        <f t="shared" si="302"/>
        <v>0</v>
      </c>
      <c r="W574" s="59"/>
      <c r="X574" s="6"/>
    </row>
    <row r="575" spans="1:24" s="77" customFormat="1" ht="15.75" x14ac:dyDescent="0.25">
      <c r="A575" s="33" t="s">
        <v>281</v>
      </c>
      <c r="B575" s="33" t="s">
        <v>333</v>
      </c>
      <c r="C575" s="42" t="s">
        <v>44</v>
      </c>
      <c r="D575" s="43" t="s">
        <v>173</v>
      </c>
      <c r="E575" s="53"/>
      <c r="F575" s="53"/>
      <c r="G575" s="53"/>
      <c r="H575" s="53"/>
      <c r="I575" s="54"/>
      <c r="J575" s="50"/>
      <c r="K575" s="54"/>
      <c r="L575" s="55"/>
      <c r="M575" s="110"/>
      <c r="N575" s="59"/>
      <c r="O575" s="53"/>
      <c r="P575" s="53"/>
      <c r="Q575" s="57">
        <f t="shared" si="301"/>
        <v>0</v>
      </c>
      <c r="R575" s="53"/>
      <c r="S575" s="53">
        <f>ROUND(R575/12*4,0)</f>
        <v>0</v>
      </c>
      <c r="T575" s="58"/>
      <c r="U575" s="58"/>
      <c r="V575" s="53">
        <f t="shared" si="302"/>
        <v>0</v>
      </c>
      <c r="W575" s="59"/>
      <c r="X575" s="6"/>
    </row>
    <row r="576" spans="1:24" s="77" customFormat="1" ht="15.75" x14ac:dyDescent="0.25">
      <c r="A576" s="33" t="s">
        <v>281</v>
      </c>
      <c r="B576" s="33" t="s">
        <v>333</v>
      </c>
      <c r="C576" s="42" t="s">
        <v>45</v>
      </c>
      <c r="D576" s="43" t="s">
        <v>187</v>
      </c>
      <c r="E576" s="53"/>
      <c r="F576" s="53"/>
      <c r="G576" s="53"/>
      <c r="H576" s="53"/>
      <c r="I576" s="54"/>
      <c r="J576" s="50"/>
      <c r="K576" s="54"/>
      <c r="L576" s="55"/>
      <c r="M576" s="110"/>
      <c r="N576" s="59"/>
      <c r="O576" s="53"/>
      <c r="P576" s="53"/>
      <c r="Q576" s="57">
        <f t="shared" si="301"/>
        <v>0</v>
      </c>
      <c r="R576" s="53"/>
      <c r="S576" s="53">
        <f>ROUND(R576/12*3,0)</f>
        <v>0</v>
      </c>
      <c r="T576" s="58"/>
      <c r="U576" s="58"/>
      <c r="V576" s="53">
        <f t="shared" si="302"/>
        <v>0</v>
      </c>
      <c r="W576" s="59"/>
      <c r="X576" s="6"/>
    </row>
    <row r="577" spans="1:26" s="77" customFormat="1" ht="15.75" x14ac:dyDescent="0.25">
      <c r="A577" s="33" t="s">
        <v>281</v>
      </c>
      <c r="B577" s="33" t="s">
        <v>333</v>
      </c>
      <c r="C577" s="42" t="s">
        <v>46</v>
      </c>
      <c r="D577" s="43" t="s">
        <v>194</v>
      </c>
      <c r="E577" s="53"/>
      <c r="F577" s="53"/>
      <c r="G577" s="53"/>
      <c r="H577" s="53"/>
      <c r="I577" s="54"/>
      <c r="J577" s="50"/>
      <c r="K577" s="54"/>
      <c r="L577" s="55"/>
      <c r="M577" s="59"/>
      <c r="N577" s="59"/>
      <c r="O577" s="53"/>
      <c r="P577" s="53"/>
      <c r="Q577" s="57">
        <f t="shared" si="301"/>
        <v>0</v>
      </c>
      <c r="R577" s="53"/>
      <c r="S577" s="53">
        <f>ROUND(R577/12*3,0)</f>
        <v>0</v>
      </c>
      <c r="T577" s="58"/>
      <c r="U577" s="58"/>
      <c r="V577" s="53">
        <f t="shared" si="302"/>
        <v>0</v>
      </c>
      <c r="W577" s="59"/>
      <c r="X577" s="6"/>
    </row>
    <row r="578" spans="1:26" s="77" customFormat="1" ht="15.75" x14ac:dyDescent="0.25">
      <c r="A578" s="33" t="s">
        <v>281</v>
      </c>
      <c r="B578" s="33" t="s">
        <v>333</v>
      </c>
      <c r="C578" s="42" t="s">
        <v>47</v>
      </c>
      <c r="D578" s="43" t="s">
        <v>121</v>
      </c>
      <c r="E578" s="53">
        <v>276041</v>
      </c>
      <c r="F578" s="53">
        <f>ROUND(E578/12*7,2)</f>
        <v>161023.92000000001</v>
      </c>
      <c r="G578" s="99">
        <v>240576</v>
      </c>
      <c r="H578" s="99">
        <v>160007</v>
      </c>
      <c r="I578" s="119">
        <f>G578-F578</f>
        <v>79552.079999999987</v>
      </c>
      <c r="J578" s="55">
        <f>ROUND(I578/F578*100,2)</f>
        <v>49.4</v>
      </c>
      <c r="K578" s="54"/>
      <c r="L578" s="55"/>
      <c r="M578" s="59"/>
      <c r="N578" s="59"/>
      <c r="O578" s="53">
        <v>443</v>
      </c>
      <c r="P578" s="53">
        <v>423</v>
      </c>
      <c r="Q578" s="57">
        <f t="shared" si="301"/>
        <v>20</v>
      </c>
      <c r="R578" s="59">
        <v>121</v>
      </c>
      <c r="S578" s="53">
        <f>ROUND(R578/12*7,0)</f>
        <v>71</v>
      </c>
      <c r="T578" s="58">
        <v>110</v>
      </c>
      <c r="U578" s="58">
        <v>73</v>
      </c>
      <c r="V578" s="53">
        <f t="shared" si="302"/>
        <v>37</v>
      </c>
      <c r="W578" s="59"/>
      <c r="X578" s="6"/>
    </row>
    <row r="579" spans="1:26" s="77" customFormat="1" ht="15.75" x14ac:dyDescent="0.25">
      <c r="A579" s="33" t="s">
        <v>281</v>
      </c>
      <c r="B579" s="33" t="s">
        <v>333</v>
      </c>
      <c r="C579" s="42" t="s">
        <v>48</v>
      </c>
      <c r="D579" s="43" t="s">
        <v>195</v>
      </c>
      <c r="E579" s="53"/>
      <c r="F579" s="53"/>
      <c r="G579" s="53"/>
      <c r="H579" s="53"/>
      <c r="I579" s="54"/>
      <c r="J579" s="50"/>
      <c r="K579" s="54"/>
      <c r="L579" s="55"/>
      <c r="M579" s="59"/>
      <c r="N579" s="59"/>
      <c r="O579" s="53"/>
      <c r="P579" s="53"/>
      <c r="Q579" s="57">
        <f t="shared" si="301"/>
        <v>0</v>
      </c>
      <c r="R579" s="53"/>
      <c r="S579" s="53">
        <f>ROUND(R579/12*3,0)</f>
        <v>0</v>
      </c>
      <c r="T579" s="58"/>
      <c r="U579" s="58"/>
      <c r="V579" s="53">
        <f t="shared" si="302"/>
        <v>0</v>
      </c>
      <c r="W579" s="59"/>
      <c r="X579" s="6"/>
    </row>
    <row r="580" spans="1:26" s="77" customFormat="1" ht="31.5" x14ac:dyDescent="0.25">
      <c r="A580" s="33" t="s">
        <v>281</v>
      </c>
      <c r="B580" s="33" t="s">
        <v>333</v>
      </c>
      <c r="C580" s="42" t="s">
        <v>128</v>
      </c>
      <c r="D580" s="43" t="s">
        <v>118</v>
      </c>
      <c r="E580" s="53">
        <v>618234</v>
      </c>
      <c r="F580" s="53">
        <f>ROUND(E580/12*7,2)</f>
        <v>360636.5</v>
      </c>
      <c r="G580" s="99">
        <v>397436</v>
      </c>
      <c r="H580" s="99">
        <v>353276</v>
      </c>
      <c r="I580" s="119">
        <f>G580-F580</f>
        <v>36799.5</v>
      </c>
      <c r="J580" s="55">
        <f>ROUND(I580/F580*100,2)</f>
        <v>10.199999999999999</v>
      </c>
      <c r="K580" s="54"/>
      <c r="L580" s="55"/>
      <c r="M580" s="110"/>
      <c r="N580" s="59"/>
      <c r="O580" s="53">
        <v>10564</v>
      </c>
      <c r="P580" s="53">
        <v>7908</v>
      </c>
      <c r="Q580" s="57">
        <f t="shared" si="301"/>
        <v>2656</v>
      </c>
      <c r="R580" s="59">
        <v>28</v>
      </c>
      <c r="S580" s="53">
        <f>ROUND(R580/12*7,0)</f>
        <v>16</v>
      </c>
      <c r="T580" s="58">
        <v>18</v>
      </c>
      <c r="U580" s="58">
        <v>16</v>
      </c>
      <c r="V580" s="53">
        <f t="shared" si="302"/>
        <v>2</v>
      </c>
      <c r="W580" s="59"/>
      <c r="X580" s="6"/>
    </row>
    <row r="581" spans="1:26" s="77" customFormat="1" ht="15.75" x14ac:dyDescent="0.25">
      <c r="A581" s="33" t="s">
        <v>281</v>
      </c>
      <c r="B581" s="33" t="s">
        <v>333</v>
      </c>
      <c r="C581" s="42"/>
      <c r="D581" s="43"/>
      <c r="E581" s="53"/>
      <c r="F581" s="53"/>
      <c r="G581" s="53"/>
      <c r="H581" s="53"/>
      <c r="I581" s="54"/>
      <c r="J581" s="50"/>
      <c r="K581" s="54"/>
      <c r="L581" s="55"/>
      <c r="M581" s="110"/>
      <c r="N581" s="59"/>
      <c r="O581" s="53"/>
      <c r="P581" s="53"/>
      <c r="Q581" s="57">
        <f t="shared" si="301"/>
        <v>0</v>
      </c>
      <c r="R581" s="53"/>
      <c r="S581" s="53">
        <f>ROUND(R581/12*3,0)</f>
        <v>0</v>
      </c>
      <c r="T581" s="58"/>
      <c r="U581" s="58"/>
      <c r="V581" s="53">
        <f t="shared" si="302"/>
        <v>0</v>
      </c>
      <c r="W581" s="59"/>
      <c r="X581" s="6"/>
    </row>
    <row r="582" spans="1:26" s="77" customFormat="1" ht="31.5" x14ac:dyDescent="0.25">
      <c r="A582" s="33" t="s">
        <v>281</v>
      </c>
      <c r="B582" s="33" t="s">
        <v>333</v>
      </c>
      <c r="C582" s="42" t="s">
        <v>49</v>
      </c>
      <c r="D582" s="43" t="s">
        <v>196</v>
      </c>
      <c r="E582" s="53"/>
      <c r="F582" s="53"/>
      <c r="G582" s="53"/>
      <c r="H582" s="53"/>
      <c r="I582" s="54"/>
      <c r="J582" s="50"/>
      <c r="K582" s="54"/>
      <c r="L582" s="55"/>
      <c r="M582" s="110"/>
      <c r="N582" s="59"/>
      <c r="O582" s="53"/>
      <c r="P582" s="53"/>
      <c r="Q582" s="57">
        <f t="shared" si="301"/>
        <v>0</v>
      </c>
      <c r="R582" s="53"/>
      <c r="S582" s="53">
        <f>ROUND(R582/12*3,0)</f>
        <v>0</v>
      </c>
      <c r="T582" s="58"/>
      <c r="U582" s="58"/>
      <c r="V582" s="53">
        <f t="shared" si="302"/>
        <v>0</v>
      </c>
      <c r="W582" s="59"/>
      <c r="X582" s="6"/>
    </row>
    <row r="583" spans="1:26" s="77" customFormat="1" ht="31.5" x14ac:dyDescent="0.25">
      <c r="A583" s="33" t="s">
        <v>281</v>
      </c>
      <c r="B583" s="33" t="s">
        <v>333</v>
      </c>
      <c r="C583" s="42" t="s">
        <v>197</v>
      </c>
      <c r="D583" s="43" t="s">
        <v>198</v>
      </c>
      <c r="E583" s="53"/>
      <c r="F583" s="53"/>
      <c r="G583" s="53"/>
      <c r="H583" s="53"/>
      <c r="I583" s="54"/>
      <c r="J583" s="50"/>
      <c r="K583" s="54"/>
      <c r="L583" s="55"/>
      <c r="M583" s="110"/>
      <c r="N583" s="59"/>
      <c r="O583" s="53"/>
      <c r="P583" s="53"/>
      <c r="Q583" s="57">
        <f t="shared" si="301"/>
        <v>0</v>
      </c>
      <c r="R583" s="53"/>
      <c r="S583" s="53">
        <f>ROUND(R583/12*3,0)</f>
        <v>0</v>
      </c>
      <c r="T583" s="58"/>
      <c r="U583" s="58"/>
      <c r="V583" s="53">
        <f t="shared" si="302"/>
        <v>0</v>
      </c>
      <c r="W583" s="59"/>
      <c r="X583" s="6"/>
    </row>
    <row r="584" spans="1:26" s="77" customFormat="1" ht="47.25" x14ac:dyDescent="0.25">
      <c r="A584" s="33" t="s">
        <v>281</v>
      </c>
      <c r="B584" s="33" t="s">
        <v>333</v>
      </c>
      <c r="C584" s="42" t="s">
        <v>199</v>
      </c>
      <c r="D584" s="43" t="s">
        <v>200</v>
      </c>
      <c r="E584" s="53">
        <v>1275227</v>
      </c>
      <c r="F584" s="53">
        <f>ROUND(E584/12*7,2)</f>
        <v>743882.42</v>
      </c>
      <c r="G584" s="99">
        <v>816449</v>
      </c>
      <c r="H584" s="99">
        <v>743495</v>
      </c>
      <c r="I584" s="119">
        <f>G584-F584</f>
        <v>72566.579999999958</v>
      </c>
      <c r="J584" s="55">
        <f>ROUND(I584/F584*100,2)</f>
        <v>9.76</v>
      </c>
      <c r="K584" s="54"/>
      <c r="L584" s="55"/>
      <c r="M584" s="59"/>
      <c r="N584" s="59"/>
      <c r="O584" s="53">
        <v>31204</v>
      </c>
      <c r="P584" s="53">
        <v>28068</v>
      </c>
      <c r="Q584" s="57">
        <f t="shared" si="301"/>
        <v>3136</v>
      </c>
      <c r="R584" s="59">
        <v>315</v>
      </c>
      <c r="S584" s="53">
        <f>ROUND(R584/12*7,0)</f>
        <v>184</v>
      </c>
      <c r="T584" s="58">
        <v>228</v>
      </c>
      <c r="U584" s="58">
        <v>209</v>
      </c>
      <c r="V584" s="53">
        <f t="shared" si="302"/>
        <v>19</v>
      </c>
      <c r="W584" s="59"/>
      <c r="X584" s="6"/>
      <c r="Y584" s="177"/>
      <c r="Z584" s="177"/>
    </row>
    <row r="585" spans="1:26" s="77" customFormat="1" ht="31.5" x14ac:dyDescent="0.25">
      <c r="A585" s="33" t="s">
        <v>281</v>
      </c>
      <c r="B585" s="33" t="s">
        <v>333</v>
      </c>
      <c r="C585" s="42" t="s">
        <v>201</v>
      </c>
      <c r="D585" s="43" t="s">
        <v>202</v>
      </c>
      <c r="E585" s="53"/>
      <c r="F585" s="53"/>
      <c r="G585" s="53"/>
      <c r="H585" s="53"/>
      <c r="I585" s="54"/>
      <c r="J585" s="50"/>
      <c r="K585" s="54"/>
      <c r="L585" s="55"/>
      <c r="M585" s="59"/>
      <c r="N585" s="59"/>
      <c r="O585" s="53"/>
      <c r="P585" s="53"/>
      <c r="Q585" s="57">
        <f t="shared" si="301"/>
        <v>0</v>
      </c>
      <c r="R585" s="53"/>
      <c r="S585" s="53">
        <f>ROUND(R585/12*3,0)</f>
        <v>0</v>
      </c>
      <c r="T585" s="58"/>
      <c r="U585" s="58"/>
      <c r="V585" s="53">
        <f t="shared" si="302"/>
        <v>0</v>
      </c>
      <c r="W585" s="59"/>
      <c r="X585" s="6"/>
    </row>
    <row r="586" spans="1:26" s="77" customFormat="1" ht="47.25" x14ac:dyDescent="0.25">
      <c r="A586" s="33" t="s">
        <v>281</v>
      </c>
      <c r="B586" s="33" t="s">
        <v>333</v>
      </c>
      <c r="C586" s="42" t="s">
        <v>203</v>
      </c>
      <c r="D586" s="43" t="s">
        <v>204</v>
      </c>
      <c r="E586" s="53"/>
      <c r="F586" s="53"/>
      <c r="G586" s="53"/>
      <c r="H586" s="53"/>
      <c r="I586" s="54"/>
      <c r="J586" s="50"/>
      <c r="K586" s="54"/>
      <c r="L586" s="55"/>
      <c r="M586" s="59"/>
      <c r="N586" s="59"/>
      <c r="O586" s="53"/>
      <c r="P586" s="53"/>
      <c r="Q586" s="57">
        <f t="shared" si="301"/>
        <v>0</v>
      </c>
      <c r="R586" s="53"/>
      <c r="S586" s="53">
        <f>ROUND(R586/12*3,0)</f>
        <v>0</v>
      </c>
      <c r="T586" s="58"/>
      <c r="U586" s="58"/>
      <c r="V586" s="53">
        <f t="shared" si="302"/>
        <v>0</v>
      </c>
      <c r="W586" s="59"/>
      <c r="X586" s="6"/>
    </row>
    <row r="587" spans="1:26" s="77" customFormat="1" ht="47.25" x14ac:dyDescent="0.25">
      <c r="A587" s="33" t="s">
        <v>281</v>
      </c>
      <c r="B587" s="33" t="s">
        <v>333</v>
      </c>
      <c r="C587" s="42" t="s">
        <v>396</v>
      </c>
      <c r="D587" s="43" t="s">
        <v>395</v>
      </c>
      <c r="E587" s="53">
        <v>2053</v>
      </c>
      <c r="F587" s="53">
        <f>ROUND(E587/12*7,2)</f>
        <v>1197.58</v>
      </c>
      <c r="G587" s="99">
        <v>0</v>
      </c>
      <c r="H587" s="99">
        <v>0</v>
      </c>
      <c r="I587" s="119"/>
      <c r="J587" s="55"/>
      <c r="K587" s="54">
        <f>G587-F587</f>
        <v>-1197.58</v>
      </c>
      <c r="L587" s="55">
        <f>ROUND(K587*100/-F587,2)</f>
        <v>100</v>
      </c>
      <c r="M587" s="59"/>
      <c r="N587" s="59"/>
      <c r="O587" s="53"/>
      <c r="P587" s="53"/>
      <c r="Q587" s="57">
        <f t="shared" si="301"/>
        <v>0</v>
      </c>
      <c r="R587" s="53">
        <v>3</v>
      </c>
      <c r="S587" s="53">
        <f>ROUND(R587/12*7,0)</f>
        <v>2</v>
      </c>
      <c r="T587" s="58">
        <v>0</v>
      </c>
      <c r="U587" s="58">
        <v>0</v>
      </c>
      <c r="V587" s="53"/>
      <c r="W587" s="59"/>
      <c r="X587" s="6"/>
    </row>
    <row r="588" spans="1:26" s="77" customFormat="1" ht="31.5" x14ac:dyDescent="0.25">
      <c r="A588" s="33" t="s">
        <v>281</v>
      </c>
      <c r="B588" s="22" t="s">
        <v>334</v>
      </c>
      <c r="C588" s="23" t="s">
        <v>102</v>
      </c>
      <c r="D588" s="32" t="s">
        <v>50</v>
      </c>
      <c r="E588" s="64">
        <f>SUM(E589:E637)</f>
        <v>11501835</v>
      </c>
      <c r="F588" s="64">
        <f>SUM(F589:F637)</f>
        <v>8465000.666666666</v>
      </c>
      <c r="G588" s="64">
        <f>SUM(G589:G637)</f>
        <v>9623084.9899999965</v>
      </c>
      <c r="H588" s="64">
        <f>SUM(H589:H637)</f>
        <v>8684358.5500000007</v>
      </c>
      <c r="I588" s="64">
        <f>SUM(I589:I637)</f>
        <v>1551162.9033333333</v>
      </c>
      <c r="J588" s="50">
        <f>ROUND(I588/F588*100,2)</f>
        <v>18.32</v>
      </c>
      <c r="K588" s="64">
        <f>SUM(K589:K637)</f>
        <v>-396327.44</v>
      </c>
      <c r="L588" s="55">
        <f>ROUND(K588*100/-F588,2)</f>
        <v>4.68</v>
      </c>
      <c r="M588" s="64"/>
      <c r="N588" s="64"/>
      <c r="O588" s="64">
        <f>SUM(O589:O633)</f>
        <v>0</v>
      </c>
      <c r="P588" s="64">
        <f>SUM(P589:P633)</f>
        <v>0</v>
      </c>
      <c r="Q588" s="126">
        <f>SUM(Q589:Q632)</f>
        <v>0</v>
      </c>
      <c r="R588" s="64">
        <f>SUM(R589:R633)</f>
        <v>0</v>
      </c>
      <c r="S588" s="64">
        <f>SUM(S589:S633)</f>
        <v>0</v>
      </c>
      <c r="T588" s="136">
        <f>SUM(T589:T633)</f>
        <v>0</v>
      </c>
      <c r="U588" s="136">
        <f>SUM(U589:U633)</f>
        <v>0</v>
      </c>
      <c r="V588" s="64">
        <f>SUM(V589:V633)</f>
        <v>0</v>
      </c>
      <c r="W588" s="64"/>
      <c r="X588" s="6"/>
    </row>
    <row r="589" spans="1:26" s="77" customFormat="1" ht="63" x14ac:dyDescent="0.25">
      <c r="A589" s="33" t="s">
        <v>281</v>
      </c>
      <c r="B589" s="44" t="s">
        <v>334</v>
      </c>
      <c r="C589" s="23" t="s">
        <v>102</v>
      </c>
      <c r="D589" s="43" t="s">
        <v>205</v>
      </c>
      <c r="E589" s="53">
        <v>352208</v>
      </c>
      <c r="F589" s="53">
        <f>E589/12*7</f>
        <v>205454.66666666669</v>
      </c>
      <c r="G589" s="99">
        <v>247716.55</v>
      </c>
      <c r="H589" s="99">
        <v>172575.55</v>
      </c>
      <c r="I589" s="119">
        <f>G589-F589</f>
        <v>42261.883333333302</v>
      </c>
      <c r="J589" s="55">
        <f>ROUND(I589/F589*100,2)</f>
        <v>20.57</v>
      </c>
      <c r="K589" s="54"/>
      <c r="L589" s="55"/>
      <c r="M589" s="59"/>
      <c r="N589" s="59"/>
      <c r="O589" s="53"/>
      <c r="P589" s="53"/>
      <c r="Q589" s="57">
        <f>O589-P589</f>
        <v>0</v>
      </c>
      <c r="R589" s="53"/>
      <c r="S589" s="53">
        <f>ROUND(R589/12*3,0)</f>
        <v>0</v>
      </c>
      <c r="T589" s="58"/>
      <c r="U589" s="58"/>
      <c r="V589" s="53">
        <f>T589-U589</f>
        <v>0</v>
      </c>
      <c r="W589" s="59"/>
      <c r="X589" s="6"/>
    </row>
    <row r="590" spans="1:26" s="77" customFormat="1" ht="15.75" x14ac:dyDescent="0.25">
      <c r="A590" s="33" t="s">
        <v>281</v>
      </c>
      <c r="B590" s="44" t="s">
        <v>334</v>
      </c>
      <c r="C590" s="23" t="s">
        <v>366</v>
      </c>
      <c r="D590" s="43" t="s">
        <v>369</v>
      </c>
      <c r="E590" s="53"/>
      <c r="F590" s="53"/>
      <c r="G590" s="53"/>
      <c r="H590" s="53"/>
      <c r="I590" s="119"/>
      <c r="J590" s="55"/>
      <c r="K590" s="119"/>
      <c r="L590" s="55"/>
      <c r="M590" s="59"/>
      <c r="N590" s="59"/>
      <c r="O590" s="53"/>
      <c r="P590" s="53"/>
      <c r="Q590" s="59"/>
      <c r="R590" s="53"/>
      <c r="S590" s="53"/>
      <c r="T590" s="53"/>
      <c r="U590" s="53"/>
      <c r="V590" s="53"/>
      <c r="W590" s="59"/>
      <c r="X590" s="6"/>
    </row>
    <row r="591" spans="1:26" s="77" customFormat="1" ht="15.75" x14ac:dyDescent="0.25">
      <c r="A591" s="33" t="s">
        <v>281</v>
      </c>
      <c r="B591" s="44" t="s">
        <v>334</v>
      </c>
      <c r="C591" s="23" t="s">
        <v>367</v>
      </c>
      <c r="D591" s="43" t="s">
        <v>370</v>
      </c>
      <c r="E591" s="53"/>
      <c r="F591" s="53"/>
      <c r="G591" s="59"/>
      <c r="H591" s="53"/>
      <c r="I591" s="119"/>
      <c r="J591" s="50"/>
      <c r="K591" s="54"/>
      <c r="L591" s="55"/>
      <c r="M591" s="59"/>
      <c r="N591" s="59"/>
      <c r="O591" s="53"/>
      <c r="P591" s="53"/>
      <c r="Q591" s="57"/>
      <c r="R591" s="53"/>
      <c r="S591" s="53"/>
      <c r="T591" s="58"/>
      <c r="U591" s="58"/>
      <c r="V591" s="53"/>
      <c r="W591" s="59"/>
      <c r="X591" s="6"/>
    </row>
    <row r="592" spans="1:26" s="77" customFormat="1" ht="31.5" x14ac:dyDescent="0.25">
      <c r="A592" s="33" t="s">
        <v>281</v>
      </c>
      <c r="B592" s="44" t="s">
        <v>334</v>
      </c>
      <c r="C592" s="23" t="s">
        <v>368</v>
      </c>
      <c r="D592" s="43" t="s">
        <v>371</v>
      </c>
      <c r="E592" s="53">
        <v>5460</v>
      </c>
      <c r="F592" s="53">
        <f>ROUND(E592/12*7,0)</f>
        <v>3185</v>
      </c>
      <c r="G592" s="59">
        <v>1028.69</v>
      </c>
      <c r="H592" s="99">
        <v>712</v>
      </c>
      <c r="I592" s="119"/>
      <c r="J592" s="55"/>
      <c r="K592" s="54">
        <f>G592-F592</f>
        <v>-2156.31</v>
      </c>
      <c r="L592" s="55">
        <f>ROUND(K592*100/-F592,2)</f>
        <v>67.7</v>
      </c>
      <c r="M592" s="59"/>
      <c r="N592" s="59"/>
      <c r="O592" s="53"/>
      <c r="P592" s="53"/>
      <c r="Q592" s="57"/>
      <c r="R592" s="53"/>
      <c r="S592" s="53"/>
      <c r="T592" s="58"/>
      <c r="U592" s="58"/>
      <c r="V592" s="53"/>
      <c r="W592" s="59"/>
      <c r="X592" s="6"/>
    </row>
    <row r="593" spans="1:27" s="77" customFormat="1" ht="31.5" x14ac:dyDescent="0.25">
      <c r="A593" s="33" t="s">
        <v>281</v>
      </c>
      <c r="B593" s="44" t="s">
        <v>334</v>
      </c>
      <c r="C593" s="37" t="s">
        <v>206</v>
      </c>
      <c r="D593" s="43" t="s">
        <v>207</v>
      </c>
      <c r="E593" s="53"/>
      <c r="F593" s="53"/>
      <c r="G593" s="53"/>
      <c r="H593" s="53"/>
      <c r="I593" s="119"/>
      <c r="J593" s="55"/>
      <c r="K593" s="54"/>
      <c r="L593" s="55"/>
      <c r="M593" s="59"/>
      <c r="N593" s="59"/>
      <c r="O593" s="53"/>
      <c r="P593" s="53"/>
      <c r="Q593" s="57">
        <f t="shared" ref="Q593:Q633" si="309">O593-P593</f>
        <v>0</v>
      </c>
      <c r="R593" s="53"/>
      <c r="S593" s="53">
        <f t="shared" ref="S593:S630" si="310">ROUND(R593/12*3,0)</f>
        <v>0</v>
      </c>
      <c r="T593" s="58"/>
      <c r="U593" s="58"/>
      <c r="V593" s="53">
        <f t="shared" ref="V593:V630" si="311">T593-U593</f>
        <v>0</v>
      </c>
      <c r="W593" s="59"/>
      <c r="X593" s="6"/>
    </row>
    <row r="594" spans="1:27" s="77" customFormat="1" ht="31.5" x14ac:dyDescent="0.25">
      <c r="A594" s="33" t="s">
        <v>281</v>
      </c>
      <c r="B594" s="44" t="s">
        <v>334</v>
      </c>
      <c r="C594" s="37" t="s">
        <v>208</v>
      </c>
      <c r="D594" s="43" t="s">
        <v>209</v>
      </c>
      <c r="E594" s="53">
        <v>11399</v>
      </c>
      <c r="F594" s="53">
        <f>ROUND(E594/12*7,0)</f>
        <v>6649</v>
      </c>
      <c r="G594" s="59">
        <v>11339.69</v>
      </c>
      <c r="H594" s="99">
        <v>10367</v>
      </c>
      <c r="I594" s="119">
        <f t="shared" ref="I594" si="312">G594-F594</f>
        <v>4690.6900000000005</v>
      </c>
      <c r="J594" s="55">
        <f t="shared" ref="J594" si="313">ROUND(I594/F594*100,2)</f>
        <v>70.55</v>
      </c>
      <c r="K594" s="54"/>
      <c r="L594" s="55"/>
      <c r="M594" s="59"/>
      <c r="N594" s="59"/>
      <c r="O594" s="53"/>
      <c r="P594" s="53"/>
      <c r="Q594" s="57">
        <f t="shared" si="309"/>
        <v>0</v>
      </c>
      <c r="R594" s="53"/>
      <c r="S594" s="53">
        <f t="shared" si="310"/>
        <v>0</v>
      </c>
      <c r="T594" s="58"/>
      <c r="U594" s="58"/>
      <c r="V594" s="53">
        <f t="shared" si="311"/>
        <v>0</v>
      </c>
      <c r="W594" s="59"/>
      <c r="X594" s="6"/>
    </row>
    <row r="595" spans="1:27" s="77" customFormat="1" ht="15.75" x14ac:dyDescent="0.25">
      <c r="A595" s="33" t="s">
        <v>281</v>
      </c>
      <c r="B595" s="44" t="s">
        <v>334</v>
      </c>
      <c r="C595" s="37" t="s">
        <v>210</v>
      </c>
      <c r="D595" s="43" t="s">
        <v>223</v>
      </c>
      <c r="E595" s="53"/>
      <c r="F595" s="53"/>
      <c r="G595" s="53"/>
      <c r="H595" s="53"/>
      <c r="I595" s="119"/>
      <c r="J595" s="55"/>
      <c r="K595" s="54"/>
      <c r="L595" s="55"/>
      <c r="M595" s="59"/>
      <c r="N595" s="59"/>
      <c r="O595" s="53"/>
      <c r="P595" s="53"/>
      <c r="Q595" s="57">
        <f t="shared" si="309"/>
        <v>0</v>
      </c>
      <c r="R595" s="53"/>
      <c r="S595" s="53">
        <f t="shared" si="310"/>
        <v>0</v>
      </c>
      <c r="T595" s="58"/>
      <c r="U595" s="58"/>
      <c r="V595" s="53">
        <f t="shared" si="311"/>
        <v>0</v>
      </c>
      <c r="W595" s="59"/>
      <c r="X595" s="6"/>
    </row>
    <row r="596" spans="1:27" s="77" customFormat="1" ht="31.5" x14ac:dyDescent="0.25">
      <c r="A596" s="33" t="s">
        <v>281</v>
      </c>
      <c r="B596" s="44" t="s">
        <v>334</v>
      </c>
      <c r="C596" s="37" t="s">
        <v>211</v>
      </c>
      <c r="D596" s="43" t="s">
        <v>212</v>
      </c>
      <c r="E596" s="53">
        <v>3423725</v>
      </c>
      <c r="F596" s="53">
        <f>ROUND(E596/12*7,0)</f>
        <v>1997173</v>
      </c>
      <c r="G596" s="59">
        <v>2903614.56</v>
      </c>
      <c r="H596" s="99">
        <v>2465500</v>
      </c>
      <c r="I596" s="119">
        <f t="shared" ref="I596" si="314">G596-F596</f>
        <v>906441.56</v>
      </c>
      <c r="J596" s="55">
        <f t="shared" ref="J596" si="315">ROUND(I596/F596*100,2)</f>
        <v>45.39</v>
      </c>
      <c r="K596" s="54"/>
      <c r="L596" s="55"/>
      <c r="M596" s="59"/>
      <c r="N596" s="59"/>
      <c r="O596" s="53"/>
      <c r="P596" s="53"/>
      <c r="Q596" s="57">
        <f t="shared" si="309"/>
        <v>0</v>
      </c>
      <c r="R596" s="53"/>
      <c r="S596" s="53">
        <f t="shared" si="310"/>
        <v>0</v>
      </c>
      <c r="T596" s="58"/>
      <c r="U596" s="58"/>
      <c r="V596" s="53">
        <f t="shared" si="311"/>
        <v>0</v>
      </c>
      <c r="W596" s="59"/>
      <c r="X596" s="6"/>
    </row>
    <row r="597" spans="1:27" s="77" customFormat="1" ht="15.75" x14ac:dyDescent="0.25">
      <c r="A597" s="33" t="s">
        <v>281</v>
      </c>
      <c r="B597" s="44" t="s">
        <v>334</v>
      </c>
      <c r="C597" s="37" t="s">
        <v>213</v>
      </c>
      <c r="D597" s="43" t="s">
        <v>397</v>
      </c>
      <c r="E597" s="53"/>
      <c r="F597" s="53"/>
      <c r="G597" s="53"/>
      <c r="H597" s="53"/>
      <c r="I597" s="119"/>
      <c r="J597" s="55"/>
      <c r="K597" s="54"/>
      <c r="L597" s="55"/>
      <c r="M597" s="59"/>
      <c r="N597" s="59"/>
      <c r="O597" s="53"/>
      <c r="P597" s="53"/>
      <c r="Q597" s="57">
        <f t="shared" si="309"/>
        <v>0</v>
      </c>
      <c r="R597" s="53"/>
      <c r="S597" s="53">
        <f t="shared" si="310"/>
        <v>0</v>
      </c>
      <c r="T597" s="58"/>
      <c r="U597" s="58"/>
      <c r="V597" s="53">
        <f t="shared" si="311"/>
        <v>0</v>
      </c>
      <c r="W597" s="59"/>
      <c r="X597" s="6"/>
    </row>
    <row r="598" spans="1:27" s="77" customFormat="1" ht="31.5" x14ac:dyDescent="0.25">
      <c r="A598" s="33" t="s">
        <v>281</v>
      </c>
      <c r="B598" s="44" t="s">
        <v>334</v>
      </c>
      <c r="C598" s="37" t="s">
        <v>215</v>
      </c>
      <c r="D598" s="43" t="s">
        <v>216</v>
      </c>
      <c r="E598" s="53">
        <v>978855</v>
      </c>
      <c r="F598" s="53">
        <f t="shared" ref="F598:F605" si="316">ROUND(E598/12*7,0)</f>
        <v>570999</v>
      </c>
      <c r="G598" s="59">
        <v>631747.88</v>
      </c>
      <c r="H598" s="99">
        <v>548141</v>
      </c>
      <c r="I598" s="119">
        <f t="shared" ref="I598:I605" si="317">G598-F598</f>
        <v>60748.880000000005</v>
      </c>
      <c r="J598" s="55">
        <f t="shared" ref="J598:J605" si="318">ROUND(I598/F598*100,2)</f>
        <v>10.64</v>
      </c>
      <c r="K598" s="54"/>
      <c r="L598" s="55"/>
      <c r="M598" s="59"/>
      <c r="N598" s="59"/>
      <c r="O598" s="53"/>
      <c r="P598" s="53"/>
      <c r="Q598" s="57">
        <f t="shared" si="309"/>
        <v>0</v>
      </c>
      <c r="R598" s="53"/>
      <c r="S598" s="53">
        <f t="shared" si="310"/>
        <v>0</v>
      </c>
      <c r="T598" s="58"/>
      <c r="U598" s="58"/>
      <c r="V598" s="53">
        <f t="shared" si="311"/>
        <v>0</v>
      </c>
      <c r="W598" s="59"/>
      <c r="X598" s="6"/>
      <c r="Y598" s="177"/>
      <c r="Z598" s="177"/>
      <c r="AA598" s="177"/>
    </row>
    <row r="599" spans="1:27" s="77" customFormat="1" ht="31.5" x14ac:dyDescent="0.25">
      <c r="A599" s="33" t="s">
        <v>281</v>
      </c>
      <c r="B599" s="44" t="s">
        <v>334</v>
      </c>
      <c r="C599" s="37" t="s">
        <v>217</v>
      </c>
      <c r="D599" s="43" t="s">
        <v>218</v>
      </c>
      <c r="E599" s="53">
        <v>10652</v>
      </c>
      <c r="F599" s="53">
        <f t="shared" si="316"/>
        <v>6214</v>
      </c>
      <c r="G599" s="59">
        <v>13599.39</v>
      </c>
      <c r="H599" s="99">
        <v>10652</v>
      </c>
      <c r="I599" s="119">
        <f t="shared" si="317"/>
        <v>7385.3899999999994</v>
      </c>
      <c r="J599" s="55">
        <f t="shared" si="318"/>
        <v>118.85</v>
      </c>
      <c r="K599" s="54"/>
      <c r="L599" s="55"/>
      <c r="M599" s="59"/>
      <c r="N599" s="59"/>
      <c r="O599" s="53"/>
      <c r="P599" s="53"/>
      <c r="Q599" s="57">
        <f t="shared" si="309"/>
        <v>0</v>
      </c>
      <c r="R599" s="53"/>
      <c r="S599" s="53">
        <f t="shared" si="310"/>
        <v>0</v>
      </c>
      <c r="T599" s="58"/>
      <c r="U599" s="58"/>
      <c r="V599" s="53">
        <f t="shared" si="311"/>
        <v>0</v>
      </c>
      <c r="W599" s="59"/>
      <c r="X599" s="6"/>
    </row>
    <row r="600" spans="1:27" s="77" customFormat="1" ht="31.5" x14ac:dyDescent="0.25">
      <c r="A600" s="33" t="s">
        <v>281</v>
      </c>
      <c r="B600" s="44" t="s">
        <v>334</v>
      </c>
      <c r="C600" s="37" t="s">
        <v>219</v>
      </c>
      <c r="D600" s="43" t="s">
        <v>220</v>
      </c>
      <c r="E600" s="53"/>
      <c r="F600" s="53">
        <f t="shared" si="316"/>
        <v>0</v>
      </c>
      <c r="G600" s="59"/>
      <c r="H600" s="99"/>
      <c r="I600" s="119"/>
      <c r="J600" s="55"/>
      <c r="K600" s="54"/>
      <c r="L600" s="55"/>
      <c r="M600" s="59"/>
      <c r="N600" s="59"/>
      <c r="O600" s="53"/>
      <c r="P600" s="53"/>
      <c r="Q600" s="57">
        <f t="shared" si="309"/>
        <v>0</v>
      </c>
      <c r="R600" s="53"/>
      <c r="S600" s="53">
        <f t="shared" si="310"/>
        <v>0</v>
      </c>
      <c r="T600" s="58"/>
      <c r="U600" s="58"/>
      <c r="V600" s="53">
        <f t="shared" si="311"/>
        <v>0</v>
      </c>
      <c r="W600" s="59"/>
      <c r="X600" s="6"/>
    </row>
    <row r="601" spans="1:27" s="77" customFormat="1" ht="31.5" x14ac:dyDescent="0.25">
      <c r="A601" s="33" t="s">
        <v>281</v>
      </c>
      <c r="B601" s="44" t="s">
        <v>334</v>
      </c>
      <c r="C601" s="37" t="s">
        <v>221</v>
      </c>
      <c r="D601" s="43" t="s">
        <v>224</v>
      </c>
      <c r="E601" s="53">
        <v>939</v>
      </c>
      <c r="F601" s="53">
        <f t="shared" si="316"/>
        <v>548</v>
      </c>
      <c r="G601" s="59">
        <v>8673.57</v>
      </c>
      <c r="H601" s="99">
        <v>939</v>
      </c>
      <c r="I601" s="119">
        <f t="shared" si="317"/>
        <v>8125.57</v>
      </c>
      <c r="J601" s="55">
        <f t="shared" si="318"/>
        <v>1482.77</v>
      </c>
      <c r="K601" s="54"/>
      <c r="L601" s="55"/>
      <c r="M601" s="59"/>
      <c r="N601" s="59"/>
      <c r="O601" s="53"/>
      <c r="P601" s="53"/>
      <c r="Q601" s="57">
        <f t="shared" si="309"/>
        <v>0</v>
      </c>
      <c r="R601" s="53"/>
      <c r="S601" s="53">
        <f t="shared" si="310"/>
        <v>0</v>
      </c>
      <c r="T601" s="58"/>
      <c r="U601" s="58"/>
      <c r="V601" s="53">
        <f t="shared" si="311"/>
        <v>0</v>
      </c>
      <c r="W601" s="59"/>
      <c r="X601" s="6"/>
    </row>
    <row r="602" spans="1:27" s="77" customFormat="1" ht="31.5" x14ac:dyDescent="0.25">
      <c r="A602" s="33" t="s">
        <v>281</v>
      </c>
      <c r="B602" s="44" t="s">
        <v>334</v>
      </c>
      <c r="C602" s="37" t="s">
        <v>222</v>
      </c>
      <c r="D602" s="43" t="s">
        <v>225</v>
      </c>
      <c r="E602" s="53">
        <v>87692</v>
      </c>
      <c r="F602" s="53">
        <f t="shared" si="316"/>
        <v>51154</v>
      </c>
      <c r="G602" s="59">
        <v>144197.28</v>
      </c>
      <c r="H602" s="99">
        <v>87692</v>
      </c>
      <c r="I602" s="119">
        <f t="shared" si="317"/>
        <v>93043.28</v>
      </c>
      <c r="J602" s="55">
        <f t="shared" si="318"/>
        <v>181.89</v>
      </c>
      <c r="K602" s="54"/>
      <c r="L602" s="55"/>
      <c r="M602" s="59"/>
      <c r="N602" s="59"/>
      <c r="O602" s="53"/>
      <c r="P602" s="53"/>
      <c r="Q602" s="57">
        <f t="shared" si="309"/>
        <v>0</v>
      </c>
      <c r="R602" s="53"/>
      <c r="S602" s="53">
        <f t="shared" si="310"/>
        <v>0</v>
      </c>
      <c r="T602" s="58"/>
      <c r="U602" s="58"/>
      <c r="V602" s="53">
        <f t="shared" si="311"/>
        <v>0</v>
      </c>
      <c r="W602" s="59"/>
      <c r="X602" s="6"/>
    </row>
    <row r="603" spans="1:27" s="77" customFormat="1" ht="31.5" x14ac:dyDescent="0.25">
      <c r="A603" s="33" t="s">
        <v>281</v>
      </c>
      <c r="B603" s="44" t="s">
        <v>334</v>
      </c>
      <c r="C603" s="37" t="s">
        <v>277</v>
      </c>
      <c r="D603" s="43" t="s">
        <v>278</v>
      </c>
      <c r="E603" s="53">
        <v>2712</v>
      </c>
      <c r="F603" s="53">
        <f t="shared" si="316"/>
        <v>1582</v>
      </c>
      <c r="G603" s="59">
        <v>6451.77</v>
      </c>
      <c r="H603" s="99">
        <v>2712</v>
      </c>
      <c r="I603" s="119">
        <f t="shared" si="317"/>
        <v>4869.7700000000004</v>
      </c>
      <c r="J603" s="55">
        <f t="shared" si="318"/>
        <v>307.82</v>
      </c>
      <c r="K603" s="54"/>
      <c r="L603" s="55"/>
      <c r="M603" s="59"/>
      <c r="N603" s="59"/>
      <c r="O603" s="53"/>
      <c r="P603" s="53"/>
      <c r="Q603" s="57">
        <f t="shared" si="309"/>
        <v>0</v>
      </c>
      <c r="R603" s="53"/>
      <c r="S603" s="53">
        <f t="shared" si="310"/>
        <v>0</v>
      </c>
      <c r="T603" s="58"/>
      <c r="U603" s="58"/>
      <c r="V603" s="53">
        <f t="shared" si="311"/>
        <v>0</v>
      </c>
      <c r="W603" s="59"/>
      <c r="X603" s="6"/>
    </row>
    <row r="604" spans="1:27" s="77" customFormat="1" ht="15.75" x14ac:dyDescent="0.25">
      <c r="A604" s="33" t="s">
        <v>281</v>
      </c>
      <c r="B604" s="44" t="s">
        <v>334</v>
      </c>
      <c r="C604" s="37" t="s">
        <v>226</v>
      </c>
      <c r="D604" s="38" t="s">
        <v>405</v>
      </c>
      <c r="E604" s="53">
        <v>11393</v>
      </c>
      <c r="F604" s="53">
        <f>E604</f>
        <v>11393</v>
      </c>
      <c r="G604" s="59">
        <v>14641.86</v>
      </c>
      <c r="H604" s="99">
        <v>14254</v>
      </c>
      <c r="I604" s="119"/>
      <c r="J604" s="55"/>
      <c r="K604" s="54"/>
      <c r="L604" s="55"/>
      <c r="M604" s="59"/>
      <c r="N604" s="59"/>
      <c r="O604" s="53"/>
      <c r="P604" s="53"/>
      <c r="Q604" s="57">
        <f t="shared" si="309"/>
        <v>0</v>
      </c>
      <c r="R604" s="53"/>
      <c r="S604" s="53">
        <f t="shared" si="310"/>
        <v>0</v>
      </c>
      <c r="T604" s="58"/>
      <c r="U604" s="58"/>
      <c r="V604" s="53">
        <f t="shared" si="311"/>
        <v>0</v>
      </c>
      <c r="W604" s="59"/>
      <c r="X604" s="6"/>
    </row>
    <row r="605" spans="1:27" s="77" customFormat="1" ht="31.5" x14ac:dyDescent="0.25">
      <c r="A605" s="33" t="s">
        <v>281</v>
      </c>
      <c r="B605" s="44" t="s">
        <v>334</v>
      </c>
      <c r="C605" s="37" t="s">
        <v>227</v>
      </c>
      <c r="D605" s="43" t="s">
        <v>228</v>
      </c>
      <c r="E605" s="53">
        <v>588977</v>
      </c>
      <c r="F605" s="53">
        <f t="shared" si="316"/>
        <v>343570</v>
      </c>
      <c r="G605" s="59">
        <v>302747.94</v>
      </c>
      <c r="H605" s="99">
        <v>267251</v>
      </c>
      <c r="I605" s="119"/>
      <c r="J605" s="55"/>
      <c r="K605" s="54">
        <f t="shared" ref="K598:K605" si="319">G605-F605</f>
        <v>-40822.06</v>
      </c>
      <c r="L605" s="55">
        <f t="shared" ref="L598:L605" si="320">ROUND(K605*100/-F605,2)</f>
        <v>11.88</v>
      </c>
      <c r="M605" s="59"/>
      <c r="N605" s="59"/>
      <c r="O605" s="53"/>
      <c r="P605" s="53"/>
      <c r="Q605" s="57">
        <f t="shared" si="309"/>
        <v>0</v>
      </c>
      <c r="R605" s="53"/>
      <c r="S605" s="53">
        <f t="shared" si="310"/>
        <v>0</v>
      </c>
      <c r="T605" s="58"/>
      <c r="U605" s="58"/>
      <c r="V605" s="53">
        <f t="shared" si="311"/>
        <v>0</v>
      </c>
      <c r="W605" s="59"/>
      <c r="X605" s="6"/>
    </row>
    <row r="606" spans="1:27" s="77" customFormat="1" ht="15.75" x14ac:dyDescent="0.25">
      <c r="A606" s="33" t="s">
        <v>281</v>
      </c>
      <c r="B606" s="44" t="s">
        <v>334</v>
      </c>
      <c r="C606" s="37" t="s">
        <v>229</v>
      </c>
      <c r="D606" s="43" t="s">
        <v>230</v>
      </c>
      <c r="E606" s="53"/>
      <c r="F606" s="53">
        <f>E606/12*1</f>
        <v>0</v>
      </c>
      <c r="G606" s="53"/>
      <c r="H606" s="53"/>
      <c r="I606" s="119"/>
      <c r="J606" s="55"/>
      <c r="K606" s="54"/>
      <c r="L606" s="55"/>
      <c r="M606" s="59"/>
      <c r="N606" s="59"/>
      <c r="O606" s="53"/>
      <c r="P606" s="53"/>
      <c r="Q606" s="57">
        <f t="shared" si="309"/>
        <v>0</v>
      </c>
      <c r="R606" s="53"/>
      <c r="S606" s="53">
        <f t="shared" si="310"/>
        <v>0</v>
      </c>
      <c r="T606" s="58"/>
      <c r="U606" s="58"/>
      <c r="V606" s="53">
        <f t="shared" si="311"/>
        <v>0</v>
      </c>
      <c r="W606" s="59"/>
      <c r="X606" s="6"/>
    </row>
    <row r="607" spans="1:27" s="77" customFormat="1" ht="15.75" x14ac:dyDescent="0.25">
      <c r="A607" s="33" t="s">
        <v>281</v>
      </c>
      <c r="B607" s="44" t="s">
        <v>334</v>
      </c>
      <c r="C607" s="37" t="s">
        <v>376</v>
      </c>
      <c r="D607" s="43" t="s">
        <v>358</v>
      </c>
      <c r="E607" s="53">
        <v>82832</v>
      </c>
      <c r="F607" s="53">
        <f t="shared" ref="F607:F608" si="321">ROUND(E607/12*7,0)</f>
        <v>48319</v>
      </c>
      <c r="G607" s="59">
        <v>110869.92</v>
      </c>
      <c r="H607" s="99">
        <v>82832</v>
      </c>
      <c r="I607" s="119">
        <f t="shared" ref="I607:I608" si="322">G607-F607</f>
        <v>62550.92</v>
      </c>
      <c r="J607" s="55">
        <f t="shared" ref="J607:J608" si="323">ROUND(I607/F607*100,2)</f>
        <v>129.44999999999999</v>
      </c>
      <c r="K607" s="54"/>
      <c r="L607" s="55"/>
      <c r="M607" s="59"/>
      <c r="N607" s="59"/>
      <c r="O607" s="53"/>
      <c r="P607" s="53"/>
      <c r="Q607" s="57">
        <f t="shared" si="309"/>
        <v>0</v>
      </c>
      <c r="R607" s="53"/>
      <c r="S607" s="53">
        <f t="shared" si="310"/>
        <v>0</v>
      </c>
      <c r="T607" s="58"/>
      <c r="U607" s="58"/>
      <c r="V607" s="53">
        <f t="shared" si="311"/>
        <v>0</v>
      </c>
      <c r="W607" s="59"/>
      <c r="X607" s="6"/>
    </row>
    <row r="608" spans="1:27" s="77" customFormat="1" ht="15.75" x14ac:dyDescent="0.25">
      <c r="A608" s="33" t="s">
        <v>281</v>
      </c>
      <c r="B608" s="44" t="s">
        <v>334</v>
      </c>
      <c r="C608" s="37" t="s">
        <v>231</v>
      </c>
      <c r="D608" s="43" t="s">
        <v>232</v>
      </c>
      <c r="E608" s="53">
        <v>185470</v>
      </c>
      <c r="F608" s="53">
        <f t="shared" si="321"/>
        <v>108191</v>
      </c>
      <c r="G608" s="59">
        <v>33045.599999999999</v>
      </c>
      <c r="H608" s="99">
        <v>29547</v>
      </c>
      <c r="I608" s="119"/>
      <c r="J608" s="55"/>
      <c r="K608" s="54">
        <f t="shared" ref="K607:K608" si="324">G608-F608</f>
        <v>-75145.399999999994</v>
      </c>
      <c r="L608" s="55">
        <f t="shared" ref="L607:L608" si="325">ROUND(K608*100/-F608,2)</f>
        <v>69.459999999999994</v>
      </c>
      <c r="M608" s="59"/>
      <c r="N608" s="59"/>
      <c r="O608" s="53"/>
      <c r="P608" s="53"/>
      <c r="Q608" s="57">
        <f t="shared" si="309"/>
        <v>0</v>
      </c>
      <c r="R608" s="53"/>
      <c r="S608" s="53">
        <f t="shared" si="310"/>
        <v>0</v>
      </c>
      <c r="T608" s="58"/>
      <c r="U608" s="58"/>
      <c r="V608" s="53">
        <f t="shared" si="311"/>
        <v>0</v>
      </c>
      <c r="W608" s="59"/>
      <c r="X608" s="6"/>
    </row>
    <row r="609" spans="1:24" s="77" customFormat="1" ht="15.75" x14ac:dyDescent="0.25">
      <c r="A609" s="33" t="s">
        <v>281</v>
      </c>
      <c r="B609" s="44" t="s">
        <v>334</v>
      </c>
      <c r="C609" s="37" t="s">
        <v>233</v>
      </c>
      <c r="D609" s="43" t="s">
        <v>234</v>
      </c>
      <c r="E609" s="53"/>
      <c r="F609" s="53">
        <f>E609/12*1</f>
        <v>0</v>
      </c>
      <c r="G609" s="53"/>
      <c r="H609" s="53"/>
      <c r="I609" s="119"/>
      <c r="J609" s="55"/>
      <c r="K609" s="54"/>
      <c r="L609" s="55"/>
      <c r="M609" s="59"/>
      <c r="N609" s="59"/>
      <c r="O609" s="53"/>
      <c r="P609" s="53"/>
      <c r="Q609" s="57">
        <f t="shared" si="309"/>
        <v>0</v>
      </c>
      <c r="R609" s="53"/>
      <c r="S609" s="53">
        <f t="shared" si="310"/>
        <v>0</v>
      </c>
      <c r="T609" s="58"/>
      <c r="U609" s="58"/>
      <c r="V609" s="53">
        <f t="shared" si="311"/>
        <v>0</v>
      </c>
      <c r="W609" s="59"/>
      <c r="X609" s="6"/>
    </row>
    <row r="610" spans="1:24" s="77" customFormat="1" ht="31.5" x14ac:dyDescent="0.25">
      <c r="A610" s="33" t="s">
        <v>281</v>
      </c>
      <c r="B610" s="44" t="s">
        <v>334</v>
      </c>
      <c r="C610" s="37" t="s">
        <v>235</v>
      </c>
      <c r="D610" s="43" t="s">
        <v>236</v>
      </c>
      <c r="E610" s="53">
        <v>253694</v>
      </c>
      <c r="F610" s="53">
        <f t="shared" ref="F610:F611" si="326">ROUND(E610/12*7,0)</f>
        <v>147988</v>
      </c>
      <c r="G610" s="59">
        <v>336261.02</v>
      </c>
      <c r="H610" s="99">
        <v>253694</v>
      </c>
      <c r="I610" s="119">
        <f t="shared" ref="I610:I611" si="327">G610-F610</f>
        <v>188273.02000000002</v>
      </c>
      <c r="J610" s="55">
        <f t="shared" ref="J610:J611" si="328">ROUND(I610/F610*100,2)</f>
        <v>127.22</v>
      </c>
      <c r="K610" s="54"/>
      <c r="L610" s="55"/>
      <c r="M610" s="59"/>
      <c r="N610" s="59"/>
      <c r="O610" s="53"/>
      <c r="P610" s="53"/>
      <c r="Q610" s="57">
        <f t="shared" si="309"/>
        <v>0</v>
      </c>
      <c r="R610" s="53"/>
      <c r="S610" s="53">
        <f t="shared" si="310"/>
        <v>0</v>
      </c>
      <c r="T610" s="58"/>
      <c r="U610" s="58"/>
      <c r="V610" s="53">
        <f t="shared" si="311"/>
        <v>0</v>
      </c>
      <c r="W610" s="59"/>
      <c r="X610" s="6"/>
    </row>
    <row r="611" spans="1:24" s="77" customFormat="1" ht="31.5" x14ac:dyDescent="0.25">
      <c r="A611" s="33" t="s">
        <v>281</v>
      </c>
      <c r="B611" s="44" t="s">
        <v>334</v>
      </c>
      <c r="C611" s="37" t="s">
        <v>237</v>
      </c>
      <c r="D611" s="43" t="s">
        <v>238</v>
      </c>
      <c r="E611" s="53">
        <v>125332</v>
      </c>
      <c r="F611" s="53">
        <f t="shared" si="326"/>
        <v>73110</v>
      </c>
      <c r="G611" s="59">
        <v>54732.05</v>
      </c>
      <c r="H611" s="99">
        <v>51760</v>
      </c>
      <c r="I611" s="119"/>
      <c r="J611" s="55"/>
      <c r="K611" s="54">
        <f t="shared" ref="K610:K611" si="329">G611-F611</f>
        <v>-18377.949999999997</v>
      </c>
      <c r="L611" s="55">
        <f t="shared" ref="L610:L611" si="330">ROUND(K611*100/-F611,2)</f>
        <v>25.14</v>
      </c>
      <c r="M611" s="59"/>
      <c r="N611" s="59"/>
      <c r="O611" s="53"/>
      <c r="P611" s="53"/>
      <c r="Q611" s="57">
        <f t="shared" si="309"/>
        <v>0</v>
      </c>
      <c r="R611" s="53"/>
      <c r="S611" s="53">
        <f t="shared" si="310"/>
        <v>0</v>
      </c>
      <c r="T611" s="58"/>
      <c r="U611" s="58"/>
      <c r="V611" s="53">
        <f t="shared" si="311"/>
        <v>0</v>
      </c>
      <c r="W611" s="59"/>
      <c r="X611" s="6"/>
    </row>
    <row r="612" spans="1:24" s="77" customFormat="1" ht="15.75" x14ac:dyDescent="0.25">
      <c r="A612" s="33" t="s">
        <v>281</v>
      </c>
      <c r="B612" s="44" t="s">
        <v>334</v>
      </c>
      <c r="C612" s="37" t="s">
        <v>239</v>
      </c>
      <c r="D612" s="43" t="s">
        <v>243</v>
      </c>
      <c r="E612" s="53"/>
      <c r="F612" s="53">
        <f>E612/12*1</f>
        <v>0</v>
      </c>
      <c r="G612" s="53"/>
      <c r="H612" s="53"/>
      <c r="I612" s="119"/>
      <c r="J612" s="55"/>
      <c r="K612" s="54"/>
      <c r="L612" s="55"/>
      <c r="M612" s="59"/>
      <c r="N612" s="59"/>
      <c r="O612" s="53"/>
      <c r="P612" s="53"/>
      <c r="Q612" s="57">
        <f t="shared" si="309"/>
        <v>0</v>
      </c>
      <c r="R612" s="53"/>
      <c r="S612" s="53">
        <f t="shared" si="310"/>
        <v>0</v>
      </c>
      <c r="T612" s="58"/>
      <c r="U612" s="58"/>
      <c r="V612" s="53">
        <f t="shared" si="311"/>
        <v>0</v>
      </c>
      <c r="W612" s="59"/>
      <c r="X612" s="6"/>
    </row>
    <row r="613" spans="1:24" s="77" customFormat="1" ht="15.75" x14ac:dyDescent="0.25">
      <c r="A613" s="33" t="s">
        <v>281</v>
      </c>
      <c r="B613" s="44" t="s">
        <v>334</v>
      </c>
      <c r="C613" s="37" t="s">
        <v>240</v>
      </c>
      <c r="D613" s="43" t="s">
        <v>244</v>
      </c>
      <c r="E613" s="53"/>
      <c r="F613" s="53"/>
      <c r="G613" s="53"/>
      <c r="H613" s="53"/>
      <c r="I613" s="119"/>
      <c r="J613" s="55"/>
      <c r="K613" s="54"/>
      <c r="L613" s="55"/>
      <c r="M613" s="59"/>
      <c r="N613" s="59"/>
      <c r="O613" s="53"/>
      <c r="P613" s="53"/>
      <c r="Q613" s="57">
        <f t="shared" si="309"/>
        <v>0</v>
      </c>
      <c r="R613" s="53"/>
      <c r="S613" s="53">
        <f t="shared" si="310"/>
        <v>0</v>
      </c>
      <c r="T613" s="58"/>
      <c r="U613" s="58"/>
      <c r="V613" s="53">
        <f t="shared" si="311"/>
        <v>0</v>
      </c>
      <c r="W613" s="59"/>
      <c r="X613" s="6"/>
    </row>
    <row r="614" spans="1:24" s="77" customFormat="1" ht="15.75" x14ac:dyDescent="0.25">
      <c r="A614" s="33" t="s">
        <v>281</v>
      </c>
      <c r="B614" s="44" t="s">
        <v>334</v>
      </c>
      <c r="C614" s="37" t="s">
        <v>241</v>
      </c>
      <c r="D614" s="43" t="s">
        <v>242</v>
      </c>
      <c r="E614" s="53">
        <v>8788</v>
      </c>
      <c r="F614" s="53">
        <f t="shared" ref="F614:F616" si="331">ROUND(E614/12*7,0)</f>
        <v>5126</v>
      </c>
      <c r="G614" s="59">
        <v>10366.15</v>
      </c>
      <c r="H614" s="99">
        <v>8668</v>
      </c>
      <c r="I614" s="119">
        <f t="shared" ref="I614:I616" si="332">G614-F614</f>
        <v>5240.1499999999996</v>
      </c>
      <c r="J614" s="55">
        <f t="shared" ref="J614:J616" si="333">ROUND(I614/F614*100,2)</f>
        <v>102.23</v>
      </c>
      <c r="K614" s="54"/>
      <c r="L614" s="55"/>
      <c r="M614" s="59"/>
      <c r="N614" s="59"/>
      <c r="O614" s="53"/>
      <c r="P614" s="53"/>
      <c r="Q614" s="57">
        <f t="shared" si="309"/>
        <v>0</v>
      </c>
      <c r="R614" s="53"/>
      <c r="S614" s="53">
        <f t="shared" si="310"/>
        <v>0</v>
      </c>
      <c r="T614" s="58"/>
      <c r="U614" s="58"/>
      <c r="V614" s="53">
        <f t="shared" si="311"/>
        <v>0</v>
      </c>
      <c r="W614" s="59"/>
      <c r="X614" s="6"/>
    </row>
    <row r="615" spans="1:24" s="77" customFormat="1" ht="31.5" x14ac:dyDescent="0.25">
      <c r="A615" s="33" t="s">
        <v>281</v>
      </c>
      <c r="B615" s="44" t="s">
        <v>334</v>
      </c>
      <c r="C615" s="37" t="s">
        <v>245</v>
      </c>
      <c r="D615" s="43" t="s">
        <v>246</v>
      </c>
      <c r="E615" s="53">
        <v>238603</v>
      </c>
      <c r="F615" s="53">
        <f t="shared" si="331"/>
        <v>139185</v>
      </c>
      <c r="G615" s="59">
        <v>87535.49</v>
      </c>
      <c r="H615" s="99">
        <v>74005</v>
      </c>
      <c r="I615" s="119"/>
      <c r="J615" s="55"/>
      <c r="K615" s="54">
        <f t="shared" ref="K614:K616" si="334">G615-F615</f>
        <v>-51649.509999999995</v>
      </c>
      <c r="L615" s="55">
        <f t="shared" ref="L614:L616" si="335">ROUND(K615*100/-F615,2)</f>
        <v>37.11</v>
      </c>
      <c r="M615" s="59"/>
      <c r="N615" s="59"/>
      <c r="O615" s="53"/>
      <c r="P615" s="53"/>
      <c r="Q615" s="57">
        <f t="shared" si="309"/>
        <v>0</v>
      </c>
      <c r="R615" s="53"/>
      <c r="S615" s="53">
        <f t="shared" si="310"/>
        <v>0</v>
      </c>
      <c r="T615" s="58"/>
      <c r="U615" s="58"/>
      <c r="V615" s="53">
        <f t="shared" si="311"/>
        <v>0</v>
      </c>
      <c r="W615" s="59"/>
      <c r="X615" s="6"/>
    </row>
    <row r="616" spans="1:24" s="77" customFormat="1" ht="15.75" x14ac:dyDescent="0.25">
      <c r="A616" s="33" t="s">
        <v>281</v>
      </c>
      <c r="B616" s="44" t="s">
        <v>334</v>
      </c>
      <c r="C616" s="37" t="s">
        <v>247</v>
      </c>
      <c r="D616" s="43" t="s">
        <v>248</v>
      </c>
      <c r="E616" s="53"/>
      <c r="F616" s="53">
        <f t="shared" si="331"/>
        <v>0</v>
      </c>
      <c r="G616" s="59">
        <v>5493.6</v>
      </c>
      <c r="H616" s="99"/>
      <c r="I616" s="119">
        <f t="shared" si="332"/>
        <v>5493.6</v>
      </c>
      <c r="J616" s="55"/>
      <c r="K616" s="54"/>
      <c r="L616" s="55"/>
      <c r="M616" s="59"/>
      <c r="N616" s="59"/>
      <c r="O616" s="53"/>
      <c r="P616" s="53"/>
      <c r="Q616" s="57">
        <f t="shared" si="309"/>
        <v>0</v>
      </c>
      <c r="R616" s="53"/>
      <c r="S616" s="53">
        <f t="shared" si="310"/>
        <v>0</v>
      </c>
      <c r="T616" s="58"/>
      <c r="U616" s="58"/>
      <c r="V616" s="53">
        <f t="shared" si="311"/>
        <v>0</v>
      </c>
      <c r="W616" s="59"/>
      <c r="X616" s="6"/>
    </row>
    <row r="617" spans="1:24" s="77" customFormat="1" ht="31.5" x14ac:dyDescent="0.25">
      <c r="A617" s="33" t="s">
        <v>281</v>
      </c>
      <c r="B617" s="44" t="s">
        <v>334</v>
      </c>
      <c r="C617" s="37" t="s">
        <v>249</v>
      </c>
      <c r="D617" s="43" t="s">
        <v>250</v>
      </c>
      <c r="E617" s="53"/>
      <c r="F617" s="53"/>
      <c r="G617" s="59"/>
      <c r="H617" s="53"/>
      <c r="I617" s="119"/>
      <c r="J617" s="55"/>
      <c r="K617" s="54"/>
      <c r="L617" s="55"/>
      <c r="M617" s="59"/>
      <c r="N617" s="59"/>
      <c r="O617" s="53"/>
      <c r="P617" s="53"/>
      <c r="Q617" s="57">
        <f t="shared" si="309"/>
        <v>0</v>
      </c>
      <c r="R617" s="53"/>
      <c r="S617" s="53">
        <f t="shared" si="310"/>
        <v>0</v>
      </c>
      <c r="T617" s="58"/>
      <c r="U617" s="58"/>
      <c r="V617" s="53">
        <f t="shared" si="311"/>
        <v>0</v>
      </c>
      <c r="W617" s="59"/>
      <c r="X617" s="6"/>
    </row>
    <row r="618" spans="1:24" s="77" customFormat="1" ht="15.75" x14ac:dyDescent="0.25">
      <c r="A618" s="33" t="s">
        <v>281</v>
      </c>
      <c r="B618" s="44" t="s">
        <v>334</v>
      </c>
      <c r="C618" s="37" t="s">
        <v>251</v>
      </c>
      <c r="D618" s="43" t="s">
        <v>260</v>
      </c>
      <c r="E618" s="53">
        <v>7337</v>
      </c>
      <c r="F618" s="53">
        <f t="shared" ref="F618:F619" si="336">ROUND(E618/12*7,0)</f>
        <v>4280</v>
      </c>
      <c r="G618" s="59">
        <v>442.6</v>
      </c>
      <c r="H618" s="99">
        <v>443</v>
      </c>
      <c r="I618" s="119"/>
      <c r="J618" s="55"/>
      <c r="K618" s="54">
        <f t="shared" ref="K618:K619" si="337">G618-F618</f>
        <v>-3837.4</v>
      </c>
      <c r="L618" s="55">
        <f t="shared" ref="L618:L619" si="338">ROUND(K618*100/-F618,2)</f>
        <v>89.66</v>
      </c>
      <c r="M618" s="59"/>
      <c r="N618" s="59"/>
      <c r="O618" s="53"/>
      <c r="P618" s="53"/>
      <c r="Q618" s="57">
        <f t="shared" si="309"/>
        <v>0</v>
      </c>
      <c r="R618" s="53"/>
      <c r="S618" s="53">
        <f t="shared" si="310"/>
        <v>0</v>
      </c>
      <c r="T618" s="58"/>
      <c r="U618" s="58"/>
      <c r="V618" s="53">
        <f t="shared" si="311"/>
        <v>0</v>
      </c>
      <c r="W618" s="59"/>
      <c r="X618" s="6"/>
    </row>
    <row r="619" spans="1:24" s="77" customFormat="1" ht="15.75" x14ac:dyDescent="0.25">
      <c r="A619" s="33" t="s">
        <v>281</v>
      </c>
      <c r="B619" s="44" t="s">
        <v>334</v>
      </c>
      <c r="C619" s="37" t="s">
        <v>252</v>
      </c>
      <c r="D619" s="43" t="s">
        <v>253</v>
      </c>
      <c r="E619" s="53">
        <v>66412</v>
      </c>
      <c r="F619" s="53">
        <f t="shared" si="336"/>
        <v>38740</v>
      </c>
      <c r="G619" s="59">
        <v>1359.6</v>
      </c>
      <c r="H619" s="99">
        <v>1359</v>
      </c>
      <c r="I619" s="119"/>
      <c r="J619" s="55"/>
      <c r="K619" s="54">
        <f t="shared" si="337"/>
        <v>-37380.400000000001</v>
      </c>
      <c r="L619" s="55">
        <f t="shared" si="338"/>
        <v>96.49</v>
      </c>
      <c r="M619" s="59"/>
      <c r="N619" s="59"/>
      <c r="O619" s="53"/>
      <c r="P619" s="53"/>
      <c r="Q619" s="57">
        <f t="shared" si="309"/>
        <v>0</v>
      </c>
      <c r="R619" s="53"/>
      <c r="S619" s="53">
        <f t="shared" si="310"/>
        <v>0</v>
      </c>
      <c r="T619" s="58"/>
      <c r="U619" s="58"/>
      <c r="V619" s="53">
        <f t="shared" si="311"/>
        <v>0</v>
      </c>
      <c r="W619" s="59"/>
      <c r="X619" s="6"/>
    </row>
    <row r="620" spans="1:24" s="77" customFormat="1" ht="15.75" x14ac:dyDescent="0.25">
      <c r="A620" s="33" t="s">
        <v>281</v>
      </c>
      <c r="B620" s="44" t="s">
        <v>334</v>
      </c>
      <c r="C620" s="37" t="s">
        <v>254</v>
      </c>
      <c r="D620" s="43" t="s">
        <v>255</v>
      </c>
      <c r="E620" s="53"/>
      <c r="F620" s="53">
        <f>E620/12*1</f>
        <v>0</v>
      </c>
      <c r="G620" s="53"/>
      <c r="H620" s="53"/>
      <c r="I620" s="119"/>
      <c r="J620" s="55"/>
      <c r="K620" s="54"/>
      <c r="L620" s="55"/>
      <c r="M620" s="59"/>
      <c r="N620" s="59"/>
      <c r="O620" s="53"/>
      <c r="P620" s="53"/>
      <c r="Q620" s="57">
        <f t="shared" si="309"/>
        <v>0</v>
      </c>
      <c r="R620" s="53"/>
      <c r="S620" s="53">
        <f t="shared" si="310"/>
        <v>0</v>
      </c>
      <c r="T620" s="58"/>
      <c r="U620" s="58"/>
      <c r="V620" s="53">
        <f t="shared" si="311"/>
        <v>0</v>
      </c>
      <c r="W620" s="59"/>
      <c r="X620" s="6"/>
    </row>
    <row r="621" spans="1:24" s="77" customFormat="1" ht="15.75" x14ac:dyDescent="0.25">
      <c r="A621" s="33" t="s">
        <v>281</v>
      </c>
      <c r="B621" s="44" t="s">
        <v>334</v>
      </c>
      <c r="C621" s="37" t="s">
        <v>256</v>
      </c>
      <c r="D621" s="43" t="s">
        <v>257</v>
      </c>
      <c r="E621" s="53"/>
      <c r="F621" s="53">
        <f>E621/12*1</f>
        <v>0</v>
      </c>
      <c r="G621" s="53"/>
      <c r="H621" s="53"/>
      <c r="I621" s="119"/>
      <c r="J621" s="55"/>
      <c r="K621" s="54"/>
      <c r="L621" s="55"/>
      <c r="M621" s="59"/>
      <c r="N621" s="59"/>
      <c r="O621" s="53"/>
      <c r="P621" s="53"/>
      <c r="Q621" s="57">
        <f t="shared" si="309"/>
        <v>0</v>
      </c>
      <c r="R621" s="53"/>
      <c r="S621" s="53">
        <f t="shared" si="310"/>
        <v>0</v>
      </c>
      <c r="T621" s="58"/>
      <c r="U621" s="58"/>
      <c r="V621" s="53">
        <f t="shared" si="311"/>
        <v>0</v>
      </c>
      <c r="W621" s="59"/>
      <c r="X621" s="6"/>
    </row>
    <row r="622" spans="1:24" s="77" customFormat="1" ht="31.5" x14ac:dyDescent="0.25">
      <c r="A622" s="33" t="s">
        <v>281</v>
      </c>
      <c r="B622" s="44" t="s">
        <v>334</v>
      </c>
      <c r="C622" s="37" t="s">
        <v>258</v>
      </c>
      <c r="D622" s="43" t="s">
        <v>259</v>
      </c>
      <c r="E622" s="53"/>
      <c r="F622" s="53">
        <f>E622/12*1</f>
        <v>0</v>
      </c>
      <c r="G622" s="53"/>
      <c r="H622" s="53"/>
      <c r="I622" s="119"/>
      <c r="J622" s="55"/>
      <c r="K622" s="54"/>
      <c r="L622" s="55"/>
      <c r="M622" s="59"/>
      <c r="N622" s="59"/>
      <c r="O622" s="53"/>
      <c r="P622" s="53"/>
      <c r="Q622" s="57">
        <f t="shared" si="309"/>
        <v>0</v>
      </c>
      <c r="R622" s="53"/>
      <c r="S622" s="53">
        <f t="shared" si="310"/>
        <v>0</v>
      </c>
      <c r="T622" s="58"/>
      <c r="U622" s="58"/>
      <c r="V622" s="53">
        <f t="shared" si="311"/>
        <v>0</v>
      </c>
      <c r="W622" s="59"/>
      <c r="X622" s="6"/>
    </row>
    <row r="623" spans="1:24" s="77" customFormat="1" ht="15.75" x14ac:dyDescent="0.25">
      <c r="A623" s="33" t="s">
        <v>281</v>
      </c>
      <c r="B623" s="44" t="s">
        <v>334</v>
      </c>
      <c r="C623" s="37" t="s">
        <v>261</v>
      </c>
      <c r="D623" s="43" t="s">
        <v>262</v>
      </c>
      <c r="E623" s="53">
        <v>249737</v>
      </c>
      <c r="F623" s="53">
        <f t="shared" ref="F623:F626" si="339">ROUND(E623/12*7,0)</f>
        <v>145680</v>
      </c>
      <c r="G623" s="59">
        <v>14738</v>
      </c>
      <c r="H623" s="99">
        <v>12019</v>
      </c>
      <c r="I623" s="119"/>
      <c r="J623" s="55"/>
      <c r="K623" s="54">
        <f t="shared" ref="K623:K626" si="340">G623-F623</f>
        <v>-130942</v>
      </c>
      <c r="L623" s="55">
        <f t="shared" ref="L623:L626" si="341">ROUND(K623*100/-F623,2)</f>
        <v>89.88</v>
      </c>
      <c r="M623" s="59"/>
      <c r="N623" s="59"/>
      <c r="O623" s="53"/>
      <c r="P623" s="53"/>
      <c r="Q623" s="57">
        <f t="shared" si="309"/>
        <v>0</v>
      </c>
      <c r="R623" s="53"/>
      <c r="S623" s="53">
        <f t="shared" si="310"/>
        <v>0</v>
      </c>
      <c r="T623" s="58"/>
      <c r="U623" s="58"/>
      <c r="V623" s="53">
        <f t="shared" si="311"/>
        <v>0</v>
      </c>
      <c r="W623" s="59"/>
      <c r="X623" s="6"/>
    </row>
    <row r="624" spans="1:24" s="77" customFormat="1" ht="47.25" x14ac:dyDescent="0.25">
      <c r="A624" s="33" t="s">
        <v>281</v>
      </c>
      <c r="B624" s="44" t="s">
        <v>334</v>
      </c>
      <c r="C624" s="37" t="s">
        <v>263</v>
      </c>
      <c r="D624" s="43" t="s">
        <v>264</v>
      </c>
      <c r="E624" s="53">
        <v>70641</v>
      </c>
      <c r="F624" s="53">
        <f t="shared" si="339"/>
        <v>41207</v>
      </c>
      <c r="G624" s="59">
        <v>13152.12</v>
      </c>
      <c r="H624" s="99">
        <v>11316</v>
      </c>
      <c r="I624" s="119"/>
      <c r="J624" s="55"/>
      <c r="K624" s="54">
        <f t="shared" si="340"/>
        <v>-28054.879999999997</v>
      </c>
      <c r="L624" s="55">
        <f t="shared" si="341"/>
        <v>68.08</v>
      </c>
      <c r="M624" s="59"/>
      <c r="N624" s="59"/>
      <c r="O624" s="53"/>
      <c r="P624" s="53"/>
      <c r="Q624" s="57">
        <f t="shared" si="309"/>
        <v>0</v>
      </c>
      <c r="R624" s="53"/>
      <c r="S624" s="53">
        <f t="shared" si="310"/>
        <v>0</v>
      </c>
      <c r="T624" s="58"/>
      <c r="U624" s="58"/>
      <c r="V624" s="53">
        <f t="shared" si="311"/>
        <v>0</v>
      </c>
      <c r="W624" s="59"/>
      <c r="X624" s="6"/>
    </row>
    <row r="625" spans="1:24" s="77" customFormat="1" ht="15.75" x14ac:dyDescent="0.25">
      <c r="A625" s="33" t="s">
        <v>281</v>
      </c>
      <c r="B625" s="44" t="s">
        <v>334</v>
      </c>
      <c r="C625" s="37" t="s">
        <v>265</v>
      </c>
      <c r="D625" s="43" t="s">
        <v>266</v>
      </c>
      <c r="E625" s="53">
        <v>82264</v>
      </c>
      <c r="F625" s="53">
        <f t="shared" si="339"/>
        <v>47987</v>
      </c>
      <c r="G625" s="59">
        <v>94780.93</v>
      </c>
      <c r="H625" s="99">
        <v>82264</v>
      </c>
      <c r="I625" s="119">
        <f t="shared" ref="I623:I626" si="342">G625-F625</f>
        <v>46793.929999999993</v>
      </c>
      <c r="J625" s="55">
        <f t="shared" ref="J623:J626" si="343">ROUND(I625/F625*100,2)</f>
        <v>97.51</v>
      </c>
      <c r="K625" s="54"/>
      <c r="L625" s="55"/>
      <c r="M625" s="59"/>
      <c r="N625" s="59"/>
      <c r="O625" s="53"/>
      <c r="P625" s="53"/>
      <c r="Q625" s="57">
        <f t="shared" si="309"/>
        <v>0</v>
      </c>
      <c r="R625" s="53"/>
      <c r="S625" s="53">
        <f t="shared" si="310"/>
        <v>0</v>
      </c>
      <c r="T625" s="58"/>
      <c r="U625" s="58"/>
      <c r="V625" s="53">
        <f t="shared" si="311"/>
        <v>0</v>
      </c>
      <c r="W625" s="59"/>
      <c r="X625" s="6"/>
    </row>
    <row r="626" spans="1:24" s="77" customFormat="1" ht="31.5" x14ac:dyDescent="0.25">
      <c r="A626" s="33" t="s">
        <v>281</v>
      </c>
      <c r="B626" s="44" t="s">
        <v>334</v>
      </c>
      <c r="C626" s="37" t="s">
        <v>267</v>
      </c>
      <c r="D626" s="43" t="s">
        <v>268</v>
      </c>
      <c r="E626" s="53">
        <v>51801</v>
      </c>
      <c r="F626" s="53">
        <f t="shared" si="339"/>
        <v>30217</v>
      </c>
      <c r="G626" s="59">
        <v>23462.880000000001</v>
      </c>
      <c r="H626" s="99">
        <v>18759</v>
      </c>
      <c r="I626" s="119"/>
      <c r="J626" s="55"/>
      <c r="K626" s="54">
        <f t="shared" si="340"/>
        <v>-6754.119999999999</v>
      </c>
      <c r="L626" s="55">
        <f t="shared" si="341"/>
        <v>22.35</v>
      </c>
      <c r="M626" s="59"/>
      <c r="N626" s="59"/>
      <c r="O626" s="53"/>
      <c r="P626" s="53"/>
      <c r="Q626" s="57">
        <f t="shared" si="309"/>
        <v>0</v>
      </c>
      <c r="R626" s="53"/>
      <c r="S626" s="53">
        <f t="shared" si="310"/>
        <v>0</v>
      </c>
      <c r="T626" s="58"/>
      <c r="U626" s="58"/>
      <c r="V626" s="53">
        <f t="shared" si="311"/>
        <v>0</v>
      </c>
      <c r="W626" s="59"/>
      <c r="X626" s="6"/>
    </row>
    <row r="627" spans="1:24" s="77" customFormat="1" ht="15.75" x14ac:dyDescent="0.25">
      <c r="A627" s="33" t="s">
        <v>281</v>
      </c>
      <c r="B627" s="44" t="s">
        <v>334</v>
      </c>
      <c r="C627" s="37" t="s">
        <v>269</v>
      </c>
      <c r="D627" s="43" t="s">
        <v>270</v>
      </c>
      <c r="E627" s="53"/>
      <c r="F627" s="53">
        <f>E627/12*1</f>
        <v>0</v>
      </c>
      <c r="G627" s="53"/>
      <c r="H627" s="53"/>
      <c r="I627" s="119"/>
      <c r="J627" s="55"/>
      <c r="K627" s="54"/>
      <c r="L627" s="55"/>
      <c r="M627" s="59"/>
      <c r="N627" s="59"/>
      <c r="O627" s="53"/>
      <c r="P627" s="53"/>
      <c r="Q627" s="57">
        <f t="shared" si="309"/>
        <v>0</v>
      </c>
      <c r="R627" s="53"/>
      <c r="S627" s="53">
        <f t="shared" si="310"/>
        <v>0</v>
      </c>
      <c r="T627" s="58"/>
      <c r="U627" s="58"/>
      <c r="V627" s="53">
        <f t="shared" si="311"/>
        <v>0</v>
      </c>
      <c r="W627" s="59"/>
      <c r="X627" s="6"/>
    </row>
    <row r="628" spans="1:24" s="77" customFormat="1" ht="31.5" x14ac:dyDescent="0.25">
      <c r="A628" s="33" t="s">
        <v>281</v>
      </c>
      <c r="B628" s="44" t="s">
        <v>334</v>
      </c>
      <c r="C628" s="37" t="s">
        <v>271</v>
      </c>
      <c r="D628" s="43" t="s">
        <v>272</v>
      </c>
      <c r="E628" s="53">
        <v>1957</v>
      </c>
      <c r="F628" s="53">
        <f t="shared" ref="F628:F629" si="344">ROUND(E628/12*7,0)</f>
        <v>1142</v>
      </c>
      <c r="G628" s="59">
        <v>67.989999999999995</v>
      </c>
      <c r="H628" s="99"/>
      <c r="I628" s="119"/>
      <c r="J628" s="55"/>
      <c r="K628" s="54">
        <f t="shared" ref="K628:K629" si="345">G628-F628</f>
        <v>-1074.01</v>
      </c>
      <c r="L628" s="55">
        <f t="shared" ref="L628:L629" si="346">ROUND(K628*100/-F628,2)</f>
        <v>94.05</v>
      </c>
      <c r="M628" s="59"/>
      <c r="N628" s="59"/>
      <c r="O628" s="53"/>
      <c r="P628" s="53"/>
      <c r="Q628" s="57">
        <f t="shared" si="309"/>
        <v>0</v>
      </c>
      <c r="R628" s="53"/>
      <c r="S628" s="53">
        <f t="shared" si="310"/>
        <v>0</v>
      </c>
      <c r="T628" s="58"/>
      <c r="U628" s="58"/>
      <c r="V628" s="53">
        <f t="shared" si="311"/>
        <v>0</v>
      </c>
      <c r="W628" s="59"/>
      <c r="X628" s="6"/>
    </row>
    <row r="629" spans="1:24" s="77" customFormat="1" ht="15.75" x14ac:dyDescent="0.25">
      <c r="A629" s="33" t="s">
        <v>281</v>
      </c>
      <c r="B629" s="44" t="s">
        <v>334</v>
      </c>
      <c r="C629" s="37" t="s">
        <v>273</v>
      </c>
      <c r="D629" s="43" t="s">
        <v>274</v>
      </c>
      <c r="E629" s="53">
        <v>22750</v>
      </c>
      <c r="F629" s="53">
        <f t="shared" si="344"/>
        <v>13271</v>
      </c>
      <c r="G629" s="59">
        <v>13137.6</v>
      </c>
      <c r="H629" s="99">
        <v>8906</v>
      </c>
      <c r="I629" s="119"/>
      <c r="J629" s="55"/>
      <c r="K629" s="54">
        <f t="shared" si="345"/>
        <v>-133.39999999999964</v>
      </c>
      <c r="L629" s="55">
        <f t="shared" si="346"/>
        <v>1.01</v>
      </c>
      <c r="M629" s="59"/>
      <c r="N629" s="59"/>
      <c r="O629" s="53"/>
      <c r="P629" s="53"/>
      <c r="Q629" s="57">
        <f t="shared" si="309"/>
        <v>0</v>
      </c>
      <c r="R629" s="53"/>
      <c r="S629" s="53">
        <f t="shared" si="310"/>
        <v>0</v>
      </c>
      <c r="T629" s="58"/>
      <c r="U629" s="58"/>
      <c r="V629" s="53">
        <f t="shared" si="311"/>
        <v>0</v>
      </c>
      <c r="W629" s="59"/>
      <c r="X629" s="6"/>
    </row>
    <row r="630" spans="1:24" s="77" customFormat="1" ht="31.5" x14ac:dyDescent="0.25">
      <c r="A630" s="33" t="s">
        <v>281</v>
      </c>
      <c r="B630" s="44" t="s">
        <v>334</v>
      </c>
      <c r="C630" s="37" t="s">
        <v>275</v>
      </c>
      <c r="D630" s="43" t="s">
        <v>276</v>
      </c>
      <c r="E630" s="53"/>
      <c r="F630" s="53"/>
      <c r="G630" s="53"/>
      <c r="H630" s="53"/>
      <c r="I630" s="119"/>
      <c r="J630" s="55"/>
      <c r="K630" s="54"/>
      <c r="L630" s="55"/>
      <c r="M630" s="59"/>
      <c r="N630" s="59"/>
      <c r="O630" s="53"/>
      <c r="P630" s="53"/>
      <c r="Q630" s="57">
        <f t="shared" si="309"/>
        <v>0</v>
      </c>
      <c r="R630" s="53"/>
      <c r="S630" s="53">
        <f t="shared" si="310"/>
        <v>0</v>
      </c>
      <c r="T630" s="58"/>
      <c r="U630" s="58"/>
      <c r="V630" s="53">
        <f t="shared" si="311"/>
        <v>0</v>
      </c>
      <c r="W630" s="59"/>
      <c r="X630" s="6"/>
    </row>
    <row r="631" spans="1:24" s="77" customFormat="1" ht="15.75" x14ac:dyDescent="0.25">
      <c r="A631" s="33" t="s">
        <v>281</v>
      </c>
      <c r="B631" s="44" t="s">
        <v>334</v>
      </c>
      <c r="C631" s="37" t="s">
        <v>352</v>
      </c>
      <c r="D631" s="43" t="s">
        <v>350</v>
      </c>
      <c r="E631" s="53"/>
      <c r="F631" s="53"/>
      <c r="G631" s="53"/>
      <c r="H631" s="53"/>
      <c r="I631" s="119"/>
      <c r="J631" s="55"/>
      <c r="K631" s="54"/>
      <c r="L631" s="55"/>
      <c r="M631" s="59"/>
      <c r="N631" s="59"/>
      <c r="O631" s="53"/>
      <c r="P631" s="53"/>
      <c r="Q631" s="57">
        <f t="shared" si="309"/>
        <v>0</v>
      </c>
      <c r="R631" s="53"/>
      <c r="S631" s="53"/>
      <c r="T631" s="58"/>
      <c r="U631" s="58"/>
      <c r="V631" s="53"/>
      <c r="W631" s="59"/>
      <c r="X631" s="6"/>
    </row>
    <row r="632" spans="1:24" s="77" customFormat="1" ht="15.75" x14ac:dyDescent="0.25">
      <c r="A632" s="33" t="s">
        <v>281</v>
      </c>
      <c r="B632" s="44" t="s">
        <v>334</v>
      </c>
      <c r="C632" s="37" t="s">
        <v>353</v>
      </c>
      <c r="D632" s="38" t="s">
        <v>354</v>
      </c>
      <c r="E632" s="53">
        <v>349562</v>
      </c>
      <c r="F632" s="53">
        <f t="shared" ref="F632" si="347">ROUND(E632/12*7,0)</f>
        <v>203911</v>
      </c>
      <c r="G632" s="59">
        <v>311767.39</v>
      </c>
      <c r="H632" s="99">
        <v>243193</v>
      </c>
      <c r="I632" s="119">
        <f t="shared" ref="I632:I633" si="348">G632-F632</f>
        <v>107856.39000000001</v>
      </c>
      <c r="J632" s="55">
        <f t="shared" ref="J632:J633" si="349">ROUND(I632/F632*100,2)</f>
        <v>52.89</v>
      </c>
      <c r="K632" s="54"/>
      <c r="L632" s="55"/>
      <c r="M632" s="59"/>
      <c r="N632" s="59"/>
      <c r="O632" s="53"/>
      <c r="P632" s="53"/>
      <c r="Q632" s="57">
        <f t="shared" si="309"/>
        <v>0</v>
      </c>
      <c r="R632" s="53"/>
      <c r="S632" s="53">
        <f>ROUND(R632/12*3,0)</f>
        <v>0</v>
      </c>
      <c r="T632" s="58"/>
      <c r="U632" s="58"/>
      <c r="V632" s="53">
        <f>T632-U632</f>
        <v>0</v>
      </c>
      <c r="W632" s="59"/>
      <c r="X632" s="6"/>
    </row>
    <row r="633" spans="1:24" s="77" customFormat="1" ht="15.75" x14ac:dyDescent="0.25">
      <c r="A633" s="33" t="s">
        <v>281</v>
      </c>
      <c r="B633" s="44" t="s">
        <v>334</v>
      </c>
      <c r="C633" s="37" t="s">
        <v>359</v>
      </c>
      <c r="D633" s="43" t="s">
        <v>414</v>
      </c>
      <c r="E633" s="99">
        <v>3768986</v>
      </c>
      <c r="F633" s="53">
        <f>E633</f>
        <v>3768986</v>
      </c>
      <c r="G633" s="59">
        <v>3768986</v>
      </c>
      <c r="H633" s="99">
        <v>3768986</v>
      </c>
      <c r="I633" s="119">
        <f t="shared" si="348"/>
        <v>0</v>
      </c>
      <c r="J633" s="55">
        <f t="shared" si="349"/>
        <v>0</v>
      </c>
      <c r="K633" s="54">
        <f t="shared" ref="K632:K633" si="350">G633-F633</f>
        <v>0</v>
      </c>
      <c r="L633" s="55">
        <f t="shared" ref="L632:L633" si="351">ROUND(K633*100/-F633,2)</f>
        <v>0</v>
      </c>
      <c r="M633" s="59"/>
      <c r="N633" s="59"/>
      <c r="O633" s="53"/>
      <c r="P633" s="53"/>
      <c r="Q633" s="57">
        <f t="shared" si="309"/>
        <v>0</v>
      </c>
      <c r="R633" s="53"/>
      <c r="S633" s="53"/>
      <c r="T633" s="58"/>
      <c r="U633" s="58"/>
      <c r="V633" s="53"/>
      <c r="W633" s="59"/>
      <c r="X633" s="6"/>
    </row>
    <row r="634" spans="1:24" s="77" customFormat="1" ht="15.75" x14ac:dyDescent="0.25">
      <c r="A634" s="33" t="s">
        <v>281</v>
      </c>
      <c r="B634" s="44" t="s">
        <v>334</v>
      </c>
      <c r="C634" s="37" t="s">
        <v>379</v>
      </c>
      <c r="D634" s="39" t="s">
        <v>360</v>
      </c>
      <c r="E634" s="53"/>
      <c r="F634" s="99">
        <f>E634/12*1</f>
        <v>0</v>
      </c>
      <c r="G634" s="53"/>
      <c r="H634" s="53"/>
      <c r="I634" s="119"/>
      <c r="J634" s="55"/>
      <c r="K634" s="54"/>
      <c r="L634" s="55"/>
      <c r="M634" s="59"/>
      <c r="N634" s="59"/>
      <c r="O634" s="53"/>
      <c r="P634" s="53"/>
      <c r="Q634" s="57"/>
      <c r="R634" s="53"/>
      <c r="S634" s="53"/>
      <c r="T634" s="53"/>
      <c r="U634" s="53"/>
      <c r="V634" s="53"/>
      <c r="W634" s="59"/>
      <c r="X634" s="6"/>
    </row>
    <row r="635" spans="1:24" s="77" customFormat="1" ht="15.75" x14ac:dyDescent="0.25">
      <c r="A635" s="33" t="s">
        <v>281</v>
      </c>
      <c r="B635" s="44" t="s">
        <v>334</v>
      </c>
      <c r="C635" s="98" t="s">
        <v>380</v>
      </c>
      <c r="D635" s="117" t="s">
        <v>377</v>
      </c>
      <c r="E635" s="53">
        <v>19082</v>
      </c>
      <c r="F635" s="53">
        <f t="shared" ref="F635:F636" si="352">ROUND(E635/12*7,0)</f>
        <v>11131</v>
      </c>
      <c r="G635" s="59">
        <v>15503.27</v>
      </c>
      <c r="H635" s="99">
        <v>14189</v>
      </c>
      <c r="I635" s="119">
        <f t="shared" ref="I635:I636" si="353">G635-F635</f>
        <v>4372.2700000000004</v>
      </c>
      <c r="J635" s="55">
        <f t="shared" ref="J635:J636" si="354">ROUND(I635/F635*100,2)</f>
        <v>39.28</v>
      </c>
      <c r="K635" s="54"/>
      <c r="L635" s="55"/>
      <c r="M635" s="59"/>
      <c r="N635" s="59"/>
      <c r="O635" s="53"/>
      <c r="P635" s="53"/>
      <c r="Q635" s="57"/>
      <c r="R635" s="53"/>
      <c r="S635" s="53"/>
      <c r="T635" s="53"/>
      <c r="U635" s="53"/>
      <c r="V635" s="53"/>
      <c r="W635" s="59"/>
      <c r="X635" s="6"/>
    </row>
    <row r="636" spans="1:24" s="77" customFormat="1" ht="31.5" x14ac:dyDescent="0.25">
      <c r="A636" s="33" t="s">
        <v>281</v>
      </c>
      <c r="B636" s="44" t="s">
        <v>334</v>
      </c>
      <c r="C636" s="98" t="s">
        <v>391</v>
      </c>
      <c r="D636" s="117" t="s">
        <v>393</v>
      </c>
      <c r="E636" s="53">
        <v>9521</v>
      </c>
      <c r="F636" s="53">
        <f t="shared" si="352"/>
        <v>5554</v>
      </c>
      <c r="G636" s="59">
        <v>8569.6</v>
      </c>
      <c r="H636" s="99">
        <v>8569</v>
      </c>
      <c r="I636" s="119">
        <f t="shared" si="353"/>
        <v>3015.6000000000004</v>
      </c>
      <c r="J636" s="55">
        <f t="shared" si="354"/>
        <v>54.3</v>
      </c>
      <c r="K636" s="54"/>
      <c r="L636" s="55"/>
      <c r="M636" s="59"/>
      <c r="N636" s="59"/>
      <c r="O636" s="53"/>
      <c r="P636" s="53"/>
      <c r="Q636" s="57"/>
      <c r="R636" s="53"/>
      <c r="S636" s="53"/>
      <c r="T636" s="53"/>
      <c r="U636" s="53"/>
      <c r="V636" s="53"/>
      <c r="W636" s="59"/>
      <c r="X636" s="6"/>
    </row>
    <row r="637" spans="1:24" s="77" customFormat="1" ht="15.75" x14ac:dyDescent="0.25">
      <c r="A637" s="33" t="s">
        <v>281</v>
      </c>
      <c r="B637" s="44" t="s">
        <v>334</v>
      </c>
      <c r="C637" s="98" t="s">
        <v>386</v>
      </c>
      <c r="D637" s="117" t="s">
        <v>387</v>
      </c>
      <c r="E637" s="53">
        <v>433054</v>
      </c>
      <c r="F637" s="53">
        <v>433054</v>
      </c>
      <c r="G637" s="53">
        <v>433054</v>
      </c>
      <c r="H637" s="53">
        <v>433054</v>
      </c>
      <c r="I637" s="119">
        <f>G637-F637</f>
        <v>0</v>
      </c>
      <c r="J637" s="55">
        <f t="shared" ref="J637:J640" si="355">ROUND(I637/F637*100,2)</f>
        <v>0</v>
      </c>
      <c r="K637" s="54">
        <f>G637-F637</f>
        <v>0</v>
      </c>
      <c r="L637" s="55">
        <f>ROUND(K637*100/-F637,2)</f>
        <v>0</v>
      </c>
      <c r="M637" s="59"/>
      <c r="N637" s="59"/>
      <c r="O637" s="53"/>
      <c r="P637" s="53"/>
      <c r="Q637" s="57"/>
      <c r="R637" s="53"/>
      <c r="S637" s="53"/>
      <c r="T637" s="53"/>
      <c r="U637" s="53"/>
      <c r="V637" s="53"/>
      <c r="W637" s="59"/>
      <c r="X637" s="6"/>
    </row>
    <row r="638" spans="1:24" s="35" customFormat="1" ht="15.75" x14ac:dyDescent="0.25">
      <c r="A638" s="100" t="s">
        <v>282</v>
      </c>
      <c r="B638" s="100" t="s">
        <v>335</v>
      </c>
      <c r="C638" s="101" t="s">
        <v>102</v>
      </c>
      <c r="D638" s="102" t="s">
        <v>21</v>
      </c>
      <c r="E638" s="103">
        <f>E639+E678</f>
        <v>6925568</v>
      </c>
      <c r="F638" s="103">
        <f>F639+F678</f>
        <v>4053152.83</v>
      </c>
      <c r="G638" s="103">
        <f>G639+G678</f>
        <v>4009043.8399999994</v>
      </c>
      <c r="H638" s="103">
        <f>H639+H678</f>
        <v>3890703</v>
      </c>
      <c r="I638" s="127">
        <f>I639+I678</f>
        <v>73781.13</v>
      </c>
      <c r="J638" s="104">
        <f t="shared" si="355"/>
        <v>1.82</v>
      </c>
      <c r="K638" s="127">
        <f>K639+K678</f>
        <v>-144250.40000000072</v>
      </c>
      <c r="L638" s="106">
        <f>ROUND(K638*100/-F638,2)</f>
        <v>3.56</v>
      </c>
      <c r="M638" s="103">
        <f t="shared" ref="M638:V638" si="356">M639+M678</f>
        <v>130561</v>
      </c>
      <c r="N638" s="103">
        <f t="shared" si="356"/>
        <v>76160.58</v>
      </c>
      <c r="O638" s="103">
        <f t="shared" si="356"/>
        <v>77032</v>
      </c>
      <c r="P638" s="103">
        <f t="shared" si="356"/>
        <v>76847</v>
      </c>
      <c r="Q638" s="127">
        <f t="shared" si="356"/>
        <v>185</v>
      </c>
      <c r="R638" s="103">
        <f t="shared" si="356"/>
        <v>4650</v>
      </c>
      <c r="S638" s="103">
        <f t="shared" si="356"/>
        <v>2718</v>
      </c>
      <c r="T638" s="103">
        <f t="shared" si="356"/>
        <v>2771</v>
      </c>
      <c r="U638" s="103">
        <f t="shared" si="356"/>
        <v>2770</v>
      </c>
      <c r="V638" s="103">
        <f t="shared" si="356"/>
        <v>1</v>
      </c>
      <c r="W638" s="107">
        <v>82922</v>
      </c>
      <c r="X638" s="47"/>
    </row>
    <row r="639" spans="1:24" s="26" customFormat="1" ht="29.25" customHeight="1" x14ac:dyDescent="0.25">
      <c r="A639" s="33" t="s">
        <v>282</v>
      </c>
      <c r="B639" s="21">
        <v>1</v>
      </c>
      <c r="C639" s="23" t="s">
        <v>102</v>
      </c>
      <c r="D639" s="27" t="s">
        <v>22</v>
      </c>
      <c r="E639" s="52">
        <f>E640+E646+E660</f>
        <v>6702498</v>
      </c>
      <c r="F639" s="52">
        <f>F640+F646+F660</f>
        <v>3913194</v>
      </c>
      <c r="G639" s="52">
        <f>G640+G646+G660</f>
        <v>3842477.6799999992</v>
      </c>
      <c r="H639" s="52">
        <f>H640+H646+H660</f>
        <v>3745582</v>
      </c>
      <c r="I639" s="52">
        <f>I640+I646+I660</f>
        <v>46451.91</v>
      </c>
      <c r="J639" s="50">
        <f t="shared" si="355"/>
        <v>1.19</v>
      </c>
      <c r="K639" s="52">
        <f>K640+K646+K660</f>
        <v>-140764.23000000071</v>
      </c>
      <c r="L639" s="55">
        <f>ROUND(K639*100/-F639,2)</f>
        <v>3.6</v>
      </c>
      <c r="M639" s="49">
        <v>115348</v>
      </c>
      <c r="N639" s="49">
        <f>ROUND(M639/12*7,2)</f>
        <v>67286.33</v>
      </c>
      <c r="O639" s="52">
        <f t="shared" ref="O639:V639" si="357">O640+O646+O660</f>
        <v>74368</v>
      </c>
      <c r="P639" s="52">
        <f t="shared" si="357"/>
        <v>74246</v>
      </c>
      <c r="Q639" s="52">
        <f t="shared" si="357"/>
        <v>122</v>
      </c>
      <c r="R639" s="52">
        <f t="shared" si="357"/>
        <v>4449</v>
      </c>
      <c r="S639" s="52">
        <f t="shared" si="357"/>
        <v>2600</v>
      </c>
      <c r="T639" s="59">
        <f t="shared" si="357"/>
        <v>2647</v>
      </c>
      <c r="U639" s="59">
        <f t="shared" si="357"/>
        <v>2647</v>
      </c>
      <c r="V639" s="59">
        <f t="shared" si="357"/>
        <v>0</v>
      </c>
      <c r="W639" s="59"/>
      <c r="X639" s="25"/>
    </row>
    <row r="640" spans="1:24" s="26" customFormat="1" ht="26.25" customHeight="1" x14ac:dyDescent="0.25">
      <c r="A640" s="33" t="s">
        <v>282</v>
      </c>
      <c r="B640" s="33" t="s">
        <v>329</v>
      </c>
      <c r="C640" s="23" t="s">
        <v>102</v>
      </c>
      <c r="D640" s="32" t="s">
        <v>23</v>
      </c>
      <c r="E640" s="49">
        <f>SUM(E641:E645)</f>
        <v>6090129</v>
      </c>
      <c r="F640" s="49">
        <f>SUM(F641:F645)</f>
        <v>3552693</v>
      </c>
      <c r="G640" s="49">
        <f>SUM(G641:G645)</f>
        <v>3585769</v>
      </c>
      <c r="H640" s="49">
        <f>SUM(H641:H645)</f>
        <v>3552693</v>
      </c>
      <c r="I640" s="49">
        <f>SUM(I641:I645)</f>
        <v>33076</v>
      </c>
      <c r="J640" s="50">
        <f t="shared" si="355"/>
        <v>0.93</v>
      </c>
      <c r="K640" s="49">
        <f>SUM(K641:K645)</f>
        <v>0</v>
      </c>
      <c r="L640" s="55">
        <f>ROUND(K640*100/-F640,2)</f>
        <v>0</v>
      </c>
      <c r="M640" s="49"/>
      <c r="N640" s="49"/>
      <c r="O640" s="52">
        <f t="shared" ref="O640:V640" si="358">SUM(O641:O645)</f>
        <v>72958</v>
      </c>
      <c r="P640" s="52">
        <f t="shared" si="358"/>
        <v>72958</v>
      </c>
      <c r="Q640" s="52">
        <f t="shared" si="358"/>
        <v>0</v>
      </c>
      <c r="R640" s="52">
        <f t="shared" si="358"/>
        <v>4411</v>
      </c>
      <c r="S640" s="52">
        <f t="shared" si="358"/>
        <v>2573</v>
      </c>
      <c r="T640" s="52">
        <f t="shared" si="358"/>
        <v>2607</v>
      </c>
      <c r="U640" s="49">
        <f t="shared" si="358"/>
        <v>2607</v>
      </c>
      <c r="V640" s="49">
        <f t="shared" si="358"/>
        <v>0</v>
      </c>
      <c r="W640" s="49"/>
      <c r="X640" s="25"/>
    </row>
    <row r="641" spans="1:27" s="26" customFormat="1" ht="22.5" customHeight="1" x14ac:dyDescent="0.25">
      <c r="A641" s="33" t="s">
        <v>282</v>
      </c>
      <c r="B641" s="33" t="s">
        <v>329</v>
      </c>
      <c r="C641" s="23" t="s">
        <v>73</v>
      </c>
      <c r="D641" s="34" t="s">
        <v>106</v>
      </c>
      <c r="E641" s="53">
        <v>3861951</v>
      </c>
      <c r="F641" s="99">
        <f>321902*3+321805*4</f>
        <v>2252926</v>
      </c>
      <c r="G641" s="99">
        <v>2286002</v>
      </c>
      <c r="H641" s="99">
        <f>321902*3+321805*4</f>
        <v>2252926</v>
      </c>
      <c r="I641" s="119">
        <f>G641-F641</f>
        <v>33076</v>
      </c>
      <c r="J641" s="55">
        <f>ROUND(I641/F641*100,2)</f>
        <v>1.47</v>
      </c>
      <c r="K641" s="54"/>
      <c r="L641" s="55"/>
      <c r="M641" s="53"/>
      <c r="N641" s="53"/>
      <c r="O641" s="53">
        <v>72958</v>
      </c>
      <c r="P641" s="53">
        <v>72958</v>
      </c>
      <c r="Q641" s="59">
        <f>O641-P641</f>
        <v>0</v>
      </c>
      <c r="R641" s="74">
        <v>4411</v>
      </c>
      <c r="S641" s="53">
        <f>ROUND(R641/12*7,0)</f>
        <v>2573</v>
      </c>
      <c r="T641" s="58">
        <v>2607</v>
      </c>
      <c r="U641" s="58">
        <v>2607</v>
      </c>
      <c r="V641" s="53">
        <f>T641-U641</f>
        <v>0</v>
      </c>
      <c r="W641" s="53"/>
      <c r="X641" s="6"/>
      <c r="Z641" s="176"/>
      <c r="AA641" s="176"/>
    </row>
    <row r="642" spans="1:27" s="35" customFormat="1" ht="15.75" x14ac:dyDescent="0.25">
      <c r="A642" s="33" t="s">
        <v>282</v>
      </c>
      <c r="B642" s="33" t="s">
        <v>329</v>
      </c>
      <c r="C642" s="23" t="s">
        <v>74</v>
      </c>
      <c r="D642" s="116" t="s">
        <v>104</v>
      </c>
      <c r="E642" s="53">
        <v>2142483</v>
      </c>
      <c r="F642" s="53">
        <f>178540*7</f>
        <v>1249780</v>
      </c>
      <c r="G642" s="53">
        <f>178540*7</f>
        <v>1249780</v>
      </c>
      <c r="H642" s="53">
        <f>178540*7</f>
        <v>1249780</v>
      </c>
      <c r="I642" s="119"/>
      <c r="J642" s="55"/>
      <c r="K642" s="54"/>
      <c r="L642" s="55"/>
      <c r="M642" s="59"/>
      <c r="N642" s="59"/>
      <c r="O642" s="53"/>
      <c r="P642" s="53"/>
      <c r="Q642" s="57">
        <f>O642-P642</f>
        <v>0</v>
      </c>
      <c r="R642" s="53"/>
      <c r="S642" s="53">
        <f>ROUND(R642/12*3,0)</f>
        <v>0</v>
      </c>
      <c r="T642" s="58"/>
      <c r="U642" s="58"/>
      <c r="V642" s="53">
        <f>T642-U642</f>
        <v>0</v>
      </c>
      <c r="W642" s="59"/>
      <c r="X642" s="6"/>
    </row>
    <row r="643" spans="1:27" s="35" customFormat="1" ht="15.75" x14ac:dyDescent="0.25">
      <c r="A643" s="33" t="s">
        <v>282</v>
      </c>
      <c r="B643" s="33" t="s">
        <v>329</v>
      </c>
      <c r="C643" s="23" t="s">
        <v>74</v>
      </c>
      <c r="D643" s="116" t="s">
        <v>105</v>
      </c>
      <c r="E643" s="53">
        <v>85695</v>
      </c>
      <c r="F643" s="53">
        <f>7141*7</f>
        <v>49987</v>
      </c>
      <c r="G643" s="53">
        <f>7141*7</f>
        <v>49987</v>
      </c>
      <c r="H643" s="53">
        <f>7141*7</f>
        <v>49987</v>
      </c>
      <c r="I643" s="119"/>
      <c r="J643" s="55"/>
      <c r="K643" s="54"/>
      <c r="L643" s="55"/>
      <c r="M643" s="59"/>
      <c r="N643" s="59"/>
      <c r="O643" s="53"/>
      <c r="P643" s="53"/>
      <c r="Q643" s="57">
        <f>O643-P643</f>
        <v>0</v>
      </c>
      <c r="R643" s="53"/>
      <c r="S643" s="53">
        <f>ROUND(R643/12*3,0)</f>
        <v>0</v>
      </c>
      <c r="T643" s="58"/>
      <c r="U643" s="58"/>
      <c r="V643" s="53">
        <f>T643-U643</f>
        <v>0</v>
      </c>
      <c r="W643" s="59"/>
      <c r="X643" s="6"/>
    </row>
    <row r="644" spans="1:27" s="35" customFormat="1" ht="15.75" x14ac:dyDescent="0.25">
      <c r="A644" s="33" t="s">
        <v>282</v>
      </c>
      <c r="B644" s="33" t="s">
        <v>329</v>
      </c>
      <c r="C644" s="23" t="s">
        <v>75</v>
      </c>
      <c r="D644" s="34" t="s">
        <v>107</v>
      </c>
      <c r="E644" s="53"/>
      <c r="F644" s="53"/>
      <c r="G644" s="53"/>
      <c r="H644" s="53"/>
      <c r="I644" s="54"/>
      <c r="J644" s="50"/>
      <c r="K644" s="54"/>
      <c r="L644" s="55"/>
      <c r="M644" s="59"/>
      <c r="N644" s="59"/>
      <c r="O644" s="53"/>
      <c r="P644" s="53"/>
      <c r="Q644" s="57">
        <f>O644-P644</f>
        <v>0</v>
      </c>
      <c r="R644" s="53"/>
      <c r="S644" s="53">
        <f>ROUND(R644/12*3,0)</f>
        <v>0</v>
      </c>
      <c r="T644" s="58"/>
      <c r="U644" s="58"/>
      <c r="V644" s="53">
        <f>T644-U644</f>
        <v>0</v>
      </c>
      <c r="W644" s="59"/>
      <c r="X644" s="6"/>
    </row>
    <row r="645" spans="1:27" s="35" customFormat="1" ht="31.5" x14ac:dyDescent="0.25">
      <c r="A645" s="33" t="s">
        <v>282</v>
      </c>
      <c r="B645" s="33" t="s">
        <v>329</v>
      </c>
      <c r="C645" s="23" t="s">
        <v>76</v>
      </c>
      <c r="D645" s="34" t="s">
        <v>108</v>
      </c>
      <c r="E645" s="53"/>
      <c r="F645" s="53"/>
      <c r="G645" s="53"/>
      <c r="H645" s="53"/>
      <c r="I645" s="54"/>
      <c r="J645" s="50"/>
      <c r="K645" s="54"/>
      <c r="L645" s="55"/>
      <c r="M645" s="59"/>
      <c r="N645" s="59"/>
      <c r="O645" s="53"/>
      <c r="P645" s="53"/>
      <c r="Q645" s="57">
        <f>O645-P645</f>
        <v>0</v>
      </c>
      <c r="R645" s="53"/>
      <c r="S645" s="53">
        <f>ROUND(R645/12*3,0)</f>
        <v>0</v>
      </c>
      <c r="T645" s="58"/>
      <c r="U645" s="58"/>
      <c r="V645" s="53">
        <f>T645-U645</f>
        <v>0</v>
      </c>
      <c r="W645" s="59"/>
      <c r="X645" s="6"/>
    </row>
    <row r="646" spans="1:27" s="35" customFormat="1" ht="15.75" x14ac:dyDescent="0.25">
      <c r="A646" s="33" t="s">
        <v>282</v>
      </c>
      <c r="B646" s="22" t="s">
        <v>330</v>
      </c>
      <c r="C646" s="36"/>
      <c r="D646" s="32" t="s">
        <v>24</v>
      </c>
      <c r="E646" s="61">
        <f>SUM(E647:E659)</f>
        <v>0</v>
      </c>
      <c r="F646" s="61">
        <f>SUM(F647:F659)</f>
        <v>0</v>
      </c>
      <c r="G646" s="61">
        <f>SUM(G647:G659)</f>
        <v>0</v>
      </c>
      <c r="H646" s="61">
        <f>SUM(H647:H659)</f>
        <v>0</v>
      </c>
      <c r="I646" s="120">
        <f>SUM(I647:I659)</f>
        <v>0</v>
      </c>
      <c r="J646" s="50"/>
      <c r="K646" s="120">
        <f>SUM(K647:K659)</f>
        <v>0</v>
      </c>
      <c r="L646" s="61">
        <f>SUM(L647:L659)</f>
        <v>0</v>
      </c>
      <c r="M646" s="61"/>
      <c r="N646" s="61"/>
      <c r="O646" s="61">
        <f t="shared" ref="O646:V646" si="359">SUM(O647:O659)</f>
        <v>0</v>
      </c>
      <c r="P646" s="61">
        <f t="shared" si="359"/>
        <v>0</v>
      </c>
      <c r="Q646" s="120">
        <f t="shared" si="359"/>
        <v>0</v>
      </c>
      <c r="R646" s="61">
        <f t="shared" si="359"/>
        <v>0</v>
      </c>
      <c r="S646" s="61">
        <f t="shared" si="359"/>
        <v>0</v>
      </c>
      <c r="T646" s="137">
        <f t="shared" si="359"/>
        <v>0</v>
      </c>
      <c r="U646" s="137">
        <f t="shared" si="359"/>
        <v>0</v>
      </c>
      <c r="V646" s="61">
        <f t="shared" si="359"/>
        <v>0</v>
      </c>
      <c r="W646" s="68"/>
      <c r="X646" s="6"/>
    </row>
    <row r="647" spans="1:27" s="35" customFormat="1" ht="15.75" x14ac:dyDescent="0.25">
      <c r="A647" s="33" t="s">
        <v>282</v>
      </c>
      <c r="B647" s="33" t="s">
        <v>330</v>
      </c>
      <c r="C647" s="37" t="s">
        <v>25</v>
      </c>
      <c r="D647" s="34" t="s">
        <v>54</v>
      </c>
      <c r="E647" s="53"/>
      <c r="F647" s="53"/>
      <c r="G647" s="53"/>
      <c r="H647" s="53"/>
      <c r="I647" s="119"/>
      <c r="J647" s="55"/>
      <c r="K647" s="119"/>
      <c r="L647" s="55"/>
      <c r="M647" s="59"/>
      <c r="N647" s="59"/>
      <c r="O647" s="53"/>
      <c r="P647" s="53"/>
      <c r="Q647" s="59">
        <f t="shared" ref="Q647:Q659" si="360">O647-P647</f>
        <v>0</v>
      </c>
      <c r="R647" s="53"/>
      <c r="S647" s="53">
        <f t="shared" ref="S647:S659" si="361">ROUND(R647/12*3,0)</f>
        <v>0</v>
      </c>
      <c r="T647" s="53"/>
      <c r="U647" s="53"/>
      <c r="V647" s="53">
        <f t="shared" ref="V647:V659" si="362">T647-U647</f>
        <v>0</v>
      </c>
      <c r="W647" s="59"/>
      <c r="X647" s="6"/>
    </row>
    <row r="648" spans="1:27" s="35" customFormat="1" ht="15.75" x14ac:dyDescent="0.25">
      <c r="A648" s="33" t="s">
        <v>282</v>
      </c>
      <c r="B648" s="33" t="s">
        <v>330</v>
      </c>
      <c r="C648" s="37" t="s">
        <v>26</v>
      </c>
      <c r="D648" s="34" t="s">
        <v>27</v>
      </c>
      <c r="E648" s="53"/>
      <c r="F648" s="53"/>
      <c r="G648" s="53"/>
      <c r="H648" s="53"/>
      <c r="I648" s="54"/>
      <c r="J648" s="50"/>
      <c r="K648" s="54"/>
      <c r="L648" s="55"/>
      <c r="M648" s="59"/>
      <c r="N648" s="59"/>
      <c r="O648" s="53"/>
      <c r="P648" s="53"/>
      <c r="Q648" s="57">
        <f t="shared" si="360"/>
        <v>0</v>
      </c>
      <c r="R648" s="53"/>
      <c r="S648" s="53">
        <f t="shared" si="361"/>
        <v>0</v>
      </c>
      <c r="T648" s="58"/>
      <c r="U648" s="58"/>
      <c r="V648" s="53">
        <f t="shared" si="362"/>
        <v>0</v>
      </c>
      <c r="W648" s="59"/>
      <c r="X648" s="6"/>
    </row>
    <row r="649" spans="1:27" s="35" customFormat="1" ht="31.5" x14ac:dyDescent="0.25">
      <c r="A649" s="33" t="s">
        <v>282</v>
      </c>
      <c r="B649" s="33" t="s">
        <v>330</v>
      </c>
      <c r="C649" s="37" t="s">
        <v>28</v>
      </c>
      <c r="D649" s="34" t="s">
        <v>29</v>
      </c>
      <c r="E649" s="53"/>
      <c r="F649" s="53"/>
      <c r="G649" s="53"/>
      <c r="H649" s="53"/>
      <c r="I649" s="54"/>
      <c r="J649" s="50"/>
      <c r="K649" s="54"/>
      <c r="L649" s="55"/>
      <c r="M649" s="59"/>
      <c r="N649" s="59"/>
      <c r="O649" s="53"/>
      <c r="P649" s="53"/>
      <c r="Q649" s="57">
        <f t="shared" si="360"/>
        <v>0</v>
      </c>
      <c r="R649" s="53"/>
      <c r="S649" s="53">
        <f t="shared" si="361"/>
        <v>0</v>
      </c>
      <c r="T649" s="58"/>
      <c r="U649" s="58"/>
      <c r="V649" s="53">
        <f t="shared" si="362"/>
        <v>0</v>
      </c>
      <c r="W649" s="59"/>
      <c r="X649" s="6"/>
    </row>
    <row r="650" spans="1:27" s="35" customFormat="1" ht="15.75" x14ac:dyDescent="0.25">
      <c r="A650" s="33" t="s">
        <v>282</v>
      </c>
      <c r="B650" s="33" t="s">
        <v>330</v>
      </c>
      <c r="C650" s="37" t="s">
        <v>56</v>
      </c>
      <c r="D650" s="34" t="s">
        <v>53</v>
      </c>
      <c r="E650" s="53"/>
      <c r="F650" s="53"/>
      <c r="G650" s="53"/>
      <c r="H650" s="53"/>
      <c r="I650" s="54"/>
      <c r="J650" s="50"/>
      <c r="K650" s="54"/>
      <c r="L650" s="55"/>
      <c r="M650" s="59"/>
      <c r="N650" s="59"/>
      <c r="O650" s="53"/>
      <c r="P650" s="53"/>
      <c r="Q650" s="57">
        <f t="shared" si="360"/>
        <v>0</v>
      </c>
      <c r="R650" s="53"/>
      <c r="S650" s="53">
        <f t="shared" si="361"/>
        <v>0</v>
      </c>
      <c r="T650" s="58"/>
      <c r="U650" s="58"/>
      <c r="V650" s="53">
        <f t="shared" si="362"/>
        <v>0</v>
      </c>
      <c r="W650" s="59"/>
      <c r="X650" s="6"/>
    </row>
    <row r="651" spans="1:27" s="35" customFormat="1" ht="15.75" x14ac:dyDescent="0.25">
      <c r="A651" s="33" t="s">
        <v>282</v>
      </c>
      <c r="B651" s="33" t="s">
        <v>330</v>
      </c>
      <c r="C651" s="37" t="s">
        <v>57</v>
      </c>
      <c r="D651" s="34" t="s">
        <v>68</v>
      </c>
      <c r="E651" s="53"/>
      <c r="F651" s="53"/>
      <c r="G651" s="53"/>
      <c r="H651" s="53"/>
      <c r="I651" s="54"/>
      <c r="J651" s="50"/>
      <c r="K651" s="54"/>
      <c r="L651" s="55"/>
      <c r="M651" s="59"/>
      <c r="N651" s="59"/>
      <c r="O651" s="53"/>
      <c r="P651" s="53"/>
      <c r="Q651" s="57">
        <f t="shared" si="360"/>
        <v>0</v>
      </c>
      <c r="R651" s="53"/>
      <c r="S651" s="53">
        <f t="shared" si="361"/>
        <v>0</v>
      </c>
      <c r="T651" s="58"/>
      <c r="U651" s="58"/>
      <c r="V651" s="53">
        <f t="shared" si="362"/>
        <v>0</v>
      </c>
      <c r="W651" s="59"/>
      <c r="X651" s="6"/>
    </row>
    <row r="652" spans="1:27" s="35" customFormat="1" ht="15.75" x14ac:dyDescent="0.25">
      <c r="A652" s="33" t="s">
        <v>282</v>
      </c>
      <c r="B652" s="33" t="s">
        <v>330</v>
      </c>
      <c r="C652" s="37" t="s">
        <v>58</v>
      </c>
      <c r="D652" s="34" t="s">
        <v>70</v>
      </c>
      <c r="E652" s="53"/>
      <c r="F652" s="53"/>
      <c r="G652" s="53"/>
      <c r="H652" s="53"/>
      <c r="I652" s="54"/>
      <c r="J652" s="50"/>
      <c r="K652" s="54"/>
      <c r="L652" s="55"/>
      <c r="M652" s="59"/>
      <c r="N652" s="59"/>
      <c r="O652" s="53"/>
      <c r="P652" s="53"/>
      <c r="Q652" s="57">
        <f t="shared" si="360"/>
        <v>0</v>
      </c>
      <c r="R652" s="53"/>
      <c r="S652" s="53">
        <f t="shared" si="361"/>
        <v>0</v>
      </c>
      <c r="T652" s="58"/>
      <c r="U652" s="58"/>
      <c r="V652" s="53">
        <f t="shared" si="362"/>
        <v>0</v>
      </c>
      <c r="W652" s="59"/>
      <c r="X652" s="6"/>
    </row>
    <row r="653" spans="1:27" s="35" customFormat="1" ht="31.5" x14ac:dyDescent="0.25">
      <c r="A653" s="33" t="s">
        <v>282</v>
      </c>
      <c r="B653" s="33" t="s">
        <v>330</v>
      </c>
      <c r="C653" s="37" t="s">
        <v>59</v>
      </c>
      <c r="D653" s="34" t="s">
        <v>69</v>
      </c>
      <c r="E653" s="53"/>
      <c r="F653" s="53"/>
      <c r="G653" s="53"/>
      <c r="H653" s="53"/>
      <c r="I653" s="54"/>
      <c r="J653" s="50"/>
      <c r="K653" s="54"/>
      <c r="L653" s="55"/>
      <c r="M653" s="59"/>
      <c r="N653" s="59"/>
      <c r="O653" s="53"/>
      <c r="P653" s="53"/>
      <c r="Q653" s="57">
        <f t="shared" si="360"/>
        <v>0</v>
      </c>
      <c r="R653" s="53"/>
      <c r="S653" s="53">
        <f t="shared" si="361"/>
        <v>0</v>
      </c>
      <c r="T653" s="58"/>
      <c r="U653" s="58"/>
      <c r="V653" s="53">
        <f t="shared" si="362"/>
        <v>0</v>
      </c>
      <c r="W653" s="59"/>
      <c r="X653" s="6"/>
    </row>
    <row r="654" spans="1:27" s="35" customFormat="1" ht="15.75" x14ac:dyDescent="0.25">
      <c r="A654" s="33" t="s">
        <v>282</v>
      </c>
      <c r="B654" s="33" t="s">
        <v>330</v>
      </c>
      <c r="C654" s="37" t="s">
        <v>60</v>
      </c>
      <c r="D654" s="34" t="s">
        <v>72</v>
      </c>
      <c r="E654" s="53"/>
      <c r="F654" s="53"/>
      <c r="G654" s="53"/>
      <c r="H654" s="53"/>
      <c r="I654" s="54"/>
      <c r="J654" s="50"/>
      <c r="K654" s="54"/>
      <c r="L654" s="55"/>
      <c r="M654" s="59"/>
      <c r="N654" s="59"/>
      <c r="O654" s="53"/>
      <c r="P654" s="53"/>
      <c r="Q654" s="57">
        <f t="shared" si="360"/>
        <v>0</v>
      </c>
      <c r="R654" s="53"/>
      <c r="S654" s="53">
        <f t="shared" si="361"/>
        <v>0</v>
      </c>
      <c r="T654" s="58"/>
      <c r="U654" s="58"/>
      <c r="V654" s="53">
        <f t="shared" si="362"/>
        <v>0</v>
      </c>
      <c r="W654" s="59"/>
      <c r="X654" s="6"/>
    </row>
    <row r="655" spans="1:27" s="35" customFormat="1" ht="15.75" x14ac:dyDescent="0.25">
      <c r="A655" s="33" t="s">
        <v>282</v>
      </c>
      <c r="B655" s="33" t="s">
        <v>330</v>
      </c>
      <c r="C655" s="37" t="s">
        <v>61</v>
      </c>
      <c r="D655" s="34" t="s">
        <v>67</v>
      </c>
      <c r="E655" s="53"/>
      <c r="F655" s="53"/>
      <c r="G655" s="53"/>
      <c r="H655" s="53"/>
      <c r="I655" s="54"/>
      <c r="J655" s="50"/>
      <c r="K655" s="54"/>
      <c r="L655" s="55"/>
      <c r="M655" s="59"/>
      <c r="N655" s="59"/>
      <c r="O655" s="53"/>
      <c r="P655" s="53"/>
      <c r="Q655" s="57">
        <f t="shared" si="360"/>
        <v>0</v>
      </c>
      <c r="R655" s="53"/>
      <c r="S655" s="53">
        <f t="shared" si="361"/>
        <v>0</v>
      </c>
      <c r="T655" s="58"/>
      <c r="U655" s="58"/>
      <c r="V655" s="53">
        <f t="shared" si="362"/>
        <v>0</v>
      </c>
      <c r="W655" s="59"/>
      <c r="X655" s="6"/>
    </row>
    <row r="656" spans="1:27" s="35" customFormat="1" ht="15.75" x14ac:dyDescent="0.25">
      <c r="A656" s="33" t="s">
        <v>282</v>
      </c>
      <c r="B656" s="33" t="s">
        <v>330</v>
      </c>
      <c r="C656" s="37" t="s">
        <v>62</v>
      </c>
      <c r="D656" s="34" t="s">
        <v>66</v>
      </c>
      <c r="E656" s="53"/>
      <c r="F656" s="53"/>
      <c r="G656" s="53"/>
      <c r="H656" s="53"/>
      <c r="I656" s="54"/>
      <c r="J656" s="50"/>
      <c r="K656" s="54"/>
      <c r="L656" s="55"/>
      <c r="M656" s="59"/>
      <c r="N656" s="59"/>
      <c r="O656" s="53"/>
      <c r="P656" s="53"/>
      <c r="Q656" s="57">
        <f t="shared" si="360"/>
        <v>0</v>
      </c>
      <c r="R656" s="53"/>
      <c r="S656" s="53">
        <f t="shared" si="361"/>
        <v>0</v>
      </c>
      <c r="T656" s="58"/>
      <c r="U656" s="58"/>
      <c r="V656" s="53">
        <f t="shared" si="362"/>
        <v>0</v>
      </c>
      <c r="W656" s="59"/>
      <c r="X656" s="6"/>
    </row>
    <row r="657" spans="1:28" s="35" customFormat="1" ht="15.75" x14ac:dyDescent="0.25">
      <c r="A657" s="33" t="s">
        <v>282</v>
      </c>
      <c r="B657" s="33" t="s">
        <v>330</v>
      </c>
      <c r="C657" s="37" t="s">
        <v>63</v>
      </c>
      <c r="D657" s="34" t="s">
        <v>52</v>
      </c>
      <c r="E657" s="53"/>
      <c r="F657" s="53"/>
      <c r="G657" s="53"/>
      <c r="H657" s="53"/>
      <c r="I657" s="54"/>
      <c r="J657" s="50"/>
      <c r="K657" s="54"/>
      <c r="L657" s="55"/>
      <c r="M657" s="59"/>
      <c r="N657" s="59"/>
      <c r="O657" s="53"/>
      <c r="P657" s="53"/>
      <c r="Q657" s="57">
        <f t="shared" si="360"/>
        <v>0</v>
      </c>
      <c r="R657" s="53"/>
      <c r="S657" s="53">
        <f t="shared" si="361"/>
        <v>0</v>
      </c>
      <c r="T657" s="58"/>
      <c r="U657" s="58"/>
      <c r="V657" s="53">
        <f t="shared" si="362"/>
        <v>0</v>
      </c>
      <c r="W657" s="59"/>
      <c r="X657" s="6"/>
    </row>
    <row r="658" spans="1:28" s="35" customFormat="1" ht="15.75" x14ac:dyDescent="0.25">
      <c r="A658" s="33" t="s">
        <v>282</v>
      </c>
      <c r="B658" s="33" t="s">
        <v>330</v>
      </c>
      <c r="C658" s="37" t="s">
        <v>64</v>
      </c>
      <c r="D658" s="34" t="s">
        <v>55</v>
      </c>
      <c r="E658" s="53"/>
      <c r="F658" s="53"/>
      <c r="G658" s="53"/>
      <c r="H658" s="53"/>
      <c r="I658" s="54"/>
      <c r="J658" s="50"/>
      <c r="K658" s="54"/>
      <c r="L658" s="55"/>
      <c r="M658" s="59"/>
      <c r="N658" s="59"/>
      <c r="O658" s="53"/>
      <c r="P658" s="53"/>
      <c r="Q658" s="57">
        <f t="shared" si="360"/>
        <v>0</v>
      </c>
      <c r="R658" s="53"/>
      <c r="S658" s="53">
        <f t="shared" si="361"/>
        <v>0</v>
      </c>
      <c r="T658" s="58"/>
      <c r="U658" s="58"/>
      <c r="V658" s="53">
        <f t="shared" si="362"/>
        <v>0</v>
      </c>
      <c r="W658" s="59"/>
      <c r="X658" s="6"/>
    </row>
    <row r="659" spans="1:28" s="35" customFormat="1" ht="15.75" x14ac:dyDescent="0.25">
      <c r="A659" s="33" t="s">
        <v>282</v>
      </c>
      <c r="B659" s="33" t="s">
        <v>330</v>
      </c>
      <c r="C659" s="37" t="s">
        <v>65</v>
      </c>
      <c r="D659" s="34" t="s">
        <v>71</v>
      </c>
      <c r="E659" s="53"/>
      <c r="F659" s="53"/>
      <c r="G659" s="53"/>
      <c r="H659" s="53"/>
      <c r="I659" s="54"/>
      <c r="J659" s="50"/>
      <c r="K659" s="54"/>
      <c r="L659" s="55"/>
      <c r="M659" s="59"/>
      <c r="N659" s="59"/>
      <c r="O659" s="53"/>
      <c r="P659" s="53"/>
      <c r="Q659" s="57">
        <f t="shared" si="360"/>
        <v>0</v>
      </c>
      <c r="R659" s="53"/>
      <c r="S659" s="53">
        <f t="shared" si="361"/>
        <v>0</v>
      </c>
      <c r="T659" s="58"/>
      <c r="U659" s="58"/>
      <c r="V659" s="53">
        <f t="shared" si="362"/>
        <v>0</v>
      </c>
      <c r="W659" s="59"/>
      <c r="X659" s="6"/>
    </row>
    <row r="660" spans="1:28" s="35" customFormat="1" ht="31.5" x14ac:dyDescent="0.25">
      <c r="A660" s="33" t="s">
        <v>282</v>
      </c>
      <c r="B660" s="22" t="s">
        <v>331</v>
      </c>
      <c r="C660" s="23" t="s">
        <v>102</v>
      </c>
      <c r="D660" s="32" t="s">
        <v>30</v>
      </c>
      <c r="E660" s="61">
        <f>SUM(E661:E677)</f>
        <v>612369</v>
      </c>
      <c r="F660" s="61">
        <f>SUM(F661:F677)</f>
        <v>360501</v>
      </c>
      <c r="G660" s="61">
        <f>SUM(G661:G677)</f>
        <v>256708.67999999929</v>
      </c>
      <c r="H660" s="61">
        <f>SUM(H661:H677)</f>
        <v>192889</v>
      </c>
      <c r="I660" s="120">
        <f>SUM(I661:I677)</f>
        <v>13375.91</v>
      </c>
      <c r="J660" s="50">
        <f>ROUND(I660/F660*100,2)</f>
        <v>3.71</v>
      </c>
      <c r="K660" s="120">
        <f>SUM(K661:K677)</f>
        <v>-140764.23000000071</v>
      </c>
      <c r="L660" s="55">
        <f>ROUND(K660*100/-F660,2)</f>
        <v>39.049999999999997</v>
      </c>
      <c r="M660" s="61"/>
      <c r="N660" s="61"/>
      <c r="O660" s="61">
        <f t="shared" ref="O660:V660" si="363">SUM(O661:O675)</f>
        <v>1410</v>
      </c>
      <c r="P660" s="61">
        <f t="shared" si="363"/>
        <v>1288</v>
      </c>
      <c r="Q660" s="120">
        <f t="shared" si="363"/>
        <v>122</v>
      </c>
      <c r="R660" s="61">
        <f t="shared" si="363"/>
        <v>38</v>
      </c>
      <c r="S660" s="61">
        <f t="shared" si="363"/>
        <v>27</v>
      </c>
      <c r="T660" s="137">
        <f t="shared" si="363"/>
        <v>40</v>
      </c>
      <c r="U660" s="137">
        <f t="shared" si="363"/>
        <v>40</v>
      </c>
      <c r="V660" s="61">
        <f t="shared" si="363"/>
        <v>0</v>
      </c>
      <c r="W660" s="61"/>
      <c r="X660" s="6"/>
    </row>
    <row r="661" spans="1:28" s="35" customFormat="1" ht="15.75" x14ac:dyDescent="0.25">
      <c r="A661" s="33" t="s">
        <v>282</v>
      </c>
      <c r="B661" s="33" t="s">
        <v>331</v>
      </c>
      <c r="C661" s="23" t="s">
        <v>79</v>
      </c>
      <c r="D661" s="43" t="s">
        <v>77</v>
      </c>
      <c r="E661" s="53">
        <v>9138</v>
      </c>
      <c r="F661" s="53">
        <f>ROUND(E661/12*7,0)</f>
        <v>5331</v>
      </c>
      <c r="G661" s="53">
        <v>18706.91</v>
      </c>
      <c r="H661" s="99">
        <v>9138</v>
      </c>
      <c r="I661" s="119">
        <f>G661-F661</f>
        <v>13375.91</v>
      </c>
      <c r="J661" s="55">
        <f>ROUND(I661/F661*100,2)</f>
        <v>250.91</v>
      </c>
      <c r="K661" s="54"/>
      <c r="L661" s="55"/>
      <c r="M661" s="59"/>
      <c r="N661" s="59"/>
      <c r="O661" s="53"/>
      <c r="P661" s="53"/>
      <c r="Q661" s="59">
        <f t="shared" ref="Q661:Q675" si="364">O661-P661</f>
        <v>0</v>
      </c>
      <c r="R661" s="53"/>
      <c r="S661" s="53">
        <f>ROUND(R661/12*3,0)</f>
        <v>0</v>
      </c>
      <c r="T661" s="53"/>
      <c r="U661" s="53"/>
      <c r="V661" s="53">
        <f t="shared" ref="V661:V675" si="365">T661-U661</f>
        <v>0</v>
      </c>
      <c r="W661" s="59"/>
      <c r="X661" s="6"/>
      <c r="Y661" s="177"/>
      <c r="Z661" s="177"/>
      <c r="AA661" s="177"/>
      <c r="AB661" s="177"/>
    </row>
    <row r="662" spans="1:28" s="35" customFormat="1" ht="15.75" x14ac:dyDescent="0.25">
      <c r="A662" s="33" t="s">
        <v>282</v>
      </c>
      <c r="B662" s="33" t="s">
        <v>331</v>
      </c>
      <c r="C662" s="23" t="s">
        <v>80</v>
      </c>
      <c r="D662" s="43" t="s">
        <v>78</v>
      </c>
      <c r="E662" s="53"/>
      <c r="F662" s="53"/>
      <c r="G662" s="53"/>
      <c r="H662" s="53"/>
      <c r="I662" s="55"/>
      <c r="J662" s="55"/>
      <c r="K662" s="54"/>
      <c r="L662" s="55"/>
      <c r="M662" s="59"/>
      <c r="N662" s="59"/>
      <c r="O662" s="53"/>
      <c r="P662" s="53"/>
      <c r="Q662" s="57">
        <f t="shared" si="364"/>
        <v>0</v>
      </c>
      <c r="R662" s="53"/>
      <c r="S662" s="53">
        <f>ROUND(R662/12*3,0)</f>
        <v>0</v>
      </c>
      <c r="T662" s="58"/>
      <c r="U662" s="58"/>
      <c r="V662" s="53">
        <f t="shared" si="365"/>
        <v>0</v>
      </c>
      <c r="W662" s="59"/>
      <c r="X662" s="6"/>
      <c r="Y662" s="177"/>
      <c r="Z662" s="177"/>
    </row>
    <row r="663" spans="1:28" s="35" customFormat="1" ht="15.75" x14ac:dyDescent="0.25">
      <c r="A663" s="33" t="s">
        <v>282</v>
      </c>
      <c r="B663" s="33" t="s">
        <v>331</v>
      </c>
      <c r="C663" s="23" t="s">
        <v>82</v>
      </c>
      <c r="D663" s="34" t="s">
        <v>81</v>
      </c>
      <c r="E663" s="53">
        <v>48430</v>
      </c>
      <c r="F663" s="53">
        <f>ROUND(E663/12*7,0)</f>
        <v>28251</v>
      </c>
      <c r="G663" s="59">
        <v>0</v>
      </c>
      <c r="H663" s="99">
        <v>0</v>
      </c>
      <c r="I663" s="119"/>
      <c r="J663" s="55"/>
      <c r="K663" s="54">
        <f t="shared" ref="K663" si="366">G663-F663</f>
        <v>-28251</v>
      </c>
      <c r="L663" s="55">
        <f t="shared" ref="L663" si="367">ROUND(K663*100/-F663,2)</f>
        <v>100</v>
      </c>
      <c r="M663" s="59"/>
      <c r="N663" s="59"/>
      <c r="O663" s="53"/>
      <c r="P663" s="59"/>
      <c r="Q663" s="57">
        <f t="shared" si="364"/>
        <v>0</v>
      </c>
      <c r="R663" s="74">
        <v>27</v>
      </c>
      <c r="S663" s="53">
        <f>ROUND(R663/12*7,0)</f>
        <v>16</v>
      </c>
      <c r="T663" s="58"/>
      <c r="U663" s="58"/>
      <c r="V663" s="53">
        <f t="shared" si="365"/>
        <v>0</v>
      </c>
      <c r="W663" s="59"/>
      <c r="X663" s="6"/>
    </row>
    <row r="664" spans="1:28" s="35" customFormat="1" ht="31.5" x14ac:dyDescent="0.25">
      <c r="A664" s="33" t="s">
        <v>282</v>
      </c>
      <c r="B664" s="33" t="s">
        <v>331</v>
      </c>
      <c r="C664" s="23" t="s">
        <v>84</v>
      </c>
      <c r="D664" s="43" t="s">
        <v>83</v>
      </c>
      <c r="E664" s="53"/>
      <c r="F664" s="53"/>
      <c r="G664" s="53"/>
      <c r="H664" s="53"/>
      <c r="I664" s="54"/>
      <c r="J664" s="50"/>
      <c r="K664" s="54"/>
      <c r="L664" s="55"/>
      <c r="M664" s="59"/>
      <c r="N664" s="59"/>
      <c r="O664" s="53"/>
      <c r="P664" s="53"/>
      <c r="Q664" s="57">
        <f t="shared" si="364"/>
        <v>0</v>
      </c>
      <c r="R664" s="53"/>
      <c r="S664" s="53">
        <f>ROUND(R664/12*3,0)</f>
        <v>0</v>
      </c>
      <c r="T664" s="58"/>
      <c r="U664" s="58"/>
      <c r="V664" s="53">
        <f t="shared" si="365"/>
        <v>0</v>
      </c>
      <c r="W664" s="59"/>
      <c r="X664" s="6"/>
    </row>
    <row r="665" spans="1:28" s="35" customFormat="1" ht="15.75" x14ac:dyDescent="0.25">
      <c r="A665" s="33" t="s">
        <v>282</v>
      </c>
      <c r="B665" s="33" t="s">
        <v>331</v>
      </c>
      <c r="C665" s="23" t="s">
        <v>95</v>
      </c>
      <c r="D665" s="43" t="s">
        <v>96</v>
      </c>
      <c r="E665" s="53"/>
      <c r="F665" s="53"/>
      <c r="G665" s="53"/>
      <c r="H665" s="53"/>
      <c r="I665" s="54"/>
      <c r="J665" s="50"/>
      <c r="K665" s="54"/>
      <c r="L665" s="55"/>
      <c r="M665" s="59"/>
      <c r="N665" s="59"/>
      <c r="O665" s="53"/>
      <c r="P665" s="53"/>
      <c r="Q665" s="57">
        <f t="shared" si="364"/>
        <v>0</v>
      </c>
      <c r="R665" s="53"/>
      <c r="S665" s="53">
        <f>ROUND(R665/12*3,0)</f>
        <v>0</v>
      </c>
      <c r="T665" s="58"/>
      <c r="U665" s="58"/>
      <c r="V665" s="53">
        <f t="shared" si="365"/>
        <v>0</v>
      </c>
      <c r="W665" s="59"/>
      <c r="X665" s="6"/>
    </row>
    <row r="666" spans="1:28" s="35" customFormat="1" ht="31.5" x14ac:dyDescent="0.25">
      <c r="A666" s="33" t="s">
        <v>282</v>
      </c>
      <c r="B666" s="33" t="s">
        <v>331</v>
      </c>
      <c r="C666" s="23" t="s">
        <v>86</v>
      </c>
      <c r="D666" s="43" t="s">
        <v>85</v>
      </c>
      <c r="E666" s="53">
        <v>7884</v>
      </c>
      <c r="F666" s="53">
        <f>E666</f>
        <v>7884</v>
      </c>
      <c r="G666" s="59">
        <v>20695</v>
      </c>
      <c r="H666" s="99">
        <v>20695</v>
      </c>
      <c r="I666" s="119"/>
      <c r="J666" s="55"/>
      <c r="K666" s="54"/>
      <c r="L666" s="55"/>
      <c r="M666" s="59"/>
      <c r="N666" s="59"/>
      <c r="O666" s="53">
        <v>1228</v>
      </c>
      <c r="P666" s="53">
        <v>1228</v>
      </c>
      <c r="Q666" s="57">
        <f t="shared" si="364"/>
        <v>0</v>
      </c>
      <c r="R666" s="74">
        <v>11</v>
      </c>
      <c r="S666" s="53">
        <f>R666</f>
        <v>11</v>
      </c>
      <c r="T666" s="58">
        <v>26</v>
      </c>
      <c r="U666" s="58">
        <v>26</v>
      </c>
      <c r="V666" s="53">
        <f t="shared" si="365"/>
        <v>0</v>
      </c>
      <c r="W666" s="59"/>
      <c r="X666" s="6"/>
    </row>
    <row r="667" spans="1:28" s="35" customFormat="1" ht="31.5" x14ac:dyDescent="0.25">
      <c r="A667" s="33" t="s">
        <v>282</v>
      </c>
      <c r="B667" s="33" t="s">
        <v>331</v>
      </c>
      <c r="C667" s="23" t="s">
        <v>102</v>
      </c>
      <c r="D667" s="39" t="s">
        <v>351</v>
      </c>
      <c r="E667" s="53"/>
      <c r="F667" s="53"/>
      <c r="G667" s="99">
        <v>10785</v>
      </c>
      <c r="H667" s="99">
        <v>8074</v>
      </c>
      <c r="I667" s="119"/>
      <c r="J667" s="55"/>
      <c r="K667" s="54"/>
      <c r="L667" s="55"/>
      <c r="M667" s="59"/>
      <c r="N667" s="59"/>
      <c r="O667" s="53">
        <v>182</v>
      </c>
      <c r="P667" s="53">
        <v>60</v>
      </c>
      <c r="Q667" s="57">
        <f t="shared" si="364"/>
        <v>122</v>
      </c>
      <c r="R667" s="74"/>
      <c r="S667" s="53">
        <f t="shared" ref="S667" si="368">ROUND(R667/12*6,0)</f>
        <v>0</v>
      </c>
      <c r="T667" s="58">
        <v>14</v>
      </c>
      <c r="U667" s="58">
        <v>14</v>
      </c>
      <c r="V667" s="53">
        <f t="shared" si="365"/>
        <v>0</v>
      </c>
      <c r="W667" s="59"/>
      <c r="X667" s="6"/>
    </row>
    <row r="668" spans="1:28" s="35" customFormat="1" ht="15.75" x14ac:dyDescent="0.25">
      <c r="A668" s="33" t="s">
        <v>282</v>
      </c>
      <c r="B668" s="33" t="s">
        <v>331</v>
      </c>
      <c r="C668" s="23" t="s">
        <v>89</v>
      </c>
      <c r="D668" s="43" t="s">
        <v>88</v>
      </c>
      <c r="E668" s="53"/>
      <c r="F668" s="53"/>
      <c r="G668" s="53"/>
      <c r="H668" s="53"/>
      <c r="I668" s="54"/>
      <c r="J668" s="50"/>
      <c r="K668" s="54"/>
      <c r="L668" s="55"/>
      <c r="M668" s="59"/>
      <c r="N668" s="59"/>
      <c r="O668" s="53"/>
      <c r="P668" s="53"/>
      <c r="Q668" s="57">
        <f t="shared" si="364"/>
        <v>0</v>
      </c>
      <c r="R668" s="53"/>
      <c r="S668" s="53">
        <f t="shared" ref="S668:S675" si="369">ROUND(R668/12*3,0)</f>
        <v>0</v>
      </c>
      <c r="T668" s="58"/>
      <c r="U668" s="58"/>
      <c r="V668" s="53">
        <f t="shared" si="365"/>
        <v>0</v>
      </c>
      <c r="W668" s="59"/>
      <c r="X668" s="6"/>
    </row>
    <row r="669" spans="1:28" s="35" customFormat="1" ht="15.75" x14ac:dyDescent="0.25">
      <c r="A669" s="33" t="s">
        <v>282</v>
      </c>
      <c r="B669" s="33" t="s">
        <v>331</v>
      </c>
      <c r="C669" s="23" t="s">
        <v>91</v>
      </c>
      <c r="D669" s="43" t="s">
        <v>90</v>
      </c>
      <c r="E669" s="53">
        <v>546917</v>
      </c>
      <c r="F669" s="53">
        <f>ROUND(E669/12*7,0)</f>
        <v>319035</v>
      </c>
      <c r="G669" s="59">
        <v>206521.76999999929</v>
      </c>
      <c r="H669" s="99">
        <v>154982</v>
      </c>
      <c r="I669" s="119"/>
      <c r="J669" s="55"/>
      <c r="K669" s="54">
        <f t="shared" ref="K669" si="370">G669-F669</f>
        <v>-112513.23000000071</v>
      </c>
      <c r="L669" s="55">
        <f t="shared" ref="L669" si="371">ROUND(K669*100/-F669,2)</f>
        <v>35.270000000000003</v>
      </c>
      <c r="M669" s="59"/>
      <c r="N669" s="59"/>
      <c r="O669" s="53"/>
      <c r="P669" s="53"/>
      <c r="Q669" s="57">
        <f t="shared" si="364"/>
        <v>0</v>
      </c>
      <c r="R669" s="53"/>
      <c r="S669" s="53">
        <f t="shared" si="369"/>
        <v>0</v>
      </c>
      <c r="T669" s="58"/>
      <c r="U669" s="58"/>
      <c r="V669" s="53">
        <f t="shared" si="365"/>
        <v>0</v>
      </c>
      <c r="W669" s="59"/>
      <c r="X669" s="6"/>
    </row>
    <row r="670" spans="1:28" s="35" customFormat="1" ht="15.75" x14ac:dyDescent="0.25">
      <c r="A670" s="33" t="s">
        <v>282</v>
      </c>
      <c r="B670" s="33" t="s">
        <v>331</v>
      </c>
      <c r="C670" s="23" t="s">
        <v>94</v>
      </c>
      <c r="D670" s="43" t="s">
        <v>97</v>
      </c>
      <c r="E670" s="53"/>
      <c r="F670" s="53"/>
      <c r="G670" s="53"/>
      <c r="H670" s="53"/>
      <c r="I670" s="55"/>
      <c r="J670" s="55"/>
      <c r="K670" s="54"/>
      <c r="L670" s="55"/>
      <c r="M670" s="59"/>
      <c r="N670" s="59"/>
      <c r="O670" s="53"/>
      <c r="P670" s="53"/>
      <c r="Q670" s="57">
        <f t="shared" si="364"/>
        <v>0</v>
      </c>
      <c r="R670" s="53"/>
      <c r="S670" s="53">
        <f t="shared" si="369"/>
        <v>0</v>
      </c>
      <c r="T670" s="58"/>
      <c r="U670" s="58"/>
      <c r="V670" s="53">
        <f t="shared" si="365"/>
        <v>0</v>
      </c>
      <c r="W670" s="59"/>
      <c r="X670" s="6"/>
    </row>
    <row r="671" spans="1:28" s="35" customFormat="1" ht="15.75" x14ac:dyDescent="0.25">
      <c r="A671" s="33" t="s">
        <v>282</v>
      </c>
      <c r="B671" s="33" t="s">
        <v>331</v>
      </c>
      <c r="C671" s="23" t="s">
        <v>93</v>
      </c>
      <c r="D671" s="43" t="s">
        <v>92</v>
      </c>
      <c r="E671" s="53"/>
      <c r="F671" s="53"/>
      <c r="G671" s="53"/>
      <c r="H671" s="53"/>
      <c r="I671" s="54"/>
      <c r="J671" s="50"/>
      <c r="K671" s="54"/>
      <c r="L671" s="55"/>
      <c r="M671" s="59"/>
      <c r="N671" s="59"/>
      <c r="O671" s="53"/>
      <c r="P671" s="53"/>
      <c r="Q671" s="57">
        <f t="shared" si="364"/>
        <v>0</v>
      </c>
      <c r="R671" s="53"/>
      <c r="S671" s="53">
        <f t="shared" si="369"/>
        <v>0</v>
      </c>
      <c r="T671" s="58"/>
      <c r="U671" s="58"/>
      <c r="V671" s="53">
        <f t="shared" si="365"/>
        <v>0</v>
      </c>
      <c r="W671" s="59"/>
      <c r="X671" s="6"/>
    </row>
    <row r="672" spans="1:28" s="35" customFormat="1" ht="31.5" x14ac:dyDescent="0.25">
      <c r="A672" s="33" t="s">
        <v>282</v>
      </c>
      <c r="B672" s="33" t="s">
        <v>331</v>
      </c>
      <c r="C672" s="23" t="s">
        <v>98</v>
      </c>
      <c r="D672" s="34" t="s">
        <v>99</v>
      </c>
      <c r="E672" s="53"/>
      <c r="F672" s="53"/>
      <c r="G672" s="53"/>
      <c r="H672" s="53"/>
      <c r="I672" s="54"/>
      <c r="J672" s="50"/>
      <c r="K672" s="54"/>
      <c r="L672" s="55"/>
      <c r="M672" s="59"/>
      <c r="N672" s="59"/>
      <c r="O672" s="53"/>
      <c r="P672" s="53"/>
      <c r="Q672" s="57">
        <f t="shared" si="364"/>
        <v>0</v>
      </c>
      <c r="R672" s="53"/>
      <c r="S672" s="53">
        <f t="shared" si="369"/>
        <v>0</v>
      </c>
      <c r="T672" s="58"/>
      <c r="U672" s="58"/>
      <c r="V672" s="53">
        <f t="shared" si="365"/>
        <v>0</v>
      </c>
      <c r="W672" s="59"/>
      <c r="X672" s="6"/>
    </row>
    <row r="673" spans="1:24" s="35" customFormat="1" ht="15.75" x14ac:dyDescent="0.25">
      <c r="A673" s="33" t="s">
        <v>282</v>
      </c>
      <c r="B673" s="33" t="s">
        <v>331</v>
      </c>
      <c r="C673" s="23" t="s">
        <v>100</v>
      </c>
      <c r="D673" s="34" t="s">
        <v>101</v>
      </c>
      <c r="E673" s="53"/>
      <c r="F673" s="53"/>
      <c r="G673" s="53"/>
      <c r="H673" s="53"/>
      <c r="I673" s="54"/>
      <c r="J673" s="50"/>
      <c r="K673" s="54"/>
      <c r="L673" s="55"/>
      <c r="M673" s="59"/>
      <c r="N673" s="59"/>
      <c r="O673" s="53"/>
      <c r="P673" s="53"/>
      <c r="Q673" s="57">
        <f t="shared" si="364"/>
        <v>0</v>
      </c>
      <c r="R673" s="53"/>
      <c r="S673" s="53">
        <f t="shared" si="369"/>
        <v>0</v>
      </c>
      <c r="T673" s="58"/>
      <c r="U673" s="58"/>
      <c r="V673" s="53">
        <f t="shared" si="365"/>
        <v>0</v>
      </c>
      <c r="W673" s="59"/>
      <c r="X673" s="6"/>
    </row>
    <row r="674" spans="1:24" s="35" customFormat="1" ht="47.25" x14ac:dyDescent="0.25">
      <c r="A674" s="33" t="s">
        <v>282</v>
      </c>
      <c r="B674" s="33" t="s">
        <v>331</v>
      </c>
      <c r="C674" s="23" t="s">
        <v>102</v>
      </c>
      <c r="D674" s="39" t="s">
        <v>87</v>
      </c>
      <c r="E674" s="53"/>
      <c r="F674" s="53"/>
      <c r="G674" s="53"/>
      <c r="H674" s="53"/>
      <c r="I674" s="54"/>
      <c r="J674" s="50"/>
      <c r="K674" s="54"/>
      <c r="L674" s="55"/>
      <c r="M674" s="59"/>
      <c r="N674" s="59"/>
      <c r="O674" s="53"/>
      <c r="P674" s="53"/>
      <c r="Q674" s="57">
        <f t="shared" si="364"/>
        <v>0</v>
      </c>
      <c r="R674" s="53"/>
      <c r="S674" s="53">
        <f t="shared" si="369"/>
        <v>0</v>
      </c>
      <c r="T674" s="58"/>
      <c r="U674" s="58"/>
      <c r="V674" s="53">
        <f t="shared" si="365"/>
        <v>0</v>
      </c>
      <c r="W674" s="59"/>
      <c r="X674" s="6"/>
    </row>
    <row r="675" spans="1:24" s="35" customFormat="1" ht="63" x14ac:dyDescent="0.25">
      <c r="A675" s="33" t="s">
        <v>282</v>
      </c>
      <c r="B675" s="33" t="s">
        <v>331</v>
      </c>
      <c r="C675" s="23" t="s">
        <v>102</v>
      </c>
      <c r="D675" s="39" t="s">
        <v>103</v>
      </c>
      <c r="E675" s="53"/>
      <c r="F675" s="53"/>
      <c r="G675" s="53"/>
      <c r="H675" s="53"/>
      <c r="I675" s="54"/>
      <c r="J675" s="50"/>
      <c r="K675" s="54"/>
      <c r="L675" s="55"/>
      <c r="M675" s="59"/>
      <c r="N675" s="59"/>
      <c r="O675" s="53"/>
      <c r="P675" s="53"/>
      <c r="Q675" s="57">
        <f t="shared" si="364"/>
        <v>0</v>
      </c>
      <c r="R675" s="53"/>
      <c r="S675" s="53">
        <f t="shared" si="369"/>
        <v>0</v>
      </c>
      <c r="T675" s="58"/>
      <c r="U675" s="58"/>
      <c r="V675" s="53">
        <f t="shared" si="365"/>
        <v>0</v>
      </c>
      <c r="W675" s="59"/>
      <c r="X675" s="6"/>
    </row>
    <row r="676" spans="1:24" s="35" customFormat="1" ht="31.5" x14ac:dyDescent="0.25">
      <c r="A676" s="33" t="s">
        <v>282</v>
      </c>
      <c r="B676" s="33" t="s">
        <v>331</v>
      </c>
      <c r="C676" s="23" t="s">
        <v>361</v>
      </c>
      <c r="D676" s="39" t="s">
        <v>362</v>
      </c>
      <c r="E676" s="53"/>
      <c r="F676" s="53">
        <f>ROUND(E676/12*7,0)</f>
        <v>0</v>
      </c>
      <c r="G676" s="59"/>
      <c r="H676" s="99"/>
      <c r="I676" s="119"/>
      <c r="J676" s="55"/>
      <c r="K676" s="54"/>
      <c r="L676" s="55"/>
      <c r="M676" s="59"/>
      <c r="N676" s="59"/>
      <c r="O676" s="53"/>
      <c r="P676" s="53"/>
      <c r="Q676" s="57"/>
      <c r="R676" s="53"/>
      <c r="S676" s="53"/>
      <c r="T676" s="58"/>
      <c r="U676" s="58"/>
      <c r="V676" s="53"/>
      <c r="W676" s="59"/>
      <c r="X676" s="6"/>
    </row>
    <row r="677" spans="1:24" s="35" customFormat="1" ht="15.75" x14ac:dyDescent="0.25">
      <c r="A677" s="33" t="s">
        <v>282</v>
      </c>
      <c r="B677" s="33" t="s">
        <v>331</v>
      </c>
      <c r="C677" s="23" t="s">
        <v>364</v>
      </c>
      <c r="D677" s="39" t="s">
        <v>363</v>
      </c>
      <c r="E677" s="53"/>
      <c r="F677" s="53"/>
      <c r="G677" s="53"/>
      <c r="H677" s="53"/>
      <c r="I677" s="54"/>
      <c r="J677" s="50"/>
      <c r="K677" s="54"/>
      <c r="L677" s="55"/>
      <c r="M677" s="59"/>
      <c r="N677" s="59"/>
      <c r="O677" s="53"/>
      <c r="P677" s="53"/>
      <c r="Q677" s="57"/>
      <c r="R677" s="53"/>
      <c r="S677" s="53"/>
      <c r="T677" s="58"/>
      <c r="U677" s="58"/>
      <c r="V677" s="53"/>
      <c r="W677" s="59"/>
      <c r="X677" s="6"/>
    </row>
    <row r="678" spans="1:24" s="35" customFormat="1" ht="15.75" x14ac:dyDescent="0.25">
      <c r="A678" s="33" t="s">
        <v>282</v>
      </c>
      <c r="B678" s="21">
        <v>2</v>
      </c>
      <c r="C678" s="23" t="s">
        <v>102</v>
      </c>
      <c r="D678" s="40" t="s">
        <v>31</v>
      </c>
      <c r="E678" s="64">
        <f>E679+E685+E739</f>
        <v>223070</v>
      </c>
      <c r="F678" s="64">
        <f>F679+F685+F739</f>
        <v>139958.83000000002</v>
      </c>
      <c r="G678" s="64">
        <f>G679+G685+G739</f>
        <v>166566.16</v>
      </c>
      <c r="H678" s="64">
        <f>H679+H685+H739</f>
        <v>145121</v>
      </c>
      <c r="I678" s="126">
        <f>I679+I685+I739</f>
        <v>27329.22</v>
      </c>
      <c r="J678" s="50">
        <f>ROUND(I678/F678*100,2)</f>
        <v>19.53</v>
      </c>
      <c r="K678" s="126">
        <f>K679+K685+K739</f>
        <v>-3486.1700000000019</v>
      </c>
      <c r="L678" s="55">
        <f>ROUND(K678*100/-F678,2)</f>
        <v>2.4900000000000002</v>
      </c>
      <c r="M678" s="64">
        <v>15213</v>
      </c>
      <c r="N678" s="49">
        <f>ROUND(M678/12*7,2)</f>
        <v>8874.25</v>
      </c>
      <c r="O678" s="64">
        <f t="shared" ref="O678:V678" si="372">O679+O685+O739</f>
        <v>2664</v>
      </c>
      <c r="P678" s="64">
        <f t="shared" si="372"/>
        <v>2601</v>
      </c>
      <c r="Q678" s="126">
        <f t="shared" si="372"/>
        <v>63</v>
      </c>
      <c r="R678" s="64">
        <f t="shared" si="372"/>
        <v>201</v>
      </c>
      <c r="S678" s="64">
        <f t="shared" si="372"/>
        <v>118</v>
      </c>
      <c r="T678" s="136">
        <f t="shared" si="372"/>
        <v>124</v>
      </c>
      <c r="U678" s="136">
        <f t="shared" si="372"/>
        <v>123</v>
      </c>
      <c r="V678" s="64">
        <f t="shared" si="372"/>
        <v>1</v>
      </c>
      <c r="W678" s="64"/>
      <c r="X678" s="6"/>
    </row>
    <row r="679" spans="1:24" s="35" customFormat="1" ht="23.25" customHeight="1" x14ac:dyDescent="0.25">
      <c r="A679" s="33" t="s">
        <v>282</v>
      </c>
      <c r="B679" s="22" t="s">
        <v>332</v>
      </c>
      <c r="C679" s="23" t="s">
        <v>102</v>
      </c>
      <c r="D679" s="32" t="s">
        <v>32</v>
      </c>
      <c r="E679" s="64">
        <f>SUM(E680:E684)</f>
        <v>98935</v>
      </c>
      <c r="F679" s="64">
        <f>SUM(F680:F684)</f>
        <v>57592</v>
      </c>
      <c r="G679" s="64">
        <f>SUM(G680:G684)</f>
        <v>55158</v>
      </c>
      <c r="H679" s="64">
        <f>SUM(H680:H684)</f>
        <v>57592</v>
      </c>
      <c r="I679" s="64">
        <f>SUM(I680:I684)</f>
        <v>0</v>
      </c>
      <c r="J679" s="50">
        <f>ROUND(I679/F679*100,2)</f>
        <v>0</v>
      </c>
      <c r="K679" s="64">
        <f>SUM(K680:K684)</f>
        <v>-2434</v>
      </c>
      <c r="L679" s="55">
        <f>ROUND(K679*100/-F679,2)</f>
        <v>4.2300000000000004</v>
      </c>
      <c r="M679" s="64"/>
      <c r="N679" s="64"/>
      <c r="O679" s="64">
        <f t="shared" ref="O679:V679" si="373">SUM(O680:O684)</f>
        <v>270</v>
      </c>
      <c r="P679" s="64">
        <f t="shared" si="373"/>
        <v>270</v>
      </c>
      <c r="Q679" s="64">
        <f t="shared" si="373"/>
        <v>0</v>
      </c>
      <c r="R679" s="64">
        <f t="shared" si="373"/>
        <v>113</v>
      </c>
      <c r="S679" s="64">
        <f t="shared" si="373"/>
        <v>66</v>
      </c>
      <c r="T679" s="64">
        <f t="shared" si="373"/>
        <v>63</v>
      </c>
      <c r="U679" s="64">
        <f t="shared" si="373"/>
        <v>63</v>
      </c>
      <c r="V679" s="64">
        <f t="shared" si="373"/>
        <v>0</v>
      </c>
      <c r="W679" s="64"/>
      <c r="X679" s="6"/>
    </row>
    <row r="680" spans="1:24" s="35" customFormat="1" ht="15.75" x14ac:dyDescent="0.25">
      <c r="A680" s="33" t="s">
        <v>282</v>
      </c>
      <c r="B680" s="33" t="s">
        <v>332</v>
      </c>
      <c r="C680" s="23" t="s">
        <v>109</v>
      </c>
      <c r="D680" s="34" t="s">
        <v>106</v>
      </c>
      <c r="E680" s="53">
        <v>98935</v>
      </c>
      <c r="F680" s="99">
        <f>8172*3+8269*4</f>
        <v>57592</v>
      </c>
      <c r="G680" s="99">
        <v>55158</v>
      </c>
      <c r="H680" s="99">
        <f>8172*3+8269*4</f>
        <v>57592</v>
      </c>
      <c r="I680" s="119"/>
      <c r="J680" s="55"/>
      <c r="K680" s="54">
        <f>G680-F680</f>
        <v>-2434</v>
      </c>
      <c r="L680" s="55">
        <f>ROUND(K680*100/-F680,2)</f>
        <v>4.2300000000000004</v>
      </c>
      <c r="M680" s="59"/>
      <c r="N680" s="59"/>
      <c r="O680" s="53">
        <v>270</v>
      </c>
      <c r="P680" s="53">
        <v>270</v>
      </c>
      <c r="Q680" s="59">
        <f>O680-P680</f>
        <v>0</v>
      </c>
      <c r="R680" s="74">
        <v>113</v>
      </c>
      <c r="S680" s="53">
        <f>ROUND(R680/12*7,0)</f>
        <v>66</v>
      </c>
      <c r="T680" s="58">
        <v>63</v>
      </c>
      <c r="U680" s="58">
        <v>63</v>
      </c>
      <c r="V680" s="53">
        <f>T680-U680</f>
        <v>0</v>
      </c>
      <c r="W680" s="59"/>
      <c r="X680" s="6"/>
    </row>
    <row r="681" spans="1:24" s="35" customFormat="1" ht="31.5" x14ac:dyDescent="0.25">
      <c r="A681" s="33" t="s">
        <v>282</v>
      </c>
      <c r="B681" s="33" t="s">
        <v>332</v>
      </c>
      <c r="C681" s="23" t="s">
        <v>110</v>
      </c>
      <c r="D681" s="34" t="s">
        <v>114</v>
      </c>
      <c r="E681" s="53"/>
      <c r="F681" s="53"/>
      <c r="G681" s="53"/>
      <c r="H681" s="53"/>
      <c r="I681" s="54"/>
      <c r="J681" s="50"/>
      <c r="K681" s="54"/>
      <c r="L681" s="55"/>
      <c r="M681" s="59"/>
      <c r="N681" s="59"/>
      <c r="O681" s="53"/>
      <c r="P681" s="53"/>
      <c r="Q681" s="57">
        <f>O681-P681</f>
        <v>0</v>
      </c>
      <c r="R681" s="53"/>
      <c r="S681" s="53">
        <f>ROUND(R681/12*3,0)</f>
        <v>0</v>
      </c>
      <c r="T681" s="58"/>
      <c r="U681" s="58"/>
      <c r="V681" s="53">
        <f>T681-U681</f>
        <v>0</v>
      </c>
      <c r="W681" s="59"/>
      <c r="X681" s="6"/>
    </row>
    <row r="682" spans="1:24" s="35" customFormat="1" ht="15.75" x14ac:dyDescent="0.25">
      <c r="A682" s="33" t="s">
        <v>282</v>
      </c>
      <c r="B682" s="33" t="s">
        <v>332</v>
      </c>
      <c r="C682" s="23" t="s">
        <v>111</v>
      </c>
      <c r="D682" s="34" t="s">
        <v>115</v>
      </c>
      <c r="E682" s="53"/>
      <c r="F682" s="53"/>
      <c r="G682" s="53"/>
      <c r="H682" s="53"/>
      <c r="I682" s="54"/>
      <c r="J682" s="50"/>
      <c r="K682" s="54"/>
      <c r="L682" s="55"/>
      <c r="M682" s="59"/>
      <c r="N682" s="59"/>
      <c r="O682" s="53"/>
      <c r="P682" s="53"/>
      <c r="Q682" s="57">
        <f>O682-P682</f>
        <v>0</v>
      </c>
      <c r="R682" s="53"/>
      <c r="S682" s="53">
        <f>ROUND(R682/12*3,0)</f>
        <v>0</v>
      </c>
      <c r="T682" s="58"/>
      <c r="U682" s="58"/>
      <c r="V682" s="53">
        <f>T682-U682</f>
        <v>0</v>
      </c>
      <c r="W682" s="59"/>
      <c r="X682" s="6"/>
    </row>
    <row r="683" spans="1:24" s="35" customFormat="1" ht="31.5" x14ac:dyDescent="0.25">
      <c r="A683" s="33" t="s">
        <v>282</v>
      </c>
      <c r="B683" s="33" t="s">
        <v>332</v>
      </c>
      <c r="C683" s="23" t="s">
        <v>113</v>
      </c>
      <c r="D683" s="34" t="s">
        <v>116</v>
      </c>
      <c r="E683" s="53"/>
      <c r="F683" s="53"/>
      <c r="G683" s="53"/>
      <c r="H683" s="53"/>
      <c r="I683" s="54"/>
      <c r="J683" s="50"/>
      <c r="K683" s="54"/>
      <c r="L683" s="55"/>
      <c r="M683" s="59"/>
      <c r="N683" s="59"/>
      <c r="O683" s="53"/>
      <c r="P683" s="53"/>
      <c r="Q683" s="57">
        <f>O683-P683</f>
        <v>0</v>
      </c>
      <c r="R683" s="53"/>
      <c r="S683" s="53">
        <f>ROUND(R683/12*3,0)</f>
        <v>0</v>
      </c>
      <c r="T683" s="58"/>
      <c r="U683" s="58"/>
      <c r="V683" s="53">
        <f>T683-U683</f>
        <v>0</v>
      </c>
      <c r="W683" s="59"/>
      <c r="X683" s="6"/>
    </row>
    <row r="684" spans="1:24" s="35" customFormat="1" ht="15.75" x14ac:dyDescent="0.25">
      <c r="A684" s="33" t="s">
        <v>282</v>
      </c>
      <c r="B684" s="33" t="s">
        <v>332</v>
      </c>
      <c r="C684" s="23" t="s">
        <v>112</v>
      </c>
      <c r="D684" s="34" t="s">
        <v>117</v>
      </c>
      <c r="E684" s="53"/>
      <c r="F684" s="99"/>
      <c r="G684" s="53"/>
      <c r="H684" s="53"/>
      <c r="I684" s="54"/>
      <c r="J684" s="50"/>
      <c r="K684" s="54"/>
      <c r="L684" s="55"/>
      <c r="M684" s="59"/>
      <c r="N684" s="59"/>
      <c r="O684" s="53"/>
      <c r="P684" s="53"/>
      <c r="Q684" s="57">
        <f>O684-P684</f>
        <v>0</v>
      </c>
      <c r="R684" s="53"/>
      <c r="S684" s="53">
        <f>ROUND(R684/12*3,0)</f>
        <v>0</v>
      </c>
      <c r="T684" s="58"/>
      <c r="U684" s="58"/>
      <c r="V684" s="53">
        <f>T684-U684</f>
        <v>0</v>
      </c>
      <c r="W684" s="59"/>
      <c r="X684" s="6"/>
    </row>
    <row r="685" spans="1:24" s="35" customFormat="1" ht="15.75" x14ac:dyDescent="0.25">
      <c r="A685" s="33" t="s">
        <v>282</v>
      </c>
      <c r="B685" s="22" t="s">
        <v>333</v>
      </c>
      <c r="C685" s="23" t="s">
        <v>102</v>
      </c>
      <c r="D685" s="41" t="s">
        <v>33</v>
      </c>
      <c r="E685" s="64">
        <f>SUM(E686:E738)</f>
        <v>87130</v>
      </c>
      <c r="F685" s="64">
        <f>SUM(F686:F738)</f>
        <v>50825.83</v>
      </c>
      <c r="G685" s="64">
        <f>SUM(G686:G738)</f>
        <v>51070</v>
      </c>
      <c r="H685" s="64">
        <f>SUM(H686:H738)</f>
        <v>48868</v>
      </c>
      <c r="I685" s="126">
        <f>SUM(I686:I738)</f>
        <v>805.75</v>
      </c>
      <c r="J685" s="50">
        <f>ROUND(I685/F685*100,2)</f>
        <v>1.59</v>
      </c>
      <c r="K685" s="126">
        <f>SUM(K686:K738)</f>
        <v>-561.58000000000175</v>
      </c>
      <c r="L685" s="55">
        <f>ROUND(K685*100/-F685,2)</f>
        <v>1.1000000000000001</v>
      </c>
      <c r="M685" s="64"/>
      <c r="N685" s="64"/>
      <c r="O685" s="64">
        <f t="shared" ref="O685:V685" si="374">SUM(O686:O738)</f>
        <v>2394</v>
      </c>
      <c r="P685" s="64">
        <f t="shared" si="374"/>
        <v>2331</v>
      </c>
      <c r="Q685" s="126">
        <f t="shared" si="374"/>
        <v>63</v>
      </c>
      <c r="R685" s="64">
        <f t="shared" si="374"/>
        <v>88</v>
      </c>
      <c r="S685" s="64">
        <f t="shared" si="374"/>
        <v>52</v>
      </c>
      <c r="T685" s="136">
        <f t="shared" si="374"/>
        <v>61</v>
      </c>
      <c r="U685" s="136">
        <f t="shared" si="374"/>
        <v>60</v>
      </c>
      <c r="V685" s="64">
        <f t="shared" si="374"/>
        <v>1</v>
      </c>
      <c r="W685" s="64"/>
      <c r="X685" s="6"/>
    </row>
    <row r="686" spans="1:24" s="35" customFormat="1" ht="31.5" x14ac:dyDescent="0.25">
      <c r="A686" s="33" t="s">
        <v>282</v>
      </c>
      <c r="B686" s="33" t="s">
        <v>333</v>
      </c>
      <c r="C686" s="42" t="s">
        <v>139</v>
      </c>
      <c r="D686" s="43" t="s">
        <v>119</v>
      </c>
      <c r="E686" s="53">
        <v>29221</v>
      </c>
      <c r="F686" s="53">
        <f t="shared" ref="F686:F687" si="375">ROUND(E686/12*7,2)</f>
        <v>17045.580000000002</v>
      </c>
      <c r="G686" s="99">
        <v>16484</v>
      </c>
      <c r="H686" s="99">
        <v>16484</v>
      </c>
      <c r="I686" s="119"/>
      <c r="J686" s="55"/>
      <c r="K686" s="54">
        <f t="shared" ref="K686" si="376">G686-F686</f>
        <v>-561.58000000000175</v>
      </c>
      <c r="L686" s="55">
        <f t="shared" ref="L686" si="377">ROUND(K686*100/-F686,2)</f>
        <v>3.29</v>
      </c>
      <c r="M686" s="59"/>
      <c r="N686" s="59"/>
      <c r="O686" s="53">
        <v>672</v>
      </c>
      <c r="P686" s="53">
        <v>672</v>
      </c>
      <c r="Q686" s="59">
        <f t="shared" ref="Q686:Q717" si="378">O686-P686</f>
        <v>0</v>
      </c>
      <c r="R686" s="74">
        <v>39</v>
      </c>
      <c r="S686" s="53">
        <f t="shared" ref="S686:S687" si="379">ROUND(R686/12*7,0)</f>
        <v>23</v>
      </c>
      <c r="T686" s="58">
        <v>22</v>
      </c>
      <c r="U686" s="58">
        <v>22</v>
      </c>
      <c r="V686" s="53">
        <f t="shared" ref="V686:V717" si="380">T686-U686</f>
        <v>0</v>
      </c>
      <c r="W686" s="59"/>
      <c r="X686" s="6"/>
    </row>
    <row r="687" spans="1:24" s="35" customFormat="1" ht="47.25" x14ac:dyDescent="0.25">
      <c r="A687" s="33" t="s">
        <v>282</v>
      </c>
      <c r="B687" s="33" t="s">
        <v>333</v>
      </c>
      <c r="C687" s="42" t="s">
        <v>140</v>
      </c>
      <c r="D687" s="43" t="s">
        <v>120</v>
      </c>
      <c r="E687" s="53">
        <v>57909</v>
      </c>
      <c r="F687" s="53">
        <f t="shared" si="375"/>
        <v>33780.25</v>
      </c>
      <c r="G687" s="99">
        <v>34586</v>
      </c>
      <c r="H687" s="99">
        <v>32384</v>
      </c>
      <c r="I687" s="119">
        <f t="shared" ref="I687" si="381">G687-F687</f>
        <v>805.75</v>
      </c>
      <c r="J687" s="55">
        <f t="shared" ref="J687" si="382">ROUND(I687/F687*100,2)</f>
        <v>2.39</v>
      </c>
      <c r="K687" s="54"/>
      <c r="L687" s="55"/>
      <c r="M687" s="59"/>
      <c r="N687" s="59"/>
      <c r="O687" s="53">
        <v>1722</v>
      </c>
      <c r="P687" s="53">
        <v>1659</v>
      </c>
      <c r="Q687" s="57">
        <f t="shared" si="378"/>
        <v>63</v>
      </c>
      <c r="R687" s="74">
        <v>49</v>
      </c>
      <c r="S687" s="53">
        <f t="shared" si="379"/>
        <v>29</v>
      </c>
      <c r="T687" s="58">
        <v>39</v>
      </c>
      <c r="U687" s="58">
        <v>38</v>
      </c>
      <c r="V687" s="53">
        <f t="shared" si="380"/>
        <v>1</v>
      </c>
      <c r="W687" s="59"/>
      <c r="X687" s="6"/>
    </row>
    <row r="688" spans="1:24" s="35" customFormat="1" ht="31.5" x14ac:dyDescent="0.25">
      <c r="A688" s="33" t="s">
        <v>282</v>
      </c>
      <c r="B688" s="33" t="s">
        <v>333</v>
      </c>
      <c r="C688" s="42" t="s">
        <v>141</v>
      </c>
      <c r="D688" s="43" t="s">
        <v>142</v>
      </c>
      <c r="E688" s="53"/>
      <c r="F688" s="53"/>
      <c r="G688" s="53"/>
      <c r="H688" s="53"/>
      <c r="I688" s="54"/>
      <c r="J688" s="50"/>
      <c r="K688" s="54"/>
      <c r="L688" s="55"/>
      <c r="M688" s="59"/>
      <c r="N688" s="59"/>
      <c r="O688" s="53"/>
      <c r="P688" s="53"/>
      <c r="Q688" s="57">
        <f t="shared" si="378"/>
        <v>0</v>
      </c>
      <c r="R688" s="53"/>
      <c r="S688" s="53">
        <f t="shared" ref="S688:S719" si="383">ROUND(R688/12*3,0)</f>
        <v>0</v>
      </c>
      <c r="T688" s="58"/>
      <c r="U688" s="58"/>
      <c r="V688" s="53">
        <f t="shared" si="380"/>
        <v>0</v>
      </c>
      <c r="W688" s="59"/>
      <c r="X688" s="6"/>
    </row>
    <row r="689" spans="1:24" s="35" customFormat="1" ht="31.5" x14ac:dyDescent="0.25">
      <c r="A689" s="33" t="s">
        <v>282</v>
      </c>
      <c r="B689" s="33" t="s">
        <v>333</v>
      </c>
      <c r="C689" s="42" t="s">
        <v>143</v>
      </c>
      <c r="D689" s="43" t="s">
        <v>144</v>
      </c>
      <c r="E689" s="53"/>
      <c r="F689" s="53"/>
      <c r="G689" s="53"/>
      <c r="H689" s="53"/>
      <c r="I689" s="54"/>
      <c r="J689" s="50"/>
      <c r="K689" s="54"/>
      <c r="L689" s="55"/>
      <c r="M689" s="59"/>
      <c r="N689" s="59"/>
      <c r="O689" s="53"/>
      <c r="P689" s="53"/>
      <c r="Q689" s="57">
        <f t="shared" si="378"/>
        <v>0</v>
      </c>
      <c r="R689" s="53"/>
      <c r="S689" s="53">
        <f t="shared" si="383"/>
        <v>0</v>
      </c>
      <c r="T689" s="58"/>
      <c r="U689" s="58"/>
      <c r="V689" s="53">
        <f t="shared" si="380"/>
        <v>0</v>
      </c>
      <c r="W689" s="59"/>
      <c r="X689" s="6"/>
    </row>
    <row r="690" spans="1:24" s="35" customFormat="1" ht="15.75" x14ac:dyDescent="0.25">
      <c r="A690" s="33" t="s">
        <v>282</v>
      </c>
      <c r="B690" s="33" t="s">
        <v>333</v>
      </c>
      <c r="C690" s="42" t="s">
        <v>145</v>
      </c>
      <c r="D690" s="43" t="s">
        <v>146</v>
      </c>
      <c r="E690" s="53"/>
      <c r="F690" s="53"/>
      <c r="G690" s="53"/>
      <c r="H690" s="53"/>
      <c r="I690" s="54"/>
      <c r="J690" s="50"/>
      <c r="K690" s="54"/>
      <c r="L690" s="55"/>
      <c r="M690" s="59"/>
      <c r="N690" s="59"/>
      <c r="O690" s="53"/>
      <c r="P690" s="53"/>
      <c r="Q690" s="57">
        <f t="shared" si="378"/>
        <v>0</v>
      </c>
      <c r="R690" s="53"/>
      <c r="S690" s="53">
        <f t="shared" si="383"/>
        <v>0</v>
      </c>
      <c r="T690" s="58"/>
      <c r="U690" s="58"/>
      <c r="V690" s="53">
        <f t="shared" si="380"/>
        <v>0</v>
      </c>
      <c r="W690" s="59"/>
      <c r="X690" s="6"/>
    </row>
    <row r="691" spans="1:24" s="35" customFormat="1" ht="15.75" x14ac:dyDescent="0.25">
      <c r="A691" s="33" t="s">
        <v>282</v>
      </c>
      <c r="B691" s="33" t="s">
        <v>333</v>
      </c>
      <c r="C691" s="42" t="s">
        <v>147</v>
      </c>
      <c r="D691" s="43" t="s">
        <v>148</v>
      </c>
      <c r="E691" s="53"/>
      <c r="F691" s="53"/>
      <c r="G691" s="53"/>
      <c r="H691" s="53"/>
      <c r="I691" s="54"/>
      <c r="J691" s="50"/>
      <c r="K691" s="54"/>
      <c r="L691" s="55"/>
      <c r="M691" s="59"/>
      <c r="N691" s="59"/>
      <c r="O691" s="53"/>
      <c r="P691" s="53"/>
      <c r="Q691" s="57">
        <f t="shared" si="378"/>
        <v>0</v>
      </c>
      <c r="R691" s="53"/>
      <c r="S691" s="53">
        <f t="shared" si="383"/>
        <v>0</v>
      </c>
      <c r="T691" s="58"/>
      <c r="U691" s="58"/>
      <c r="V691" s="53">
        <f t="shared" si="380"/>
        <v>0</v>
      </c>
      <c r="W691" s="59"/>
      <c r="X691" s="6"/>
    </row>
    <row r="692" spans="1:24" s="35" customFormat="1" ht="78.75" x14ac:dyDescent="0.25">
      <c r="A692" s="33" t="s">
        <v>282</v>
      </c>
      <c r="B692" s="33" t="s">
        <v>333</v>
      </c>
      <c r="C692" s="42" t="s">
        <v>149</v>
      </c>
      <c r="D692" s="43" t="s">
        <v>150</v>
      </c>
      <c r="E692" s="53"/>
      <c r="F692" s="53"/>
      <c r="G692" s="53"/>
      <c r="H692" s="53"/>
      <c r="I692" s="54"/>
      <c r="J692" s="50"/>
      <c r="K692" s="54"/>
      <c r="L692" s="55"/>
      <c r="M692" s="59"/>
      <c r="N692" s="59"/>
      <c r="O692" s="53"/>
      <c r="P692" s="53"/>
      <c r="Q692" s="57">
        <f t="shared" si="378"/>
        <v>0</v>
      </c>
      <c r="R692" s="53"/>
      <c r="S692" s="53">
        <f t="shared" si="383"/>
        <v>0</v>
      </c>
      <c r="T692" s="58"/>
      <c r="U692" s="58"/>
      <c r="V692" s="53">
        <f t="shared" si="380"/>
        <v>0</v>
      </c>
      <c r="W692" s="59"/>
      <c r="X692" s="6"/>
    </row>
    <row r="693" spans="1:24" s="35" customFormat="1" ht="31.5" x14ac:dyDescent="0.25">
      <c r="A693" s="33" t="s">
        <v>282</v>
      </c>
      <c r="B693" s="33" t="s">
        <v>333</v>
      </c>
      <c r="C693" s="42" t="s">
        <v>130</v>
      </c>
      <c r="D693" s="43" t="s">
        <v>151</v>
      </c>
      <c r="E693" s="53"/>
      <c r="F693" s="53"/>
      <c r="G693" s="53"/>
      <c r="H693" s="53"/>
      <c r="I693" s="54"/>
      <c r="J693" s="50"/>
      <c r="K693" s="54"/>
      <c r="L693" s="55"/>
      <c r="M693" s="59"/>
      <c r="N693" s="59"/>
      <c r="O693" s="53"/>
      <c r="P693" s="53"/>
      <c r="Q693" s="57">
        <f t="shared" si="378"/>
        <v>0</v>
      </c>
      <c r="R693" s="53"/>
      <c r="S693" s="53">
        <f t="shared" si="383"/>
        <v>0</v>
      </c>
      <c r="T693" s="58"/>
      <c r="U693" s="58"/>
      <c r="V693" s="53">
        <f t="shared" si="380"/>
        <v>0</v>
      </c>
      <c r="W693" s="59"/>
      <c r="X693" s="6"/>
    </row>
    <row r="694" spans="1:24" s="35" customFormat="1" ht="47.25" x14ac:dyDescent="0.25">
      <c r="A694" s="33" t="s">
        <v>282</v>
      </c>
      <c r="B694" s="33" t="s">
        <v>333</v>
      </c>
      <c r="C694" s="42" t="s">
        <v>174</v>
      </c>
      <c r="D694" s="43" t="s">
        <v>175</v>
      </c>
      <c r="E694" s="53"/>
      <c r="F694" s="53"/>
      <c r="G694" s="53"/>
      <c r="H694" s="53"/>
      <c r="I694" s="54"/>
      <c r="J694" s="50"/>
      <c r="K694" s="54"/>
      <c r="L694" s="55"/>
      <c r="M694" s="59"/>
      <c r="N694" s="59"/>
      <c r="O694" s="53"/>
      <c r="P694" s="53"/>
      <c r="Q694" s="57">
        <f t="shared" si="378"/>
        <v>0</v>
      </c>
      <c r="R694" s="53"/>
      <c r="S694" s="53">
        <f t="shared" si="383"/>
        <v>0</v>
      </c>
      <c r="T694" s="58"/>
      <c r="U694" s="58"/>
      <c r="V694" s="53">
        <f t="shared" si="380"/>
        <v>0</v>
      </c>
      <c r="W694" s="59"/>
      <c r="X694" s="6"/>
    </row>
    <row r="695" spans="1:24" s="35" customFormat="1" ht="31.5" x14ac:dyDescent="0.25">
      <c r="A695" s="33" t="s">
        <v>282</v>
      </c>
      <c r="B695" s="33" t="s">
        <v>333</v>
      </c>
      <c r="C695" s="42" t="s">
        <v>129</v>
      </c>
      <c r="D695" s="43" t="s">
        <v>152</v>
      </c>
      <c r="E695" s="53"/>
      <c r="F695" s="53"/>
      <c r="G695" s="53"/>
      <c r="H695" s="53"/>
      <c r="I695" s="54"/>
      <c r="J695" s="50"/>
      <c r="K695" s="54"/>
      <c r="L695" s="55"/>
      <c r="M695" s="59"/>
      <c r="N695" s="59"/>
      <c r="O695" s="53"/>
      <c r="P695" s="53"/>
      <c r="Q695" s="57">
        <f t="shared" si="378"/>
        <v>0</v>
      </c>
      <c r="R695" s="53"/>
      <c r="S695" s="53">
        <f t="shared" si="383"/>
        <v>0</v>
      </c>
      <c r="T695" s="58"/>
      <c r="U695" s="58"/>
      <c r="V695" s="53">
        <f t="shared" si="380"/>
        <v>0</v>
      </c>
      <c r="W695" s="59"/>
      <c r="X695" s="6"/>
    </row>
    <row r="696" spans="1:24" s="35" customFormat="1" ht="31.5" x14ac:dyDescent="0.25">
      <c r="A696" s="33" t="s">
        <v>282</v>
      </c>
      <c r="B696" s="33" t="s">
        <v>333</v>
      </c>
      <c r="C696" s="42" t="s">
        <v>176</v>
      </c>
      <c r="D696" s="43" t="s">
        <v>177</v>
      </c>
      <c r="E696" s="53"/>
      <c r="F696" s="53"/>
      <c r="G696" s="53"/>
      <c r="H696" s="53"/>
      <c r="I696" s="54"/>
      <c r="J696" s="50"/>
      <c r="K696" s="54"/>
      <c r="L696" s="55"/>
      <c r="M696" s="59"/>
      <c r="N696" s="59"/>
      <c r="O696" s="53"/>
      <c r="P696" s="53"/>
      <c r="Q696" s="57">
        <f t="shared" si="378"/>
        <v>0</v>
      </c>
      <c r="R696" s="53"/>
      <c r="S696" s="53">
        <f t="shared" si="383"/>
        <v>0</v>
      </c>
      <c r="T696" s="58"/>
      <c r="U696" s="58"/>
      <c r="V696" s="53">
        <f t="shared" si="380"/>
        <v>0</v>
      </c>
      <c r="W696" s="59"/>
      <c r="X696" s="6"/>
    </row>
    <row r="697" spans="1:24" s="35" customFormat="1" ht="15.75" x14ac:dyDescent="0.25">
      <c r="A697" s="33" t="s">
        <v>282</v>
      </c>
      <c r="B697" s="33" t="s">
        <v>333</v>
      </c>
      <c r="C697" s="42" t="s">
        <v>131</v>
      </c>
      <c r="D697" s="43" t="s">
        <v>153</v>
      </c>
      <c r="E697" s="53"/>
      <c r="F697" s="53"/>
      <c r="G697" s="53"/>
      <c r="H697" s="53"/>
      <c r="I697" s="54"/>
      <c r="J697" s="50"/>
      <c r="K697" s="54"/>
      <c r="L697" s="55"/>
      <c r="M697" s="59"/>
      <c r="N697" s="59"/>
      <c r="O697" s="53"/>
      <c r="P697" s="53"/>
      <c r="Q697" s="57">
        <f t="shared" si="378"/>
        <v>0</v>
      </c>
      <c r="R697" s="53"/>
      <c r="S697" s="53">
        <f t="shared" si="383"/>
        <v>0</v>
      </c>
      <c r="T697" s="58"/>
      <c r="U697" s="58"/>
      <c r="V697" s="53">
        <f t="shared" si="380"/>
        <v>0</v>
      </c>
      <c r="W697" s="59"/>
      <c r="X697" s="6"/>
    </row>
    <row r="698" spans="1:24" s="35" customFormat="1" ht="31.5" x14ac:dyDescent="0.25">
      <c r="A698" s="33" t="s">
        <v>282</v>
      </c>
      <c r="B698" s="33" t="s">
        <v>333</v>
      </c>
      <c r="C698" s="42" t="s">
        <v>178</v>
      </c>
      <c r="D698" s="43" t="s">
        <v>179</v>
      </c>
      <c r="E698" s="53"/>
      <c r="F698" s="53"/>
      <c r="G698" s="53"/>
      <c r="H698" s="53"/>
      <c r="I698" s="54"/>
      <c r="J698" s="50"/>
      <c r="K698" s="54"/>
      <c r="L698" s="55"/>
      <c r="M698" s="59"/>
      <c r="N698" s="59"/>
      <c r="O698" s="53"/>
      <c r="P698" s="53"/>
      <c r="Q698" s="57">
        <f t="shared" si="378"/>
        <v>0</v>
      </c>
      <c r="R698" s="53"/>
      <c r="S698" s="53">
        <f t="shared" si="383"/>
        <v>0</v>
      </c>
      <c r="T698" s="58"/>
      <c r="U698" s="58"/>
      <c r="V698" s="53">
        <f t="shared" si="380"/>
        <v>0</v>
      </c>
      <c r="W698" s="59"/>
      <c r="X698" s="6"/>
    </row>
    <row r="699" spans="1:24" s="35" customFormat="1" ht="31.5" x14ac:dyDescent="0.25">
      <c r="A699" s="33" t="s">
        <v>282</v>
      </c>
      <c r="B699" s="33" t="s">
        <v>333</v>
      </c>
      <c r="C699" s="42" t="s">
        <v>132</v>
      </c>
      <c r="D699" s="43" t="s">
        <v>154</v>
      </c>
      <c r="E699" s="53"/>
      <c r="F699" s="53"/>
      <c r="G699" s="53"/>
      <c r="H699" s="53"/>
      <c r="I699" s="54"/>
      <c r="J699" s="50"/>
      <c r="K699" s="54"/>
      <c r="L699" s="55"/>
      <c r="M699" s="59"/>
      <c r="N699" s="59"/>
      <c r="O699" s="53"/>
      <c r="P699" s="53"/>
      <c r="Q699" s="57">
        <f t="shared" si="378"/>
        <v>0</v>
      </c>
      <c r="R699" s="53"/>
      <c r="S699" s="53">
        <f t="shared" si="383"/>
        <v>0</v>
      </c>
      <c r="T699" s="58"/>
      <c r="U699" s="58"/>
      <c r="V699" s="53">
        <f t="shared" si="380"/>
        <v>0</v>
      </c>
      <c r="W699" s="59"/>
      <c r="X699" s="6"/>
    </row>
    <row r="700" spans="1:24" s="35" customFormat="1" ht="15.75" x14ac:dyDescent="0.25">
      <c r="A700" s="33" t="s">
        <v>282</v>
      </c>
      <c r="B700" s="33" t="s">
        <v>333</v>
      </c>
      <c r="C700" s="42" t="s">
        <v>133</v>
      </c>
      <c r="D700" s="43" t="s">
        <v>155</v>
      </c>
      <c r="E700" s="53"/>
      <c r="F700" s="53"/>
      <c r="G700" s="53"/>
      <c r="H700" s="53"/>
      <c r="I700" s="54"/>
      <c r="J700" s="50"/>
      <c r="K700" s="54"/>
      <c r="L700" s="55"/>
      <c r="M700" s="59"/>
      <c r="N700" s="59"/>
      <c r="O700" s="53"/>
      <c r="P700" s="53"/>
      <c r="Q700" s="57">
        <f t="shared" si="378"/>
        <v>0</v>
      </c>
      <c r="R700" s="53"/>
      <c r="S700" s="53">
        <f t="shared" si="383"/>
        <v>0</v>
      </c>
      <c r="T700" s="58"/>
      <c r="U700" s="58"/>
      <c r="V700" s="53">
        <f t="shared" si="380"/>
        <v>0</v>
      </c>
      <c r="W700" s="59"/>
      <c r="X700" s="6"/>
    </row>
    <row r="701" spans="1:24" s="35" customFormat="1" ht="15.75" x14ac:dyDescent="0.25">
      <c r="A701" s="33" t="s">
        <v>282</v>
      </c>
      <c r="B701" s="33" t="s">
        <v>333</v>
      </c>
      <c r="C701" s="42" t="s">
        <v>135</v>
      </c>
      <c r="D701" s="43" t="s">
        <v>156</v>
      </c>
      <c r="E701" s="53"/>
      <c r="F701" s="53"/>
      <c r="G701" s="53"/>
      <c r="H701" s="53"/>
      <c r="I701" s="54"/>
      <c r="J701" s="50"/>
      <c r="K701" s="54"/>
      <c r="L701" s="55"/>
      <c r="M701" s="59"/>
      <c r="N701" s="59"/>
      <c r="O701" s="53"/>
      <c r="P701" s="53"/>
      <c r="Q701" s="57">
        <f t="shared" si="378"/>
        <v>0</v>
      </c>
      <c r="R701" s="53"/>
      <c r="S701" s="53">
        <f t="shared" si="383"/>
        <v>0</v>
      </c>
      <c r="T701" s="58"/>
      <c r="U701" s="58"/>
      <c r="V701" s="53">
        <f t="shared" si="380"/>
        <v>0</v>
      </c>
      <c r="W701" s="59"/>
      <c r="X701" s="6"/>
    </row>
    <row r="702" spans="1:24" s="35" customFormat="1" ht="31.5" x14ac:dyDescent="0.25">
      <c r="A702" s="33" t="s">
        <v>282</v>
      </c>
      <c r="B702" s="33" t="s">
        <v>333</v>
      </c>
      <c r="C702" s="42" t="s">
        <v>136</v>
      </c>
      <c r="D702" s="43" t="s">
        <v>157</v>
      </c>
      <c r="E702" s="53"/>
      <c r="F702" s="53"/>
      <c r="G702" s="53"/>
      <c r="H702" s="53"/>
      <c r="I702" s="54"/>
      <c r="J702" s="50"/>
      <c r="K702" s="54"/>
      <c r="L702" s="55"/>
      <c r="M702" s="59"/>
      <c r="N702" s="59"/>
      <c r="O702" s="53"/>
      <c r="P702" s="53"/>
      <c r="Q702" s="57">
        <f t="shared" si="378"/>
        <v>0</v>
      </c>
      <c r="R702" s="53"/>
      <c r="S702" s="53">
        <f t="shared" si="383"/>
        <v>0</v>
      </c>
      <c r="T702" s="58"/>
      <c r="U702" s="58"/>
      <c r="V702" s="53">
        <f t="shared" si="380"/>
        <v>0</v>
      </c>
      <c r="W702" s="59"/>
      <c r="X702" s="6"/>
    </row>
    <row r="703" spans="1:24" s="35" customFormat="1" ht="47.25" x14ac:dyDescent="0.25">
      <c r="A703" s="33" t="s">
        <v>282</v>
      </c>
      <c r="B703" s="33" t="s">
        <v>333</v>
      </c>
      <c r="C703" s="42" t="s">
        <v>134</v>
      </c>
      <c r="D703" s="43" t="s">
        <v>158</v>
      </c>
      <c r="E703" s="53"/>
      <c r="F703" s="53"/>
      <c r="G703" s="53"/>
      <c r="H703" s="53"/>
      <c r="I703" s="54"/>
      <c r="J703" s="50"/>
      <c r="K703" s="54"/>
      <c r="L703" s="55"/>
      <c r="M703" s="59"/>
      <c r="N703" s="59"/>
      <c r="O703" s="53"/>
      <c r="P703" s="53"/>
      <c r="Q703" s="57">
        <f t="shared" si="378"/>
        <v>0</v>
      </c>
      <c r="R703" s="53"/>
      <c r="S703" s="53">
        <f t="shared" si="383"/>
        <v>0</v>
      </c>
      <c r="T703" s="58"/>
      <c r="U703" s="58"/>
      <c r="V703" s="53">
        <f t="shared" si="380"/>
        <v>0</v>
      </c>
      <c r="W703" s="59"/>
      <c r="X703" s="6"/>
    </row>
    <row r="704" spans="1:24" s="35" customFormat="1" ht="15.75" x14ac:dyDescent="0.25">
      <c r="A704" s="33" t="s">
        <v>282</v>
      </c>
      <c r="B704" s="33" t="s">
        <v>333</v>
      </c>
      <c r="C704" s="42" t="s">
        <v>138</v>
      </c>
      <c r="D704" s="43" t="s">
        <v>159</v>
      </c>
      <c r="E704" s="53"/>
      <c r="F704" s="53"/>
      <c r="G704" s="53"/>
      <c r="H704" s="53"/>
      <c r="I704" s="54"/>
      <c r="J704" s="50"/>
      <c r="K704" s="54"/>
      <c r="L704" s="55"/>
      <c r="M704" s="59"/>
      <c r="N704" s="59"/>
      <c r="O704" s="53"/>
      <c r="P704" s="53"/>
      <c r="Q704" s="57">
        <f t="shared" si="378"/>
        <v>0</v>
      </c>
      <c r="R704" s="53"/>
      <c r="S704" s="53">
        <f t="shared" si="383"/>
        <v>0</v>
      </c>
      <c r="T704" s="58"/>
      <c r="U704" s="58"/>
      <c r="V704" s="53">
        <f t="shared" si="380"/>
        <v>0</v>
      </c>
      <c r="W704" s="59"/>
      <c r="X704" s="6"/>
    </row>
    <row r="705" spans="1:24" s="35" customFormat="1" ht="15.75" x14ac:dyDescent="0.25">
      <c r="A705" s="33" t="s">
        <v>282</v>
      </c>
      <c r="B705" s="33" t="s">
        <v>333</v>
      </c>
      <c r="C705" s="42" t="s">
        <v>180</v>
      </c>
      <c r="D705" s="43" t="s">
        <v>181</v>
      </c>
      <c r="E705" s="53"/>
      <c r="F705" s="53"/>
      <c r="G705" s="53"/>
      <c r="H705" s="53"/>
      <c r="I705" s="54"/>
      <c r="J705" s="50"/>
      <c r="K705" s="54"/>
      <c r="L705" s="55"/>
      <c r="M705" s="59"/>
      <c r="N705" s="59"/>
      <c r="O705" s="53"/>
      <c r="P705" s="53"/>
      <c r="Q705" s="57">
        <f t="shared" si="378"/>
        <v>0</v>
      </c>
      <c r="R705" s="53"/>
      <c r="S705" s="53">
        <f t="shared" si="383"/>
        <v>0</v>
      </c>
      <c r="T705" s="58"/>
      <c r="U705" s="58"/>
      <c r="V705" s="53">
        <f t="shared" si="380"/>
        <v>0</v>
      </c>
      <c r="W705" s="59"/>
      <c r="X705" s="6"/>
    </row>
    <row r="706" spans="1:24" s="35" customFormat="1" ht="31.5" x14ac:dyDescent="0.25">
      <c r="A706" s="33" t="s">
        <v>282</v>
      </c>
      <c r="B706" s="33" t="s">
        <v>333</v>
      </c>
      <c r="C706" s="42" t="s">
        <v>137</v>
      </c>
      <c r="D706" s="43" t="s">
        <v>160</v>
      </c>
      <c r="E706" s="53"/>
      <c r="F706" s="53"/>
      <c r="G706" s="53"/>
      <c r="H706" s="53"/>
      <c r="I706" s="54"/>
      <c r="J706" s="50"/>
      <c r="K706" s="54"/>
      <c r="L706" s="55"/>
      <c r="M706" s="59"/>
      <c r="N706" s="59"/>
      <c r="O706" s="53"/>
      <c r="P706" s="53"/>
      <c r="Q706" s="57">
        <f t="shared" si="378"/>
        <v>0</v>
      </c>
      <c r="R706" s="53"/>
      <c r="S706" s="53">
        <f t="shared" si="383"/>
        <v>0</v>
      </c>
      <c r="T706" s="58"/>
      <c r="U706" s="58"/>
      <c r="V706" s="53">
        <f t="shared" si="380"/>
        <v>0</v>
      </c>
      <c r="W706" s="59"/>
      <c r="X706" s="6"/>
    </row>
    <row r="707" spans="1:24" s="35" customFormat="1" ht="15.75" x14ac:dyDescent="0.25">
      <c r="A707" s="33" t="s">
        <v>282</v>
      </c>
      <c r="B707" s="33" t="s">
        <v>333</v>
      </c>
      <c r="C707" s="42" t="s">
        <v>127</v>
      </c>
      <c r="D707" s="43" t="s">
        <v>161</v>
      </c>
      <c r="E707" s="53"/>
      <c r="F707" s="53"/>
      <c r="G707" s="53"/>
      <c r="H707" s="53"/>
      <c r="I707" s="54"/>
      <c r="J707" s="50"/>
      <c r="K707" s="54"/>
      <c r="L707" s="55"/>
      <c r="M707" s="59"/>
      <c r="N707" s="59"/>
      <c r="O707" s="53"/>
      <c r="P707" s="53"/>
      <c r="Q707" s="57">
        <f t="shared" si="378"/>
        <v>0</v>
      </c>
      <c r="R707" s="53"/>
      <c r="S707" s="53">
        <f t="shared" si="383"/>
        <v>0</v>
      </c>
      <c r="T707" s="58"/>
      <c r="U707" s="58"/>
      <c r="V707" s="53">
        <f t="shared" si="380"/>
        <v>0</v>
      </c>
      <c r="W707" s="59"/>
      <c r="X707" s="6"/>
    </row>
    <row r="708" spans="1:24" s="35" customFormat="1" ht="31.5" x14ac:dyDescent="0.25">
      <c r="A708" s="33" t="s">
        <v>282</v>
      </c>
      <c r="B708" s="33" t="s">
        <v>333</v>
      </c>
      <c r="C708" s="42" t="s">
        <v>126</v>
      </c>
      <c r="D708" s="43" t="s">
        <v>162</v>
      </c>
      <c r="E708" s="53"/>
      <c r="F708" s="53"/>
      <c r="G708" s="53"/>
      <c r="H708" s="53"/>
      <c r="I708" s="54"/>
      <c r="J708" s="50"/>
      <c r="K708" s="54"/>
      <c r="L708" s="55"/>
      <c r="M708" s="59"/>
      <c r="N708" s="59"/>
      <c r="O708" s="53"/>
      <c r="P708" s="53"/>
      <c r="Q708" s="57">
        <f t="shared" si="378"/>
        <v>0</v>
      </c>
      <c r="R708" s="53"/>
      <c r="S708" s="53">
        <f t="shared" si="383"/>
        <v>0</v>
      </c>
      <c r="T708" s="58"/>
      <c r="U708" s="58"/>
      <c r="V708" s="53">
        <f t="shared" si="380"/>
        <v>0</v>
      </c>
      <c r="W708" s="59"/>
      <c r="X708" s="6"/>
    </row>
    <row r="709" spans="1:24" s="35" customFormat="1" ht="15.75" x14ac:dyDescent="0.25">
      <c r="A709" s="33" t="s">
        <v>282</v>
      </c>
      <c r="B709" s="33" t="s">
        <v>333</v>
      </c>
      <c r="C709" s="42" t="s">
        <v>122</v>
      </c>
      <c r="D709" s="43" t="s">
        <v>163</v>
      </c>
      <c r="E709" s="53"/>
      <c r="F709" s="53"/>
      <c r="G709" s="53"/>
      <c r="H709" s="53"/>
      <c r="I709" s="54"/>
      <c r="J709" s="50"/>
      <c r="K709" s="54"/>
      <c r="L709" s="55"/>
      <c r="M709" s="59"/>
      <c r="N709" s="59"/>
      <c r="O709" s="53"/>
      <c r="P709" s="53"/>
      <c r="Q709" s="57">
        <f t="shared" si="378"/>
        <v>0</v>
      </c>
      <c r="R709" s="53"/>
      <c r="S709" s="53">
        <f t="shared" si="383"/>
        <v>0</v>
      </c>
      <c r="T709" s="58"/>
      <c r="U709" s="58"/>
      <c r="V709" s="53">
        <f t="shared" si="380"/>
        <v>0</v>
      </c>
      <c r="W709" s="59"/>
      <c r="X709" s="6"/>
    </row>
    <row r="710" spans="1:24" s="35" customFormat="1" ht="15.75" x14ac:dyDescent="0.25">
      <c r="A710" s="33" t="s">
        <v>282</v>
      </c>
      <c r="B710" s="33" t="s">
        <v>333</v>
      </c>
      <c r="C710" s="42" t="s">
        <v>123</v>
      </c>
      <c r="D710" s="43" t="s">
        <v>164</v>
      </c>
      <c r="E710" s="53"/>
      <c r="F710" s="53"/>
      <c r="G710" s="53"/>
      <c r="H710" s="53"/>
      <c r="I710" s="54"/>
      <c r="J710" s="50"/>
      <c r="K710" s="54"/>
      <c r="L710" s="55"/>
      <c r="M710" s="59"/>
      <c r="N710" s="59"/>
      <c r="O710" s="53"/>
      <c r="P710" s="53"/>
      <c r="Q710" s="57">
        <f t="shared" si="378"/>
        <v>0</v>
      </c>
      <c r="R710" s="53"/>
      <c r="S710" s="53">
        <f t="shared" si="383"/>
        <v>0</v>
      </c>
      <c r="T710" s="58"/>
      <c r="U710" s="58"/>
      <c r="V710" s="53">
        <f t="shared" si="380"/>
        <v>0</v>
      </c>
      <c r="W710" s="59"/>
      <c r="X710" s="6"/>
    </row>
    <row r="711" spans="1:24" s="35" customFormat="1" ht="15.75" x14ac:dyDescent="0.25">
      <c r="A711" s="33" t="s">
        <v>282</v>
      </c>
      <c r="B711" s="33" t="s">
        <v>333</v>
      </c>
      <c r="C711" s="42" t="s">
        <v>182</v>
      </c>
      <c r="D711" s="43" t="s">
        <v>183</v>
      </c>
      <c r="E711" s="53"/>
      <c r="F711" s="53"/>
      <c r="G711" s="53"/>
      <c r="H711" s="53"/>
      <c r="I711" s="54"/>
      <c r="J711" s="50"/>
      <c r="K711" s="54"/>
      <c r="L711" s="55"/>
      <c r="M711" s="59"/>
      <c r="N711" s="59"/>
      <c r="O711" s="53"/>
      <c r="P711" s="53"/>
      <c r="Q711" s="57">
        <f t="shared" si="378"/>
        <v>0</v>
      </c>
      <c r="R711" s="53"/>
      <c r="S711" s="53">
        <f t="shared" si="383"/>
        <v>0</v>
      </c>
      <c r="T711" s="58"/>
      <c r="U711" s="58"/>
      <c r="V711" s="53">
        <f t="shared" si="380"/>
        <v>0</v>
      </c>
      <c r="W711" s="59"/>
      <c r="X711" s="6"/>
    </row>
    <row r="712" spans="1:24" s="35" customFormat="1" ht="15.75" x14ac:dyDescent="0.25">
      <c r="A712" s="33" t="s">
        <v>282</v>
      </c>
      <c r="B712" s="33" t="s">
        <v>333</v>
      </c>
      <c r="C712" s="42" t="s">
        <v>184</v>
      </c>
      <c r="D712" s="43" t="s">
        <v>185</v>
      </c>
      <c r="E712" s="53"/>
      <c r="F712" s="53"/>
      <c r="G712" s="53"/>
      <c r="H712" s="53"/>
      <c r="I712" s="54"/>
      <c r="J712" s="50"/>
      <c r="K712" s="54"/>
      <c r="L712" s="55"/>
      <c r="M712" s="59"/>
      <c r="N712" s="59"/>
      <c r="O712" s="53"/>
      <c r="P712" s="53"/>
      <c r="Q712" s="57">
        <f t="shared" si="378"/>
        <v>0</v>
      </c>
      <c r="R712" s="53"/>
      <c r="S712" s="53">
        <f t="shared" si="383"/>
        <v>0</v>
      </c>
      <c r="T712" s="58"/>
      <c r="U712" s="58"/>
      <c r="V712" s="53">
        <f t="shared" si="380"/>
        <v>0</v>
      </c>
      <c r="W712" s="59"/>
      <c r="X712" s="6"/>
    </row>
    <row r="713" spans="1:24" s="35" customFormat="1" ht="15.75" x14ac:dyDescent="0.25">
      <c r="A713" s="33" t="s">
        <v>282</v>
      </c>
      <c r="B713" s="33" t="s">
        <v>333</v>
      </c>
      <c r="C713" s="42" t="s">
        <v>186</v>
      </c>
      <c r="D713" s="43" t="s">
        <v>187</v>
      </c>
      <c r="E713" s="53"/>
      <c r="F713" s="53"/>
      <c r="G713" s="53"/>
      <c r="H713" s="53"/>
      <c r="I713" s="54"/>
      <c r="J713" s="50"/>
      <c r="K713" s="54"/>
      <c r="L713" s="55"/>
      <c r="M713" s="59"/>
      <c r="N713" s="59"/>
      <c r="O713" s="53"/>
      <c r="P713" s="53"/>
      <c r="Q713" s="57">
        <f t="shared" si="378"/>
        <v>0</v>
      </c>
      <c r="R713" s="53"/>
      <c r="S713" s="53">
        <f t="shared" si="383"/>
        <v>0</v>
      </c>
      <c r="T713" s="58"/>
      <c r="U713" s="58"/>
      <c r="V713" s="53">
        <f t="shared" si="380"/>
        <v>0</v>
      </c>
      <c r="W713" s="59"/>
      <c r="X713" s="6"/>
    </row>
    <row r="714" spans="1:24" s="35" customFormat="1" ht="31.5" x14ac:dyDescent="0.25">
      <c r="A714" s="33" t="s">
        <v>282</v>
      </c>
      <c r="B714" s="33" t="s">
        <v>333</v>
      </c>
      <c r="C714" s="42" t="s">
        <v>188</v>
      </c>
      <c r="D714" s="43" t="s">
        <v>189</v>
      </c>
      <c r="E714" s="53"/>
      <c r="F714" s="53"/>
      <c r="G714" s="53"/>
      <c r="H714" s="53"/>
      <c r="I714" s="54"/>
      <c r="J714" s="50"/>
      <c r="K714" s="54"/>
      <c r="L714" s="55"/>
      <c r="M714" s="59"/>
      <c r="N714" s="59"/>
      <c r="O714" s="53"/>
      <c r="P714" s="53"/>
      <c r="Q714" s="57">
        <f t="shared" si="378"/>
        <v>0</v>
      </c>
      <c r="R714" s="53"/>
      <c r="S714" s="53">
        <f t="shared" si="383"/>
        <v>0</v>
      </c>
      <c r="T714" s="58"/>
      <c r="U714" s="58"/>
      <c r="V714" s="53">
        <f t="shared" si="380"/>
        <v>0</v>
      </c>
      <c r="W714" s="59"/>
      <c r="X714" s="6"/>
    </row>
    <row r="715" spans="1:24" s="35" customFormat="1" ht="15.75" x14ac:dyDescent="0.25">
      <c r="A715" s="33" t="s">
        <v>282</v>
      </c>
      <c r="B715" s="33" t="s">
        <v>333</v>
      </c>
      <c r="C715" s="42" t="s">
        <v>124</v>
      </c>
      <c r="D715" s="43" t="s">
        <v>165</v>
      </c>
      <c r="E715" s="53"/>
      <c r="F715" s="53"/>
      <c r="G715" s="53"/>
      <c r="H715" s="53"/>
      <c r="I715" s="54"/>
      <c r="J715" s="50"/>
      <c r="K715" s="54"/>
      <c r="L715" s="55"/>
      <c r="M715" s="59"/>
      <c r="N715" s="59"/>
      <c r="O715" s="53"/>
      <c r="P715" s="53"/>
      <c r="Q715" s="57">
        <f t="shared" si="378"/>
        <v>0</v>
      </c>
      <c r="R715" s="53"/>
      <c r="S715" s="53">
        <f t="shared" si="383"/>
        <v>0</v>
      </c>
      <c r="T715" s="58"/>
      <c r="U715" s="58"/>
      <c r="V715" s="53">
        <f t="shared" si="380"/>
        <v>0</v>
      </c>
      <c r="W715" s="59"/>
      <c r="X715" s="6"/>
    </row>
    <row r="716" spans="1:24" s="35" customFormat="1" ht="15.75" x14ac:dyDescent="0.25">
      <c r="A716" s="33" t="s">
        <v>282</v>
      </c>
      <c r="B716" s="33" t="s">
        <v>333</v>
      </c>
      <c r="C716" s="42" t="s">
        <v>125</v>
      </c>
      <c r="D716" s="43" t="s">
        <v>166</v>
      </c>
      <c r="E716" s="53"/>
      <c r="F716" s="53"/>
      <c r="G716" s="53"/>
      <c r="H716" s="53"/>
      <c r="I716" s="54"/>
      <c r="J716" s="50"/>
      <c r="K716" s="54"/>
      <c r="L716" s="55"/>
      <c r="M716" s="59"/>
      <c r="N716" s="59"/>
      <c r="O716" s="53"/>
      <c r="P716" s="53"/>
      <c r="Q716" s="57">
        <f t="shared" si="378"/>
        <v>0</v>
      </c>
      <c r="R716" s="53"/>
      <c r="S716" s="53">
        <f t="shared" si="383"/>
        <v>0</v>
      </c>
      <c r="T716" s="58"/>
      <c r="U716" s="58"/>
      <c r="V716" s="53">
        <f t="shared" si="380"/>
        <v>0</v>
      </c>
      <c r="W716" s="59"/>
      <c r="X716" s="6"/>
    </row>
    <row r="717" spans="1:24" s="35" customFormat="1" ht="47.25" x14ac:dyDescent="0.25">
      <c r="A717" s="33" t="s">
        <v>282</v>
      </c>
      <c r="B717" s="33" t="s">
        <v>333</v>
      </c>
      <c r="C717" s="42" t="s">
        <v>34</v>
      </c>
      <c r="D717" s="43" t="s">
        <v>167</v>
      </c>
      <c r="E717" s="53"/>
      <c r="F717" s="53"/>
      <c r="G717" s="53"/>
      <c r="H717" s="53"/>
      <c r="I717" s="54"/>
      <c r="J717" s="50"/>
      <c r="K717" s="54"/>
      <c r="L717" s="55"/>
      <c r="M717" s="59"/>
      <c r="N717" s="59"/>
      <c r="O717" s="53"/>
      <c r="P717" s="53"/>
      <c r="Q717" s="57">
        <f t="shared" si="378"/>
        <v>0</v>
      </c>
      <c r="R717" s="53"/>
      <c r="S717" s="53">
        <f t="shared" si="383"/>
        <v>0</v>
      </c>
      <c r="T717" s="58"/>
      <c r="U717" s="58"/>
      <c r="V717" s="53">
        <f t="shared" si="380"/>
        <v>0</v>
      </c>
      <c r="W717" s="59"/>
      <c r="X717" s="6"/>
    </row>
    <row r="718" spans="1:24" s="35" customFormat="1" ht="15.75" x14ac:dyDescent="0.25">
      <c r="A718" s="33" t="s">
        <v>282</v>
      </c>
      <c r="B718" s="33" t="s">
        <v>333</v>
      </c>
      <c r="C718" s="42" t="s">
        <v>35</v>
      </c>
      <c r="D718" s="43" t="s">
        <v>168</v>
      </c>
      <c r="E718" s="53"/>
      <c r="F718" s="53"/>
      <c r="G718" s="53"/>
      <c r="H718" s="53"/>
      <c r="I718" s="54"/>
      <c r="J718" s="50"/>
      <c r="K718" s="54"/>
      <c r="L718" s="55"/>
      <c r="M718" s="59"/>
      <c r="N718" s="59"/>
      <c r="O718" s="53"/>
      <c r="P718" s="53"/>
      <c r="Q718" s="57">
        <f t="shared" ref="Q718:Q738" si="384">O718-P718</f>
        <v>0</v>
      </c>
      <c r="R718" s="53"/>
      <c r="S718" s="53">
        <f t="shared" si="383"/>
        <v>0</v>
      </c>
      <c r="T718" s="58"/>
      <c r="U718" s="58"/>
      <c r="V718" s="53">
        <f t="shared" ref="V718:V738" si="385">T718-U718</f>
        <v>0</v>
      </c>
      <c r="W718" s="59"/>
      <c r="X718" s="6"/>
    </row>
    <row r="719" spans="1:24" s="35" customFormat="1" ht="31.5" x14ac:dyDescent="0.25">
      <c r="A719" s="33" t="s">
        <v>282</v>
      </c>
      <c r="B719" s="33" t="s">
        <v>333</v>
      </c>
      <c r="C719" s="42" t="s">
        <v>36</v>
      </c>
      <c r="D719" s="43" t="s">
        <v>190</v>
      </c>
      <c r="E719" s="53"/>
      <c r="F719" s="53"/>
      <c r="G719" s="53"/>
      <c r="H719" s="53"/>
      <c r="I719" s="54"/>
      <c r="J719" s="50"/>
      <c r="K719" s="54"/>
      <c r="L719" s="55"/>
      <c r="M719" s="59"/>
      <c r="N719" s="59"/>
      <c r="O719" s="53"/>
      <c r="P719" s="53"/>
      <c r="Q719" s="57">
        <f t="shared" si="384"/>
        <v>0</v>
      </c>
      <c r="R719" s="53"/>
      <c r="S719" s="53">
        <f t="shared" si="383"/>
        <v>0</v>
      </c>
      <c r="T719" s="58"/>
      <c r="U719" s="58"/>
      <c r="V719" s="53">
        <f t="shared" si="385"/>
        <v>0</v>
      </c>
      <c r="W719" s="59"/>
      <c r="X719" s="6"/>
    </row>
    <row r="720" spans="1:24" s="35" customFormat="1" ht="31.5" x14ac:dyDescent="0.25">
      <c r="A720" s="33" t="s">
        <v>282</v>
      </c>
      <c r="B720" s="33" t="s">
        <v>333</v>
      </c>
      <c r="C720" s="42" t="s">
        <v>37</v>
      </c>
      <c r="D720" s="43" t="s">
        <v>191</v>
      </c>
      <c r="E720" s="53"/>
      <c r="F720" s="53"/>
      <c r="G720" s="53"/>
      <c r="H720" s="53"/>
      <c r="I720" s="54"/>
      <c r="J720" s="50"/>
      <c r="K720" s="54"/>
      <c r="L720" s="55"/>
      <c r="M720" s="59"/>
      <c r="N720" s="59"/>
      <c r="O720" s="53"/>
      <c r="P720" s="53"/>
      <c r="Q720" s="57">
        <f t="shared" si="384"/>
        <v>0</v>
      </c>
      <c r="R720" s="53"/>
      <c r="S720" s="53">
        <f t="shared" ref="S720:S738" si="386">ROUND(R720/12*3,0)</f>
        <v>0</v>
      </c>
      <c r="T720" s="58"/>
      <c r="U720" s="58"/>
      <c r="V720" s="53">
        <f t="shared" si="385"/>
        <v>0</v>
      </c>
      <c r="W720" s="59"/>
      <c r="X720" s="6"/>
    </row>
    <row r="721" spans="1:26" s="35" customFormat="1" ht="31.5" x14ac:dyDescent="0.25">
      <c r="A721" s="33" t="s">
        <v>282</v>
      </c>
      <c r="B721" s="33" t="s">
        <v>333</v>
      </c>
      <c r="C721" s="42" t="s">
        <v>38</v>
      </c>
      <c r="D721" s="43" t="s">
        <v>169</v>
      </c>
      <c r="E721" s="53"/>
      <c r="F721" s="53"/>
      <c r="G721" s="53"/>
      <c r="H721" s="53"/>
      <c r="I721" s="54"/>
      <c r="J721" s="50"/>
      <c r="K721" s="54"/>
      <c r="L721" s="55"/>
      <c r="M721" s="59"/>
      <c r="N721" s="59"/>
      <c r="O721" s="53"/>
      <c r="P721" s="53"/>
      <c r="Q721" s="57">
        <f t="shared" si="384"/>
        <v>0</v>
      </c>
      <c r="R721" s="53"/>
      <c r="S721" s="53">
        <f t="shared" si="386"/>
        <v>0</v>
      </c>
      <c r="T721" s="58"/>
      <c r="U721" s="58"/>
      <c r="V721" s="53">
        <f t="shared" si="385"/>
        <v>0</v>
      </c>
      <c r="W721" s="59"/>
      <c r="X721" s="6"/>
    </row>
    <row r="722" spans="1:26" s="35" customFormat="1" ht="15.75" x14ac:dyDescent="0.25">
      <c r="A722" s="33" t="s">
        <v>282</v>
      </c>
      <c r="B722" s="33" t="s">
        <v>333</v>
      </c>
      <c r="C722" s="42" t="s">
        <v>39</v>
      </c>
      <c r="D722" s="43" t="s">
        <v>170</v>
      </c>
      <c r="E722" s="53"/>
      <c r="F722" s="53"/>
      <c r="G722" s="53"/>
      <c r="H722" s="53"/>
      <c r="I722" s="54"/>
      <c r="J722" s="50"/>
      <c r="K722" s="54"/>
      <c r="L722" s="55"/>
      <c r="M722" s="59"/>
      <c r="N722" s="59"/>
      <c r="O722" s="53"/>
      <c r="P722" s="53"/>
      <c r="Q722" s="57">
        <f t="shared" si="384"/>
        <v>0</v>
      </c>
      <c r="R722" s="53"/>
      <c r="S722" s="53">
        <f t="shared" si="386"/>
        <v>0</v>
      </c>
      <c r="T722" s="58"/>
      <c r="U722" s="58"/>
      <c r="V722" s="53">
        <f t="shared" si="385"/>
        <v>0</v>
      </c>
      <c r="W722" s="59"/>
      <c r="X722" s="6"/>
    </row>
    <row r="723" spans="1:26" s="35" customFormat="1" ht="47.25" x14ac:dyDescent="0.25">
      <c r="A723" s="33" t="s">
        <v>282</v>
      </c>
      <c r="B723" s="33" t="s">
        <v>333</v>
      </c>
      <c r="C723" s="42" t="s">
        <v>40</v>
      </c>
      <c r="D723" s="43" t="s">
        <v>172</v>
      </c>
      <c r="E723" s="53"/>
      <c r="F723" s="53"/>
      <c r="G723" s="53"/>
      <c r="H723" s="53"/>
      <c r="I723" s="54"/>
      <c r="J723" s="50"/>
      <c r="K723" s="54"/>
      <c r="L723" s="55"/>
      <c r="M723" s="59"/>
      <c r="N723" s="59"/>
      <c r="O723" s="53"/>
      <c r="P723" s="53"/>
      <c r="Q723" s="57">
        <f t="shared" si="384"/>
        <v>0</v>
      </c>
      <c r="R723" s="53"/>
      <c r="S723" s="53">
        <f t="shared" si="386"/>
        <v>0</v>
      </c>
      <c r="T723" s="58"/>
      <c r="U723" s="58"/>
      <c r="V723" s="53">
        <f t="shared" si="385"/>
        <v>0</v>
      </c>
      <c r="W723" s="59"/>
      <c r="X723" s="6"/>
    </row>
    <row r="724" spans="1:26" s="35" customFormat="1" ht="15.75" x14ac:dyDescent="0.25">
      <c r="A724" s="33" t="s">
        <v>282</v>
      </c>
      <c r="B724" s="33" t="s">
        <v>333</v>
      </c>
      <c r="C724" s="42" t="s">
        <v>41</v>
      </c>
      <c r="D724" s="43" t="s">
        <v>171</v>
      </c>
      <c r="E724" s="53"/>
      <c r="F724" s="53"/>
      <c r="G724" s="53"/>
      <c r="H724" s="53"/>
      <c r="I724" s="54"/>
      <c r="J724" s="50"/>
      <c r="K724" s="54"/>
      <c r="L724" s="55"/>
      <c r="M724" s="59"/>
      <c r="N724" s="59"/>
      <c r="O724" s="53"/>
      <c r="P724" s="53"/>
      <c r="Q724" s="57">
        <f t="shared" si="384"/>
        <v>0</v>
      </c>
      <c r="R724" s="53"/>
      <c r="S724" s="53">
        <f t="shared" si="386"/>
        <v>0</v>
      </c>
      <c r="T724" s="58"/>
      <c r="U724" s="58"/>
      <c r="V724" s="53">
        <f t="shared" si="385"/>
        <v>0</v>
      </c>
      <c r="W724" s="59"/>
      <c r="X724" s="6"/>
    </row>
    <row r="725" spans="1:26" s="35" customFormat="1" ht="15.75" x14ac:dyDescent="0.25">
      <c r="A725" s="33" t="s">
        <v>282</v>
      </c>
      <c r="B725" s="33" t="s">
        <v>333</v>
      </c>
      <c r="C725" s="42" t="s">
        <v>42</v>
      </c>
      <c r="D725" s="43" t="s">
        <v>192</v>
      </c>
      <c r="E725" s="53"/>
      <c r="F725" s="53"/>
      <c r="G725" s="53"/>
      <c r="H725" s="53"/>
      <c r="I725" s="54"/>
      <c r="J725" s="50"/>
      <c r="K725" s="54"/>
      <c r="L725" s="55"/>
      <c r="M725" s="59"/>
      <c r="N725" s="59"/>
      <c r="O725" s="53"/>
      <c r="P725" s="53"/>
      <c r="Q725" s="57">
        <f t="shared" si="384"/>
        <v>0</v>
      </c>
      <c r="R725" s="53"/>
      <c r="S725" s="53">
        <f t="shared" si="386"/>
        <v>0</v>
      </c>
      <c r="T725" s="58"/>
      <c r="U725" s="58"/>
      <c r="V725" s="53">
        <f t="shared" si="385"/>
        <v>0</v>
      </c>
      <c r="W725" s="59"/>
      <c r="X725" s="6"/>
    </row>
    <row r="726" spans="1:26" s="35" customFormat="1" ht="15.75" x14ac:dyDescent="0.25">
      <c r="A726" s="33" t="s">
        <v>282</v>
      </c>
      <c r="B726" s="33" t="s">
        <v>333</v>
      </c>
      <c r="C726" s="42" t="s">
        <v>43</v>
      </c>
      <c r="D726" s="43" t="s">
        <v>193</v>
      </c>
      <c r="E726" s="53"/>
      <c r="F726" s="53"/>
      <c r="G726" s="53"/>
      <c r="H726" s="53"/>
      <c r="I726" s="54"/>
      <c r="J726" s="50"/>
      <c r="K726" s="54"/>
      <c r="L726" s="55"/>
      <c r="M726" s="59"/>
      <c r="N726" s="59"/>
      <c r="O726" s="53"/>
      <c r="P726" s="53"/>
      <c r="Q726" s="57">
        <f t="shared" si="384"/>
        <v>0</v>
      </c>
      <c r="R726" s="53"/>
      <c r="S726" s="53">
        <f t="shared" si="386"/>
        <v>0</v>
      </c>
      <c r="T726" s="58"/>
      <c r="U726" s="58"/>
      <c r="V726" s="53">
        <f t="shared" si="385"/>
        <v>0</v>
      </c>
      <c r="W726" s="59"/>
      <c r="X726" s="6"/>
    </row>
    <row r="727" spans="1:26" s="35" customFormat="1" ht="15.75" x14ac:dyDescent="0.25">
      <c r="A727" s="33" t="s">
        <v>282</v>
      </c>
      <c r="B727" s="33" t="s">
        <v>333</v>
      </c>
      <c r="C727" s="42" t="s">
        <v>44</v>
      </c>
      <c r="D727" s="43" t="s">
        <v>173</v>
      </c>
      <c r="E727" s="53"/>
      <c r="F727" s="53"/>
      <c r="G727" s="53"/>
      <c r="H727" s="53"/>
      <c r="I727" s="54"/>
      <c r="J727" s="50"/>
      <c r="K727" s="54"/>
      <c r="L727" s="55"/>
      <c r="M727" s="59"/>
      <c r="N727" s="59"/>
      <c r="O727" s="53"/>
      <c r="P727" s="53"/>
      <c r="Q727" s="57">
        <f t="shared" si="384"/>
        <v>0</v>
      </c>
      <c r="R727" s="53"/>
      <c r="S727" s="53">
        <f t="shared" si="386"/>
        <v>0</v>
      </c>
      <c r="T727" s="58"/>
      <c r="U727" s="58"/>
      <c r="V727" s="53">
        <f t="shared" si="385"/>
        <v>0</v>
      </c>
      <c r="W727" s="59"/>
      <c r="X727" s="6"/>
    </row>
    <row r="728" spans="1:26" s="35" customFormat="1" ht="15.75" x14ac:dyDescent="0.25">
      <c r="A728" s="33" t="s">
        <v>282</v>
      </c>
      <c r="B728" s="33" t="s">
        <v>333</v>
      </c>
      <c r="C728" s="42" t="s">
        <v>45</v>
      </c>
      <c r="D728" s="43" t="s">
        <v>187</v>
      </c>
      <c r="E728" s="53"/>
      <c r="F728" s="53"/>
      <c r="G728" s="53"/>
      <c r="H728" s="53"/>
      <c r="I728" s="54"/>
      <c r="J728" s="50"/>
      <c r="K728" s="54"/>
      <c r="L728" s="55"/>
      <c r="M728" s="59"/>
      <c r="N728" s="59"/>
      <c r="O728" s="53"/>
      <c r="P728" s="53"/>
      <c r="Q728" s="57">
        <f t="shared" si="384"/>
        <v>0</v>
      </c>
      <c r="R728" s="53"/>
      <c r="S728" s="53">
        <f t="shared" si="386"/>
        <v>0</v>
      </c>
      <c r="T728" s="58"/>
      <c r="U728" s="58"/>
      <c r="V728" s="53">
        <f t="shared" si="385"/>
        <v>0</v>
      </c>
      <c r="W728" s="59"/>
      <c r="X728" s="6"/>
    </row>
    <row r="729" spans="1:26" s="35" customFormat="1" ht="15.75" x14ac:dyDescent="0.25">
      <c r="A729" s="33" t="s">
        <v>282</v>
      </c>
      <c r="B729" s="33" t="s">
        <v>333</v>
      </c>
      <c r="C729" s="42" t="s">
        <v>46</v>
      </c>
      <c r="D729" s="43" t="s">
        <v>194</v>
      </c>
      <c r="E729" s="53"/>
      <c r="F729" s="53"/>
      <c r="G729" s="53"/>
      <c r="H729" s="53"/>
      <c r="I729" s="54"/>
      <c r="J729" s="50"/>
      <c r="K729" s="54"/>
      <c r="L729" s="55"/>
      <c r="M729" s="59"/>
      <c r="N729" s="59"/>
      <c r="O729" s="53"/>
      <c r="P729" s="53"/>
      <c r="Q729" s="57">
        <f t="shared" si="384"/>
        <v>0</v>
      </c>
      <c r="R729" s="53"/>
      <c r="S729" s="53">
        <f t="shared" si="386"/>
        <v>0</v>
      </c>
      <c r="T729" s="58"/>
      <c r="U729" s="58"/>
      <c r="V729" s="53">
        <f t="shared" si="385"/>
        <v>0</v>
      </c>
      <c r="W729" s="59"/>
      <c r="X729" s="6"/>
    </row>
    <row r="730" spans="1:26" s="35" customFormat="1" ht="15.75" x14ac:dyDescent="0.25">
      <c r="A730" s="33" t="s">
        <v>282</v>
      </c>
      <c r="B730" s="33" t="s">
        <v>333</v>
      </c>
      <c r="C730" s="42" t="s">
        <v>47</v>
      </c>
      <c r="D730" s="43" t="s">
        <v>121</v>
      </c>
      <c r="E730" s="53"/>
      <c r="F730" s="53"/>
      <c r="G730" s="53"/>
      <c r="H730" s="53"/>
      <c r="I730" s="54"/>
      <c r="J730" s="50"/>
      <c r="K730" s="54"/>
      <c r="L730" s="55"/>
      <c r="M730" s="59"/>
      <c r="N730" s="59"/>
      <c r="O730" s="53"/>
      <c r="P730" s="53"/>
      <c r="Q730" s="57">
        <f t="shared" si="384"/>
        <v>0</v>
      </c>
      <c r="R730" s="53"/>
      <c r="S730" s="53">
        <f t="shared" si="386"/>
        <v>0</v>
      </c>
      <c r="T730" s="58"/>
      <c r="U730" s="58"/>
      <c r="V730" s="53">
        <f t="shared" si="385"/>
        <v>0</v>
      </c>
      <c r="W730" s="59"/>
      <c r="X730" s="6"/>
    </row>
    <row r="731" spans="1:26" s="35" customFormat="1" ht="15.75" x14ac:dyDescent="0.25">
      <c r="A731" s="33" t="s">
        <v>282</v>
      </c>
      <c r="B731" s="33" t="s">
        <v>333</v>
      </c>
      <c r="C731" s="42" t="s">
        <v>48</v>
      </c>
      <c r="D731" s="43" t="s">
        <v>195</v>
      </c>
      <c r="E731" s="53"/>
      <c r="F731" s="53"/>
      <c r="G731" s="53"/>
      <c r="H731" s="53"/>
      <c r="I731" s="54"/>
      <c r="J731" s="50"/>
      <c r="K731" s="54"/>
      <c r="L731" s="55"/>
      <c r="M731" s="59"/>
      <c r="N731" s="59"/>
      <c r="O731" s="53"/>
      <c r="P731" s="53"/>
      <c r="Q731" s="57">
        <f t="shared" si="384"/>
        <v>0</v>
      </c>
      <c r="R731" s="53"/>
      <c r="S731" s="53">
        <f t="shared" si="386"/>
        <v>0</v>
      </c>
      <c r="T731" s="58"/>
      <c r="U731" s="58"/>
      <c r="V731" s="53">
        <f t="shared" si="385"/>
        <v>0</v>
      </c>
      <c r="W731" s="59"/>
      <c r="X731" s="6"/>
    </row>
    <row r="732" spans="1:26" s="35" customFormat="1" ht="31.5" x14ac:dyDescent="0.25">
      <c r="A732" s="33" t="s">
        <v>282</v>
      </c>
      <c r="B732" s="33" t="s">
        <v>333</v>
      </c>
      <c r="C732" s="42" t="s">
        <v>128</v>
      </c>
      <c r="D732" s="43" t="s">
        <v>118</v>
      </c>
      <c r="E732" s="53"/>
      <c r="F732" s="53"/>
      <c r="G732" s="53"/>
      <c r="H732" s="53"/>
      <c r="I732" s="54"/>
      <c r="J732" s="50"/>
      <c r="K732" s="54"/>
      <c r="L732" s="55"/>
      <c r="M732" s="59"/>
      <c r="N732" s="59"/>
      <c r="O732" s="53"/>
      <c r="P732" s="53"/>
      <c r="Q732" s="57">
        <f t="shared" si="384"/>
        <v>0</v>
      </c>
      <c r="R732" s="53"/>
      <c r="S732" s="53">
        <f t="shared" si="386"/>
        <v>0</v>
      </c>
      <c r="T732" s="58"/>
      <c r="U732" s="58"/>
      <c r="V732" s="53">
        <f t="shared" si="385"/>
        <v>0</v>
      </c>
      <c r="W732" s="59"/>
      <c r="X732" s="6"/>
    </row>
    <row r="733" spans="1:26" s="35" customFormat="1" ht="15.75" x14ac:dyDescent="0.25">
      <c r="A733" s="33" t="s">
        <v>282</v>
      </c>
      <c r="B733" s="33" t="s">
        <v>333</v>
      </c>
      <c r="C733" s="42" t="s">
        <v>47</v>
      </c>
      <c r="D733" s="43" t="s">
        <v>121</v>
      </c>
      <c r="E733" s="53"/>
      <c r="F733" s="53"/>
      <c r="G733" s="53"/>
      <c r="H733" s="53"/>
      <c r="I733" s="54"/>
      <c r="J733" s="50"/>
      <c r="K733" s="54"/>
      <c r="L733" s="55"/>
      <c r="M733" s="59"/>
      <c r="N733" s="59"/>
      <c r="O733" s="53"/>
      <c r="P733" s="53"/>
      <c r="Q733" s="57">
        <f t="shared" si="384"/>
        <v>0</v>
      </c>
      <c r="R733" s="53"/>
      <c r="S733" s="53">
        <f t="shared" si="386"/>
        <v>0</v>
      </c>
      <c r="T733" s="58"/>
      <c r="U733" s="58"/>
      <c r="V733" s="53">
        <f t="shared" si="385"/>
        <v>0</v>
      </c>
      <c r="W733" s="59"/>
      <c r="X733" s="6"/>
    </row>
    <row r="734" spans="1:26" s="35" customFormat="1" ht="31.5" x14ac:dyDescent="0.25">
      <c r="A734" s="33" t="s">
        <v>282</v>
      </c>
      <c r="B734" s="33" t="s">
        <v>333</v>
      </c>
      <c r="C734" s="42" t="s">
        <v>49</v>
      </c>
      <c r="D734" s="43" t="s">
        <v>196</v>
      </c>
      <c r="E734" s="53"/>
      <c r="F734" s="53"/>
      <c r="G734" s="53"/>
      <c r="H734" s="53"/>
      <c r="I734" s="54"/>
      <c r="J734" s="50"/>
      <c r="K734" s="54"/>
      <c r="L734" s="55"/>
      <c r="M734" s="59"/>
      <c r="N734" s="59"/>
      <c r="O734" s="53"/>
      <c r="P734" s="53"/>
      <c r="Q734" s="57">
        <f t="shared" si="384"/>
        <v>0</v>
      </c>
      <c r="R734" s="53"/>
      <c r="S734" s="53">
        <f t="shared" si="386"/>
        <v>0</v>
      </c>
      <c r="T734" s="58"/>
      <c r="U734" s="58"/>
      <c r="V734" s="53">
        <f t="shared" si="385"/>
        <v>0</v>
      </c>
      <c r="W734" s="59"/>
      <c r="X734" s="6"/>
    </row>
    <row r="735" spans="1:26" s="35" customFormat="1" ht="31.5" x14ac:dyDescent="0.25">
      <c r="A735" s="33" t="s">
        <v>282</v>
      </c>
      <c r="B735" s="33" t="s">
        <v>333</v>
      </c>
      <c r="C735" s="42" t="s">
        <v>197</v>
      </c>
      <c r="D735" s="43" t="s">
        <v>198</v>
      </c>
      <c r="E735" s="53"/>
      <c r="F735" s="53"/>
      <c r="G735" s="53"/>
      <c r="H735" s="53"/>
      <c r="I735" s="54"/>
      <c r="J735" s="50"/>
      <c r="K735" s="54"/>
      <c r="L735" s="55"/>
      <c r="M735" s="59"/>
      <c r="N735" s="59"/>
      <c r="O735" s="53"/>
      <c r="P735" s="53"/>
      <c r="Q735" s="57">
        <f t="shared" si="384"/>
        <v>0</v>
      </c>
      <c r="R735" s="53"/>
      <c r="S735" s="53">
        <f t="shared" si="386"/>
        <v>0</v>
      </c>
      <c r="T735" s="58"/>
      <c r="U735" s="58"/>
      <c r="V735" s="53">
        <f t="shared" si="385"/>
        <v>0</v>
      </c>
      <c r="W735" s="59"/>
      <c r="X735" s="6"/>
    </row>
    <row r="736" spans="1:26" s="35" customFormat="1" ht="47.25" x14ac:dyDescent="0.25">
      <c r="A736" s="33" t="s">
        <v>282</v>
      </c>
      <c r="B736" s="33" t="s">
        <v>333</v>
      </c>
      <c r="C736" s="42" t="s">
        <v>199</v>
      </c>
      <c r="D736" s="43" t="s">
        <v>200</v>
      </c>
      <c r="E736" s="53"/>
      <c r="F736" s="53"/>
      <c r="G736" s="53"/>
      <c r="H736" s="53"/>
      <c r="I736" s="54"/>
      <c r="J736" s="50"/>
      <c r="K736" s="54"/>
      <c r="L736" s="55"/>
      <c r="M736" s="59"/>
      <c r="N736" s="59"/>
      <c r="O736" s="53"/>
      <c r="P736" s="53"/>
      <c r="Q736" s="57">
        <f t="shared" si="384"/>
        <v>0</v>
      </c>
      <c r="R736" s="53"/>
      <c r="S736" s="53">
        <f t="shared" si="386"/>
        <v>0</v>
      </c>
      <c r="T736" s="58"/>
      <c r="U736" s="58"/>
      <c r="V736" s="53">
        <f t="shared" si="385"/>
        <v>0</v>
      </c>
      <c r="W736" s="59"/>
      <c r="X736" s="6"/>
      <c r="Y736" s="177"/>
      <c r="Z736" s="177"/>
    </row>
    <row r="737" spans="1:27" s="35" customFormat="1" ht="31.5" x14ac:dyDescent="0.25">
      <c r="A737" s="33" t="s">
        <v>282</v>
      </c>
      <c r="B737" s="33" t="s">
        <v>333</v>
      </c>
      <c r="C737" s="42" t="s">
        <v>201</v>
      </c>
      <c r="D737" s="43" t="s">
        <v>202</v>
      </c>
      <c r="E737" s="53"/>
      <c r="F737" s="53"/>
      <c r="G737" s="53"/>
      <c r="H737" s="53"/>
      <c r="I737" s="54"/>
      <c r="J737" s="50"/>
      <c r="K737" s="54"/>
      <c r="L737" s="55"/>
      <c r="M737" s="59"/>
      <c r="N737" s="59"/>
      <c r="O737" s="53"/>
      <c r="P737" s="53"/>
      <c r="Q737" s="57">
        <f t="shared" si="384"/>
        <v>0</v>
      </c>
      <c r="R737" s="53"/>
      <c r="S737" s="53">
        <f t="shared" si="386"/>
        <v>0</v>
      </c>
      <c r="T737" s="58"/>
      <c r="U737" s="58"/>
      <c r="V737" s="53">
        <f t="shared" si="385"/>
        <v>0</v>
      </c>
      <c r="W737" s="59"/>
      <c r="X737" s="6"/>
    </row>
    <row r="738" spans="1:27" s="35" customFormat="1" ht="47.25" x14ac:dyDescent="0.25">
      <c r="A738" s="33" t="s">
        <v>282</v>
      </c>
      <c r="B738" s="33" t="s">
        <v>333</v>
      </c>
      <c r="C738" s="42" t="s">
        <v>203</v>
      </c>
      <c r="D738" s="43" t="s">
        <v>204</v>
      </c>
      <c r="E738" s="53"/>
      <c r="F738" s="53"/>
      <c r="G738" s="53"/>
      <c r="H738" s="53"/>
      <c r="I738" s="54"/>
      <c r="J738" s="50"/>
      <c r="K738" s="54"/>
      <c r="L738" s="55"/>
      <c r="M738" s="59"/>
      <c r="N738" s="59"/>
      <c r="O738" s="53"/>
      <c r="P738" s="53"/>
      <c r="Q738" s="57">
        <f t="shared" si="384"/>
        <v>0</v>
      </c>
      <c r="R738" s="53"/>
      <c r="S738" s="53">
        <f t="shared" si="386"/>
        <v>0</v>
      </c>
      <c r="T738" s="58"/>
      <c r="U738" s="58"/>
      <c r="V738" s="53">
        <f t="shared" si="385"/>
        <v>0</v>
      </c>
      <c r="W738" s="59"/>
      <c r="X738" s="6"/>
    </row>
    <row r="739" spans="1:27" s="35" customFormat="1" ht="31.5" x14ac:dyDescent="0.25">
      <c r="A739" s="33" t="s">
        <v>282</v>
      </c>
      <c r="B739" s="22" t="s">
        <v>334</v>
      </c>
      <c r="C739" s="23" t="s">
        <v>102</v>
      </c>
      <c r="D739" s="32" t="s">
        <v>50</v>
      </c>
      <c r="E739" s="64">
        <f>SUM(E740:E786)</f>
        <v>37005</v>
      </c>
      <c r="F739" s="64">
        <f>SUM(F740:F786)</f>
        <v>31541</v>
      </c>
      <c r="G739" s="64">
        <f>SUM(G740:G786)</f>
        <v>60338.159999999996</v>
      </c>
      <c r="H739" s="64">
        <f>SUM(H740:H786)</f>
        <v>38661</v>
      </c>
      <c r="I739" s="64">
        <f>SUM(I740:I786)</f>
        <v>26523.47</v>
      </c>
      <c r="J739" s="50">
        <f>ROUND(I739/F739*100,2)</f>
        <v>84.09</v>
      </c>
      <c r="K739" s="64">
        <f>SUM(K740:K786)</f>
        <v>-490.59</v>
      </c>
      <c r="L739" s="55">
        <f>ROUND(K739*100/-F739,2)</f>
        <v>1.56</v>
      </c>
      <c r="M739" s="64"/>
      <c r="N739" s="64"/>
      <c r="O739" s="64">
        <f t="shared" ref="O739:V739" si="387">SUM(O740:O783)</f>
        <v>0</v>
      </c>
      <c r="P739" s="64">
        <f t="shared" si="387"/>
        <v>0</v>
      </c>
      <c r="Q739" s="126">
        <f t="shared" si="387"/>
        <v>0</v>
      </c>
      <c r="R739" s="64">
        <f t="shared" si="387"/>
        <v>0</v>
      </c>
      <c r="S739" s="64">
        <f t="shared" si="387"/>
        <v>0</v>
      </c>
      <c r="T739" s="136">
        <f t="shared" si="387"/>
        <v>0</v>
      </c>
      <c r="U739" s="136">
        <f t="shared" si="387"/>
        <v>0</v>
      </c>
      <c r="V739" s="64">
        <f t="shared" si="387"/>
        <v>0</v>
      </c>
      <c r="W739" s="64"/>
      <c r="X739" s="6"/>
    </row>
    <row r="740" spans="1:27" s="35" customFormat="1" ht="63" x14ac:dyDescent="0.25">
      <c r="A740" s="33" t="s">
        <v>282</v>
      </c>
      <c r="B740" s="44" t="s">
        <v>334</v>
      </c>
      <c r="C740" s="23" t="s">
        <v>102</v>
      </c>
      <c r="D740" s="43" t="s">
        <v>205</v>
      </c>
      <c r="E740" s="53"/>
      <c r="F740" s="53"/>
      <c r="G740" s="53"/>
      <c r="H740" s="53"/>
      <c r="I740" s="119"/>
      <c r="J740" s="55"/>
      <c r="K740" s="119"/>
      <c r="L740" s="55"/>
      <c r="M740" s="59"/>
      <c r="N740" s="59"/>
      <c r="O740" s="53"/>
      <c r="P740" s="53"/>
      <c r="Q740" s="59">
        <f>O740-P740</f>
        <v>0</v>
      </c>
      <c r="R740" s="53"/>
      <c r="S740" s="53">
        <f>ROUND(R740/12*3,0)</f>
        <v>0</v>
      </c>
      <c r="T740" s="53"/>
      <c r="U740" s="53"/>
      <c r="V740" s="53">
        <f>T740-U740</f>
        <v>0</v>
      </c>
      <c r="W740" s="59"/>
      <c r="X740" s="6"/>
    </row>
    <row r="741" spans="1:27" s="35" customFormat="1" ht="15.75" x14ac:dyDescent="0.25">
      <c r="A741" s="33" t="s">
        <v>282</v>
      </c>
      <c r="B741" s="44" t="s">
        <v>334</v>
      </c>
      <c r="C741" s="23" t="s">
        <v>366</v>
      </c>
      <c r="D741" s="43" t="s">
        <v>369</v>
      </c>
      <c r="E741" s="53"/>
      <c r="F741" s="53"/>
      <c r="G741" s="53"/>
      <c r="H741" s="53"/>
      <c r="I741" s="119"/>
      <c r="J741" s="55"/>
      <c r="K741" s="54"/>
      <c r="L741" s="55"/>
      <c r="M741" s="59"/>
      <c r="N741" s="59"/>
      <c r="O741" s="53"/>
      <c r="P741" s="53"/>
      <c r="Q741" s="57"/>
      <c r="R741" s="53"/>
      <c r="S741" s="53"/>
      <c r="T741" s="58"/>
      <c r="U741" s="58"/>
      <c r="V741" s="53"/>
      <c r="W741" s="59"/>
      <c r="X741" s="6"/>
    </row>
    <row r="742" spans="1:27" s="35" customFormat="1" ht="15.75" x14ac:dyDescent="0.25">
      <c r="A742" s="33" t="s">
        <v>282</v>
      </c>
      <c r="B742" s="44" t="s">
        <v>334</v>
      </c>
      <c r="C742" s="23" t="s">
        <v>367</v>
      </c>
      <c r="D742" s="43" t="s">
        <v>370</v>
      </c>
      <c r="E742" s="53"/>
      <c r="F742" s="53"/>
      <c r="G742" s="53"/>
      <c r="H742" s="53"/>
      <c r="I742" s="119"/>
      <c r="J742" s="55"/>
      <c r="K742" s="54"/>
      <c r="L742" s="55"/>
      <c r="M742" s="59"/>
      <c r="N742" s="59"/>
      <c r="O742" s="53"/>
      <c r="P742" s="53"/>
      <c r="Q742" s="57"/>
      <c r="R742" s="53"/>
      <c r="S742" s="53"/>
      <c r="T742" s="58"/>
      <c r="U742" s="58"/>
      <c r="V742" s="53"/>
      <c r="W742" s="59"/>
      <c r="X742" s="6"/>
    </row>
    <row r="743" spans="1:27" s="35" customFormat="1" ht="31.5" x14ac:dyDescent="0.25">
      <c r="A743" s="33" t="s">
        <v>282</v>
      </c>
      <c r="B743" s="44" t="s">
        <v>334</v>
      </c>
      <c r="C743" s="23" t="s">
        <v>368</v>
      </c>
      <c r="D743" s="43" t="s">
        <v>371</v>
      </c>
      <c r="E743" s="53"/>
      <c r="F743" s="53"/>
      <c r="G743" s="53"/>
      <c r="H743" s="53"/>
      <c r="I743" s="54"/>
      <c r="J743" s="50"/>
      <c r="K743" s="54"/>
      <c r="L743" s="55"/>
      <c r="M743" s="59"/>
      <c r="N743" s="59"/>
      <c r="O743" s="53"/>
      <c r="P743" s="53"/>
      <c r="Q743" s="57"/>
      <c r="R743" s="53"/>
      <c r="S743" s="53"/>
      <c r="T743" s="58"/>
      <c r="U743" s="58"/>
      <c r="V743" s="53"/>
      <c r="W743" s="59"/>
      <c r="X743" s="6"/>
    </row>
    <row r="744" spans="1:27" s="35" customFormat="1" ht="31.5" x14ac:dyDescent="0.25">
      <c r="A744" s="33" t="s">
        <v>282</v>
      </c>
      <c r="B744" s="44" t="s">
        <v>334</v>
      </c>
      <c r="C744" s="37" t="s">
        <v>206</v>
      </c>
      <c r="D744" s="43" t="s">
        <v>207</v>
      </c>
      <c r="E744" s="53"/>
      <c r="F744" s="53"/>
      <c r="G744" s="53"/>
      <c r="H744" s="53"/>
      <c r="I744" s="54"/>
      <c r="J744" s="50"/>
      <c r="K744" s="54"/>
      <c r="L744" s="55"/>
      <c r="M744" s="59"/>
      <c r="N744" s="59"/>
      <c r="O744" s="53"/>
      <c r="P744" s="53"/>
      <c r="Q744" s="57">
        <f t="shared" ref="Q744:Q781" si="388">O744-P744</f>
        <v>0</v>
      </c>
      <c r="R744" s="53"/>
      <c r="S744" s="53">
        <f t="shared" ref="S744:S781" si="389">ROUND(R744/12*3,0)</f>
        <v>0</v>
      </c>
      <c r="T744" s="58"/>
      <c r="U744" s="58"/>
      <c r="V744" s="53">
        <f t="shared" ref="V744:V781" si="390">T744-U744</f>
        <v>0</v>
      </c>
      <c r="W744" s="59"/>
      <c r="X744" s="6"/>
    </row>
    <row r="745" spans="1:27" s="35" customFormat="1" ht="31.5" x14ac:dyDescent="0.25">
      <c r="A745" s="33" t="s">
        <v>282</v>
      </c>
      <c r="B745" s="44" t="s">
        <v>334</v>
      </c>
      <c r="C745" s="37" t="s">
        <v>208</v>
      </c>
      <c r="D745" s="43" t="s">
        <v>209</v>
      </c>
      <c r="E745" s="53">
        <v>267</v>
      </c>
      <c r="F745" s="53">
        <f>ROUND(E745/12*7,0)</f>
        <v>156</v>
      </c>
      <c r="G745" s="59">
        <v>32.43</v>
      </c>
      <c r="H745" s="99"/>
      <c r="I745" s="119"/>
      <c r="J745" s="55"/>
      <c r="K745" s="54">
        <f>G745-F745</f>
        <v>-123.57</v>
      </c>
      <c r="L745" s="55">
        <f>ROUND(K745*100/-F745,2)</f>
        <v>79.209999999999994</v>
      </c>
      <c r="M745" s="59"/>
      <c r="N745" s="59"/>
      <c r="O745" s="53"/>
      <c r="P745" s="53"/>
      <c r="Q745" s="57">
        <f t="shared" si="388"/>
        <v>0</v>
      </c>
      <c r="R745" s="53"/>
      <c r="S745" s="53">
        <f t="shared" si="389"/>
        <v>0</v>
      </c>
      <c r="T745" s="58"/>
      <c r="U745" s="58"/>
      <c r="V745" s="53">
        <f t="shared" si="390"/>
        <v>0</v>
      </c>
      <c r="W745" s="59"/>
      <c r="X745" s="6"/>
    </row>
    <row r="746" spans="1:27" s="35" customFormat="1" ht="15.75" x14ac:dyDescent="0.25">
      <c r="A746" s="33" t="s">
        <v>282</v>
      </c>
      <c r="B746" s="44" t="s">
        <v>334</v>
      </c>
      <c r="C746" s="37" t="s">
        <v>210</v>
      </c>
      <c r="D746" s="43" t="s">
        <v>223</v>
      </c>
      <c r="E746" s="53"/>
      <c r="F746" s="53"/>
      <c r="G746" s="53"/>
      <c r="H746" s="53"/>
      <c r="I746" s="54"/>
      <c r="J746" s="50"/>
      <c r="K746" s="54"/>
      <c r="L746" s="55"/>
      <c r="M746" s="59"/>
      <c r="N746" s="59"/>
      <c r="O746" s="53"/>
      <c r="P746" s="53"/>
      <c r="Q746" s="57">
        <f t="shared" si="388"/>
        <v>0</v>
      </c>
      <c r="R746" s="53"/>
      <c r="S746" s="53">
        <f t="shared" si="389"/>
        <v>0</v>
      </c>
      <c r="T746" s="58"/>
      <c r="U746" s="58"/>
      <c r="V746" s="53">
        <f t="shared" si="390"/>
        <v>0</v>
      </c>
      <c r="W746" s="59"/>
      <c r="X746" s="6"/>
    </row>
    <row r="747" spans="1:27" s="35" customFormat="1" ht="31.5" x14ac:dyDescent="0.25">
      <c r="A747" s="33" t="s">
        <v>282</v>
      </c>
      <c r="B747" s="44" t="s">
        <v>334</v>
      </c>
      <c r="C747" s="37" t="s">
        <v>211</v>
      </c>
      <c r="D747" s="43" t="s">
        <v>212</v>
      </c>
      <c r="E747" s="53"/>
      <c r="F747" s="53"/>
      <c r="G747" s="53"/>
      <c r="H747" s="53"/>
      <c r="I747" s="54"/>
      <c r="J747" s="50"/>
      <c r="K747" s="54"/>
      <c r="L747" s="55"/>
      <c r="M747" s="59"/>
      <c r="N747" s="59"/>
      <c r="O747" s="53"/>
      <c r="P747" s="53"/>
      <c r="Q747" s="57">
        <f t="shared" si="388"/>
        <v>0</v>
      </c>
      <c r="R747" s="53"/>
      <c r="S747" s="53">
        <f t="shared" si="389"/>
        <v>0</v>
      </c>
      <c r="T747" s="58"/>
      <c r="U747" s="58"/>
      <c r="V747" s="53">
        <f t="shared" si="390"/>
        <v>0</v>
      </c>
      <c r="W747" s="59"/>
      <c r="X747" s="6"/>
    </row>
    <row r="748" spans="1:27" s="35" customFormat="1" ht="15.75" x14ac:dyDescent="0.25">
      <c r="A748" s="33" t="s">
        <v>282</v>
      </c>
      <c r="B748" s="44" t="s">
        <v>334</v>
      </c>
      <c r="C748" s="37" t="s">
        <v>213</v>
      </c>
      <c r="D748" s="43" t="s">
        <v>214</v>
      </c>
      <c r="E748" s="53"/>
      <c r="F748" s="53"/>
      <c r="G748" s="53"/>
      <c r="H748" s="53"/>
      <c r="I748" s="54"/>
      <c r="J748" s="50"/>
      <c r="K748" s="54"/>
      <c r="L748" s="55"/>
      <c r="M748" s="59"/>
      <c r="N748" s="59"/>
      <c r="O748" s="53"/>
      <c r="P748" s="53"/>
      <c r="Q748" s="57">
        <f t="shared" si="388"/>
        <v>0</v>
      </c>
      <c r="R748" s="53"/>
      <c r="S748" s="53">
        <f t="shared" si="389"/>
        <v>0</v>
      </c>
      <c r="T748" s="58"/>
      <c r="U748" s="58"/>
      <c r="V748" s="53">
        <f t="shared" si="390"/>
        <v>0</v>
      </c>
      <c r="W748" s="59"/>
      <c r="X748" s="6"/>
    </row>
    <row r="749" spans="1:27" s="35" customFormat="1" ht="31.5" x14ac:dyDescent="0.25">
      <c r="A749" s="33" t="s">
        <v>282</v>
      </c>
      <c r="B749" s="44" t="s">
        <v>334</v>
      </c>
      <c r="C749" s="37" t="s">
        <v>215</v>
      </c>
      <c r="D749" s="43" t="s">
        <v>216</v>
      </c>
      <c r="E749" s="53">
        <v>11839</v>
      </c>
      <c r="F749" s="53">
        <f>ROUND(E749/12*7,0)</f>
        <v>6906</v>
      </c>
      <c r="G749" s="59">
        <v>21078.03</v>
      </c>
      <c r="H749" s="99">
        <v>11839</v>
      </c>
      <c r="I749" s="119">
        <f t="shared" ref="I749" si="391">G749-F749</f>
        <v>14172.029999999999</v>
      </c>
      <c r="J749" s="55">
        <f t="shared" ref="J749" si="392">ROUND(I749/F749*100,2)</f>
        <v>205.21</v>
      </c>
      <c r="K749" s="54"/>
      <c r="L749" s="55"/>
      <c r="M749" s="59"/>
      <c r="N749" s="59"/>
      <c r="O749" s="53"/>
      <c r="P749" s="53"/>
      <c r="Q749" s="57">
        <f t="shared" si="388"/>
        <v>0</v>
      </c>
      <c r="R749" s="53"/>
      <c r="S749" s="53">
        <f t="shared" si="389"/>
        <v>0</v>
      </c>
      <c r="T749" s="58"/>
      <c r="U749" s="58"/>
      <c r="V749" s="53">
        <f t="shared" si="390"/>
        <v>0</v>
      </c>
      <c r="W749" s="59"/>
      <c r="X749" s="6"/>
      <c r="Y749" s="177"/>
      <c r="Z749" s="177"/>
      <c r="AA749" s="177"/>
    </row>
    <row r="750" spans="1:27" s="35" customFormat="1" ht="31.5" x14ac:dyDescent="0.25">
      <c r="A750" s="33" t="s">
        <v>282</v>
      </c>
      <c r="B750" s="44" t="s">
        <v>334</v>
      </c>
      <c r="C750" s="37" t="s">
        <v>217</v>
      </c>
      <c r="D750" s="43" t="s">
        <v>218</v>
      </c>
      <c r="E750" s="53"/>
      <c r="F750" s="53">
        <f>E750/12*1</f>
        <v>0</v>
      </c>
      <c r="G750" s="53"/>
      <c r="H750" s="53"/>
      <c r="I750" s="54"/>
      <c r="J750" s="50"/>
      <c r="K750" s="54"/>
      <c r="L750" s="55"/>
      <c r="M750" s="59"/>
      <c r="N750" s="59"/>
      <c r="O750" s="53"/>
      <c r="P750" s="53"/>
      <c r="Q750" s="57">
        <f t="shared" si="388"/>
        <v>0</v>
      </c>
      <c r="R750" s="53"/>
      <c r="S750" s="53">
        <f t="shared" si="389"/>
        <v>0</v>
      </c>
      <c r="T750" s="58"/>
      <c r="U750" s="58"/>
      <c r="V750" s="53">
        <f t="shared" si="390"/>
        <v>0</v>
      </c>
      <c r="W750" s="59"/>
      <c r="X750" s="6"/>
    </row>
    <row r="751" spans="1:27" s="35" customFormat="1" ht="31.5" x14ac:dyDescent="0.25">
      <c r="A751" s="33" t="s">
        <v>282</v>
      </c>
      <c r="B751" s="44" t="s">
        <v>334</v>
      </c>
      <c r="C751" s="37" t="s">
        <v>219</v>
      </c>
      <c r="D751" s="43" t="s">
        <v>220</v>
      </c>
      <c r="E751" s="53"/>
      <c r="F751" s="53">
        <f>E751/12*1</f>
        <v>0</v>
      </c>
      <c r="G751" s="53"/>
      <c r="H751" s="53"/>
      <c r="I751" s="54"/>
      <c r="J751" s="50"/>
      <c r="K751" s="54"/>
      <c r="L751" s="55"/>
      <c r="M751" s="59"/>
      <c r="N751" s="59"/>
      <c r="O751" s="53"/>
      <c r="P751" s="53"/>
      <c r="Q751" s="57">
        <f t="shared" si="388"/>
        <v>0</v>
      </c>
      <c r="R751" s="53"/>
      <c r="S751" s="53">
        <f t="shared" si="389"/>
        <v>0</v>
      </c>
      <c r="T751" s="58"/>
      <c r="U751" s="58"/>
      <c r="V751" s="53">
        <f t="shared" si="390"/>
        <v>0</v>
      </c>
      <c r="W751" s="59"/>
      <c r="X751" s="6"/>
    </row>
    <row r="752" spans="1:27" s="35" customFormat="1" ht="31.5" x14ac:dyDescent="0.25">
      <c r="A752" s="33" t="s">
        <v>282</v>
      </c>
      <c r="B752" s="44" t="s">
        <v>334</v>
      </c>
      <c r="C752" s="37" t="s">
        <v>221</v>
      </c>
      <c r="D752" s="43" t="s">
        <v>224</v>
      </c>
      <c r="E752" s="53"/>
      <c r="F752" s="53">
        <f>E752/12*1</f>
        <v>0</v>
      </c>
      <c r="G752" s="53"/>
      <c r="H752" s="53"/>
      <c r="I752" s="54"/>
      <c r="J752" s="50"/>
      <c r="K752" s="54"/>
      <c r="L752" s="55"/>
      <c r="M752" s="59"/>
      <c r="N752" s="59"/>
      <c r="O752" s="53"/>
      <c r="P752" s="53"/>
      <c r="Q752" s="57">
        <f t="shared" si="388"/>
        <v>0</v>
      </c>
      <c r="R752" s="53"/>
      <c r="S752" s="53">
        <f t="shared" si="389"/>
        <v>0</v>
      </c>
      <c r="T752" s="58"/>
      <c r="U752" s="58"/>
      <c r="V752" s="53">
        <f t="shared" si="390"/>
        <v>0</v>
      </c>
      <c r="W752" s="59"/>
      <c r="X752" s="6"/>
    </row>
    <row r="753" spans="1:24" s="35" customFormat="1" ht="31.5" x14ac:dyDescent="0.25">
      <c r="A753" s="33" t="s">
        <v>282</v>
      </c>
      <c r="B753" s="44" t="s">
        <v>334</v>
      </c>
      <c r="C753" s="37" t="s">
        <v>222</v>
      </c>
      <c r="D753" s="43" t="s">
        <v>225</v>
      </c>
      <c r="E753" s="53"/>
      <c r="F753" s="53">
        <f>E753/12*1</f>
        <v>0</v>
      </c>
      <c r="G753" s="53"/>
      <c r="H753" s="53"/>
      <c r="I753" s="54"/>
      <c r="J753" s="50"/>
      <c r="K753" s="54"/>
      <c r="L753" s="55"/>
      <c r="M753" s="59"/>
      <c r="N753" s="59"/>
      <c r="O753" s="53"/>
      <c r="P753" s="53"/>
      <c r="Q753" s="57">
        <f t="shared" si="388"/>
        <v>0</v>
      </c>
      <c r="R753" s="53"/>
      <c r="S753" s="53">
        <f t="shared" si="389"/>
        <v>0</v>
      </c>
      <c r="T753" s="58"/>
      <c r="U753" s="58"/>
      <c r="V753" s="53">
        <f t="shared" si="390"/>
        <v>0</v>
      </c>
      <c r="W753" s="59"/>
      <c r="X753" s="6"/>
    </row>
    <row r="754" spans="1:24" s="35" customFormat="1" ht="31.5" x14ac:dyDescent="0.25">
      <c r="A754" s="33" t="s">
        <v>282</v>
      </c>
      <c r="B754" s="44" t="s">
        <v>334</v>
      </c>
      <c r="C754" s="37" t="s">
        <v>277</v>
      </c>
      <c r="D754" s="43" t="s">
        <v>278</v>
      </c>
      <c r="E754" s="53"/>
      <c r="F754" s="53">
        <f>E754/12*1</f>
        <v>0</v>
      </c>
      <c r="G754" s="53"/>
      <c r="H754" s="53"/>
      <c r="I754" s="54"/>
      <c r="J754" s="50"/>
      <c r="K754" s="54"/>
      <c r="L754" s="55"/>
      <c r="M754" s="59"/>
      <c r="N754" s="59"/>
      <c r="O754" s="53"/>
      <c r="P754" s="53"/>
      <c r="Q754" s="57">
        <f t="shared" si="388"/>
        <v>0</v>
      </c>
      <c r="R754" s="53"/>
      <c r="S754" s="53">
        <f t="shared" si="389"/>
        <v>0</v>
      </c>
      <c r="T754" s="58"/>
      <c r="U754" s="58"/>
      <c r="V754" s="53">
        <f t="shared" si="390"/>
        <v>0</v>
      </c>
      <c r="W754" s="59"/>
      <c r="X754" s="6"/>
    </row>
    <row r="755" spans="1:24" s="35" customFormat="1" ht="15.75" x14ac:dyDescent="0.25">
      <c r="A755" s="33" t="s">
        <v>282</v>
      </c>
      <c r="B755" s="44" t="s">
        <v>334</v>
      </c>
      <c r="C755" s="37" t="s">
        <v>226</v>
      </c>
      <c r="D755" s="38" t="s">
        <v>405</v>
      </c>
      <c r="E755" s="53">
        <v>3889</v>
      </c>
      <c r="F755" s="53">
        <f>E755</f>
        <v>3889</v>
      </c>
      <c r="G755" s="59">
        <v>6653.28</v>
      </c>
      <c r="H755" s="99">
        <v>6599</v>
      </c>
      <c r="I755" s="119"/>
      <c r="J755" s="55"/>
      <c r="K755" s="54"/>
      <c r="L755" s="55"/>
      <c r="M755" s="59"/>
      <c r="N755" s="59"/>
      <c r="O755" s="53"/>
      <c r="P755" s="53"/>
      <c r="Q755" s="57">
        <f t="shared" si="388"/>
        <v>0</v>
      </c>
      <c r="R755" s="53"/>
      <c r="S755" s="53">
        <f t="shared" si="389"/>
        <v>0</v>
      </c>
      <c r="T755" s="58"/>
      <c r="U755" s="58"/>
      <c r="V755" s="53">
        <f t="shared" si="390"/>
        <v>0</v>
      </c>
      <c r="W755" s="59"/>
      <c r="X755" s="6"/>
    </row>
    <row r="756" spans="1:24" s="35" customFormat="1" ht="31.5" x14ac:dyDescent="0.25">
      <c r="A756" s="33" t="s">
        <v>282</v>
      </c>
      <c r="B756" s="44" t="s">
        <v>334</v>
      </c>
      <c r="C756" s="37" t="s">
        <v>227</v>
      </c>
      <c r="D756" s="43" t="s">
        <v>228</v>
      </c>
      <c r="E756" s="53"/>
      <c r="F756" s="53">
        <f>E756/12*1</f>
        <v>0</v>
      </c>
      <c r="G756" s="53"/>
      <c r="H756" s="53"/>
      <c r="I756" s="54"/>
      <c r="J756" s="50"/>
      <c r="K756" s="54"/>
      <c r="L756" s="55"/>
      <c r="M756" s="59"/>
      <c r="N756" s="59"/>
      <c r="O756" s="53"/>
      <c r="P756" s="53"/>
      <c r="Q756" s="57">
        <f t="shared" si="388"/>
        <v>0</v>
      </c>
      <c r="R756" s="53"/>
      <c r="S756" s="53">
        <f t="shared" si="389"/>
        <v>0</v>
      </c>
      <c r="T756" s="58"/>
      <c r="U756" s="58"/>
      <c r="V756" s="53">
        <f t="shared" si="390"/>
        <v>0</v>
      </c>
      <c r="W756" s="59"/>
      <c r="X756" s="6"/>
    </row>
    <row r="757" spans="1:24" s="35" customFormat="1" ht="15.75" x14ac:dyDescent="0.25">
      <c r="A757" s="33" t="s">
        <v>282</v>
      </c>
      <c r="B757" s="44" t="s">
        <v>334</v>
      </c>
      <c r="C757" s="37" t="s">
        <v>229</v>
      </c>
      <c r="D757" s="43" t="s">
        <v>230</v>
      </c>
      <c r="E757" s="53"/>
      <c r="F757" s="53">
        <f>E757/12*1</f>
        <v>0</v>
      </c>
      <c r="G757" s="53"/>
      <c r="H757" s="53"/>
      <c r="I757" s="54"/>
      <c r="J757" s="50"/>
      <c r="K757" s="54"/>
      <c r="L757" s="55"/>
      <c r="M757" s="59"/>
      <c r="N757" s="59"/>
      <c r="O757" s="53"/>
      <c r="P757" s="53"/>
      <c r="Q757" s="57">
        <f t="shared" si="388"/>
        <v>0</v>
      </c>
      <c r="R757" s="53"/>
      <c r="S757" s="53">
        <f t="shared" si="389"/>
        <v>0</v>
      </c>
      <c r="T757" s="58"/>
      <c r="U757" s="58"/>
      <c r="V757" s="53">
        <f t="shared" si="390"/>
        <v>0</v>
      </c>
      <c r="W757" s="59"/>
      <c r="X757" s="6"/>
    </row>
    <row r="758" spans="1:24" s="35" customFormat="1" ht="15.75" x14ac:dyDescent="0.25">
      <c r="A758" s="33" t="s">
        <v>282</v>
      </c>
      <c r="B758" s="44" t="s">
        <v>334</v>
      </c>
      <c r="C758" s="37" t="s">
        <v>376</v>
      </c>
      <c r="D758" s="43" t="s">
        <v>358</v>
      </c>
      <c r="E758" s="53">
        <v>1007</v>
      </c>
      <c r="F758" s="53">
        <f>ROUND(E758/12*7,0)</f>
        <v>587</v>
      </c>
      <c r="G758" s="59">
        <v>219.98</v>
      </c>
      <c r="H758" s="99">
        <v>220</v>
      </c>
      <c r="I758" s="119"/>
      <c r="J758" s="55"/>
      <c r="K758" s="54">
        <f>G758-F758</f>
        <v>-367.02</v>
      </c>
      <c r="L758" s="55">
        <f>ROUND(K758*100/-F758,2)</f>
        <v>62.52</v>
      </c>
      <c r="M758" s="59"/>
      <c r="N758" s="59"/>
      <c r="O758" s="53"/>
      <c r="P758" s="53"/>
      <c r="Q758" s="57">
        <f t="shared" si="388"/>
        <v>0</v>
      </c>
      <c r="R758" s="53"/>
      <c r="S758" s="53">
        <f t="shared" si="389"/>
        <v>0</v>
      </c>
      <c r="T758" s="58"/>
      <c r="U758" s="58"/>
      <c r="V758" s="53">
        <f t="shared" si="390"/>
        <v>0</v>
      </c>
      <c r="W758" s="59"/>
      <c r="X758" s="6"/>
    </row>
    <row r="759" spans="1:24" s="35" customFormat="1" ht="15.75" x14ac:dyDescent="0.25">
      <c r="A759" s="33" t="s">
        <v>282</v>
      </c>
      <c r="B759" s="44" t="s">
        <v>334</v>
      </c>
      <c r="C759" s="37" t="s">
        <v>231</v>
      </c>
      <c r="D759" s="43" t="s">
        <v>232</v>
      </c>
      <c r="E759" s="53"/>
      <c r="F759" s="53">
        <f>E759/12*1</f>
        <v>0</v>
      </c>
      <c r="G759" s="53"/>
      <c r="H759" s="53"/>
      <c r="I759" s="54"/>
      <c r="J759" s="50"/>
      <c r="K759" s="54"/>
      <c r="L759" s="55"/>
      <c r="M759" s="59"/>
      <c r="N759" s="59"/>
      <c r="O759" s="53"/>
      <c r="P759" s="53"/>
      <c r="Q759" s="57">
        <f t="shared" si="388"/>
        <v>0</v>
      </c>
      <c r="R759" s="53"/>
      <c r="S759" s="53">
        <f t="shared" si="389"/>
        <v>0</v>
      </c>
      <c r="T759" s="58"/>
      <c r="U759" s="58"/>
      <c r="V759" s="53">
        <f t="shared" si="390"/>
        <v>0</v>
      </c>
      <c r="W759" s="59"/>
      <c r="X759" s="6"/>
    </row>
    <row r="760" spans="1:24" s="35" customFormat="1" ht="15.75" x14ac:dyDescent="0.25">
      <c r="A760" s="33" t="s">
        <v>282</v>
      </c>
      <c r="B760" s="44" t="s">
        <v>334</v>
      </c>
      <c r="C760" s="37" t="s">
        <v>233</v>
      </c>
      <c r="D760" s="43" t="s">
        <v>234</v>
      </c>
      <c r="E760" s="53"/>
      <c r="F760" s="53"/>
      <c r="G760" s="53"/>
      <c r="H760" s="53"/>
      <c r="I760" s="119"/>
      <c r="J760" s="55"/>
      <c r="K760" s="54"/>
      <c r="L760" s="55"/>
      <c r="M760" s="59"/>
      <c r="N760" s="59"/>
      <c r="O760" s="53"/>
      <c r="P760" s="53"/>
      <c r="Q760" s="57">
        <f t="shared" si="388"/>
        <v>0</v>
      </c>
      <c r="R760" s="53"/>
      <c r="S760" s="53">
        <f t="shared" si="389"/>
        <v>0</v>
      </c>
      <c r="T760" s="58"/>
      <c r="U760" s="58"/>
      <c r="V760" s="53">
        <f t="shared" si="390"/>
        <v>0</v>
      </c>
      <c r="W760" s="59"/>
      <c r="X760" s="6"/>
    </row>
    <row r="761" spans="1:24" s="35" customFormat="1" ht="31.5" x14ac:dyDescent="0.25">
      <c r="A761" s="33" t="s">
        <v>282</v>
      </c>
      <c r="B761" s="44" t="s">
        <v>334</v>
      </c>
      <c r="C761" s="37" t="s">
        <v>235</v>
      </c>
      <c r="D761" s="43" t="s">
        <v>236</v>
      </c>
      <c r="E761" s="53"/>
      <c r="F761" s="53">
        <f>E761/12*1</f>
        <v>0</v>
      </c>
      <c r="G761" s="53"/>
      <c r="H761" s="53"/>
      <c r="I761" s="54"/>
      <c r="J761" s="50"/>
      <c r="K761" s="54"/>
      <c r="L761" s="55"/>
      <c r="M761" s="59"/>
      <c r="N761" s="59"/>
      <c r="O761" s="53"/>
      <c r="P761" s="53"/>
      <c r="Q761" s="57">
        <f t="shared" si="388"/>
        <v>0</v>
      </c>
      <c r="R761" s="53"/>
      <c r="S761" s="53">
        <f t="shared" si="389"/>
        <v>0</v>
      </c>
      <c r="T761" s="58"/>
      <c r="U761" s="58"/>
      <c r="V761" s="53">
        <f t="shared" si="390"/>
        <v>0</v>
      </c>
      <c r="W761" s="59"/>
      <c r="X761" s="6"/>
    </row>
    <row r="762" spans="1:24" s="35" customFormat="1" ht="31.5" x14ac:dyDescent="0.25">
      <c r="A762" s="33" t="s">
        <v>282</v>
      </c>
      <c r="B762" s="44" t="s">
        <v>334</v>
      </c>
      <c r="C762" s="37" t="s">
        <v>237</v>
      </c>
      <c r="D762" s="43" t="s">
        <v>238</v>
      </c>
      <c r="E762" s="53"/>
      <c r="F762" s="53">
        <f>E762/12*1</f>
        <v>0</v>
      </c>
      <c r="G762" s="53"/>
      <c r="H762" s="53"/>
      <c r="I762" s="54"/>
      <c r="J762" s="50"/>
      <c r="K762" s="54"/>
      <c r="L762" s="55"/>
      <c r="M762" s="59"/>
      <c r="N762" s="59"/>
      <c r="O762" s="53"/>
      <c r="P762" s="53"/>
      <c r="Q762" s="57">
        <f t="shared" si="388"/>
        <v>0</v>
      </c>
      <c r="R762" s="53"/>
      <c r="S762" s="53">
        <f t="shared" si="389"/>
        <v>0</v>
      </c>
      <c r="T762" s="58"/>
      <c r="U762" s="58"/>
      <c r="V762" s="53">
        <f t="shared" si="390"/>
        <v>0</v>
      </c>
      <c r="W762" s="59"/>
      <c r="X762" s="6"/>
    </row>
    <row r="763" spans="1:24" s="35" customFormat="1" ht="15.75" x14ac:dyDescent="0.25">
      <c r="A763" s="33" t="s">
        <v>282</v>
      </c>
      <c r="B763" s="44" t="s">
        <v>334</v>
      </c>
      <c r="C763" s="37" t="s">
        <v>239</v>
      </c>
      <c r="D763" s="43" t="s">
        <v>243</v>
      </c>
      <c r="E763" s="53"/>
      <c r="F763" s="53">
        <f>E763/12*1</f>
        <v>0</v>
      </c>
      <c r="G763" s="53"/>
      <c r="H763" s="53"/>
      <c r="I763" s="54"/>
      <c r="J763" s="50"/>
      <c r="K763" s="54"/>
      <c r="L763" s="55"/>
      <c r="M763" s="59"/>
      <c r="N763" s="59"/>
      <c r="O763" s="53"/>
      <c r="P763" s="53"/>
      <c r="Q763" s="57">
        <f t="shared" si="388"/>
        <v>0</v>
      </c>
      <c r="R763" s="53"/>
      <c r="S763" s="53">
        <f t="shared" si="389"/>
        <v>0</v>
      </c>
      <c r="T763" s="58"/>
      <c r="U763" s="58"/>
      <c r="V763" s="53">
        <f t="shared" si="390"/>
        <v>0</v>
      </c>
      <c r="W763" s="59"/>
      <c r="X763" s="6"/>
    </row>
    <row r="764" spans="1:24" s="35" customFormat="1" ht="15.75" x14ac:dyDescent="0.25">
      <c r="A764" s="33" t="s">
        <v>282</v>
      </c>
      <c r="B764" s="44" t="s">
        <v>334</v>
      </c>
      <c r="C764" s="37" t="s">
        <v>240</v>
      </c>
      <c r="D764" s="43" t="s">
        <v>244</v>
      </c>
      <c r="E764" s="53"/>
      <c r="F764" s="53"/>
      <c r="G764" s="53"/>
      <c r="H764" s="53"/>
      <c r="I764" s="119"/>
      <c r="J764" s="55"/>
      <c r="K764" s="54"/>
      <c r="L764" s="55"/>
      <c r="M764" s="59"/>
      <c r="N764" s="59"/>
      <c r="O764" s="53"/>
      <c r="P764" s="53"/>
      <c r="Q764" s="57">
        <f t="shared" si="388"/>
        <v>0</v>
      </c>
      <c r="R764" s="53"/>
      <c r="S764" s="53">
        <f t="shared" si="389"/>
        <v>0</v>
      </c>
      <c r="T764" s="58"/>
      <c r="U764" s="58"/>
      <c r="V764" s="53">
        <f t="shared" si="390"/>
        <v>0</v>
      </c>
      <c r="W764" s="59"/>
      <c r="X764" s="6"/>
    </row>
    <row r="765" spans="1:24" s="35" customFormat="1" ht="15.75" x14ac:dyDescent="0.25">
      <c r="A765" s="33" t="s">
        <v>282</v>
      </c>
      <c r="B765" s="44" t="s">
        <v>334</v>
      </c>
      <c r="C765" s="37" t="s">
        <v>241</v>
      </c>
      <c r="D765" s="43" t="s">
        <v>242</v>
      </c>
      <c r="E765" s="53"/>
      <c r="F765" s="53">
        <f t="shared" ref="F765:F772" si="393">E765/12*1</f>
        <v>0</v>
      </c>
      <c r="G765" s="53"/>
      <c r="H765" s="53"/>
      <c r="I765" s="54"/>
      <c r="J765" s="50"/>
      <c r="K765" s="54"/>
      <c r="L765" s="55"/>
      <c r="M765" s="59"/>
      <c r="N765" s="59"/>
      <c r="O765" s="53"/>
      <c r="P765" s="53"/>
      <c r="Q765" s="57">
        <f t="shared" si="388"/>
        <v>0</v>
      </c>
      <c r="R765" s="53"/>
      <c r="S765" s="53">
        <f t="shared" si="389"/>
        <v>0</v>
      </c>
      <c r="T765" s="58"/>
      <c r="U765" s="58"/>
      <c r="V765" s="53">
        <f t="shared" si="390"/>
        <v>0</v>
      </c>
      <c r="W765" s="59"/>
      <c r="X765" s="6"/>
    </row>
    <row r="766" spans="1:24" s="35" customFormat="1" ht="31.5" x14ac:dyDescent="0.25">
      <c r="A766" s="33" t="s">
        <v>282</v>
      </c>
      <c r="B766" s="44" t="s">
        <v>334</v>
      </c>
      <c r="C766" s="37" t="s">
        <v>245</v>
      </c>
      <c r="D766" s="43" t="s">
        <v>246</v>
      </c>
      <c r="E766" s="53"/>
      <c r="F766" s="53">
        <f t="shared" si="393"/>
        <v>0</v>
      </c>
      <c r="G766" s="53"/>
      <c r="H766" s="53"/>
      <c r="I766" s="54"/>
      <c r="J766" s="50"/>
      <c r="K766" s="54"/>
      <c r="L766" s="55"/>
      <c r="M766" s="59"/>
      <c r="N766" s="59"/>
      <c r="O766" s="53"/>
      <c r="P766" s="53"/>
      <c r="Q766" s="57">
        <f t="shared" si="388"/>
        <v>0</v>
      </c>
      <c r="R766" s="53"/>
      <c r="S766" s="53">
        <f t="shared" si="389"/>
        <v>0</v>
      </c>
      <c r="T766" s="58"/>
      <c r="U766" s="58"/>
      <c r="V766" s="53">
        <f t="shared" si="390"/>
        <v>0</v>
      </c>
      <c r="W766" s="59"/>
      <c r="X766" s="6"/>
    </row>
    <row r="767" spans="1:24" s="35" customFormat="1" ht="15.75" x14ac:dyDescent="0.25">
      <c r="A767" s="33" t="s">
        <v>282</v>
      </c>
      <c r="B767" s="44" t="s">
        <v>334</v>
      </c>
      <c r="C767" s="37" t="s">
        <v>247</v>
      </c>
      <c r="D767" s="43" t="s">
        <v>248</v>
      </c>
      <c r="E767" s="53"/>
      <c r="F767" s="53">
        <f t="shared" si="393"/>
        <v>0</v>
      </c>
      <c r="G767" s="53"/>
      <c r="H767" s="53"/>
      <c r="I767" s="54"/>
      <c r="J767" s="50"/>
      <c r="K767" s="54"/>
      <c r="L767" s="55"/>
      <c r="M767" s="59"/>
      <c r="N767" s="59"/>
      <c r="O767" s="53"/>
      <c r="P767" s="53"/>
      <c r="Q767" s="57">
        <f t="shared" si="388"/>
        <v>0</v>
      </c>
      <c r="R767" s="53"/>
      <c r="S767" s="53">
        <f t="shared" si="389"/>
        <v>0</v>
      </c>
      <c r="T767" s="58"/>
      <c r="U767" s="58"/>
      <c r="V767" s="53">
        <f t="shared" si="390"/>
        <v>0</v>
      </c>
      <c r="W767" s="59"/>
      <c r="X767" s="6"/>
    </row>
    <row r="768" spans="1:24" s="35" customFormat="1" ht="31.5" x14ac:dyDescent="0.25">
      <c r="A768" s="33" t="s">
        <v>282</v>
      </c>
      <c r="B768" s="44" t="s">
        <v>334</v>
      </c>
      <c r="C768" s="37" t="s">
        <v>249</v>
      </c>
      <c r="D768" s="43" t="s">
        <v>250</v>
      </c>
      <c r="E768" s="53"/>
      <c r="F768" s="53">
        <f t="shared" si="393"/>
        <v>0</v>
      </c>
      <c r="G768" s="53"/>
      <c r="H768" s="53"/>
      <c r="I768" s="54"/>
      <c r="J768" s="50"/>
      <c r="K768" s="54"/>
      <c r="L768" s="55"/>
      <c r="M768" s="59"/>
      <c r="N768" s="59"/>
      <c r="O768" s="53"/>
      <c r="P768" s="53"/>
      <c r="Q768" s="57">
        <f t="shared" si="388"/>
        <v>0</v>
      </c>
      <c r="R768" s="53"/>
      <c r="S768" s="53">
        <f t="shared" si="389"/>
        <v>0</v>
      </c>
      <c r="T768" s="58"/>
      <c r="U768" s="58"/>
      <c r="V768" s="53">
        <f t="shared" si="390"/>
        <v>0</v>
      </c>
      <c r="W768" s="59"/>
      <c r="X768" s="6"/>
    </row>
    <row r="769" spans="1:24" s="35" customFormat="1" ht="15.75" x14ac:dyDescent="0.25">
      <c r="A769" s="33" t="s">
        <v>282</v>
      </c>
      <c r="B769" s="44" t="s">
        <v>334</v>
      </c>
      <c r="C769" s="37" t="s">
        <v>251</v>
      </c>
      <c r="D769" s="43" t="s">
        <v>260</v>
      </c>
      <c r="E769" s="53"/>
      <c r="F769" s="53">
        <f t="shared" si="393"/>
        <v>0</v>
      </c>
      <c r="G769" s="53"/>
      <c r="H769" s="53"/>
      <c r="I769" s="54"/>
      <c r="J769" s="50"/>
      <c r="K769" s="54"/>
      <c r="L769" s="55"/>
      <c r="M769" s="59"/>
      <c r="N769" s="59"/>
      <c r="O769" s="53"/>
      <c r="P769" s="53"/>
      <c r="Q769" s="57">
        <f t="shared" si="388"/>
        <v>0</v>
      </c>
      <c r="R769" s="53"/>
      <c r="S769" s="53">
        <f t="shared" si="389"/>
        <v>0</v>
      </c>
      <c r="T769" s="58"/>
      <c r="U769" s="58"/>
      <c r="V769" s="53">
        <f t="shared" si="390"/>
        <v>0</v>
      </c>
      <c r="W769" s="59"/>
      <c r="X769" s="6"/>
    </row>
    <row r="770" spans="1:24" s="35" customFormat="1" ht="15.75" x14ac:dyDescent="0.25">
      <c r="A770" s="33" t="s">
        <v>282</v>
      </c>
      <c r="B770" s="44" t="s">
        <v>334</v>
      </c>
      <c r="C770" s="37" t="s">
        <v>252</v>
      </c>
      <c r="D770" s="43" t="s">
        <v>253</v>
      </c>
      <c r="E770" s="53"/>
      <c r="F770" s="53">
        <f t="shared" si="393"/>
        <v>0</v>
      </c>
      <c r="G770" s="53"/>
      <c r="H770" s="53"/>
      <c r="I770" s="54"/>
      <c r="J770" s="50"/>
      <c r="K770" s="54"/>
      <c r="L770" s="55"/>
      <c r="M770" s="59"/>
      <c r="N770" s="59"/>
      <c r="O770" s="53"/>
      <c r="P770" s="53"/>
      <c r="Q770" s="57">
        <f t="shared" si="388"/>
        <v>0</v>
      </c>
      <c r="R770" s="53"/>
      <c r="S770" s="53">
        <f t="shared" si="389"/>
        <v>0</v>
      </c>
      <c r="T770" s="58"/>
      <c r="U770" s="58"/>
      <c r="V770" s="53">
        <f t="shared" si="390"/>
        <v>0</v>
      </c>
      <c r="W770" s="59"/>
      <c r="X770" s="6"/>
    </row>
    <row r="771" spans="1:24" s="35" customFormat="1" ht="15.75" x14ac:dyDescent="0.25">
      <c r="A771" s="33" t="s">
        <v>282</v>
      </c>
      <c r="B771" s="44" t="s">
        <v>334</v>
      </c>
      <c r="C771" s="37" t="s">
        <v>254</v>
      </c>
      <c r="D771" s="43" t="s">
        <v>255</v>
      </c>
      <c r="E771" s="53"/>
      <c r="F771" s="53">
        <f t="shared" si="393"/>
        <v>0</v>
      </c>
      <c r="G771" s="53"/>
      <c r="H771" s="53"/>
      <c r="I771" s="54"/>
      <c r="J771" s="50"/>
      <c r="K771" s="54"/>
      <c r="L771" s="55"/>
      <c r="M771" s="59"/>
      <c r="N771" s="59"/>
      <c r="O771" s="53"/>
      <c r="P771" s="53"/>
      <c r="Q771" s="57">
        <f t="shared" si="388"/>
        <v>0</v>
      </c>
      <c r="R771" s="53"/>
      <c r="S771" s="53">
        <f t="shared" si="389"/>
        <v>0</v>
      </c>
      <c r="T771" s="58"/>
      <c r="U771" s="58"/>
      <c r="V771" s="53">
        <f t="shared" si="390"/>
        <v>0</v>
      </c>
      <c r="W771" s="59"/>
      <c r="X771" s="6"/>
    </row>
    <row r="772" spans="1:24" s="35" customFormat="1" ht="15.75" x14ac:dyDescent="0.25">
      <c r="A772" s="33" t="s">
        <v>282</v>
      </c>
      <c r="B772" s="44" t="s">
        <v>334</v>
      </c>
      <c r="C772" s="37" t="s">
        <v>256</v>
      </c>
      <c r="D772" s="43" t="s">
        <v>257</v>
      </c>
      <c r="E772" s="53"/>
      <c r="F772" s="53">
        <f t="shared" si="393"/>
        <v>0</v>
      </c>
      <c r="G772" s="53"/>
      <c r="H772" s="53"/>
      <c r="I772" s="54"/>
      <c r="J772" s="50"/>
      <c r="K772" s="54"/>
      <c r="L772" s="55"/>
      <c r="M772" s="59"/>
      <c r="N772" s="59"/>
      <c r="O772" s="53"/>
      <c r="P772" s="53"/>
      <c r="Q772" s="57">
        <f t="shared" si="388"/>
        <v>0</v>
      </c>
      <c r="R772" s="53"/>
      <c r="S772" s="53">
        <f t="shared" si="389"/>
        <v>0</v>
      </c>
      <c r="T772" s="58"/>
      <c r="U772" s="58"/>
      <c r="V772" s="53">
        <f t="shared" si="390"/>
        <v>0</v>
      </c>
      <c r="W772" s="59"/>
      <c r="X772" s="6"/>
    </row>
    <row r="773" spans="1:24" s="35" customFormat="1" ht="31.5" x14ac:dyDescent="0.25">
      <c r="A773" s="33" t="s">
        <v>282</v>
      </c>
      <c r="B773" s="44" t="s">
        <v>334</v>
      </c>
      <c r="C773" s="37" t="s">
        <v>258</v>
      </c>
      <c r="D773" s="43" t="s">
        <v>259</v>
      </c>
      <c r="E773" s="53"/>
      <c r="F773" s="53"/>
      <c r="G773" s="53"/>
      <c r="H773" s="53"/>
      <c r="I773" s="119"/>
      <c r="J773" s="55"/>
      <c r="K773" s="54"/>
      <c r="L773" s="55"/>
      <c r="M773" s="59"/>
      <c r="N773" s="59"/>
      <c r="O773" s="53"/>
      <c r="P773" s="53"/>
      <c r="Q773" s="57">
        <f t="shared" si="388"/>
        <v>0</v>
      </c>
      <c r="R773" s="53"/>
      <c r="S773" s="53">
        <f t="shared" si="389"/>
        <v>0</v>
      </c>
      <c r="T773" s="58"/>
      <c r="U773" s="58"/>
      <c r="V773" s="53">
        <f t="shared" si="390"/>
        <v>0</v>
      </c>
      <c r="W773" s="59"/>
      <c r="X773" s="6"/>
    </row>
    <row r="774" spans="1:24" s="35" customFormat="1" ht="15.75" x14ac:dyDescent="0.25">
      <c r="A774" s="33" t="s">
        <v>282</v>
      </c>
      <c r="B774" s="44" t="s">
        <v>334</v>
      </c>
      <c r="C774" s="37" t="s">
        <v>261</v>
      </c>
      <c r="D774" s="43" t="s">
        <v>262</v>
      </c>
      <c r="E774" s="53"/>
      <c r="F774" s="53">
        <f t="shared" ref="F774:F780" si="394">E774/12*1</f>
        <v>0</v>
      </c>
      <c r="G774" s="53"/>
      <c r="H774" s="53"/>
      <c r="I774" s="54"/>
      <c r="J774" s="50"/>
      <c r="K774" s="54"/>
      <c r="L774" s="55"/>
      <c r="M774" s="59"/>
      <c r="N774" s="59"/>
      <c r="O774" s="53"/>
      <c r="P774" s="53"/>
      <c r="Q774" s="57">
        <f t="shared" si="388"/>
        <v>0</v>
      </c>
      <c r="R774" s="53"/>
      <c r="S774" s="53">
        <f t="shared" si="389"/>
        <v>0</v>
      </c>
      <c r="T774" s="58"/>
      <c r="U774" s="58"/>
      <c r="V774" s="53">
        <f t="shared" si="390"/>
        <v>0</v>
      </c>
      <c r="W774" s="59"/>
      <c r="X774" s="6"/>
    </row>
    <row r="775" spans="1:24" s="35" customFormat="1" ht="47.25" x14ac:dyDescent="0.25">
      <c r="A775" s="33" t="s">
        <v>282</v>
      </c>
      <c r="B775" s="44" t="s">
        <v>334</v>
      </c>
      <c r="C775" s="37" t="s">
        <v>263</v>
      </c>
      <c r="D775" s="43" t="s">
        <v>264</v>
      </c>
      <c r="E775" s="53"/>
      <c r="F775" s="53">
        <f t="shared" si="394"/>
        <v>0</v>
      </c>
      <c r="G775" s="53"/>
      <c r="H775" s="53"/>
      <c r="I775" s="54"/>
      <c r="J775" s="50"/>
      <c r="K775" s="54"/>
      <c r="L775" s="55"/>
      <c r="M775" s="59"/>
      <c r="N775" s="59"/>
      <c r="O775" s="53"/>
      <c r="P775" s="53"/>
      <c r="Q775" s="57">
        <f t="shared" si="388"/>
        <v>0</v>
      </c>
      <c r="R775" s="53"/>
      <c r="S775" s="53">
        <f t="shared" si="389"/>
        <v>0</v>
      </c>
      <c r="T775" s="58"/>
      <c r="U775" s="58"/>
      <c r="V775" s="53">
        <f t="shared" si="390"/>
        <v>0</v>
      </c>
      <c r="W775" s="59"/>
      <c r="X775" s="6"/>
    </row>
    <row r="776" spans="1:24" s="35" customFormat="1" ht="15.75" x14ac:dyDescent="0.25">
      <c r="A776" s="33" t="s">
        <v>282</v>
      </c>
      <c r="B776" s="44" t="s">
        <v>334</v>
      </c>
      <c r="C776" s="37" t="s">
        <v>265</v>
      </c>
      <c r="D776" s="43" t="s">
        <v>266</v>
      </c>
      <c r="E776" s="53"/>
      <c r="F776" s="53">
        <f t="shared" si="394"/>
        <v>0</v>
      </c>
      <c r="G776" s="53"/>
      <c r="H776" s="53"/>
      <c r="I776" s="54"/>
      <c r="J776" s="50"/>
      <c r="K776" s="54"/>
      <c r="L776" s="55"/>
      <c r="M776" s="59"/>
      <c r="N776" s="59"/>
      <c r="O776" s="53"/>
      <c r="P776" s="53"/>
      <c r="Q776" s="57">
        <f t="shared" si="388"/>
        <v>0</v>
      </c>
      <c r="R776" s="53"/>
      <c r="S776" s="53">
        <f t="shared" si="389"/>
        <v>0</v>
      </c>
      <c r="T776" s="58"/>
      <c r="U776" s="58"/>
      <c r="V776" s="53">
        <f t="shared" si="390"/>
        <v>0</v>
      </c>
      <c r="W776" s="59"/>
      <c r="X776" s="6"/>
    </row>
    <row r="777" spans="1:24" s="35" customFormat="1" ht="31.5" x14ac:dyDescent="0.25">
      <c r="A777" s="33" t="s">
        <v>282</v>
      </c>
      <c r="B777" s="44" t="s">
        <v>334</v>
      </c>
      <c r="C777" s="37" t="s">
        <v>267</v>
      </c>
      <c r="D777" s="43" t="s">
        <v>268</v>
      </c>
      <c r="E777" s="53"/>
      <c r="F777" s="53">
        <f t="shared" si="394"/>
        <v>0</v>
      </c>
      <c r="G777" s="53"/>
      <c r="H777" s="53"/>
      <c r="I777" s="54"/>
      <c r="J777" s="50"/>
      <c r="K777" s="54"/>
      <c r="L777" s="55"/>
      <c r="M777" s="59"/>
      <c r="N777" s="59"/>
      <c r="O777" s="53"/>
      <c r="P777" s="53"/>
      <c r="Q777" s="57">
        <f t="shared" si="388"/>
        <v>0</v>
      </c>
      <c r="R777" s="53"/>
      <c r="S777" s="53">
        <f t="shared" si="389"/>
        <v>0</v>
      </c>
      <c r="T777" s="58"/>
      <c r="U777" s="58"/>
      <c r="V777" s="53">
        <f t="shared" si="390"/>
        <v>0</v>
      </c>
      <c r="W777" s="59"/>
      <c r="X777" s="6"/>
    </row>
    <row r="778" spans="1:24" s="35" customFormat="1" ht="15.75" x14ac:dyDescent="0.25">
      <c r="A778" s="33" t="s">
        <v>282</v>
      </c>
      <c r="B778" s="44" t="s">
        <v>334</v>
      </c>
      <c r="C778" s="37" t="s">
        <v>269</v>
      </c>
      <c r="D778" s="43" t="s">
        <v>270</v>
      </c>
      <c r="E778" s="53"/>
      <c r="F778" s="53">
        <f t="shared" si="394"/>
        <v>0</v>
      </c>
      <c r="G778" s="53"/>
      <c r="H778" s="53"/>
      <c r="I778" s="54"/>
      <c r="J778" s="50"/>
      <c r="K778" s="54"/>
      <c r="L778" s="55"/>
      <c r="M778" s="59"/>
      <c r="N778" s="59"/>
      <c r="O778" s="53"/>
      <c r="P778" s="53"/>
      <c r="Q778" s="57">
        <f t="shared" si="388"/>
        <v>0</v>
      </c>
      <c r="R778" s="53"/>
      <c r="S778" s="53">
        <f t="shared" si="389"/>
        <v>0</v>
      </c>
      <c r="T778" s="58"/>
      <c r="U778" s="58"/>
      <c r="V778" s="53">
        <f t="shared" si="390"/>
        <v>0</v>
      </c>
      <c r="W778" s="59"/>
      <c r="X778" s="6"/>
    </row>
    <row r="779" spans="1:24" s="35" customFormat="1" ht="31.5" x14ac:dyDescent="0.25">
      <c r="A779" s="33" t="s">
        <v>282</v>
      </c>
      <c r="B779" s="44" t="s">
        <v>334</v>
      </c>
      <c r="C779" s="37" t="s">
        <v>271</v>
      </c>
      <c r="D779" s="43" t="s">
        <v>272</v>
      </c>
      <c r="E779" s="53"/>
      <c r="F779" s="53">
        <f t="shared" si="394"/>
        <v>0</v>
      </c>
      <c r="G779" s="53"/>
      <c r="H779" s="53"/>
      <c r="I779" s="54"/>
      <c r="J779" s="50"/>
      <c r="K779" s="54"/>
      <c r="L779" s="55"/>
      <c r="M779" s="59"/>
      <c r="N779" s="59"/>
      <c r="O779" s="53"/>
      <c r="P779" s="53"/>
      <c r="Q779" s="57">
        <f t="shared" si="388"/>
        <v>0</v>
      </c>
      <c r="R779" s="53"/>
      <c r="S779" s="53">
        <f t="shared" si="389"/>
        <v>0</v>
      </c>
      <c r="T779" s="58"/>
      <c r="U779" s="58"/>
      <c r="V779" s="53">
        <f t="shared" si="390"/>
        <v>0</v>
      </c>
      <c r="W779" s="59"/>
      <c r="X779" s="6"/>
    </row>
    <row r="780" spans="1:24" s="35" customFormat="1" ht="15.75" x14ac:dyDescent="0.25">
      <c r="A780" s="33" t="s">
        <v>282</v>
      </c>
      <c r="B780" s="44" t="s">
        <v>334</v>
      </c>
      <c r="C780" s="37" t="s">
        <v>273</v>
      </c>
      <c r="D780" s="43" t="s">
        <v>274</v>
      </c>
      <c r="E780" s="53"/>
      <c r="F780" s="53">
        <f t="shared" si="394"/>
        <v>0</v>
      </c>
      <c r="G780" s="53"/>
      <c r="H780" s="53"/>
      <c r="I780" s="54"/>
      <c r="J780" s="50"/>
      <c r="K780" s="54"/>
      <c r="L780" s="55"/>
      <c r="M780" s="59"/>
      <c r="N780" s="59"/>
      <c r="O780" s="53"/>
      <c r="P780" s="53"/>
      <c r="Q780" s="57">
        <f t="shared" si="388"/>
        <v>0</v>
      </c>
      <c r="R780" s="53"/>
      <c r="S780" s="53">
        <f t="shared" si="389"/>
        <v>0</v>
      </c>
      <c r="T780" s="58"/>
      <c r="U780" s="58"/>
      <c r="V780" s="53">
        <f t="shared" si="390"/>
        <v>0</v>
      </c>
      <c r="W780" s="59"/>
      <c r="X780" s="6"/>
    </row>
    <row r="781" spans="1:24" s="35" customFormat="1" ht="31.5" x14ac:dyDescent="0.25">
      <c r="A781" s="33" t="s">
        <v>282</v>
      </c>
      <c r="B781" s="44" t="s">
        <v>334</v>
      </c>
      <c r="C781" s="37" t="s">
        <v>275</v>
      </c>
      <c r="D781" s="43" t="s">
        <v>276</v>
      </c>
      <c r="E781" s="53"/>
      <c r="F781" s="53"/>
      <c r="G781" s="53"/>
      <c r="H781" s="53"/>
      <c r="I781" s="54"/>
      <c r="J781" s="50"/>
      <c r="K781" s="54"/>
      <c r="L781" s="55"/>
      <c r="M781" s="59"/>
      <c r="N781" s="59"/>
      <c r="O781" s="53"/>
      <c r="P781" s="53"/>
      <c r="Q781" s="57">
        <f t="shared" si="388"/>
        <v>0</v>
      </c>
      <c r="R781" s="53"/>
      <c r="S781" s="53">
        <f t="shared" si="389"/>
        <v>0</v>
      </c>
      <c r="T781" s="58"/>
      <c r="U781" s="58"/>
      <c r="V781" s="53">
        <f t="shared" si="390"/>
        <v>0</v>
      </c>
      <c r="W781" s="59"/>
      <c r="X781" s="6"/>
    </row>
    <row r="782" spans="1:24" s="35" customFormat="1" ht="15.75" x14ac:dyDescent="0.25">
      <c r="A782" s="33" t="s">
        <v>282</v>
      </c>
      <c r="B782" s="44" t="s">
        <v>334</v>
      </c>
      <c r="C782" s="37" t="s">
        <v>352</v>
      </c>
      <c r="D782" s="43" t="s">
        <v>350</v>
      </c>
      <c r="E782" s="53"/>
      <c r="F782" s="53">
        <f>ROUND(E782/12*7,0)</f>
        <v>0</v>
      </c>
      <c r="G782" s="59">
        <v>12351.44</v>
      </c>
      <c r="H782" s="99"/>
      <c r="I782" s="119">
        <f t="shared" ref="I782" si="395">G782-F782</f>
        <v>12351.44</v>
      </c>
      <c r="J782" s="55"/>
      <c r="K782" s="54"/>
      <c r="L782" s="55"/>
      <c r="M782" s="59"/>
      <c r="N782" s="59"/>
      <c r="O782" s="53"/>
      <c r="P782" s="53"/>
      <c r="Q782" s="57"/>
      <c r="R782" s="53"/>
      <c r="S782" s="53"/>
      <c r="T782" s="58"/>
      <c r="U782" s="58"/>
      <c r="V782" s="53"/>
      <c r="W782" s="59"/>
      <c r="X782" s="6"/>
    </row>
    <row r="783" spans="1:24" s="35" customFormat="1" ht="15.75" x14ac:dyDescent="0.25">
      <c r="A783" s="33" t="s">
        <v>282</v>
      </c>
      <c r="B783" s="44" t="s">
        <v>334</v>
      </c>
      <c r="C783" s="37" t="s">
        <v>353</v>
      </c>
      <c r="D783" s="38" t="s">
        <v>354</v>
      </c>
      <c r="E783" s="53"/>
      <c r="F783" s="99">
        <f>E783/12*1</f>
        <v>0</v>
      </c>
      <c r="G783" s="53"/>
      <c r="H783" s="53"/>
      <c r="I783" s="54"/>
      <c r="J783" s="50"/>
      <c r="K783" s="54"/>
      <c r="L783" s="55"/>
      <c r="M783" s="59"/>
      <c r="N783" s="59"/>
      <c r="O783" s="53"/>
      <c r="P783" s="53"/>
      <c r="Q783" s="57">
        <f>O783-P783</f>
        <v>0</v>
      </c>
      <c r="R783" s="53"/>
      <c r="S783" s="53">
        <f>ROUND(R783/12*3,0)</f>
        <v>0</v>
      </c>
      <c r="T783" s="58"/>
      <c r="U783" s="58"/>
      <c r="V783" s="53">
        <f>T783-U783</f>
        <v>0</v>
      </c>
      <c r="W783" s="59"/>
      <c r="X783" s="6"/>
    </row>
    <row r="784" spans="1:24" s="35" customFormat="1" ht="15.75" x14ac:dyDescent="0.25">
      <c r="A784" s="33" t="s">
        <v>282</v>
      </c>
      <c r="B784" s="44" t="s">
        <v>334</v>
      </c>
      <c r="C784" s="37" t="s">
        <v>359</v>
      </c>
      <c r="D784" s="43" t="s">
        <v>318</v>
      </c>
      <c r="E784" s="53"/>
      <c r="F784" s="99">
        <f>E784/12*1</f>
        <v>0</v>
      </c>
      <c r="G784" s="53"/>
      <c r="H784" s="53"/>
      <c r="I784" s="54"/>
      <c r="J784" s="50"/>
      <c r="K784" s="54"/>
      <c r="L784" s="55"/>
      <c r="M784" s="59"/>
      <c r="N784" s="59"/>
      <c r="O784" s="53"/>
      <c r="P784" s="53"/>
      <c r="Q784" s="57"/>
      <c r="R784" s="53"/>
      <c r="S784" s="53"/>
      <c r="T784" s="53"/>
      <c r="U784" s="53"/>
      <c r="V784" s="53"/>
      <c r="W784" s="59"/>
      <c r="X784" s="6"/>
    </row>
    <row r="785" spans="1:27" s="35" customFormat="1" ht="15.75" x14ac:dyDescent="0.25">
      <c r="A785" s="33" t="s">
        <v>282</v>
      </c>
      <c r="B785" s="44" t="s">
        <v>334</v>
      </c>
      <c r="C785" s="37" t="s">
        <v>379</v>
      </c>
      <c r="D785" s="39" t="s">
        <v>360</v>
      </c>
      <c r="E785" s="53"/>
      <c r="F785" s="99">
        <f>E785/12*1</f>
        <v>0</v>
      </c>
      <c r="G785" s="53"/>
      <c r="H785" s="53"/>
      <c r="I785" s="54"/>
      <c r="J785" s="50"/>
      <c r="K785" s="54"/>
      <c r="L785" s="55"/>
      <c r="M785" s="59"/>
      <c r="N785" s="59"/>
      <c r="O785" s="53"/>
      <c r="P785" s="53"/>
      <c r="Q785" s="57"/>
      <c r="R785" s="53"/>
      <c r="S785" s="53"/>
      <c r="T785" s="53"/>
      <c r="U785" s="53"/>
      <c r="V785" s="53"/>
      <c r="W785" s="59"/>
      <c r="X785" s="6"/>
    </row>
    <row r="786" spans="1:27" s="35" customFormat="1" ht="15.75" x14ac:dyDescent="0.25">
      <c r="A786" s="33" t="s">
        <v>282</v>
      </c>
      <c r="B786" s="44" t="s">
        <v>334</v>
      </c>
      <c r="C786" s="98" t="s">
        <v>386</v>
      </c>
      <c r="D786" s="117" t="s">
        <v>387</v>
      </c>
      <c r="E786" s="53">
        <v>20003</v>
      </c>
      <c r="F786" s="53">
        <v>20003</v>
      </c>
      <c r="G786" s="53">
        <v>20003</v>
      </c>
      <c r="H786" s="53">
        <v>20003</v>
      </c>
      <c r="I786" s="119">
        <f>G786-F786</f>
        <v>0</v>
      </c>
      <c r="J786" s="55">
        <f>ROUND(I786/F786*100,2)</f>
        <v>0</v>
      </c>
      <c r="K786" s="54">
        <f>G786-F786</f>
        <v>0</v>
      </c>
      <c r="L786" s="55">
        <f>ROUND(K786*100/-F786,2)</f>
        <v>0</v>
      </c>
      <c r="M786" s="59"/>
      <c r="N786" s="59"/>
      <c r="O786" s="53"/>
      <c r="P786" s="53"/>
      <c r="Q786" s="57"/>
      <c r="R786" s="53"/>
      <c r="S786" s="53"/>
      <c r="T786" s="53"/>
      <c r="U786" s="53"/>
      <c r="V786" s="53"/>
      <c r="W786" s="59"/>
      <c r="X786" s="6"/>
    </row>
    <row r="787" spans="1:27" s="81" customFormat="1" ht="29.25" customHeight="1" x14ac:dyDescent="0.25">
      <c r="A787" s="100" t="s">
        <v>283</v>
      </c>
      <c r="B787" s="100" t="s">
        <v>335</v>
      </c>
      <c r="C787" s="101" t="s">
        <v>102</v>
      </c>
      <c r="D787" s="102" t="s">
        <v>21</v>
      </c>
      <c r="E787" s="103">
        <f>E788+E827</f>
        <v>8955278</v>
      </c>
      <c r="F787" s="103">
        <f>F788+F827</f>
        <v>5235399.67</v>
      </c>
      <c r="G787" s="103">
        <f>G788+G827</f>
        <v>5378588.3200000003</v>
      </c>
      <c r="H787" s="103">
        <f>H788+H827</f>
        <v>5109788</v>
      </c>
      <c r="I787" s="103">
        <f>I788+I827</f>
        <v>248403.47</v>
      </c>
      <c r="J787" s="104">
        <f>ROUND(I787/F787*100,2)</f>
        <v>4.74</v>
      </c>
      <c r="K787" s="103">
        <f>K788+K827</f>
        <v>-105603.81999999941</v>
      </c>
      <c r="L787" s="106">
        <f>ROUND(K787*100/-F787,2)</f>
        <v>2.02</v>
      </c>
      <c r="M787" s="103">
        <f t="shared" ref="M787:V787" si="396">M788+M827</f>
        <v>124573</v>
      </c>
      <c r="N787" s="103">
        <f t="shared" si="396"/>
        <v>72667.58</v>
      </c>
      <c r="O787" s="103">
        <f t="shared" si="396"/>
        <v>83701</v>
      </c>
      <c r="P787" s="103">
        <f t="shared" si="396"/>
        <v>83701</v>
      </c>
      <c r="Q787" s="103">
        <f t="shared" si="396"/>
        <v>0</v>
      </c>
      <c r="R787" s="103">
        <f t="shared" si="396"/>
        <v>5427</v>
      </c>
      <c r="S787" s="103">
        <f t="shared" si="396"/>
        <v>3167</v>
      </c>
      <c r="T787" s="103">
        <f t="shared" si="396"/>
        <v>3403</v>
      </c>
      <c r="U787" s="103">
        <f t="shared" si="396"/>
        <v>3403</v>
      </c>
      <c r="V787" s="103">
        <f t="shared" si="396"/>
        <v>0</v>
      </c>
      <c r="W787" s="107">
        <v>116485</v>
      </c>
      <c r="X787" s="47"/>
    </row>
    <row r="788" spans="1:27" s="81" customFormat="1" ht="26.25" customHeight="1" x14ac:dyDescent="0.25">
      <c r="A788" s="33" t="s">
        <v>283</v>
      </c>
      <c r="B788" s="21">
        <v>1</v>
      </c>
      <c r="C788" s="23" t="s">
        <v>102</v>
      </c>
      <c r="D788" s="27" t="s">
        <v>22</v>
      </c>
      <c r="E788" s="52">
        <f>E789+E795+E809</f>
        <v>8875567</v>
      </c>
      <c r="F788" s="52">
        <f>F789+F795+F809</f>
        <v>5178552</v>
      </c>
      <c r="G788" s="52">
        <f>G789+G795+G809</f>
        <v>5312251.74</v>
      </c>
      <c r="H788" s="52">
        <f>H789+H795+H809</f>
        <v>5055480</v>
      </c>
      <c r="I788" s="52">
        <f>I789+I795+I809</f>
        <v>235000.89</v>
      </c>
      <c r="J788" s="50">
        <f>ROUND(I788/F788*100,2)</f>
        <v>4.54</v>
      </c>
      <c r="K788" s="52">
        <f>K789+K795+K809</f>
        <v>-101654.14999999941</v>
      </c>
      <c r="L788" s="55">
        <f>ROUND(K788*100/-F788,2)</f>
        <v>1.96</v>
      </c>
      <c r="M788" s="49">
        <v>123241</v>
      </c>
      <c r="N788" s="49">
        <f>ROUND(M788/12*7,2)</f>
        <v>71890.58</v>
      </c>
      <c r="O788" s="52">
        <f t="shared" ref="O788:V788" si="397">O789+O795+O809</f>
        <v>83413</v>
      </c>
      <c r="P788" s="52">
        <f t="shared" si="397"/>
        <v>83413</v>
      </c>
      <c r="Q788" s="52">
        <f t="shared" si="397"/>
        <v>0</v>
      </c>
      <c r="R788" s="52">
        <f t="shared" si="397"/>
        <v>5389</v>
      </c>
      <c r="S788" s="52">
        <f t="shared" si="397"/>
        <v>3145</v>
      </c>
      <c r="T788" s="59">
        <f t="shared" si="397"/>
        <v>3380</v>
      </c>
      <c r="U788" s="59">
        <f t="shared" si="397"/>
        <v>3380</v>
      </c>
      <c r="V788" s="59">
        <f t="shared" si="397"/>
        <v>0</v>
      </c>
      <c r="W788" s="59"/>
      <c r="X788" s="25"/>
    </row>
    <row r="789" spans="1:27" s="81" customFormat="1" ht="22.5" customHeight="1" x14ac:dyDescent="0.25">
      <c r="A789" s="33" t="s">
        <v>283</v>
      </c>
      <c r="B789" s="33" t="s">
        <v>329</v>
      </c>
      <c r="C789" s="23" t="s">
        <v>102</v>
      </c>
      <c r="D789" s="32" t="s">
        <v>23</v>
      </c>
      <c r="E789" s="49">
        <f>SUM(E790:E794)</f>
        <v>8368384</v>
      </c>
      <c r="F789" s="49">
        <f>SUM(F790:F794)</f>
        <v>4881417</v>
      </c>
      <c r="G789" s="49">
        <f>SUM(G790:G794)</f>
        <v>5111248</v>
      </c>
      <c r="H789" s="49">
        <f>SUM(H790:H794)</f>
        <v>4881417</v>
      </c>
      <c r="I789" s="49">
        <f>SUM(I790:I794)</f>
        <v>229831</v>
      </c>
      <c r="J789" s="50">
        <f>ROUND(I789/F789*100,2)</f>
        <v>4.71</v>
      </c>
      <c r="K789" s="49">
        <f>SUM(K790:K794)</f>
        <v>0</v>
      </c>
      <c r="L789" s="49">
        <f>SUM(L790:L794)</f>
        <v>0</v>
      </c>
      <c r="M789" s="49"/>
      <c r="N789" s="49"/>
      <c r="O789" s="52">
        <f t="shared" ref="O789:V789" si="398">SUM(O790:O794)</f>
        <v>83203</v>
      </c>
      <c r="P789" s="52">
        <f t="shared" si="398"/>
        <v>83203</v>
      </c>
      <c r="Q789" s="52">
        <f t="shared" si="398"/>
        <v>0</v>
      </c>
      <c r="R789" s="52">
        <f t="shared" si="398"/>
        <v>5385</v>
      </c>
      <c r="S789" s="52">
        <f t="shared" si="398"/>
        <v>3141</v>
      </c>
      <c r="T789" s="52">
        <f t="shared" si="398"/>
        <v>3375</v>
      </c>
      <c r="U789" s="49">
        <f t="shared" si="398"/>
        <v>3375</v>
      </c>
      <c r="V789" s="49">
        <f t="shared" si="398"/>
        <v>0</v>
      </c>
      <c r="W789" s="49"/>
      <c r="X789" s="25"/>
    </row>
    <row r="790" spans="1:27" s="77" customFormat="1" ht="15.75" x14ac:dyDescent="0.25">
      <c r="A790" s="156" t="s">
        <v>283</v>
      </c>
      <c r="B790" s="33" t="s">
        <v>329</v>
      </c>
      <c r="C790" s="23" t="s">
        <v>73</v>
      </c>
      <c r="D790" s="34" t="s">
        <v>106</v>
      </c>
      <c r="E790" s="53">
        <v>5291466</v>
      </c>
      <c r="F790" s="53">
        <f>440873*3+440982*4</f>
        <v>3086547</v>
      </c>
      <c r="G790" s="99">
        <v>3316378</v>
      </c>
      <c r="H790" s="99">
        <v>3086547</v>
      </c>
      <c r="I790" s="119">
        <f>G790-F790</f>
        <v>229831</v>
      </c>
      <c r="J790" s="55">
        <f>ROUND(I790/F790*100,2)</f>
        <v>7.45</v>
      </c>
      <c r="K790" s="54"/>
      <c r="L790" s="55"/>
      <c r="M790" s="53"/>
      <c r="N790" s="53"/>
      <c r="O790" s="53">
        <v>83203</v>
      </c>
      <c r="P790" s="53">
        <v>83203</v>
      </c>
      <c r="Q790" s="57">
        <f>O790-P790</f>
        <v>0</v>
      </c>
      <c r="R790" s="74">
        <v>5385</v>
      </c>
      <c r="S790" s="53">
        <f>ROUND(R790/12*7,0)</f>
        <v>3141</v>
      </c>
      <c r="T790" s="58">
        <v>3375</v>
      </c>
      <c r="U790" s="58">
        <v>3375</v>
      </c>
      <c r="V790" s="53">
        <f>T790-U790</f>
        <v>0</v>
      </c>
      <c r="W790" s="53"/>
      <c r="X790" s="6"/>
      <c r="Z790" s="176"/>
      <c r="AA790" s="176"/>
    </row>
    <row r="791" spans="1:27" s="77" customFormat="1" ht="15.75" x14ac:dyDescent="0.25">
      <c r="A791" s="33" t="s">
        <v>283</v>
      </c>
      <c r="B791" s="33" t="s">
        <v>329</v>
      </c>
      <c r="C791" s="23" t="s">
        <v>74</v>
      </c>
      <c r="D791" s="116" t="s">
        <v>104</v>
      </c>
      <c r="E791" s="53">
        <v>2471616</v>
      </c>
      <c r="F791" s="53">
        <f>205968*7</f>
        <v>1441776</v>
      </c>
      <c r="G791" s="99">
        <v>1441776</v>
      </c>
      <c r="H791" s="99">
        <v>1441776</v>
      </c>
      <c r="I791" s="119"/>
      <c r="J791" s="55"/>
      <c r="K791" s="54"/>
      <c r="L791" s="55"/>
      <c r="M791" s="59"/>
      <c r="N791" s="59"/>
      <c r="O791" s="53"/>
      <c r="P791" s="53"/>
      <c r="Q791" s="57">
        <f>O791-P791</f>
        <v>0</v>
      </c>
      <c r="R791" s="53"/>
      <c r="S791" s="53">
        <f>ROUND(R791/12*3,0)</f>
        <v>0</v>
      </c>
      <c r="T791" s="58"/>
      <c r="U791" s="58"/>
      <c r="V791" s="53">
        <f>T791-U791</f>
        <v>0</v>
      </c>
      <c r="W791" s="59"/>
      <c r="X791" s="6"/>
    </row>
    <row r="792" spans="1:27" s="77" customFormat="1" ht="15.75" x14ac:dyDescent="0.25">
      <c r="A792" s="33" t="s">
        <v>283</v>
      </c>
      <c r="B792" s="33" t="s">
        <v>329</v>
      </c>
      <c r="C792" s="23" t="s">
        <v>74</v>
      </c>
      <c r="D792" s="116" t="s">
        <v>105</v>
      </c>
      <c r="E792" s="53">
        <v>605302</v>
      </c>
      <c r="F792" s="53">
        <f>50442*7</f>
        <v>353094</v>
      </c>
      <c r="G792" s="99">
        <v>353094</v>
      </c>
      <c r="H792" s="99">
        <v>353094</v>
      </c>
      <c r="I792" s="119"/>
      <c r="J792" s="55"/>
      <c r="K792" s="54"/>
      <c r="L792" s="55"/>
      <c r="M792" s="59"/>
      <c r="N792" s="59"/>
      <c r="O792" s="53"/>
      <c r="P792" s="53"/>
      <c r="Q792" s="57">
        <f>O792-P792</f>
        <v>0</v>
      </c>
      <c r="R792" s="53"/>
      <c r="S792" s="53">
        <f>ROUND(R792/12*3,0)</f>
        <v>0</v>
      </c>
      <c r="T792" s="58"/>
      <c r="U792" s="58"/>
      <c r="V792" s="53">
        <f>T792-U792</f>
        <v>0</v>
      </c>
      <c r="W792" s="59"/>
      <c r="X792" s="6"/>
    </row>
    <row r="793" spans="1:27" s="77" customFormat="1" ht="15.75" x14ac:dyDescent="0.25">
      <c r="A793" s="33" t="s">
        <v>283</v>
      </c>
      <c r="B793" s="33" t="s">
        <v>329</v>
      </c>
      <c r="C793" s="23" t="s">
        <v>75</v>
      </c>
      <c r="D793" s="34" t="s">
        <v>107</v>
      </c>
      <c r="E793" s="53"/>
      <c r="F793" s="53"/>
      <c r="G793" s="53"/>
      <c r="H793" s="53"/>
      <c r="I793" s="54"/>
      <c r="J793" s="50"/>
      <c r="K793" s="54"/>
      <c r="L793" s="55"/>
      <c r="M793" s="59"/>
      <c r="N793" s="59"/>
      <c r="O793" s="53"/>
      <c r="P793" s="53"/>
      <c r="Q793" s="57">
        <f>O793-P793</f>
        <v>0</v>
      </c>
      <c r="R793" s="53"/>
      <c r="S793" s="53">
        <f>ROUND(R793/12*3,0)</f>
        <v>0</v>
      </c>
      <c r="T793" s="58"/>
      <c r="U793" s="58"/>
      <c r="V793" s="53">
        <f>T793-U793</f>
        <v>0</v>
      </c>
      <c r="W793" s="59"/>
      <c r="X793" s="6"/>
    </row>
    <row r="794" spans="1:27" s="77" customFormat="1" ht="31.5" x14ac:dyDescent="0.25">
      <c r="A794" s="33" t="s">
        <v>283</v>
      </c>
      <c r="B794" s="33" t="s">
        <v>329</v>
      </c>
      <c r="C794" s="23" t="s">
        <v>76</v>
      </c>
      <c r="D794" s="34" t="s">
        <v>108</v>
      </c>
      <c r="E794" s="53"/>
      <c r="F794" s="53"/>
      <c r="G794" s="53"/>
      <c r="H794" s="53"/>
      <c r="I794" s="54"/>
      <c r="J794" s="50"/>
      <c r="K794" s="54"/>
      <c r="L794" s="55"/>
      <c r="M794" s="59"/>
      <c r="N794" s="59"/>
      <c r="O794" s="53"/>
      <c r="P794" s="53"/>
      <c r="Q794" s="57">
        <f>O794-P794</f>
        <v>0</v>
      </c>
      <c r="R794" s="53"/>
      <c r="S794" s="53">
        <f>ROUND(R794/12*3,0)</f>
        <v>0</v>
      </c>
      <c r="T794" s="58"/>
      <c r="U794" s="58"/>
      <c r="V794" s="53">
        <f>T794-U794</f>
        <v>0</v>
      </c>
      <c r="W794" s="59"/>
      <c r="X794" s="6"/>
    </row>
    <row r="795" spans="1:27" s="77" customFormat="1" ht="15.75" x14ac:dyDescent="0.25">
      <c r="A795" s="33" t="s">
        <v>283</v>
      </c>
      <c r="B795" s="22" t="s">
        <v>330</v>
      </c>
      <c r="C795" s="36"/>
      <c r="D795" s="32" t="s">
        <v>24</v>
      </c>
      <c r="E795" s="61">
        <f>SUM(E796:E808)</f>
        <v>0</v>
      </c>
      <c r="F795" s="61">
        <f>SUM(F796:F808)</f>
        <v>0</v>
      </c>
      <c r="G795" s="61">
        <f>SUM(G796:G808)</f>
        <v>0</v>
      </c>
      <c r="H795" s="61">
        <f>SUM(H796:H808)</f>
        <v>0</v>
      </c>
      <c r="I795" s="61">
        <f>SUM(I796:I808)</f>
        <v>0</v>
      </c>
      <c r="J795" s="50"/>
      <c r="K795" s="61">
        <f>SUM(K796:K808)</f>
        <v>0</v>
      </c>
      <c r="L795" s="61">
        <f>SUM(L796:L808)</f>
        <v>0</v>
      </c>
      <c r="M795" s="61"/>
      <c r="N795" s="61"/>
      <c r="O795" s="61">
        <f t="shared" ref="O795:V795" si="399">SUM(O796:O808)</f>
        <v>0</v>
      </c>
      <c r="P795" s="61">
        <f t="shared" si="399"/>
        <v>0</v>
      </c>
      <c r="Q795" s="61">
        <f t="shared" si="399"/>
        <v>0</v>
      </c>
      <c r="R795" s="61">
        <f t="shared" si="399"/>
        <v>0</v>
      </c>
      <c r="S795" s="61">
        <f t="shared" si="399"/>
        <v>0</v>
      </c>
      <c r="T795" s="61">
        <f t="shared" si="399"/>
        <v>0</v>
      </c>
      <c r="U795" s="61">
        <f t="shared" si="399"/>
        <v>0</v>
      </c>
      <c r="V795" s="61">
        <f t="shared" si="399"/>
        <v>0</v>
      </c>
      <c r="W795" s="68"/>
      <c r="X795" s="6"/>
    </row>
    <row r="796" spans="1:27" s="77" customFormat="1" ht="15.75" x14ac:dyDescent="0.25">
      <c r="A796" s="33" t="s">
        <v>283</v>
      </c>
      <c r="B796" s="33" t="s">
        <v>330</v>
      </c>
      <c r="C796" s="37" t="s">
        <v>25</v>
      </c>
      <c r="D796" s="34" t="s">
        <v>54</v>
      </c>
      <c r="E796" s="53"/>
      <c r="F796" s="53"/>
      <c r="G796" s="53"/>
      <c r="H796" s="53"/>
      <c r="I796" s="54"/>
      <c r="J796" s="50"/>
      <c r="K796" s="54"/>
      <c r="L796" s="55"/>
      <c r="M796" s="59"/>
      <c r="N796" s="59"/>
      <c r="O796" s="53"/>
      <c r="P796" s="53"/>
      <c r="Q796" s="57">
        <f t="shared" ref="Q796:Q808" si="400">O796-P796</f>
        <v>0</v>
      </c>
      <c r="R796" s="53"/>
      <c r="S796" s="53">
        <f t="shared" ref="S796:S808" si="401">ROUND(R796/12*3,0)</f>
        <v>0</v>
      </c>
      <c r="T796" s="58"/>
      <c r="U796" s="58"/>
      <c r="V796" s="53">
        <f t="shared" ref="V796:V808" si="402">T796-U796</f>
        <v>0</v>
      </c>
      <c r="W796" s="59"/>
      <c r="X796" s="6"/>
    </row>
    <row r="797" spans="1:27" s="77" customFormat="1" ht="15.75" x14ac:dyDescent="0.25">
      <c r="A797" s="33" t="s">
        <v>283</v>
      </c>
      <c r="B797" s="33" t="s">
        <v>330</v>
      </c>
      <c r="C797" s="37" t="s">
        <v>26</v>
      </c>
      <c r="D797" s="34" t="s">
        <v>27</v>
      </c>
      <c r="E797" s="53"/>
      <c r="F797" s="53"/>
      <c r="G797" s="53"/>
      <c r="H797" s="53"/>
      <c r="I797" s="54"/>
      <c r="J797" s="50"/>
      <c r="K797" s="54"/>
      <c r="L797" s="55"/>
      <c r="M797" s="59"/>
      <c r="N797" s="59"/>
      <c r="O797" s="53"/>
      <c r="P797" s="53"/>
      <c r="Q797" s="57">
        <f t="shared" si="400"/>
        <v>0</v>
      </c>
      <c r="R797" s="53"/>
      <c r="S797" s="53">
        <f t="shared" si="401"/>
        <v>0</v>
      </c>
      <c r="T797" s="58"/>
      <c r="U797" s="58"/>
      <c r="V797" s="53">
        <f t="shared" si="402"/>
        <v>0</v>
      </c>
      <c r="W797" s="59"/>
      <c r="X797" s="6"/>
    </row>
    <row r="798" spans="1:27" s="77" customFormat="1" ht="31.5" x14ac:dyDescent="0.25">
      <c r="A798" s="33" t="s">
        <v>283</v>
      </c>
      <c r="B798" s="33" t="s">
        <v>330</v>
      </c>
      <c r="C798" s="37" t="s">
        <v>28</v>
      </c>
      <c r="D798" s="34" t="s">
        <v>29</v>
      </c>
      <c r="E798" s="53"/>
      <c r="F798" s="53"/>
      <c r="G798" s="53"/>
      <c r="H798" s="53"/>
      <c r="I798" s="54"/>
      <c r="J798" s="50"/>
      <c r="K798" s="54"/>
      <c r="L798" s="55"/>
      <c r="M798" s="59"/>
      <c r="N798" s="59"/>
      <c r="O798" s="53"/>
      <c r="P798" s="53"/>
      <c r="Q798" s="57">
        <f t="shared" si="400"/>
        <v>0</v>
      </c>
      <c r="R798" s="53"/>
      <c r="S798" s="53">
        <f t="shared" si="401"/>
        <v>0</v>
      </c>
      <c r="T798" s="58"/>
      <c r="U798" s="58"/>
      <c r="V798" s="53">
        <f t="shared" si="402"/>
        <v>0</v>
      </c>
      <c r="W798" s="59"/>
      <c r="X798" s="6"/>
    </row>
    <row r="799" spans="1:27" s="77" customFormat="1" ht="15.75" x14ac:dyDescent="0.25">
      <c r="A799" s="33" t="s">
        <v>283</v>
      </c>
      <c r="B799" s="33" t="s">
        <v>330</v>
      </c>
      <c r="C799" s="37" t="s">
        <v>56</v>
      </c>
      <c r="D799" s="34" t="s">
        <v>53</v>
      </c>
      <c r="E799" s="53"/>
      <c r="F799" s="53"/>
      <c r="G799" s="53"/>
      <c r="H799" s="53"/>
      <c r="I799" s="54"/>
      <c r="J799" s="50"/>
      <c r="K799" s="54"/>
      <c r="L799" s="55"/>
      <c r="M799" s="59"/>
      <c r="N799" s="59"/>
      <c r="O799" s="53"/>
      <c r="P799" s="53"/>
      <c r="Q799" s="57">
        <f t="shared" si="400"/>
        <v>0</v>
      </c>
      <c r="R799" s="53"/>
      <c r="S799" s="53">
        <f t="shared" si="401"/>
        <v>0</v>
      </c>
      <c r="T799" s="58"/>
      <c r="U799" s="58"/>
      <c r="V799" s="53">
        <f t="shared" si="402"/>
        <v>0</v>
      </c>
      <c r="W799" s="59"/>
      <c r="X799" s="6"/>
    </row>
    <row r="800" spans="1:27" s="77" customFormat="1" ht="15.75" x14ac:dyDescent="0.25">
      <c r="A800" s="33" t="s">
        <v>283</v>
      </c>
      <c r="B800" s="33" t="s">
        <v>330</v>
      </c>
      <c r="C800" s="37" t="s">
        <v>57</v>
      </c>
      <c r="D800" s="34" t="s">
        <v>68</v>
      </c>
      <c r="E800" s="53"/>
      <c r="F800" s="53"/>
      <c r="G800" s="53"/>
      <c r="H800" s="53"/>
      <c r="I800" s="54"/>
      <c r="J800" s="50"/>
      <c r="K800" s="54"/>
      <c r="L800" s="55"/>
      <c r="M800" s="59"/>
      <c r="N800" s="59"/>
      <c r="O800" s="53"/>
      <c r="P800" s="53"/>
      <c r="Q800" s="57">
        <f t="shared" si="400"/>
        <v>0</v>
      </c>
      <c r="R800" s="53"/>
      <c r="S800" s="53">
        <f t="shared" si="401"/>
        <v>0</v>
      </c>
      <c r="T800" s="58"/>
      <c r="U800" s="58"/>
      <c r="V800" s="53">
        <f t="shared" si="402"/>
        <v>0</v>
      </c>
      <c r="W800" s="59"/>
      <c r="X800" s="6"/>
    </row>
    <row r="801" spans="1:28" s="77" customFormat="1" ht="15.75" x14ac:dyDescent="0.25">
      <c r="A801" s="33" t="s">
        <v>283</v>
      </c>
      <c r="B801" s="33" t="s">
        <v>330</v>
      </c>
      <c r="C801" s="37" t="s">
        <v>58</v>
      </c>
      <c r="D801" s="34" t="s">
        <v>70</v>
      </c>
      <c r="E801" s="53"/>
      <c r="F801" s="53"/>
      <c r="G801" s="53"/>
      <c r="H801" s="53"/>
      <c r="I801" s="54"/>
      <c r="J801" s="50"/>
      <c r="K801" s="54"/>
      <c r="L801" s="55"/>
      <c r="M801" s="59"/>
      <c r="N801" s="59"/>
      <c r="O801" s="53"/>
      <c r="P801" s="53"/>
      <c r="Q801" s="57">
        <f t="shared" si="400"/>
        <v>0</v>
      </c>
      <c r="R801" s="53"/>
      <c r="S801" s="53">
        <f t="shared" si="401"/>
        <v>0</v>
      </c>
      <c r="T801" s="58"/>
      <c r="U801" s="58"/>
      <c r="V801" s="53">
        <f t="shared" si="402"/>
        <v>0</v>
      </c>
      <c r="W801" s="59"/>
      <c r="X801" s="6"/>
    </row>
    <row r="802" spans="1:28" s="77" customFormat="1" ht="31.5" x14ac:dyDescent="0.25">
      <c r="A802" s="33" t="s">
        <v>283</v>
      </c>
      <c r="B802" s="33" t="s">
        <v>330</v>
      </c>
      <c r="C802" s="37" t="s">
        <v>59</v>
      </c>
      <c r="D802" s="34" t="s">
        <v>69</v>
      </c>
      <c r="E802" s="53"/>
      <c r="F802" s="53"/>
      <c r="G802" s="53"/>
      <c r="H802" s="53"/>
      <c r="I802" s="54"/>
      <c r="J802" s="50"/>
      <c r="K802" s="54"/>
      <c r="L802" s="55"/>
      <c r="M802" s="59"/>
      <c r="N802" s="59"/>
      <c r="O802" s="53"/>
      <c r="P802" s="53"/>
      <c r="Q802" s="57">
        <f t="shared" si="400"/>
        <v>0</v>
      </c>
      <c r="R802" s="53"/>
      <c r="S802" s="53">
        <f t="shared" si="401"/>
        <v>0</v>
      </c>
      <c r="T802" s="58"/>
      <c r="U802" s="58"/>
      <c r="V802" s="53">
        <f t="shared" si="402"/>
        <v>0</v>
      </c>
      <c r="W802" s="59"/>
      <c r="X802" s="6"/>
    </row>
    <row r="803" spans="1:28" s="77" customFormat="1" ht="15.75" x14ac:dyDescent="0.25">
      <c r="A803" s="33" t="s">
        <v>283</v>
      </c>
      <c r="B803" s="33" t="s">
        <v>330</v>
      </c>
      <c r="C803" s="37" t="s">
        <v>60</v>
      </c>
      <c r="D803" s="34" t="s">
        <v>72</v>
      </c>
      <c r="E803" s="53"/>
      <c r="F803" s="53"/>
      <c r="G803" s="53"/>
      <c r="H803" s="53"/>
      <c r="I803" s="54"/>
      <c r="J803" s="50"/>
      <c r="K803" s="54"/>
      <c r="L803" s="55"/>
      <c r="M803" s="59"/>
      <c r="N803" s="59"/>
      <c r="O803" s="53"/>
      <c r="P803" s="53"/>
      <c r="Q803" s="57">
        <f t="shared" si="400"/>
        <v>0</v>
      </c>
      <c r="R803" s="53"/>
      <c r="S803" s="53">
        <f t="shared" si="401"/>
        <v>0</v>
      </c>
      <c r="T803" s="58"/>
      <c r="U803" s="58"/>
      <c r="V803" s="53">
        <f t="shared" si="402"/>
        <v>0</v>
      </c>
      <c r="W803" s="59"/>
      <c r="X803" s="6"/>
    </row>
    <row r="804" spans="1:28" s="77" customFormat="1" ht="15.75" x14ac:dyDescent="0.25">
      <c r="A804" s="33" t="s">
        <v>283</v>
      </c>
      <c r="B804" s="33" t="s">
        <v>330</v>
      </c>
      <c r="C804" s="37" t="s">
        <v>61</v>
      </c>
      <c r="D804" s="34" t="s">
        <v>67</v>
      </c>
      <c r="E804" s="53"/>
      <c r="F804" s="53"/>
      <c r="G804" s="53"/>
      <c r="H804" s="53"/>
      <c r="I804" s="54"/>
      <c r="J804" s="50"/>
      <c r="K804" s="54"/>
      <c r="L804" s="55"/>
      <c r="M804" s="59"/>
      <c r="N804" s="59"/>
      <c r="O804" s="53"/>
      <c r="P804" s="53"/>
      <c r="Q804" s="57">
        <f t="shared" si="400"/>
        <v>0</v>
      </c>
      <c r="R804" s="53"/>
      <c r="S804" s="53">
        <f t="shared" si="401"/>
        <v>0</v>
      </c>
      <c r="T804" s="58"/>
      <c r="U804" s="58"/>
      <c r="V804" s="53">
        <f t="shared" si="402"/>
        <v>0</v>
      </c>
      <c r="W804" s="59"/>
      <c r="X804" s="6"/>
    </row>
    <row r="805" spans="1:28" s="77" customFormat="1" ht="15.75" x14ac:dyDescent="0.25">
      <c r="A805" s="33" t="s">
        <v>283</v>
      </c>
      <c r="B805" s="33" t="s">
        <v>330</v>
      </c>
      <c r="C805" s="37" t="s">
        <v>62</v>
      </c>
      <c r="D805" s="34" t="s">
        <v>66</v>
      </c>
      <c r="E805" s="53"/>
      <c r="F805" s="53"/>
      <c r="G805" s="53"/>
      <c r="H805" s="53"/>
      <c r="I805" s="54"/>
      <c r="J805" s="50"/>
      <c r="K805" s="54"/>
      <c r="L805" s="55"/>
      <c r="M805" s="59"/>
      <c r="N805" s="59"/>
      <c r="O805" s="53"/>
      <c r="P805" s="53"/>
      <c r="Q805" s="57">
        <f t="shared" si="400"/>
        <v>0</v>
      </c>
      <c r="R805" s="53"/>
      <c r="S805" s="53">
        <f t="shared" si="401"/>
        <v>0</v>
      </c>
      <c r="T805" s="58"/>
      <c r="U805" s="58"/>
      <c r="V805" s="53">
        <f t="shared" si="402"/>
        <v>0</v>
      </c>
      <c r="W805" s="59"/>
      <c r="X805" s="6"/>
    </row>
    <row r="806" spans="1:28" s="77" customFormat="1" ht="15.75" x14ac:dyDescent="0.25">
      <c r="A806" s="33" t="s">
        <v>283</v>
      </c>
      <c r="B806" s="33" t="s">
        <v>330</v>
      </c>
      <c r="C806" s="37" t="s">
        <v>63</v>
      </c>
      <c r="D806" s="34" t="s">
        <v>52</v>
      </c>
      <c r="E806" s="53"/>
      <c r="F806" s="53"/>
      <c r="G806" s="53"/>
      <c r="H806" s="53"/>
      <c r="I806" s="54"/>
      <c r="J806" s="50"/>
      <c r="K806" s="54"/>
      <c r="L806" s="55"/>
      <c r="M806" s="59"/>
      <c r="N806" s="59"/>
      <c r="O806" s="53"/>
      <c r="P806" s="53"/>
      <c r="Q806" s="57">
        <f t="shared" si="400"/>
        <v>0</v>
      </c>
      <c r="R806" s="53"/>
      <c r="S806" s="53">
        <f t="shared" si="401"/>
        <v>0</v>
      </c>
      <c r="T806" s="58"/>
      <c r="U806" s="58"/>
      <c r="V806" s="53">
        <f t="shared" si="402"/>
        <v>0</v>
      </c>
      <c r="W806" s="59"/>
      <c r="X806" s="6"/>
    </row>
    <row r="807" spans="1:28" s="77" customFormat="1" ht="15.75" x14ac:dyDescent="0.25">
      <c r="A807" s="33" t="s">
        <v>283</v>
      </c>
      <c r="B807" s="33" t="s">
        <v>330</v>
      </c>
      <c r="C807" s="37" t="s">
        <v>64</v>
      </c>
      <c r="D807" s="34" t="s">
        <v>55</v>
      </c>
      <c r="E807" s="53"/>
      <c r="F807" s="53"/>
      <c r="G807" s="53"/>
      <c r="H807" s="53"/>
      <c r="I807" s="54"/>
      <c r="J807" s="50"/>
      <c r="K807" s="54"/>
      <c r="L807" s="55"/>
      <c r="M807" s="59"/>
      <c r="N807" s="59"/>
      <c r="O807" s="53"/>
      <c r="P807" s="53"/>
      <c r="Q807" s="57">
        <f t="shared" si="400"/>
        <v>0</v>
      </c>
      <c r="R807" s="53"/>
      <c r="S807" s="53">
        <f t="shared" si="401"/>
        <v>0</v>
      </c>
      <c r="T807" s="58"/>
      <c r="U807" s="58"/>
      <c r="V807" s="53">
        <f t="shared" si="402"/>
        <v>0</v>
      </c>
      <c r="W807" s="59"/>
      <c r="X807" s="6"/>
    </row>
    <row r="808" spans="1:28" s="77" customFormat="1" ht="15.75" x14ac:dyDescent="0.25">
      <c r="A808" s="33" t="s">
        <v>283</v>
      </c>
      <c r="B808" s="33" t="s">
        <v>330</v>
      </c>
      <c r="C808" s="37" t="s">
        <v>65</v>
      </c>
      <c r="D808" s="34" t="s">
        <v>71</v>
      </c>
      <c r="E808" s="53"/>
      <c r="F808" s="53"/>
      <c r="G808" s="53"/>
      <c r="H808" s="53"/>
      <c r="I808" s="54"/>
      <c r="J808" s="50"/>
      <c r="K808" s="54"/>
      <c r="L808" s="55"/>
      <c r="M808" s="59"/>
      <c r="N808" s="59"/>
      <c r="O808" s="53"/>
      <c r="P808" s="53"/>
      <c r="Q808" s="57">
        <f t="shared" si="400"/>
        <v>0</v>
      </c>
      <c r="R808" s="53"/>
      <c r="S808" s="53">
        <f t="shared" si="401"/>
        <v>0</v>
      </c>
      <c r="T808" s="58"/>
      <c r="U808" s="58"/>
      <c r="V808" s="53">
        <f t="shared" si="402"/>
        <v>0</v>
      </c>
      <c r="W808" s="59"/>
      <c r="X808" s="6"/>
    </row>
    <row r="809" spans="1:28" s="77" customFormat="1" ht="31.5" x14ac:dyDescent="0.25">
      <c r="A809" s="33" t="s">
        <v>283</v>
      </c>
      <c r="B809" s="22" t="s">
        <v>331</v>
      </c>
      <c r="C809" s="23" t="s">
        <v>102</v>
      </c>
      <c r="D809" s="32" t="s">
        <v>30</v>
      </c>
      <c r="E809" s="61">
        <f>SUM(E810:E826)</f>
        <v>507183</v>
      </c>
      <c r="F809" s="61">
        <f>SUM(F810:F826)</f>
        <v>297135</v>
      </c>
      <c r="G809" s="61">
        <f>SUM(G810:G826)</f>
        <v>201003.74000000057</v>
      </c>
      <c r="H809" s="61">
        <f>SUM(H810:H826)</f>
        <v>174063</v>
      </c>
      <c r="I809" s="61">
        <f>SUM(I810:I826)</f>
        <v>5169.8900000000003</v>
      </c>
      <c r="J809" s="50">
        <f>ROUND(I809/F809*100,2)</f>
        <v>1.74</v>
      </c>
      <c r="K809" s="61">
        <f>SUM(K810:K826)</f>
        <v>-101654.14999999941</v>
      </c>
      <c r="L809" s="61" t="e">
        <f>SUM(L810:L826)</f>
        <v>#DIV/0!</v>
      </c>
      <c r="M809" s="61"/>
      <c r="N809" s="61"/>
      <c r="O809" s="61">
        <f t="shared" ref="O809:V809" si="403">SUM(O810:O824)</f>
        <v>210</v>
      </c>
      <c r="P809" s="61">
        <f t="shared" si="403"/>
        <v>210</v>
      </c>
      <c r="Q809" s="61">
        <f t="shared" si="403"/>
        <v>0</v>
      </c>
      <c r="R809" s="61">
        <f t="shared" si="403"/>
        <v>4</v>
      </c>
      <c r="S809" s="61">
        <f t="shared" si="403"/>
        <v>4</v>
      </c>
      <c r="T809" s="61">
        <f t="shared" si="403"/>
        <v>5</v>
      </c>
      <c r="U809" s="61">
        <f t="shared" si="403"/>
        <v>5</v>
      </c>
      <c r="V809" s="61">
        <f t="shared" si="403"/>
        <v>0</v>
      </c>
      <c r="W809" s="61"/>
      <c r="X809" s="6"/>
    </row>
    <row r="810" spans="1:28" s="77" customFormat="1" ht="15.75" x14ac:dyDescent="0.25">
      <c r="A810" s="33" t="s">
        <v>283</v>
      </c>
      <c r="B810" s="33" t="s">
        <v>331</v>
      </c>
      <c r="C810" s="23" t="s">
        <v>79</v>
      </c>
      <c r="D810" s="43" t="s">
        <v>77</v>
      </c>
      <c r="E810" s="53">
        <v>1328</v>
      </c>
      <c r="F810" s="53">
        <f>ROUND(E810/12*7,0)</f>
        <v>775</v>
      </c>
      <c r="G810" s="59">
        <v>5944.89</v>
      </c>
      <c r="H810" s="99">
        <v>1328</v>
      </c>
      <c r="I810" s="119">
        <f>G810-F810</f>
        <v>5169.8900000000003</v>
      </c>
      <c r="J810" s="55">
        <f>ROUND(I810/F810*100,2)</f>
        <v>667.08</v>
      </c>
      <c r="K810" s="54"/>
      <c r="L810" s="55"/>
      <c r="M810" s="59"/>
      <c r="N810" s="59"/>
      <c r="O810" s="53"/>
      <c r="P810" s="53"/>
      <c r="Q810" s="57">
        <f t="shared" ref="Q810:Q824" si="404">O810-P810</f>
        <v>0</v>
      </c>
      <c r="R810" s="53"/>
      <c r="S810" s="53">
        <f>ROUND(R810/12*3,0)</f>
        <v>0</v>
      </c>
      <c r="T810" s="58"/>
      <c r="U810" s="58"/>
      <c r="V810" s="53">
        <f t="shared" ref="V810:V824" si="405">T810-U810</f>
        <v>0</v>
      </c>
      <c r="W810" s="59"/>
      <c r="X810" s="6"/>
      <c r="Y810" s="177"/>
      <c r="Z810" s="177"/>
      <c r="AA810" s="177"/>
      <c r="AB810" s="177"/>
    </row>
    <row r="811" spans="1:28" s="77" customFormat="1" ht="15.75" x14ac:dyDescent="0.25">
      <c r="A811" s="33" t="s">
        <v>283</v>
      </c>
      <c r="B811" s="33" t="s">
        <v>331</v>
      </c>
      <c r="C811" s="23" t="s">
        <v>80</v>
      </c>
      <c r="D811" s="43" t="s">
        <v>78</v>
      </c>
      <c r="E811" s="53"/>
      <c r="F811" s="53"/>
      <c r="G811" s="53"/>
      <c r="H811" s="53"/>
      <c r="I811" s="50"/>
      <c r="J811" s="50"/>
      <c r="K811" s="54"/>
      <c r="L811" s="55"/>
      <c r="M811" s="59"/>
      <c r="N811" s="59"/>
      <c r="O811" s="53"/>
      <c r="P811" s="53"/>
      <c r="Q811" s="57">
        <f t="shared" si="404"/>
        <v>0</v>
      </c>
      <c r="R811" s="53"/>
      <c r="S811" s="53">
        <f>ROUND(R811/12*3,0)</f>
        <v>0</v>
      </c>
      <c r="T811" s="58"/>
      <c r="U811" s="58"/>
      <c r="V811" s="53">
        <f t="shared" si="405"/>
        <v>0</v>
      </c>
      <c r="W811" s="59"/>
      <c r="X811" s="6"/>
      <c r="Y811" s="177"/>
      <c r="Z811" s="177"/>
    </row>
    <row r="812" spans="1:28" s="77" customFormat="1" ht="15.75" x14ac:dyDescent="0.25">
      <c r="A812" s="33" t="s">
        <v>283</v>
      </c>
      <c r="B812" s="33" t="s">
        <v>331</v>
      </c>
      <c r="C812" s="23" t="s">
        <v>82</v>
      </c>
      <c r="D812" s="34" t="s">
        <v>81</v>
      </c>
      <c r="E812" s="53"/>
      <c r="F812" s="53"/>
      <c r="G812" s="53"/>
      <c r="H812" s="53"/>
      <c r="I812" s="54"/>
      <c r="J812" s="50"/>
      <c r="K812" s="54"/>
      <c r="L812" s="55"/>
      <c r="M812" s="59"/>
      <c r="N812" s="59"/>
      <c r="O812" s="53"/>
      <c r="P812" s="53"/>
      <c r="Q812" s="57">
        <f t="shared" si="404"/>
        <v>0</v>
      </c>
      <c r="R812" s="53"/>
      <c r="S812" s="53">
        <f>ROUND(R812/12*4,0)</f>
        <v>0</v>
      </c>
      <c r="T812" s="58"/>
      <c r="U812" s="58"/>
      <c r="V812" s="53">
        <f t="shared" si="405"/>
        <v>0</v>
      </c>
      <c r="W812" s="59"/>
      <c r="X812" s="6"/>
    </row>
    <row r="813" spans="1:28" s="77" customFormat="1" ht="31.5" x14ac:dyDescent="0.25">
      <c r="A813" s="33" t="s">
        <v>283</v>
      </c>
      <c r="B813" s="33" t="s">
        <v>331</v>
      </c>
      <c r="C813" s="23" t="s">
        <v>84</v>
      </c>
      <c r="D813" s="43" t="s">
        <v>83</v>
      </c>
      <c r="E813" s="122"/>
      <c r="F813" s="53"/>
      <c r="G813" s="53"/>
      <c r="H813" s="53"/>
      <c r="I813" s="54"/>
      <c r="J813" s="50"/>
      <c r="K813" s="54"/>
      <c r="L813" s="55"/>
      <c r="M813" s="59"/>
      <c r="N813" s="59"/>
      <c r="O813" s="53"/>
      <c r="P813" s="53"/>
      <c r="Q813" s="57">
        <f t="shared" si="404"/>
        <v>0</v>
      </c>
      <c r="R813" s="53"/>
      <c r="S813" s="53">
        <f>ROUND(R813/12*3,0)</f>
        <v>0</v>
      </c>
      <c r="T813" s="58"/>
      <c r="U813" s="58"/>
      <c r="V813" s="53">
        <f t="shared" si="405"/>
        <v>0</v>
      </c>
      <c r="W813" s="59"/>
      <c r="X813" s="6"/>
    </row>
    <row r="814" spans="1:28" s="77" customFormat="1" ht="15.75" x14ac:dyDescent="0.25">
      <c r="A814" s="33" t="s">
        <v>283</v>
      </c>
      <c r="B814" s="33" t="s">
        <v>331</v>
      </c>
      <c r="C814" s="23" t="s">
        <v>95</v>
      </c>
      <c r="D814" s="43" t="s">
        <v>96</v>
      </c>
      <c r="E814" s="53"/>
      <c r="F814" s="53"/>
      <c r="G814" s="53"/>
      <c r="H814" s="53"/>
      <c r="I814" s="54"/>
      <c r="J814" s="50"/>
      <c r="K814" s="54"/>
      <c r="L814" s="55"/>
      <c r="M814" s="59"/>
      <c r="N814" s="59"/>
      <c r="O814" s="53"/>
      <c r="P814" s="53"/>
      <c r="Q814" s="57">
        <f t="shared" si="404"/>
        <v>0</v>
      </c>
      <c r="R814" s="53"/>
      <c r="S814" s="53">
        <f>ROUND(R814/12*3,0)</f>
        <v>0</v>
      </c>
      <c r="T814" s="58"/>
      <c r="U814" s="58"/>
      <c r="V814" s="53">
        <f t="shared" si="405"/>
        <v>0</v>
      </c>
      <c r="W814" s="59"/>
      <c r="X814" s="6"/>
    </row>
    <row r="815" spans="1:28" s="77" customFormat="1" ht="31.5" x14ac:dyDescent="0.25">
      <c r="A815" s="33" t="s">
        <v>283</v>
      </c>
      <c r="B815" s="33" t="s">
        <v>331</v>
      </c>
      <c r="C815" s="23" t="s">
        <v>86</v>
      </c>
      <c r="D815" s="43" t="s">
        <v>85</v>
      </c>
      <c r="E815" s="53">
        <v>3067</v>
      </c>
      <c r="F815" s="53">
        <f>E815</f>
        <v>3067</v>
      </c>
      <c r="G815" s="59">
        <v>3067</v>
      </c>
      <c r="H815" s="99">
        <v>3067</v>
      </c>
      <c r="I815" s="119"/>
      <c r="J815" s="55"/>
      <c r="K815" s="54"/>
      <c r="L815" s="55"/>
      <c r="M815" s="59"/>
      <c r="N815" s="59"/>
      <c r="O815" s="53">
        <v>210</v>
      </c>
      <c r="P815" s="53">
        <v>210</v>
      </c>
      <c r="Q815" s="57">
        <f t="shared" si="404"/>
        <v>0</v>
      </c>
      <c r="R815" s="74">
        <v>4</v>
      </c>
      <c r="S815" s="53">
        <f>R815</f>
        <v>4</v>
      </c>
      <c r="T815" s="58">
        <v>4</v>
      </c>
      <c r="U815" s="58">
        <v>4</v>
      </c>
      <c r="V815" s="53">
        <f t="shared" si="405"/>
        <v>0</v>
      </c>
      <c r="W815" s="59"/>
      <c r="X815" s="6"/>
    </row>
    <row r="816" spans="1:28" s="77" customFormat="1" ht="31.5" x14ac:dyDescent="0.25">
      <c r="A816" s="33" t="s">
        <v>283</v>
      </c>
      <c r="B816" s="33" t="s">
        <v>331</v>
      </c>
      <c r="C816" s="23" t="s">
        <v>102</v>
      </c>
      <c r="D816" s="39" t="s">
        <v>351</v>
      </c>
      <c r="E816" s="53"/>
      <c r="F816" s="53"/>
      <c r="G816" s="53">
        <v>353</v>
      </c>
      <c r="H816" s="53">
        <v>353</v>
      </c>
      <c r="I816" s="54"/>
      <c r="J816" s="50"/>
      <c r="K816" s="54"/>
      <c r="L816" s="55"/>
      <c r="M816" s="59"/>
      <c r="N816" s="59"/>
      <c r="O816" s="53"/>
      <c r="P816" s="53"/>
      <c r="Q816" s="57">
        <f t="shared" si="404"/>
        <v>0</v>
      </c>
      <c r="R816" s="74"/>
      <c r="S816" s="53">
        <f>R816</f>
        <v>0</v>
      </c>
      <c r="T816" s="58">
        <v>1</v>
      </c>
      <c r="U816" s="58">
        <v>1</v>
      </c>
      <c r="V816" s="53">
        <f t="shared" si="405"/>
        <v>0</v>
      </c>
      <c r="W816" s="59"/>
      <c r="X816" s="6"/>
    </row>
    <row r="817" spans="1:24" s="77" customFormat="1" ht="15.75" x14ac:dyDescent="0.25">
      <c r="A817" s="33" t="s">
        <v>283</v>
      </c>
      <c r="B817" s="33" t="s">
        <v>331</v>
      </c>
      <c r="C817" s="23" t="s">
        <v>89</v>
      </c>
      <c r="D817" s="43" t="s">
        <v>88</v>
      </c>
      <c r="E817" s="53"/>
      <c r="F817" s="53"/>
      <c r="G817" s="53"/>
      <c r="H817" s="53"/>
      <c r="I817" s="55">
        <f>G817-F817</f>
        <v>0</v>
      </c>
      <c r="J817" s="55" t="e">
        <f>ROUND(I817/F817*100,2)</f>
        <v>#DIV/0!</v>
      </c>
      <c r="K817" s="54">
        <f>G817-F817</f>
        <v>0</v>
      </c>
      <c r="L817" s="55" t="e">
        <f>ROUND(K817*100/-F817,2)</f>
        <v>#DIV/0!</v>
      </c>
      <c r="M817" s="59"/>
      <c r="N817" s="59"/>
      <c r="O817" s="53"/>
      <c r="P817" s="53"/>
      <c r="Q817" s="57">
        <f t="shared" si="404"/>
        <v>0</v>
      </c>
      <c r="R817" s="53"/>
      <c r="S817" s="53">
        <f t="shared" ref="S817:S824" si="406">ROUND(R817/12*3,0)</f>
        <v>0</v>
      </c>
      <c r="T817" s="58"/>
      <c r="U817" s="58"/>
      <c r="V817" s="53">
        <f t="shared" si="405"/>
        <v>0</v>
      </c>
      <c r="W817" s="59"/>
      <c r="X817" s="6"/>
    </row>
    <row r="818" spans="1:24" s="77" customFormat="1" ht="15.75" x14ac:dyDescent="0.25">
      <c r="A818" s="33" t="s">
        <v>283</v>
      </c>
      <c r="B818" s="33" t="s">
        <v>331</v>
      </c>
      <c r="C818" s="23" t="s">
        <v>91</v>
      </c>
      <c r="D818" s="43" t="s">
        <v>90</v>
      </c>
      <c r="E818" s="53">
        <v>502788</v>
      </c>
      <c r="F818" s="53">
        <f>ROUND(E818/12*7,0)</f>
        <v>293293</v>
      </c>
      <c r="G818" s="59">
        <v>191638.85000000059</v>
      </c>
      <c r="H818" s="99">
        <v>169315</v>
      </c>
      <c r="I818" s="119"/>
      <c r="J818" s="55"/>
      <c r="K818" s="54">
        <f t="shared" ref="K818" si="407">G818-F818</f>
        <v>-101654.14999999941</v>
      </c>
      <c r="L818" s="55">
        <f t="shared" ref="L818" si="408">ROUND(K818*100/-F818,2)</f>
        <v>34.659999999999997</v>
      </c>
      <c r="M818" s="59"/>
      <c r="N818" s="59"/>
      <c r="O818" s="53"/>
      <c r="P818" s="53"/>
      <c r="Q818" s="57">
        <f t="shared" si="404"/>
        <v>0</v>
      </c>
      <c r="R818" s="53"/>
      <c r="S818" s="53">
        <f t="shared" si="406"/>
        <v>0</v>
      </c>
      <c r="T818" s="58"/>
      <c r="U818" s="58"/>
      <c r="V818" s="53">
        <f t="shared" si="405"/>
        <v>0</v>
      </c>
      <c r="W818" s="59"/>
      <c r="X818" s="6"/>
    </row>
    <row r="819" spans="1:24" s="77" customFormat="1" ht="15.75" x14ac:dyDescent="0.25">
      <c r="A819" s="33" t="s">
        <v>283</v>
      </c>
      <c r="B819" s="33" t="s">
        <v>331</v>
      </c>
      <c r="C819" s="23" t="s">
        <v>94</v>
      </c>
      <c r="D819" s="43" t="s">
        <v>97</v>
      </c>
      <c r="E819" s="53"/>
      <c r="F819" s="53"/>
      <c r="G819" s="53"/>
      <c r="H819" s="53"/>
      <c r="I819" s="55">
        <f>G819-F819</f>
        <v>0</v>
      </c>
      <c r="J819" s="55" t="e">
        <f>ROUND(I819/F819*100,2)</f>
        <v>#DIV/0!</v>
      </c>
      <c r="K819" s="54">
        <f>G819-F819</f>
        <v>0</v>
      </c>
      <c r="L819" s="55" t="e">
        <f>ROUND(K819*100/-F819,2)</f>
        <v>#DIV/0!</v>
      </c>
      <c r="M819" s="59"/>
      <c r="N819" s="59"/>
      <c r="O819" s="53"/>
      <c r="P819" s="53"/>
      <c r="Q819" s="57">
        <f t="shared" si="404"/>
        <v>0</v>
      </c>
      <c r="R819" s="53"/>
      <c r="S819" s="53">
        <f t="shared" si="406"/>
        <v>0</v>
      </c>
      <c r="T819" s="58"/>
      <c r="U819" s="58"/>
      <c r="V819" s="53">
        <f t="shared" si="405"/>
        <v>0</v>
      </c>
      <c r="W819" s="59"/>
      <c r="X819" s="6"/>
    </row>
    <row r="820" spans="1:24" s="77" customFormat="1" ht="37.5" customHeight="1" x14ac:dyDescent="0.25">
      <c r="A820" s="33" t="s">
        <v>283</v>
      </c>
      <c r="B820" s="33" t="s">
        <v>331</v>
      </c>
      <c r="C820" s="23" t="s">
        <v>93</v>
      </c>
      <c r="D820" s="43" t="s">
        <v>92</v>
      </c>
      <c r="E820" s="122"/>
      <c r="F820" s="53"/>
      <c r="G820" s="53"/>
      <c r="H820" s="53"/>
      <c r="I820" s="54"/>
      <c r="J820" s="50"/>
      <c r="K820" s="54"/>
      <c r="L820" s="55"/>
      <c r="M820" s="59"/>
      <c r="N820" s="59"/>
      <c r="O820" s="53"/>
      <c r="P820" s="53"/>
      <c r="Q820" s="57">
        <f t="shared" si="404"/>
        <v>0</v>
      </c>
      <c r="R820" s="53"/>
      <c r="S820" s="53">
        <f t="shared" si="406"/>
        <v>0</v>
      </c>
      <c r="T820" s="58"/>
      <c r="U820" s="58"/>
      <c r="V820" s="53">
        <f t="shared" si="405"/>
        <v>0</v>
      </c>
      <c r="W820" s="59"/>
      <c r="X820" s="6"/>
    </row>
    <row r="821" spans="1:24" s="77" customFormat="1" ht="31.5" x14ac:dyDescent="0.25">
      <c r="A821" s="33" t="s">
        <v>283</v>
      </c>
      <c r="B821" s="33" t="s">
        <v>331</v>
      </c>
      <c r="C821" s="23" t="s">
        <v>98</v>
      </c>
      <c r="D821" s="34" t="s">
        <v>99</v>
      </c>
      <c r="E821" s="53"/>
      <c r="F821" s="53"/>
      <c r="G821" s="53"/>
      <c r="H821" s="53"/>
      <c r="I821" s="54"/>
      <c r="J821" s="50"/>
      <c r="K821" s="54"/>
      <c r="L821" s="55"/>
      <c r="M821" s="59"/>
      <c r="N821" s="59"/>
      <c r="O821" s="53"/>
      <c r="P821" s="53"/>
      <c r="Q821" s="57">
        <f t="shared" si="404"/>
        <v>0</v>
      </c>
      <c r="R821" s="53"/>
      <c r="S821" s="53">
        <f t="shared" si="406"/>
        <v>0</v>
      </c>
      <c r="T821" s="58"/>
      <c r="U821" s="58"/>
      <c r="V821" s="53">
        <f t="shared" si="405"/>
        <v>0</v>
      </c>
      <c r="W821" s="59"/>
      <c r="X821" s="6"/>
    </row>
    <row r="822" spans="1:24" s="77" customFormat="1" ht="15.75" x14ac:dyDescent="0.25">
      <c r="A822" s="33" t="s">
        <v>283</v>
      </c>
      <c r="B822" s="33" t="s">
        <v>331</v>
      </c>
      <c r="C822" s="23" t="s">
        <v>100</v>
      </c>
      <c r="D822" s="34" t="s">
        <v>101</v>
      </c>
      <c r="E822" s="53"/>
      <c r="F822" s="53"/>
      <c r="G822" s="53"/>
      <c r="H822" s="53"/>
      <c r="I822" s="54"/>
      <c r="J822" s="50"/>
      <c r="K822" s="54"/>
      <c r="L822" s="55"/>
      <c r="M822" s="59"/>
      <c r="N822" s="59"/>
      <c r="O822" s="53"/>
      <c r="P822" s="53"/>
      <c r="Q822" s="57">
        <f t="shared" si="404"/>
        <v>0</v>
      </c>
      <c r="R822" s="53"/>
      <c r="S822" s="53">
        <f t="shared" si="406"/>
        <v>0</v>
      </c>
      <c r="T822" s="58"/>
      <c r="U822" s="58"/>
      <c r="V822" s="53">
        <f t="shared" si="405"/>
        <v>0</v>
      </c>
      <c r="W822" s="59"/>
      <c r="X822" s="6"/>
    </row>
    <row r="823" spans="1:24" s="77" customFormat="1" ht="47.25" x14ac:dyDescent="0.25">
      <c r="A823" s="33" t="s">
        <v>283</v>
      </c>
      <c r="B823" s="33" t="s">
        <v>331</v>
      </c>
      <c r="C823" s="23" t="s">
        <v>102</v>
      </c>
      <c r="D823" s="39" t="s">
        <v>87</v>
      </c>
      <c r="E823" s="53"/>
      <c r="F823" s="53"/>
      <c r="G823" s="53"/>
      <c r="H823" s="53"/>
      <c r="I823" s="54"/>
      <c r="J823" s="50"/>
      <c r="K823" s="54"/>
      <c r="L823" s="55"/>
      <c r="M823" s="59"/>
      <c r="N823" s="59"/>
      <c r="O823" s="53"/>
      <c r="P823" s="53"/>
      <c r="Q823" s="57">
        <f t="shared" si="404"/>
        <v>0</v>
      </c>
      <c r="R823" s="53"/>
      <c r="S823" s="53">
        <f t="shared" si="406"/>
        <v>0</v>
      </c>
      <c r="T823" s="58"/>
      <c r="U823" s="58"/>
      <c r="V823" s="53">
        <f t="shared" si="405"/>
        <v>0</v>
      </c>
      <c r="W823" s="59"/>
      <c r="X823" s="6"/>
    </row>
    <row r="824" spans="1:24" s="77" customFormat="1" ht="63" x14ac:dyDescent="0.25">
      <c r="A824" s="33" t="s">
        <v>283</v>
      </c>
      <c r="B824" s="33" t="s">
        <v>331</v>
      </c>
      <c r="C824" s="23" t="s">
        <v>102</v>
      </c>
      <c r="D824" s="39" t="s">
        <v>103</v>
      </c>
      <c r="E824" s="53"/>
      <c r="F824" s="53"/>
      <c r="G824" s="53"/>
      <c r="H824" s="53"/>
      <c r="I824" s="54"/>
      <c r="J824" s="50"/>
      <c r="K824" s="54"/>
      <c r="L824" s="55"/>
      <c r="M824" s="59"/>
      <c r="N824" s="59"/>
      <c r="O824" s="53"/>
      <c r="P824" s="53"/>
      <c r="Q824" s="57">
        <f t="shared" si="404"/>
        <v>0</v>
      </c>
      <c r="R824" s="53"/>
      <c r="S824" s="53">
        <f t="shared" si="406"/>
        <v>0</v>
      </c>
      <c r="T824" s="58"/>
      <c r="U824" s="58"/>
      <c r="V824" s="53">
        <f t="shared" si="405"/>
        <v>0</v>
      </c>
      <c r="W824" s="59"/>
      <c r="X824" s="6"/>
    </row>
    <row r="825" spans="1:24" s="77" customFormat="1" ht="31.5" x14ac:dyDescent="0.25">
      <c r="A825" s="33" t="s">
        <v>283</v>
      </c>
      <c r="B825" s="33" t="s">
        <v>331</v>
      </c>
      <c r="C825" s="23" t="s">
        <v>361</v>
      </c>
      <c r="D825" s="39" t="s">
        <v>362</v>
      </c>
      <c r="E825" s="53"/>
      <c r="F825" s="53">
        <f>ROUND(E825/12*7,0)</f>
        <v>0</v>
      </c>
      <c r="G825" s="59"/>
      <c r="H825" s="99"/>
      <c r="I825" s="119">
        <f>G825-F825</f>
        <v>0</v>
      </c>
      <c r="J825" s="55" t="e">
        <f>ROUND(I825/F825*100,2)</f>
        <v>#DIV/0!</v>
      </c>
      <c r="K825" s="54">
        <f t="shared" ref="K825" si="409">G825-F825</f>
        <v>0</v>
      </c>
      <c r="L825" s="55" t="e">
        <f t="shared" ref="L825" si="410">ROUND(K825*100/-F825,2)</f>
        <v>#DIV/0!</v>
      </c>
      <c r="M825" s="59"/>
      <c r="N825" s="59"/>
      <c r="O825" s="53"/>
      <c r="P825" s="53"/>
      <c r="Q825" s="57"/>
      <c r="R825" s="53"/>
      <c r="S825" s="53"/>
      <c r="T825" s="58"/>
      <c r="U825" s="58"/>
      <c r="V825" s="53"/>
      <c r="W825" s="59"/>
      <c r="X825" s="6"/>
    </row>
    <row r="826" spans="1:24" s="77" customFormat="1" ht="15.75" x14ac:dyDescent="0.25">
      <c r="A826" s="33" t="s">
        <v>283</v>
      </c>
      <c r="B826" s="33" t="s">
        <v>331</v>
      </c>
      <c r="C826" s="23" t="s">
        <v>364</v>
      </c>
      <c r="D826" s="39" t="s">
        <v>363</v>
      </c>
      <c r="E826" s="53"/>
      <c r="F826" s="53"/>
      <c r="G826" s="53"/>
      <c r="H826" s="53"/>
      <c r="I826" s="54"/>
      <c r="J826" s="50"/>
      <c r="K826" s="54"/>
      <c r="L826" s="55"/>
      <c r="M826" s="59"/>
      <c r="N826" s="59"/>
      <c r="O826" s="53"/>
      <c r="P826" s="53"/>
      <c r="Q826" s="57"/>
      <c r="R826" s="53"/>
      <c r="S826" s="53"/>
      <c r="T826" s="58"/>
      <c r="U826" s="58"/>
      <c r="V826" s="53"/>
      <c r="W826" s="59"/>
      <c r="X826" s="6"/>
    </row>
    <row r="827" spans="1:24" s="77" customFormat="1" ht="23.25" customHeight="1" x14ac:dyDescent="0.25">
      <c r="A827" s="33" t="s">
        <v>283</v>
      </c>
      <c r="B827" s="21">
        <v>2</v>
      </c>
      <c r="C827" s="23" t="s">
        <v>102</v>
      </c>
      <c r="D827" s="40" t="s">
        <v>31</v>
      </c>
      <c r="E827" s="64">
        <f>E828+E834+E888</f>
        <v>79711</v>
      </c>
      <c r="F827" s="64">
        <f>F828+F834+F888</f>
        <v>56847.67</v>
      </c>
      <c r="G827" s="64">
        <f>G828+G834+G888</f>
        <v>66336.58</v>
      </c>
      <c r="H827" s="64">
        <f>H828+H834+H888</f>
        <v>54308</v>
      </c>
      <c r="I827" s="64">
        <f>I828+I834+I888</f>
        <v>13402.58</v>
      </c>
      <c r="J827" s="55">
        <f>ROUND(I827/F827*100,2)</f>
        <v>23.58</v>
      </c>
      <c r="K827" s="64">
        <f>K828+K834+K888</f>
        <v>-3949.67</v>
      </c>
      <c r="L827" s="55">
        <f>ROUND(K827*100/-F827,2)</f>
        <v>6.95</v>
      </c>
      <c r="M827" s="64">
        <v>1332</v>
      </c>
      <c r="N827" s="49">
        <f>ROUND(M827/12*7,2)</f>
        <v>777</v>
      </c>
      <c r="O827" s="64">
        <f t="shared" ref="O827:V827" si="411">O828+O834+O888</f>
        <v>288</v>
      </c>
      <c r="P827" s="64">
        <f t="shared" si="411"/>
        <v>288</v>
      </c>
      <c r="Q827" s="64">
        <f t="shared" si="411"/>
        <v>0</v>
      </c>
      <c r="R827" s="64">
        <f t="shared" si="411"/>
        <v>38</v>
      </c>
      <c r="S827" s="64">
        <f t="shared" si="411"/>
        <v>22</v>
      </c>
      <c r="T827" s="64">
        <f t="shared" si="411"/>
        <v>23</v>
      </c>
      <c r="U827" s="64">
        <f t="shared" si="411"/>
        <v>23</v>
      </c>
      <c r="V827" s="53">
        <f t="shared" si="411"/>
        <v>0</v>
      </c>
      <c r="W827" s="53"/>
      <c r="X827" s="6"/>
    </row>
    <row r="828" spans="1:24" s="77" customFormat="1" ht="15.75" x14ac:dyDescent="0.25">
      <c r="A828" s="33" t="s">
        <v>283</v>
      </c>
      <c r="B828" s="22" t="s">
        <v>332</v>
      </c>
      <c r="C828" s="23" t="s">
        <v>102</v>
      </c>
      <c r="D828" s="32" t="s">
        <v>32</v>
      </c>
      <c r="E828" s="64">
        <f>SUM(E829:E833)</f>
        <v>22601</v>
      </c>
      <c r="F828" s="64">
        <f>SUM(F829:F833)</f>
        <v>13319</v>
      </c>
      <c r="G828" s="64">
        <f>SUM(G829:G833)</f>
        <v>18670</v>
      </c>
      <c r="H828" s="64">
        <f>SUM(H829:H833)</f>
        <v>13319</v>
      </c>
      <c r="I828" s="64">
        <f>SUM(I829:I833)</f>
        <v>5351</v>
      </c>
      <c r="J828" s="55">
        <f>ROUND(I828/F828*100,2)</f>
        <v>40.18</v>
      </c>
      <c r="K828" s="64">
        <f>SUM(K829:K833)</f>
        <v>0</v>
      </c>
      <c r="L828" s="55">
        <f>ROUND(K828*100/-F828,2)</f>
        <v>0</v>
      </c>
      <c r="M828" s="64"/>
      <c r="N828" s="64"/>
      <c r="O828" s="64">
        <f t="shared" ref="O828:V828" si="412">SUM(O829:O833)</f>
        <v>50</v>
      </c>
      <c r="P828" s="64">
        <f t="shared" si="412"/>
        <v>50</v>
      </c>
      <c r="Q828" s="64">
        <f t="shared" si="412"/>
        <v>0</v>
      </c>
      <c r="R828" s="64">
        <f t="shared" si="412"/>
        <v>23</v>
      </c>
      <c r="S828" s="64">
        <f t="shared" si="412"/>
        <v>13</v>
      </c>
      <c r="T828" s="64">
        <f t="shared" si="412"/>
        <v>19</v>
      </c>
      <c r="U828" s="64">
        <f t="shared" si="412"/>
        <v>19</v>
      </c>
      <c r="V828" s="64">
        <f t="shared" si="412"/>
        <v>0</v>
      </c>
      <c r="W828" s="64"/>
      <c r="X828" s="6"/>
    </row>
    <row r="829" spans="1:24" s="77" customFormat="1" ht="15.75" x14ac:dyDescent="0.25">
      <c r="A829" s="156" t="s">
        <v>283</v>
      </c>
      <c r="B829" s="33" t="s">
        <v>332</v>
      </c>
      <c r="C829" s="23" t="s">
        <v>109</v>
      </c>
      <c r="D829" s="34" t="s">
        <v>106</v>
      </c>
      <c r="E829" s="53">
        <v>22601</v>
      </c>
      <c r="F829" s="53">
        <f>1965*3+1856*4</f>
        <v>13319</v>
      </c>
      <c r="G829" s="99">
        <v>18670</v>
      </c>
      <c r="H829" s="99">
        <v>13319</v>
      </c>
      <c r="I829" s="119">
        <f>G829-F829</f>
        <v>5351</v>
      </c>
      <c r="J829" s="55">
        <f>ROUND(I829/F829*100,2)</f>
        <v>40.18</v>
      </c>
      <c r="K829" s="54"/>
      <c r="L829" s="55"/>
      <c r="M829" s="59"/>
      <c r="N829" s="59"/>
      <c r="O829" s="53">
        <v>50</v>
      </c>
      <c r="P829" s="53">
        <v>50</v>
      </c>
      <c r="Q829" s="57">
        <f>O829-P829</f>
        <v>0</v>
      </c>
      <c r="R829" s="74">
        <v>23</v>
      </c>
      <c r="S829" s="53">
        <f>ROUND(R829/12*7,0)</f>
        <v>13</v>
      </c>
      <c r="T829" s="58">
        <v>19</v>
      </c>
      <c r="U829" s="58">
        <v>19</v>
      </c>
      <c r="V829" s="53">
        <f>T829-U829</f>
        <v>0</v>
      </c>
      <c r="W829" s="59"/>
      <c r="X829" s="6"/>
    </row>
    <row r="830" spans="1:24" s="77" customFormat="1" ht="31.5" x14ac:dyDescent="0.25">
      <c r="A830" s="33" t="s">
        <v>283</v>
      </c>
      <c r="B830" s="33" t="s">
        <v>332</v>
      </c>
      <c r="C830" s="23" t="s">
        <v>110</v>
      </c>
      <c r="D830" s="34" t="s">
        <v>114</v>
      </c>
      <c r="E830" s="53"/>
      <c r="F830" s="53"/>
      <c r="G830" s="53"/>
      <c r="H830" s="53"/>
      <c r="I830" s="54"/>
      <c r="J830" s="50"/>
      <c r="K830" s="54"/>
      <c r="L830" s="55"/>
      <c r="M830" s="59"/>
      <c r="N830" s="59"/>
      <c r="O830" s="53"/>
      <c r="P830" s="53"/>
      <c r="Q830" s="57">
        <f>O830-P830</f>
        <v>0</v>
      </c>
      <c r="R830" s="53"/>
      <c r="S830" s="53">
        <f>ROUND(R830/12*3,0)</f>
        <v>0</v>
      </c>
      <c r="T830" s="58"/>
      <c r="U830" s="58"/>
      <c r="V830" s="53">
        <f>T830-U830</f>
        <v>0</v>
      </c>
      <c r="W830" s="59"/>
      <c r="X830" s="6"/>
    </row>
    <row r="831" spans="1:24" s="77" customFormat="1" ht="15.75" x14ac:dyDescent="0.25">
      <c r="A831" s="33" t="s">
        <v>283</v>
      </c>
      <c r="B831" s="33" t="s">
        <v>332</v>
      </c>
      <c r="C831" s="23" t="s">
        <v>111</v>
      </c>
      <c r="D831" s="34" t="s">
        <v>115</v>
      </c>
      <c r="E831" s="53"/>
      <c r="F831" s="53"/>
      <c r="G831" s="53"/>
      <c r="H831" s="53"/>
      <c r="I831" s="54"/>
      <c r="J831" s="50"/>
      <c r="K831" s="54"/>
      <c r="L831" s="55"/>
      <c r="M831" s="59"/>
      <c r="N831" s="59"/>
      <c r="O831" s="53"/>
      <c r="P831" s="53"/>
      <c r="Q831" s="57">
        <f>O831-P831</f>
        <v>0</v>
      </c>
      <c r="R831" s="53"/>
      <c r="S831" s="53">
        <f>ROUND(R831/12*3,0)</f>
        <v>0</v>
      </c>
      <c r="T831" s="58"/>
      <c r="U831" s="58"/>
      <c r="V831" s="53">
        <f>T831-U831</f>
        <v>0</v>
      </c>
      <c r="W831" s="59"/>
      <c r="X831" s="6"/>
    </row>
    <row r="832" spans="1:24" s="77" customFormat="1" ht="31.5" x14ac:dyDescent="0.25">
      <c r="A832" s="33" t="s">
        <v>283</v>
      </c>
      <c r="B832" s="33" t="s">
        <v>332</v>
      </c>
      <c r="C832" s="23" t="s">
        <v>113</v>
      </c>
      <c r="D832" s="34" t="s">
        <v>116</v>
      </c>
      <c r="E832" s="53"/>
      <c r="F832" s="53"/>
      <c r="G832" s="53"/>
      <c r="H832" s="53"/>
      <c r="I832" s="54"/>
      <c r="J832" s="50"/>
      <c r="K832" s="54"/>
      <c r="L832" s="55"/>
      <c r="M832" s="59"/>
      <c r="N832" s="59"/>
      <c r="O832" s="53"/>
      <c r="P832" s="53"/>
      <c r="Q832" s="57">
        <f>O832-P832</f>
        <v>0</v>
      </c>
      <c r="R832" s="53"/>
      <c r="S832" s="53">
        <f>ROUND(R832/12*3,0)</f>
        <v>0</v>
      </c>
      <c r="T832" s="58"/>
      <c r="U832" s="58"/>
      <c r="V832" s="53">
        <f>T832-U832</f>
        <v>0</v>
      </c>
      <c r="W832" s="59"/>
      <c r="X832" s="6"/>
    </row>
    <row r="833" spans="1:24" s="77" customFormat="1" ht="15.75" x14ac:dyDescent="0.25">
      <c r="A833" s="33" t="s">
        <v>283</v>
      </c>
      <c r="B833" s="33" t="s">
        <v>332</v>
      </c>
      <c r="C833" s="23" t="s">
        <v>112</v>
      </c>
      <c r="D833" s="34" t="s">
        <v>117</v>
      </c>
      <c r="E833" s="53"/>
      <c r="F833" s="99"/>
      <c r="G833" s="53"/>
      <c r="H833" s="53"/>
      <c r="I833" s="54"/>
      <c r="J833" s="50"/>
      <c r="K833" s="54"/>
      <c r="L833" s="55"/>
      <c r="M833" s="59"/>
      <c r="N833" s="59"/>
      <c r="O833" s="53"/>
      <c r="P833" s="53"/>
      <c r="Q833" s="57">
        <f>O833-P833</f>
        <v>0</v>
      </c>
      <c r="R833" s="53"/>
      <c r="S833" s="53">
        <f>ROUND(R833/12*3,0)</f>
        <v>0</v>
      </c>
      <c r="T833" s="58"/>
      <c r="U833" s="58"/>
      <c r="V833" s="53">
        <f>T833-U833</f>
        <v>0</v>
      </c>
      <c r="W833" s="59"/>
      <c r="X833" s="6"/>
    </row>
    <row r="834" spans="1:24" s="77" customFormat="1" ht="15.75" x14ac:dyDescent="0.25">
      <c r="A834" s="33" t="s">
        <v>283</v>
      </c>
      <c r="B834" s="22" t="s">
        <v>333</v>
      </c>
      <c r="C834" s="23" t="s">
        <v>102</v>
      </c>
      <c r="D834" s="41" t="s">
        <v>33</v>
      </c>
      <c r="E834" s="64">
        <f>SUM(E835:E887)</f>
        <v>11912</v>
      </c>
      <c r="F834" s="64">
        <f>SUM(F835:F887)</f>
        <v>6948.67</v>
      </c>
      <c r="G834" s="64">
        <f>SUM(G835:G887)</f>
        <v>3119</v>
      </c>
      <c r="H834" s="64">
        <f>SUM(H835:H887)</f>
        <v>3119</v>
      </c>
      <c r="I834" s="64">
        <f>SUM(I835:I887)</f>
        <v>0</v>
      </c>
      <c r="J834" s="55">
        <f>ROUND(I834/F834*100,2)</f>
        <v>0</v>
      </c>
      <c r="K834" s="64">
        <f>SUM(K835:K887)</f>
        <v>-3829.67</v>
      </c>
      <c r="L834" s="55">
        <f>ROUND(K834*100/-F834,2)</f>
        <v>55.11</v>
      </c>
      <c r="M834" s="64"/>
      <c r="N834" s="64"/>
      <c r="O834" s="64">
        <f t="shared" ref="O834:V834" si="413">SUM(O835:O887)</f>
        <v>238</v>
      </c>
      <c r="P834" s="64">
        <f t="shared" si="413"/>
        <v>238</v>
      </c>
      <c r="Q834" s="64">
        <f t="shared" si="413"/>
        <v>0</v>
      </c>
      <c r="R834" s="64">
        <f t="shared" si="413"/>
        <v>15</v>
      </c>
      <c r="S834" s="64">
        <f t="shared" si="413"/>
        <v>9</v>
      </c>
      <c r="T834" s="64">
        <f t="shared" si="413"/>
        <v>4</v>
      </c>
      <c r="U834" s="64">
        <f t="shared" si="413"/>
        <v>4</v>
      </c>
      <c r="V834" s="64">
        <f t="shared" si="413"/>
        <v>0</v>
      </c>
      <c r="W834" s="64"/>
      <c r="X834" s="6"/>
    </row>
    <row r="835" spans="1:24" s="77" customFormat="1" ht="31.5" x14ac:dyDescent="0.25">
      <c r="A835" s="33" t="s">
        <v>283</v>
      </c>
      <c r="B835" s="33" t="s">
        <v>333</v>
      </c>
      <c r="C835" s="42" t="s">
        <v>139</v>
      </c>
      <c r="D835" s="43" t="s">
        <v>119</v>
      </c>
      <c r="E835" s="53"/>
      <c r="F835" s="53">
        <f>E835/12*10</f>
        <v>0</v>
      </c>
      <c r="G835" s="53"/>
      <c r="H835" s="53"/>
      <c r="I835" s="119">
        <f>G835-F835</f>
        <v>0</v>
      </c>
      <c r="J835" s="55"/>
      <c r="K835" s="54"/>
      <c r="L835" s="55"/>
      <c r="M835" s="59"/>
      <c r="N835" s="59"/>
      <c r="O835" s="53"/>
      <c r="P835" s="53"/>
      <c r="Q835" s="57">
        <f t="shared" ref="Q835:Q866" si="414">O835-P835</f>
        <v>0</v>
      </c>
      <c r="R835" s="53"/>
      <c r="S835" s="53">
        <f>ROUND(R835/12*11,0)</f>
        <v>0</v>
      </c>
      <c r="T835" s="58"/>
      <c r="U835" s="58"/>
      <c r="V835" s="53">
        <f t="shared" ref="V835:V866" si="415">T835-U835</f>
        <v>0</v>
      </c>
      <c r="W835" s="59"/>
      <c r="X835" s="6"/>
    </row>
    <row r="836" spans="1:24" s="77" customFormat="1" ht="47.25" x14ac:dyDescent="0.25">
      <c r="A836" s="33" t="s">
        <v>283</v>
      </c>
      <c r="B836" s="33" t="s">
        <v>333</v>
      </c>
      <c r="C836" s="42" t="s">
        <v>140</v>
      </c>
      <c r="D836" s="43" t="s">
        <v>120</v>
      </c>
      <c r="E836" s="53">
        <v>11912</v>
      </c>
      <c r="F836" s="53">
        <f>ROUND(E836/12*7,2)</f>
        <v>6948.67</v>
      </c>
      <c r="G836" s="99">
        <v>3119</v>
      </c>
      <c r="H836" s="99">
        <v>3119</v>
      </c>
      <c r="I836" s="119"/>
      <c r="J836" s="55"/>
      <c r="K836" s="54">
        <f>G836-F836</f>
        <v>-3829.67</v>
      </c>
      <c r="L836" s="55">
        <f>ROUND(K836*100/-F836,2)</f>
        <v>55.11</v>
      </c>
      <c r="M836" s="59"/>
      <c r="N836" s="59"/>
      <c r="O836" s="53">
        <v>238</v>
      </c>
      <c r="P836" s="53">
        <v>238</v>
      </c>
      <c r="Q836" s="57">
        <f t="shared" si="414"/>
        <v>0</v>
      </c>
      <c r="R836" s="74">
        <v>15</v>
      </c>
      <c r="S836" s="53">
        <f>ROUND(R836/12*7,0)</f>
        <v>9</v>
      </c>
      <c r="T836" s="58">
        <v>4</v>
      </c>
      <c r="U836" s="58">
        <v>4</v>
      </c>
      <c r="V836" s="53">
        <f t="shared" si="415"/>
        <v>0</v>
      </c>
      <c r="W836" s="59"/>
      <c r="X836" s="6"/>
    </row>
    <row r="837" spans="1:24" s="77" customFormat="1" ht="31.5" x14ac:dyDescent="0.25">
      <c r="A837" s="33" t="s">
        <v>283</v>
      </c>
      <c r="B837" s="33" t="s">
        <v>333</v>
      </c>
      <c r="C837" s="42" t="s">
        <v>141</v>
      </c>
      <c r="D837" s="43" t="s">
        <v>142</v>
      </c>
      <c r="E837" s="53"/>
      <c r="F837" s="53"/>
      <c r="G837" s="53"/>
      <c r="H837" s="53"/>
      <c r="I837" s="54"/>
      <c r="J837" s="50"/>
      <c r="K837" s="54"/>
      <c r="L837" s="55"/>
      <c r="M837" s="59"/>
      <c r="N837" s="59"/>
      <c r="O837" s="53"/>
      <c r="P837" s="53"/>
      <c r="Q837" s="57">
        <f t="shared" si="414"/>
        <v>0</v>
      </c>
      <c r="R837" s="53"/>
      <c r="S837" s="53">
        <f t="shared" ref="S837:S868" si="416">ROUND(R837/12*3,0)</f>
        <v>0</v>
      </c>
      <c r="T837" s="58"/>
      <c r="U837" s="58"/>
      <c r="V837" s="53">
        <f t="shared" si="415"/>
        <v>0</v>
      </c>
      <c r="W837" s="59"/>
      <c r="X837" s="6"/>
    </row>
    <row r="838" spans="1:24" s="77" customFormat="1" ht="31.5" x14ac:dyDescent="0.25">
      <c r="A838" s="33" t="s">
        <v>283</v>
      </c>
      <c r="B838" s="33" t="s">
        <v>333</v>
      </c>
      <c r="C838" s="42" t="s">
        <v>143</v>
      </c>
      <c r="D838" s="43" t="s">
        <v>144</v>
      </c>
      <c r="E838" s="53"/>
      <c r="F838" s="53"/>
      <c r="G838" s="53"/>
      <c r="H838" s="53"/>
      <c r="I838" s="54"/>
      <c r="J838" s="50"/>
      <c r="K838" s="54"/>
      <c r="L838" s="55"/>
      <c r="M838" s="59"/>
      <c r="N838" s="59"/>
      <c r="O838" s="53"/>
      <c r="P838" s="53"/>
      <c r="Q838" s="57">
        <f t="shared" si="414"/>
        <v>0</v>
      </c>
      <c r="R838" s="53"/>
      <c r="S838" s="53">
        <f t="shared" si="416"/>
        <v>0</v>
      </c>
      <c r="T838" s="58"/>
      <c r="U838" s="58"/>
      <c r="V838" s="53">
        <f t="shared" si="415"/>
        <v>0</v>
      </c>
      <c r="W838" s="59"/>
      <c r="X838" s="6"/>
    </row>
    <row r="839" spans="1:24" s="77" customFormat="1" ht="15.75" x14ac:dyDescent="0.25">
      <c r="A839" s="33" t="s">
        <v>283</v>
      </c>
      <c r="B839" s="33" t="s">
        <v>333</v>
      </c>
      <c r="C839" s="42" t="s">
        <v>145</v>
      </c>
      <c r="D839" s="43" t="s">
        <v>146</v>
      </c>
      <c r="E839" s="53"/>
      <c r="F839" s="53"/>
      <c r="G839" s="53"/>
      <c r="H839" s="53"/>
      <c r="I839" s="54"/>
      <c r="J839" s="50"/>
      <c r="K839" s="54"/>
      <c r="L839" s="55"/>
      <c r="M839" s="59"/>
      <c r="N839" s="59"/>
      <c r="O839" s="53"/>
      <c r="P839" s="53"/>
      <c r="Q839" s="57">
        <f t="shared" si="414"/>
        <v>0</v>
      </c>
      <c r="R839" s="53"/>
      <c r="S839" s="53">
        <f t="shared" si="416"/>
        <v>0</v>
      </c>
      <c r="T839" s="58"/>
      <c r="U839" s="58"/>
      <c r="V839" s="53">
        <f t="shared" si="415"/>
        <v>0</v>
      </c>
      <c r="W839" s="59"/>
      <c r="X839" s="6"/>
    </row>
    <row r="840" spans="1:24" s="77" customFormat="1" ht="15.75" x14ac:dyDescent="0.25">
      <c r="A840" s="33" t="s">
        <v>283</v>
      </c>
      <c r="B840" s="33" t="s">
        <v>333</v>
      </c>
      <c r="C840" s="42" t="s">
        <v>147</v>
      </c>
      <c r="D840" s="43" t="s">
        <v>148</v>
      </c>
      <c r="E840" s="53"/>
      <c r="F840" s="53"/>
      <c r="G840" s="53"/>
      <c r="H840" s="53"/>
      <c r="I840" s="54"/>
      <c r="J840" s="50"/>
      <c r="K840" s="54"/>
      <c r="L840" s="55"/>
      <c r="M840" s="59"/>
      <c r="N840" s="59"/>
      <c r="O840" s="53"/>
      <c r="P840" s="53"/>
      <c r="Q840" s="57">
        <f t="shared" si="414"/>
        <v>0</v>
      </c>
      <c r="R840" s="53"/>
      <c r="S840" s="53">
        <f t="shared" si="416"/>
        <v>0</v>
      </c>
      <c r="T840" s="58"/>
      <c r="U840" s="58"/>
      <c r="V840" s="53">
        <f t="shared" si="415"/>
        <v>0</v>
      </c>
      <c r="W840" s="59"/>
      <c r="X840" s="6"/>
    </row>
    <row r="841" spans="1:24" s="77" customFormat="1" ht="78.75" x14ac:dyDescent="0.25">
      <c r="A841" s="33" t="s">
        <v>283</v>
      </c>
      <c r="B841" s="33" t="s">
        <v>333</v>
      </c>
      <c r="C841" s="42" t="s">
        <v>149</v>
      </c>
      <c r="D841" s="43" t="s">
        <v>150</v>
      </c>
      <c r="E841" s="53"/>
      <c r="F841" s="53"/>
      <c r="G841" s="53"/>
      <c r="H841" s="53"/>
      <c r="I841" s="54"/>
      <c r="J841" s="50"/>
      <c r="K841" s="54"/>
      <c r="L841" s="55"/>
      <c r="M841" s="59"/>
      <c r="N841" s="59"/>
      <c r="O841" s="53"/>
      <c r="P841" s="53"/>
      <c r="Q841" s="57">
        <f t="shared" si="414"/>
        <v>0</v>
      </c>
      <c r="R841" s="53"/>
      <c r="S841" s="53">
        <f t="shared" si="416"/>
        <v>0</v>
      </c>
      <c r="T841" s="58"/>
      <c r="U841" s="58"/>
      <c r="V841" s="53">
        <f t="shared" si="415"/>
        <v>0</v>
      </c>
      <c r="W841" s="59"/>
      <c r="X841" s="6"/>
    </row>
    <row r="842" spans="1:24" s="77" customFormat="1" ht="31.5" x14ac:dyDescent="0.25">
      <c r="A842" s="33" t="s">
        <v>283</v>
      </c>
      <c r="B842" s="33" t="s">
        <v>333</v>
      </c>
      <c r="C842" s="42" t="s">
        <v>130</v>
      </c>
      <c r="D842" s="43" t="s">
        <v>151</v>
      </c>
      <c r="E842" s="53"/>
      <c r="F842" s="53"/>
      <c r="G842" s="53"/>
      <c r="H842" s="53"/>
      <c r="I842" s="54"/>
      <c r="J842" s="50"/>
      <c r="K842" s="54"/>
      <c r="L842" s="55"/>
      <c r="M842" s="59"/>
      <c r="N842" s="59"/>
      <c r="O842" s="53"/>
      <c r="P842" s="53"/>
      <c r="Q842" s="57">
        <f t="shared" si="414"/>
        <v>0</v>
      </c>
      <c r="R842" s="53"/>
      <c r="S842" s="53">
        <f t="shared" si="416"/>
        <v>0</v>
      </c>
      <c r="T842" s="58"/>
      <c r="U842" s="58"/>
      <c r="V842" s="53">
        <f t="shared" si="415"/>
        <v>0</v>
      </c>
      <c r="W842" s="59"/>
      <c r="X842" s="6"/>
    </row>
    <row r="843" spans="1:24" s="77" customFormat="1" ht="47.25" x14ac:dyDescent="0.25">
      <c r="A843" s="33" t="s">
        <v>283</v>
      </c>
      <c r="B843" s="33" t="s">
        <v>333</v>
      </c>
      <c r="C843" s="42" t="s">
        <v>174</v>
      </c>
      <c r="D843" s="43" t="s">
        <v>175</v>
      </c>
      <c r="E843" s="53"/>
      <c r="F843" s="53"/>
      <c r="G843" s="53"/>
      <c r="H843" s="53"/>
      <c r="I843" s="54"/>
      <c r="J843" s="50"/>
      <c r="K843" s="54"/>
      <c r="L843" s="55"/>
      <c r="M843" s="59"/>
      <c r="N843" s="59"/>
      <c r="O843" s="53"/>
      <c r="P843" s="53"/>
      <c r="Q843" s="57">
        <f t="shared" si="414"/>
        <v>0</v>
      </c>
      <c r="R843" s="53"/>
      <c r="S843" s="53">
        <f t="shared" si="416"/>
        <v>0</v>
      </c>
      <c r="T843" s="58"/>
      <c r="U843" s="58"/>
      <c r="V843" s="53">
        <f t="shared" si="415"/>
        <v>0</v>
      </c>
      <c r="W843" s="59"/>
      <c r="X843" s="6"/>
    </row>
    <row r="844" spans="1:24" s="77" customFormat="1" ht="31.5" x14ac:dyDescent="0.25">
      <c r="A844" s="33" t="s">
        <v>283</v>
      </c>
      <c r="B844" s="33" t="s">
        <v>333</v>
      </c>
      <c r="C844" s="42" t="s">
        <v>129</v>
      </c>
      <c r="D844" s="43" t="s">
        <v>152</v>
      </c>
      <c r="E844" s="53"/>
      <c r="F844" s="53"/>
      <c r="G844" s="53"/>
      <c r="H844" s="53"/>
      <c r="I844" s="54"/>
      <c r="J844" s="50"/>
      <c r="K844" s="54"/>
      <c r="L844" s="55"/>
      <c r="M844" s="59"/>
      <c r="N844" s="59"/>
      <c r="O844" s="53"/>
      <c r="P844" s="53"/>
      <c r="Q844" s="57">
        <f t="shared" si="414"/>
        <v>0</v>
      </c>
      <c r="R844" s="53"/>
      <c r="S844" s="53">
        <f t="shared" si="416"/>
        <v>0</v>
      </c>
      <c r="T844" s="58"/>
      <c r="U844" s="58"/>
      <c r="V844" s="53">
        <f t="shared" si="415"/>
        <v>0</v>
      </c>
      <c r="W844" s="59"/>
      <c r="X844" s="6"/>
    </row>
    <row r="845" spans="1:24" s="77" customFormat="1" ht="31.5" x14ac:dyDescent="0.25">
      <c r="A845" s="33" t="s">
        <v>283</v>
      </c>
      <c r="B845" s="33" t="s">
        <v>333</v>
      </c>
      <c r="C845" s="42" t="s">
        <v>176</v>
      </c>
      <c r="D845" s="43" t="s">
        <v>177</v>
      </c>
      <c r="E845" s="53"/>
      <c r="F845" s="53"/>
      <c r="G845" s="53"/>
      <c r="H845" s="53"/>
      <c r="I845" s="54"/>
      <c r="J845" s="50"/>
      <c r="K845" s="54"/>
      <c r="L845" s="55"/>
      <c r="M845" s="59"/>
      <c r="N845" s="59"/>
      <c r="O845" s="53"/>
      <c r="P845" s="53"/>
      <c r="Q845" s="57">
        <f t="shared" si="414"/>
        <v>0</v>
      </c>
      <c r="R845" s="53"/>
      <c r="S845" s="53">
        <f t="shared" si="416"/>
        <v>0</v>
      </c>
      <c r="T845" s="58"/>
      <c r="U845" s="58"/>
      <c r="V845" s="53">
        <f t="shared" si="415"/>
        <v>0</v>
      </c>
      <c r="W845" s="59"/>
      <c r="X845" s="6"/>
    </row>
    <row r="846" spans="1:24" s="77" customFormat="1" ht="15.75" x14ac:dyDescent="0.25">
      <c r="A846" s="33" t="s">
        <v>283</v>
      </c>
      <c r="B846" s="33" t="s">
        <v>333</v>
      </c>
      <c r="C846" s="42" t="s">
        <v>131</v>
      </c>
      <c r="D846" s="43" t="s">
        <v>153</v>
      </c>
      <c r="E846" s="53"/>
      <c r="F846" s="53"/>
      <c r="G846" s="53"/>
      <c r="H846" s="53"/>
      <c r="I846" s="54"/>
      <c r="J846" s="50"/>
      <c r="K846" s="54"/>
      <c r="L846" s="55"/>
      <c r="M846" s="59"/>
      <c r="N846" s="59"/>
      <c r="O846" s="53"/>
      <c r="P846" s="53"/>
      <c r="Q846" s="57">
        <f t="shared" si="414"/>
        <v>0</v>
      </c>
      <c r="R846" s="53"/>
      <c r="S846" s="53">
        <f t="shared" si="416"/>
        <v>0</v>
      </c>
      <c r="T846" s="58"/>
      <c r="U846" s="58"/>
      <c r="V846" s="53">
        <f t="shared" si="415"/>
        <v>0</v>
      </c>
      <c r="W846" s="59"/>
      <c r="X846" s="6"/>
    </row>
    <row r="847" spans="1:24" s="77" customFormat="1" ht="31.5" x14ac:dyDescent="0.25">
      <c r="A847" s="33" t="s">
        <v>283</v>
      </c>
      <c r="B847" s="33" t="s">
        <v>333</v>
      </c>
      <c r="C847" s="42" t="s">
        <v>178</v>
      </c>
      <c r="D847" s="43" t="s">
        <v>179</v>
      </c>
      <c r="E847" s="53"/>
      <c r="F847" s="53"/>
      <c r="G847" s="53"/>
      <c r="H847" s="53"/>
      <c r="I847" s="54"/>
      <c r="J847" s="50"/>
      <c r="K847" s="54"/>
      <c r="L847" s="55"/>
      <c r="M847" s="59"/>
      <c r="N847" s="59"/>
      <c r="O847" s="53"/>
      <c r="P847" s="53"/>
      <c r="Q847" s="57">
        <f t="shared" si="414"/>
        <v>0</v>
      </c>
      <c r="R847" s="53"/>
      <c r="S847" s="53">
        <f t="shared" si="416"/>
        <v>0</v>
      </c>
      <c r="T847" s="58"/>
      <c r="U847" s="58"/>
      <c r="V847" s="53">
        <f t="shared" si="415"/>
        <v>0</v>
      </c>
      <c r="W847" s="59"/>
      <c r="X847" s="6"/>
    </row>
    <row r="848" spans="1:24" s="77" customFormat="1" ht="31.5" x14ac:dyDescent="0.25">
      <c r="A848" s="33" t="s">
        <v>283</v>
      </c>
      <c r="B848" s="33" t="s">
        <v>333</v>
      </c>
      <c r="C848" s="42" t="s">
        <v>132</v>
      </c>
      <c r="D848" s="43" t="s">
        <v>154</v>
      </c>
      <c r="E848" s="53"/>
      <c r="F848" s="53"/>
      <c r="G848" s="53"/>
      <c r="H848" s="53"/>
      <c r="I848" s="54"/>
      <c r="J848" s="50"/>
      <c r="K848" s="54"/>
      <c r="L848" s="55"/>
      <c r="M848" s="59"/>
      <c r="N848" s="59"/>
      <c r="O848" s="53"/>
      <c r="P848" s="53"/>
      <c r="Q848" s="57">
        <f t="shared" si="414"/>
        <v>0</v>
      </c>
      <c r="R848" s="53"/>
      <c r="S848" s="53">
        <f t="shared" si="416"/>
        <v>0</v>
      </c>
      <c r="T848" s="58"/>
      <c r="U848" s="58"/>
      <c r="V848" s="53">
        <f t="shared" si="415"/>
        <v>0</v>
      </c>
      <c r="W848" s="59"/>
      <c r="X848" s="6"/>
    </row>
    <row r="849" spans="1:24" s="77" customFormat="1" ht="15.75" x14ac:dyDescent="0.25">
      <c r="A849" s="33" t="s">
        <v>283</v>
      </c>
      <c r="B849" s="33" t="s">
        <v>333</v>
      </c>
      <c r="C849" s="42" t="s">
        <v>133</v>
      </c>
      <c r="D849" s="43" t="s">
        <v>155</v>
      </c>
      <c r="E849" s="53"/>
      <c r="F849" s="53"/>
      <c r="G849" s="53"/>
      <c r="H849" s="53"/>
      <c r="I849" s="54"/>
      <c r="J849" s="50"/>
      <c r="K849" s="54"/>
      <c r="L849" s="55"/>
      <c r="M849" s="59"/>
      <c r="N849" s="59"/>
      <c r="O849" s="53"/>
      <c r="P849" s="53"/>
      <c r="Q849" s="57">
        <f t="shared" si="414"/>
        <v>0</v>
      </c>
      <c r="R849" s="53"/>
      <c r="S849" s="53">
        <f t="shared" si="416"/>
        <v>0</v>
      </c>
      <c r="T849" s="58"/>
      <c r="U849" s="58"/>
      <c r="V849" s="53">
        <f t="shared" si="415"/>
        <v>0</v>
      </c>
      <c r="W849" s="59"/>
      <c r="X849" s="6"/>
    </row>
    <row r="850" spans="1:24" s="77" customFormat="1" ht="15.75" x14ac:dyDescent="0.25">
      <c r="A850" s="33" t="s">
        <v>283</v>
      </c>
      <c r="B850" s="33" t="s">
        <v>333</v>
      </c>
      <c r="C850" s="42" t="s">
        <v>135</v>
      </c>
      <c r="D850" s="43" t="s">
        <v>156</v>
      </c>
      <c r="E850" s="53"/>
      <c r="F850" s="53"/>
      <c r="G850" s="53"/>
      <c r="H850" s="53"/>
      <c r="I850" s="54"/>
      <c r="J850" s="50"/>
      <c r="K850" s="54"/>
      <c r="L850" s="55"/>
      <c r="M850" s="59"/>
      <c r="N850" s="59"/>
      <c r="O850" s="53"/>
      <c r="P850" s="53"/>
      <c r="Q850" s="57">
        <f t="shared" si="414"/>
        <v>0</v>
      </c>
      <c r="R850" s="53"/>
      <c r="S850" s="53">
        <f t="shared" si="416"/>
        <v>0</v>
      </c>
      <c r="T850" s="58"/>
      <c r="U850" s="58"/>
      <c r="V850" s="53">
        <f t="shared" si="415"/>
        <v>0</v>
      </c>
      <c r="W850" s="59"/>
      <c r="X850" s="6"/>
    </row>
    <row r="851" spans="1:24" s="77" customFormat="1" ht="31.5" x14ac:dyDescent="0.25">
      <c r="A851" s="33" t="s">
        <v>283</v>
      </c>
      <c r="B851" s="33" t="s">
        <v>333</v>
      </c>
      <c r="C851" s="42" t="s">
        <v>136</v>
      </c>
      <c r="D851" s="43" t="s">
        <v>157</v>
      </c>
      <c r="E851" s="53"/>
      <c r="F851" s="53"/>
      <c r="G851" s="53"/>
      <c r="H851" s="53"/>
      <c r="I851" s="54"/>
      <c r="J851" s="50"/>
      <c r="K851" s="54"/>
      <c r="L851" s="55"/>
      <c r="M851" s="59"/>
      <c r="N851" s="59"/>
      <c r="O851" s="53"/>
      <c r="P851" s="53"/>
      <c r="Q851" s="57">
        <f t="shared" si="414"/>
        <v>0</v>
      </c>
      <c r="R851" s="53"/>
      <c r="S851" s="53">
        <f t="shared" si="416"/>
        <v>0</v>
      </c>
      <c r="T851" s="58"/>
      <c r="U851" s="58"/>
      <c r="V851" s="53">
        <f t="shared" si="415"/>
        <v>0</v>
      </c>
      <c r="W851" s="59"/>
      <c r="X851" s="6"/>
    </row>
    <row r="852" spans="1:24" s="77" customFormat="1" ht="47.25" x14ac:dyDescent="0.25">
      <c r="A852" s="33" t="s">
        <v>283</v>
      </c>
      <c r="B852" s="33" t="s">
        <v>333</v>
      </c>
      <c r="C852" s="42" t="s">
        <v>134</v>
      </c>
      <c r="D852" s="43" t="s">
        <v>158</v>
      </c>
      <c r="E852" s="53"/>
      <c r="F852" s="53"/>
      <c r="G852" s="53"/>
      <c r="H852" s="53"/>
      <c r="I852" s="54"/>
      <c r="J852" s="50"/>
      <c r="K852" s="54"/>
      <c r="L852" s="55"/>
      <c r="M852" s="59"/>
      <c r="N852" s="59"/>
      <c r="O852" s="53"/>
      <c r="P852" s="53"/>
      <c r="Q852" s="57">
        <f t="shared" si="414"/>
        <v>0</v>
      </c>
      <c r="R852" s="53"/>
      <c r="S852" s="53">
        <f t="shared" si="416"/>
        <v>0</v>
      </c>
      <c r="T852" s="58"/>
      <c r="U852" s="58"/>
      <c r="V852" s="53">
        <f t="shared" si="415"/>
        <v>0</v>
      </c>
      <c r="W852" s="59"/>
      <c r="X852" s="6"/>
    </row>
    <row r="853" spans="1:24" s="77" customFormat="1" ht="15.75" x14ac:dyDescent="0.25">
      <c r="A853" s="33" t="s">
        <v>283</v>
      </c>
      <c r="B853" s="33" t="s">
        <v>333</v>
      </c>
      <c r="C853" s="42" t="s">
        <v>138</v>
      </c>
      <c r="D853" s="43" t="s">
        <v>159</v>
      </c>
      <c r="E853" s="53"/>
      <c r="F853" s="53"/>
      <c r="G853" s="53"/>
      <c r="H853" s="53"/>
      <c r="I853" s="54"/>
      <c r="J853" s="50"/>
      <c r="K853" s="54"/>
      <c r="L853" s="55"/>
      <c r="M853" s="59"/>
      <c r="N853" s="59"/>
      <c r="O853" s="53"/>
      <c r="P853" s="53"/>
      <c r="Q853" s="57">
        <f t="shared" si="414"/>
        <v>0</v>
      </c>
      <c r="R853" s="53"/>
      <c r="S853" s="53">
        <f t="shared" si="416"/>
        <v>0</v>
      </c>
      <c r="T853" s="58"/>
      <c r="U853" s="58"/>
      <c r="V853" s="53">
        <f t="shared" si="415"/>
        <v>0</v>
      </c>
      <c r="W853" s="59"/>
      <c r="X853" s="6"/>
    </row>
    <row r="854" spans="1:24" s="77" customFormat="1" ht="15.75" x14ac:dyDescent="0.25">
      <c r="A854" s="33" t="s">
        <v>283</v>
      </c>
      <c r="B854" s="33" t="s">
        <v>333</v>
      </c>
      <c r="C854" s="42" t="s">
        <v>180</v>
      </c>
      <c r="D854" s="43" t="s">
        <v>181</v>
      </c>
      <c r="E854" s="53"/>
      <c r="F854" s="53"/>
      <c r="G854" s="53"/>
      <c r="H854" s="53"/>
      <c r="I854" s="54"/>
      <c r="J854" s="50"/>
      <c r="K854" s="54"/>
      <c r="L854" s="55"/>
      <c r="M854" s="59"/>
      <c r="N854" s="59"/>
      <c r="O854" s="53"/>
      <c r="P854" s="53"/>
      <c r="Q854" s="57">
        <f t="shared" si="414"/>
        <v>0</v>
      </c>
      <c r="R854" s="53"/>
      <c r="S854" s="53">
        <f t="shared" si="416"/>
        <v>0</v>
      </c>
      <c r="T854" s="58"/>
      <c r="U854" s="58"/>
      <c r="V854" s="53">
        <f t="shared" si="415"/>
        <v>0</v>
      </c>
      <c r="W854" s="59"/>
      <c r="X854" s="6"/>
    </row>
    <row r="855" spans="1:24" s="77" customFormat="1" ht="31.5" x14ac:dyDescent="0.25">
      <c r="A855" s="33" t="s">
        <v>283</v>
      </c>
      <c r="B855" s="33" t="s">
        <v>333</v>
      </c>
      <c r="C855" s="42" t="s">
        <v>137</v>
      </c>
      <c r="D855" s="43" t="s">
        <v>160</v>
      </c>
      <c r="E855" s="53"/>
      <c r="F855" s="53"/>
      <c r="G855" s="53"/>
      <c r="H855" s="53"/>
      <c r="I855" s="54"/>
      <c r="J855" s="50"/>
      <c r="K855" s="54"/>
      <c r="L855" s="55"/>
      <c r="M855" s="59"/>
      <c r="N855" s="59"/>
      <c r="O855" s="53"/>
      <c r="P855" s="53"/>
      <c r="Q855" s="57">
        <f t="shared" si="414"/>
        <v>0</v>
      </c>
      <c r="R855" s="53"/>
      <c r="S855" s="53">
        <f t="shared" si="416"/>
        <v>0</v>
      </c>
      <c r="T855" s="58"/>
      <c r="U855" s="58"/>
      <c r="V855" s="53">
        <f t="shared" si="415"/>
        <v>0</v>
      </c>
      <c r="W855" s="59"/>
      <c r="X855" s="6"/>
    </row>
    <row r="856" spans="1:24" s="77" customFormat="1" ht="15.75" x14ac:dyDescent="0.25">
      <c r="A856" s="33" t="s">
        <v>283</v>
      </c>
      <c r="B856" s="33" t="s">
        <v>333</v>
      </c>
      <c r="C856" s="42" t="s">
        <v>127</v>
      </c>
      <c r="D856" s="43" t="s">
        <v>161</v>
      </c>
      <c r="E856" s="53"/>
      <c r="F856" s="53"/>
      <c r="G856" s="53"/>
      <c r="H856" s="53"/>
      <c r="I856" s="54"/>
      <c r="J856" s="50"/>
      <c r="K856" s="54"/>
      <c r="L856" s="55"/>
      <c r="M856" s="59"/>
      <c r="N856" s="59"/>
      <c r="O856" s="53"/>
      <c r="P856" s="53"/>
      <c r="Q856" s="57">
        <f t="shared" si="414"/>
        <v>0</v>
      </c>
      <c r="R856" s="53"/>
      <c r="S856" s="53">
        <f t="shared" si="416"/>
        <v>0</v>
      </c>
      <c r="T856" s="58"/>
      <c r="U856" s="58"/>
      <c r="V856" s="53">
        <f t="shared" si="415"/>
        <v>0</v>
      </c>
      <c r="W856" s="59"/>
      <c r="X856" s="6"/>
    </row>
    <row r="857" spans="1:24" s="77" customFormat="1" ht="31.5" x14ac:dyDescent="0.25">
      <c r="A857" s="33" t="s">
        <v>283</v>
      </c>
      <c r="B857" s="33" t="s">
        <v>333</v>
      </c>
      <c r="C857" s="42" t="s">
        <v>126</v>
      </c>
      <c r="D857" s="43" t="s">
        <v>162</v>
      </c>
      <c r="E857" s="53"/>
      <c r="F857" s="53"/>
      <c r="G857" s="53"/>
      <c r="H857" s="53"/>
      <c r="I857" s="54"/>
      <c r="J857" s="50"/>
      <c r="K857" s="54"/>
      <c r="L857" s="55"/>
      <c r="M857" s="59"/>
      <c r="N857" s="59"/>
      <c r="O857" s="53"/>
      <c r="P857" s="53"/>
      <c r="Q857" s="57">
        <f t="shared" si="414"/>
        <v>0</v>
      </c>
      <c r="R857" s="53"/>
      <c r="S857" s="53">
        <f t="shared" si="416"/>
        <v>0</v>
      </c>
      <c r="T857" s="58"/>
      <c r="U857" s="58"/>
      <c r="V857" s="53">
        <f t="shared" si="415"/>
        <v>0</v>
      </c>
      <c r="W857" s="59"/>
      <c r="X857" s="6"/>
    </row>
    <row r="858" spans="1:24" s="77" customFormat="1" ht="15.75" x14ac:dyDescent="0.25">
      <c r="A858" s="33" t="s">
        <v>283</v>
      </c>
      <c r="B858" s="33" t="s">
        <v>333</v>
      </c>
      <c r="C858" s="42" t="s">
        <v>122</v>
      </c>
      <c r="D858" s="43" t="s">
        <v>163</v>
      </c>
      <c r="E858" s="53"/>
      <c r="F858" s="53"/>
      <c r="G858" s="53"/>
      <c r="H858" s="53"/>
      <c r="I858" s="54"/>
      <c r="J858" s="50"/>
      <c r="K858" s="54"/>
      <c r="L858" s="55"/>
      <c r="M858" s="59"/>
      <c r="N858" s="59"/>
      <c r="O858" s="53"/>
      <c r="P858" s="53"/>
      <c r="Q858" s="57">
        <f t="shared" si="414"/>
        <v>0</v>
      </c>
      <c r="R858" s="53"/>
      <c r="S858" s="53">
        <f t="shared" si="416"/>
        <v>0</v>
      </c>
      <c r="T858" s="58"/>
      <c r="U858" s="58"/>
      <c r="V858" s="53">
        <f t="shared" si="415"/>
        <v>0</v>
      </c>
      <c r="W858" s="59"/>
      <c r="X858" s="6"/>
    </row>
    <row r="859" spans="1:24" s="77" customFormat="1" ht="15.75" x14ac:dyDescent="0.25">
      <c r="A859" s="33" t="s">
        <v>283</v>
      </c>
      <c r="B859" s="33" t="s">
        <v>333</v>
      </c>
      <c r="C859" s="42" t="s">
        <v>123</v>
      </c>
      <c r="D859" s="43" t="s">
        <v>164</v>
      </c>
      <c r="E859" s="53"/>
      <c r="F859" s="53"/>
      <c r="G859" s="53"/>
      <c r="H859" s="53"/>
      <c r="I859" s="54"/>
      <c r="J859" s="50"/>
      <c r="K859" s="54"/>
      <c r="L859" s="55"/>
      <c r="M859" s="59"/>
      <c r="N859" s="59"/>
      <c r="O859" s="53"/>
      <c r="P859" s="53"/>
      <c r="Q859" s="57">
        <f t="shared" si="414"/>
        <v>0</v>
      </c>
      <c r="R859" s="53"/>
      <c r="S859" s="53">
        <f t="shared" si="416"/>
        <v>0</v>
      </c>
      <c r="T859" s="58"/>
      <c r="U859" s="58"/>
      <c r="V859" s="53">
        <f t="shared" si="415"/>
        <v>0</v>
      </c>
      <c r="W859" s="59"/>
      <c r="X859" s="6"/>
    </row>
    <row r="860" spans="1:24" s="77" customFormat="1" ht="15.75" x14ac:dyDescent="0.25">
      <c r="A860" s="33" t="s">
        <v>283</v>
      </c>
      <c r="B860" s="33" t="s">
        <v>333</v>
      </c>
      <c r="C860" s="42" t="s">
        <v>182</v>
      </c>
      <c r="D860" s="43" t="s">
        <v>183</v>
      </c>
      <c r="E860" s="53"/>
      <c r="F860" s="53"/>
      <c r="G860" s="53"/>
      <c r="H860" s="53"/>
      <c r="I860" s="54"/>
      <c r="J860" s="50"/>
      <c r="K860" s="54"/>
      <c r="L860" s="55"/>
      <c r="M860" s="59"/>
      <c r="N860" s="59"/>
      <c r="O860" s="53"/>
      <c r="P860" s="53"/>
      <c r="Q860" s="57">
        <f t="shared" si="414"/>
        <v>0</v>
      </c>
      <c r="R860" s="53"/>
      <c r="S860" s="53">
        <f t="shared" si="416"/>
        <v>0</v>
      </c>
      <c r="T860" s="58"/>
      <c r="U860" s="58"/>
      <c r="V860" s="53">
        <f t="shared" si="415"/>
        <v>0</v>
      </c>
      <c r="W860" s="59"/>
      <c r="X860" s="6"/>
    </row>
    <row r="861" spans="1:24" s="77" customFormat="1" ht="15.75" x14ac:dyDescent="0.25">
      <c r="A861" s="33" t="s">
        <v>283</v>
      </c>
      <c r="B861" s="33" t="s">
        <v>333</v>
      </c>
      <c r="C861" s="42" t="s">
        <v>184</v>
      </c>
      <c r="D861" s="43" t="s">
        <v>185</v>
      </c>
      <c r="E861" s="53"/>
      <c r="F861" s="53"/>
      <c r="G861" s="53"/>
      <c r="H861" s="53"/>
      <c r="I861" s="54"/>
      <c r="J861" s="50"/>
      <c r="K861" s="54"/>
      <c r="L861" s="55"/>
      <c r="M861" s="59"/>
      <c r="N861" s="59"/>
      <c r="O861" s="53"/>
      <c r="P861" s="53"/>
      <c r="Q861" s="57">
        <f t="shared" si="414"/>
        <v>0</v>
      </c>
      <c r="R861" s="53"/>
      <c r="S861" s="53">
        <f t="shared" si="416"/>
        <v>0</v>
      </c>
      <c r="T861" s="58"/>
      <c r="U861" s="58"/>
      <c r="V861" s="53">
        <f t="shared" si="415"/>
        <v>0</v>
      </c>
      <c r="W861" s="59"/>
      <c r="X861" s="6"/>
    </row>
    <row r="862" spans="1:24" s="77" customFormat="1" ht="15.75" x14ac:dyDescent="0.25">
      <c r="A862" s="33" t="s">
        <v>283</v>
      </c>
      <c r="B862" s="33" t="s">
        <v>333</v>
      </c>
      <c r="C862" s="42" t="s">
        <v>186</v>
      </c>
      <c r="D862" s="43" t="s">
        <v>187</v>
      </c>
      <c r="E862" s="53"/>
      <c r="F862" s="53"/>
      <c r="G862" s="53"/>
      <c r="H862" s="53"/>
      <c r="I862" s="54"/>
      <c r="J862" s="50"/>
      <c r="K862" s="54"/>
      <c r="L862" s="55"/>
      <c r="M862" s="59"/>
      <c r="N862" s="59"/>
      <c r="O862" s="53"/>
      <c r="P862" s="53"/>
      <c r="Q862" s="57">
        <f t="shared" si="414"/>
        <v>0</v>
      </c>
      <c r="R862" s="53"/>
      <c r="S862" s="53">
        <f t="shared" si="416"/>
        <v>0</v>
      </c>
      <c r="T862" s="58"/>
      <c r="U862" s="58"/>
      <c r="V862" s="53">
        <f t="shared" si="415"/>
        <v>0</v>
      </c>
      <c r="W862" s="59"/>
      <c r="X862" s="6"/>
    </row>
    <row r="863" spans="1:24" s="77" customFormat="1" ht="31.5" x14ac:dyDescent="0.25">
      <c r="A863" s="33" t="s">
        <v>283</v>
      </c>
      <c r="B863" s="33" t="s">
        <v>333</v>
      </c>
      <c r="C863" s="42" t="s">
        <v>188</v>
      </c>
      <c r="D863" s="43" t="s">
        <v>189</v>
      </c>
      <c r="E863" s="53"/>
      <c r="F863" s="53"/>
      <c r="G863" s="53"/>
      <c r="H863" s="53"/>
      <c r="I863" s="54"/>
      <c r="J863" s="50"/>
      <c r="K863" s="54"/>
      <c r="L863" s="55"/>
      <c r="M863" s="59"/>
      <c r="N863" s="59"/>
      <c r="O863" s="53"/>
      <c r="P863" s="53"/>
      <c r="Q863" s="57">
        <f t="shared" si="414"/>
        <v>0</v>
      </c>
      <c r="R863" s="53"/>
      <c r="S863" s="53">
        <f t="shared" si="416"/>
        <v>0</v>
      </c>
      <c r="T863" s="58"/>
      <c r="U863" s="58"/>
      <c r="V863" s="53">
        <f t="shared" si="415"/>
        <v>0</v>
      </c>
      <c r="W863" s="59"/>
      <c r="X863" s="6"/>
    </row>
    <row r="864" spans="1:24" s="77" customFormat="1" ht="15.75" x14ac:dyDescent="0.25">
      <c r="A864" s="33" t="s">
        <v>283</v>
      </c>
      <c r="B864" s="33" t="s">
        <v>333</v>
      </c>
      <c r="C864" s="42" t="s">
        <v>124</v>
      </c>
      <c r="D864" s="43" t="s">
        <v>165</v>
      </c>
      <c r="E864" s="53"/>
      <c r="F864" s="53"/>
      <c r="G864" s="53"/>
      <c r="H864" s="53"/>
      <c r="I864" s="54"/>
      <c r="J864" s="50"/>
      <c r="K864" s="54"/>
      <c r="L864" s="55"/>
      <c r="M864" s="59"/>
      <c r="N864" s="59"/>
      <c r="O864" s="53"/>
      <c r="P864" s="53"/>
      <c r="Q864" s="57">
        <f t="shared" si="414"/>
        <v>0</v>
      </c>
      <c r="R864" s="53"/>
      <c r="S864" s="53">
        <f t="shared" si="416"/>
        <v>0</v>
      </c>
      <c r="T864" s="58"/>
      <c r="U864" s="58"/>
      <c r="V864" s="53">
        <f t="shared" si="415"/>
        <v>0</v>
      </c>
      <c r="W864" s="59"/>
      <c r="X864" s="6"/>
    </row>
    <row r="865" spans="1:24" s="77" customFormat="1" ht="15.75" x14ac:dyDescent="0.25">
      <c r="A865" s="33" t="s">
        <v>283</v>
      </c>
      <c r="B865" s="33" t="s">
        <v>333</v>
      </c>
      <c r="C865" s="42" t="s">
        <v>125</v>
      </c>
      <c r="D865" s="43" t="s">
        <v>166</v>
      </c>
      <c r="E865" s="53"/>
      <c r="F865" s="53"/>
      <c r="G865" s="53"/>
      <c r="H865" s="53"/>
      <c r="I865" s="54"/>
      <c r="J865" s="50"/>
      <c r="K865" s="54"/>
      <c r="L865" s="55"/>
      <c r="M865" s="59"/>
      <c r="N865" s="59"/>
      <c r="O865" s="53"/>
      <c r="P865" s="53"/>
      <c r="Q865" s="57">
        <f t="shared" si="414"/>
        <v>0</v>
      </c>
      <c r="R865" s="53"/>
      <c r="S865" s="53">
        <f t="shared" si="416"/>
        <v>0</v>
      </c>
      <c r="T865" s="58"/>
      <c r="U865" s="58"/>
      <c r="V865" s="53">
        <f t="shared" si="415"/>
        <v>0</v>
      </c>
      <c r="W865" s="59"/>
      <c r="X865" s="6"/>
    </row>
    <row r="866" spans="1:24" s="77" customFormat="1" ht="47.25" x14ac:dyDescent="0.25">
      <c r="A866" s="33" t="s">
        <v>283</v>
      </c>
      <c r="B866" s="33" t="s">
        <v>333</v>
      </c>
      <c r="C866" s="42" t="s">
        <v>34</v>
      </c>
      <c r="D866" s="43" t="s">
        <v>167</v>
      </c>
      <c r="E866" s="53"/>
      <c r="F866" s="53"/>
      <c r="G866" s="53"/>
      <c r="H866" s="53"/>
      <c r="I866" s="54"/>
      <c r="J866" s="50"/>
      <c r="K866" s="54"/>
      <c r="L866" s="55"/>
      <c r="M866" s="59"/>
      <c r="N866" s="59"/>
      <c r="O866" s="53"/>
      <c r="P866" s="53"/>
      <c r="Q866" s="57">
        <f t="shared" si="414"/>
        <v>0</v>
      </c>
      <c r="R866" s="53"/>
      <c r="S866" s="53">
        <f t="shared" si="416"/>
        <v>0</v>
      </c>
      <c r="T866" s="58"/>
      <c r="U866" s="58"/>
      <c r="V866" s="53">
        <f t="shared" si="415"/>
        <v>0</v>
      </c>
      <c r="W866" s="59"/>
      <c r="X866" s="6"/>
    </row>
    <row r="867" spans="1:24" s="77" customFormat="1" ht="15.75" x14ac:dyDescent="0.25">
      <c r="A867" s="33" t="s">
        <v>283</v>
      </c>
      <c r="B867" s="33" t="s">
        <v>333</v>
      </c>
      <c r="C867" s="42" t="s">
        <v>35</v>
      </c>
      <c r="D867" s="43" t="s">
        <v>168</v>
      </c>
      <c r="E867" s="53"/>
      <c r="F867" s="53"/>
      <c r="G867" s="53"/>
      <c r="H867" s="53"/>
      <c r="I867" s="54"/>
      <c r="J867" s="50"/>
      <c r="K867" s="54"/>
      <c r="L867" s="55"/>
      <c r="M867" s="59"/>
      <c r="N867" s="59"/>
      <c r="O867" s="53"/>
      <c r="P867" s="53"/>
      <c r="Q867" s="57">
        <f t="shared" ref="Q867:Q887" si="417">O867-P867</f>
        <v>0</v>
      </c>
      <c r="R867" s="53"/>
      <c r="S867" s="53">
        <f t="shared" si="416"/>
        <v>0</v>
      </c>
      <c r="T867" s="58"/>
      <c r="U867" s="58"/>
      <c r="V867" s="53">
        <f t="shared" ref="V867:V887" si="418">T867-U867</f>
        <v>0</v>
      </c>
      <c r="W867" s="59"/>
      <c r="X867" s="6"/>
    </row>
    <row r="868" spans="1:24" s="77" customFormat="1" ht="31.5" x14ac:dyDescent="0.25">
      <c r="A868" s="33" t="s">
        <v>283</v>
      </c>
      <c r="B868" s="33" t="s">
        <v>333</v>
      </c>
      <c r="C868" s="42" t="s">
        <v>36</v>
      </c>
      <c r="D868" s="43" t="s">
        <v>190</v>
      </c>
      <c r="E868" s="53"/>
      <c r="F868" s="53"/>
      <c r="G868" s="53"/>
      <c r="H868" s="53"/>
      <c r="I868" s="54"/>
      <c r="J868" s="50"/>
      <c r="K868" s="54"/>
      <c r="L868" s="55"/>
      <c r="M868" s="59"/>
      <c r="N868" s="59"/>
      <c r="O868" s="53"/>
      <c r="P868" s="53"/>
      <c r="Q868" s="57">
        <f t="shared" si="417"/>
        <v>0</v>
      </c>
      <c r="R868" s="53"/>
      <c r="S868" s="53">
        <f t="shared" si="416"/>
        <v>0</v>
      </c>
      <c r="T868" s="58"/>
      <c r="U868" s="58"/>
      <c r="V868" s="53">
        <f t="shared" si="418"/>
        <v>0</v>
      </c>
      <c r="W868" s="59"/>
      <c r="X868" s="6"/>
    </row>
    <row r="869" spans="1:24" s="77" customFormat="1" ht="31.5" x14ac:dyDescent="0.25">
      <c r="A869" s="33" t="s">
        <v>283</v>
      </c>
      <c r="B869" s="33" t="s">
        <v>333</v>
      </c>
      <c r="C869" s="42" t="s">
        <v>37</v>
      </c>
      <c r="D869" s="43" t="s">
        <v>191</v>
      </c>
      <c r="E869" s="53"/>
      <c r="F869" s="53"/>
      <c r="G869" s="53"/>
      <c r="H869" s="53"/>
      <c r="I869" s="54"/>
      <c r="J869" s="50"/>
      <c r="K869" s="54"/>
      <c r="L869" s="55"/>
      <c r="M869" s="59"/>
      <c r="N869" s="59"/>
      <c r="O869" s="53"/>
      <c r="P869" s="53"/>
      <c r="Q869" s="57">
        <f t="shared" si="417"/>
        <v>0</v>
      </c>
      <c r="R869" s="53"/>
      <c r="S869" s="53">
        <f t="shared" ref="S869:S887" si="419">ROUND(R869/12*3,0)</f>
        <v>0</v>
      </c>
      <c r="T869" s="58"/>
      <c r="U869" s="58"/>
      <c r="V869" s="53">
        <f t="shared" si="418"/>
        <v>0</v>
      </c>
      <c r="W869" s="59"/>
      <c r="X869" s="6"/>
    </row>
    <row r="870" spans="1:24" s="77" customFormat="1" ht="31.5" x14ac:dyDescent="0.25">
      <c r="A870" s="33" t="s">
        <v>283</v>
      </c>
      <c r="B870" s="33" t="s">
        <v>333</v>
      </c>
      <c r="C870" s="42" t="s">
        <v>38</v>
      </c>
      <c r="D870" s="43" t="s">
        <v>169</v>
      </c>
      <c r="E870" s="53"/>
      <c r="F870" s="53"/>
      <c r="G870" s="53"/>
      <c r="H870" s="53"/>
      <c r="I870" s="54"/>
      <c r="J870" s="50"/>
      <c r="K870" s="54"/>
      <c r="L870" s="55"/>
      <c r="M870" s="59"/>
      <c r="N870" s="59"/>
      <c r="O870" s="53"/>
      <c r="P870" s="53"/>
      <c r="Q870" s="57">
        <f t="shared" si="417"/>
        <v>0</v>
      </c>
      <c r="R870" s="53"/>
      <c r="S870" s="53">
        <f t="shared" si="419"/>
        <v>0</v>
      </c>
      <c r="T870" s="58"/>
      <c r="U870" s="58"/>
      <c r="V870" s="53">
        <f t="shared" si="418"/>
        <v>0</v>
      </c>
      <c r="W870" s="59"/>
      <c r="X870" s="6"/>
    </row>
    <row r="871" spans="1:24" s="77" customFormat="1" ht="15.75" x14ac:dyDescent="0.25">
      <c r="A871" s="33" t="s">
        <v>283</v>
      </c>
      <c r="B871" s="33" t="s">
        <v>333</v>
      </c>
      <c r="C871" s="42" t="s">
        <v>39</v>
      </c>
      <c r="D871" s="43" t="s">
        <v>170</v>
      </c>
      <c r="E871" s="53"/>
      <c r="F871" s="53"/>
      <c r="G871" s="53"/>
      <c r="H871" s="53"/>
      <c r="I871" s="54"/>
      <c r="J871" s="50"/>
      <c r="K871" s="54"/>
      <c r="L871" s="55"/>
      <c r="M871" s="59"/>
      <c r="N871" s="59"/>
      <c r="O871" s="53"/>
      <c r="P871" s="53"/>
      <c r="Q871" s="57">
        <f t="shared" si="417"/>
        <v>0</v>
      </c>
      <c r="R871" s="53"/>
      <c r="S871" s="53">
        <f t="shared" si="419"/>
        <v>0</v>
      </c>
      <c r="T871" s="58"/>
      <c r="U871" s="58"/>
      <c r="V871" s="53">
        <f t="shared" si="418"/>
        <v>0</v>
      </c>
      <c r="W871" s="59"/>
      <c r="X871" s="6"/>
    </row>
    <row r="872" spans="1:24" s="77" customFormat="1" ht="47.25" x14ac:dyDescent="0.25">
      <c r="A872" s="33" t="s">
        <v>283</v>
      </c>
      <c r="B872" s="33" t="s">
        <v>333</v>
      </c>
      <c r="C872" s="42" t="s">
        <v>40</v>
      </c>
      <c r="D872" s="43" t="s">
        <v>172</v>
      </c>
      <c r="E872" s="53"/>
      <c r="F872" s="53"/>
      <c r="G872" s="53"/>
      <c r="H872" s="53"/>
      <c r="I872" s="54"/>
      <c r="J872" s="50"/>
      <c r="K872" s="54"/>
      <c r="L872" s="55"/>
      <c r="M872" s="59"/>
      <c r="N872" s="59"/>
      <c r="O872" s="53"/>
      <c r="P872" s="53"/>
      <c r="Q872" s="57">
        <f t="shared" si="417"/>
        <v>0</v>
      </c>
      <c r="R872" s="53"/>
      <c r="S872" s="53">
        <f t="shared" si="419"/>
        <v>0</v>
      </c>
      <c r="T872" s="58"/>
      <c r="U872" s="58"/>
      <c r="V872" s="53">
        <f t="shared" si="418"/>
        <v>0</v>
      </c>
      <c r="W872" s="59"/>
      <c r="X872" s="6"/>
    </row>
    <row r="873" spans="1:24" s="77" customFormat="1" ht="15.75" x14ac:dyDescent="0.25">
      <c r="A873" s="33" t="s">
        <v>283</v>
      </c>
      <c r="B873" s="33" t="s">
        <v>333</v>
      </c>
      <c r="C873" s="42" t="s">
        <v>41</v>
      </c>
      <c r="D873" s="43" t="s">
        <v>171</v>
      </c>
      <c r="E873" s="53"/>
      <c r="F873" s="53"/>
      <c r="G873" s="53"/>
      <c r="H873" s="53"/>
      <c r="I873" s="54"/>
      <c r="J873" s="50"/>
      <c r="K873" s="54"/>
      <c r="L873" s="55"/>
      <c r="M873" s="59"/>
      <c r="N873" s="59"/>
      <c r="O873" s="53"/>
      <c r="P873" s="53"/>
      <c r="Q873" s="57">
        <f t="shared" si="417"/>
        <v>0</v>
      </c>
      <c r="R873" s="53"/>
      <c r="S873" s="53">
        <f t="shared" si="419"/>
        <v>0</v>
      </c>
      <c r="T873" s="58"/>
      <c r="U873" s="58"/>
      <c r="V873" s="53">
        <f t="shared" si="418"/>
        <v>0</v>
      </c>
      <c r="W873" s="59"/>
      <c r="X873" s="6"/>
    </row>
    <row r="874" spans="1:24" s="77" customFormat="1" ht="15.75" x14ac:dyDescent="0.25">
      <c r="A874" s="33" t="s">
        <v>283</v>
      </c>
      <c r="B874" s="33" t="s">
        <v>333</v>
      </c>
      <c r="C874" s="42" t="s">
        <v>42</v>
      </c>
      <c r="D874" s="43" t="s">
        <v>192</v>
      </c>
      <c r="E874" s="53"/>
      <c r="F874" s="53"/>
      <c r="G874" s="53"/>
      <c r="H874" s="53"/>
      <c r="I874" s="54"/>
      <c r="J874" s="50"/>
      <c r="K874" s="54"/>
      <c r="L874" s="55"/>
      <c r="M874" s="59"/>
      <c r="N874" s="59"/>
      <c r="O874" s="53"/>
      <c r="P874" s="53"/>
      <c r="Q874" s="57">
        <f t="shared" si="417"/>
        <v>0</v>
      </c>
      <c r="R874" s="53"/>
      <c r="S874" s="53">
        <f t="shared" si="419"/>
        <v>0</v>
      </c>
      <c r="T874" s="58"/>
      <c r="U874" s="58"/>
      <c r="V874" s="53">
        <f t="shared" si="418"/>
        <v>0</v>
      </c>
      <c r="W874" s="59"/>
      <c r="X874" s="6"/>
    </row>
    <row r="875" spans="1:24" s="77" customFormat="1" ht="15.75" x14ac:dyDescent="0.25">
      <c r="A875" s="33" t="s">
        <v>283</v>
      </c>
      <c r="B875" s="33" t="s">
        <v>333</v>
      </c>
      <c r="C875" s="42" t="s">
        <v>43</v>
      </c>
      <c r="D875" s="43" t="s">
        <v>193</v>
      </c>
      <c r="E875" s="53"/>
      <c r="F875" s="53"/>
      <c r="G875" s="53"/>
      <c r="H875" s="53"/>
      <c r="I875" s="54"/>
      <c r="J875" s="50"/>
      <c r="K875" s="54"/>
      <c r="L875" s="55"/>
      <c r="M875" s="59"/>
      <c r="N875" s="59"/>
      <c r="O875" s="53"/>
      <c r="P875" s="53"/>
      <c r="Q875" s="57">
        <f t="shared" si="417"/>
        <v>0</v>
      </c>
      <c r="R875" s="53"/>
      <c r="S875" s="53">
        <f t="shared" si="419"/>
        <v>0</v>
      </c>
      <c r="T875" s="58"/>
      <c r="U875" s="58"/>
      <c r="V875" s="53">
        <f t="shared" si="418"/>
        <v>0</v>
      </c>
      <c r="W875" s="59"/>
      <c r="X875" s="6"/>
    </row>
    <row r="876" spans="1:24" s="77" customFormat="1" ht="15.75" x14ac:dyDescent="0.25">
      <c r="A876" s="33" t="s">
        <v>283</v>
      </c>
      <c r="B876" s="33" t="s">
        <v>333</v>
      </c>
      <c r="C876" s="42" t="s">
        <v>44</v>
      </c>
      <c r="D876" s="43" t="s">
        <v>173</v>
      </c>
      <c r="E876" s="53"/>
      <c r="F876" s="53"/>
      <c r="G876" s="53"/>
      <c r="H876" s="53"/>
      <c r="I876" s="54"/>
      <c r="J876" s="50"/>
      <c r="K876" s="54"/>
      <c r="L876" s="55"/>
      <c r="M876" s="59"/>
      <c r="N876" s="59"/>
      <c r="O876" s="53"/>
      <c r="P876" s="53"/>
      <c r="Q876" s="57">
        <f t="shared" si="417"/>
        <v>0</v>
      </c>
      <c r="R876" s="53"/>
      <c r="S876" s="53">
        <f t="shared" si="419"/>
        <v>0</v>
      </c>
      <c r="T876" s="58"/>
      <c r="U876" s="58"/>
      <c r="V876" s="53">
        <f t="shared" si="418"/>
        <v>0</v>
      </c>
      <c r="W876" s="59"/>
      <c r="X876" s="6"/>
    </row>
    <row r="877" spans="1:24" s="77" customFormat="1" ht="15.75" x14ac:dyDescent="0.25">
      <c r="A877" s="33" t="s">
        <v>283</v>
      </c>
      <c r="B877" s="33" t="s">
        <v>333</v>
      </c>
      <c r="C877" s="42" t="s">
        <v>45</v>
      </c>
      <c r="D877" s="43" t="s">
        <v>187</v>
      </c>
      <c r="E877" s="53"/>
      <c r="F877" s="53"/>
      <c r="G877" s="53"/>
      <c r="H877" s="53"/>
      <c r="I877" s="54"/>
      <c r="J877" s="50"/>
      <c r="K877" s="54"/>
      <c r="L877" s="55"/>
      <c r="M877" s="59"/>
      <c r="N877" s="59"/>
      <c r="O877" s="53"/>
      <c r="P877" s="53"/>
      <c r="Q877" s="57">
        <f t="shared" si="417"/>
        <v>0</v>
      </c>
      <c r="R877" s="53"/>
      <c r="S877" s="53">
        <f t="shared" si="419"/>
        <v>0</v>
      </c>
      <c r="T877" s="58"/>
      <c r="U877" s="58"/>
      <c r="V877" s="53">
        <f t="shared" si="418"/>
        <v>0</v>
      </c>
      <c r="W877" s="59"/>
      <c r="X877" s="6"/>
    </row>
    <row r="878" spans="1:24" s="77" customFormat="1" ht="15.75" x14ac:dyDescent="0.25">
      <c r="A878" s="33" t="s">
        <v>283</v>
      </c>
      <c r="B878" s="33" t="s">
        <v>333</v>
      </c>
      <c r="C878" s="42" t="s">
        <v>46</v>
      </c>
      <c r="D878" s="43" t="s">
        <v>194</v>
      </c>
      <c r="E878" s="53"/>
      <c r="F878" s="53"/>
      <c r="G878" s="53"/>
      <c r="H878" s="53"/>
      <c r="I878" s="54"/>
      <c r="J878" s="50"/>
      <c r="K878" s="54"/>
      <c r="L878" s="55"/>
      <c r="M878" s="59"/>
      <c r="N878" s="59"/>
      <c r="O878" s="53"/>
      <c r="P878" s="53"/>
      <c r="Q878" s="57">
        <f t="shared" si="417"/>
        <v>0</v>
      </c>
      <c r="R878" s="53"/>
      <c r="S878" s="53">
        <f t="shared" si="419"/>
        <v>0</v>
      </c>
      <c r="T878" s="58"/>
      <c r="U878" s="58"/>
      <c r="V878" s="53">
        <f t="shared" si="418"/>
        <v>0</v>
      </c>
      <c r="W878" s="59"/>
      <c r="X878" s="6"/>
    </row>
    <row r="879" spans="1:24" s="77" customFormat="1" ht="15.75" x14ac:dyDescent="0.25">
      <c r="A879" s="33" t="s">
        <v>283</v>
      </c>
      <c r="B879" s="33" t="s">
        <v>333</v>
      </c>
      <c r="C879" s="42" t="s">
        <v>47</v>
      </c>
      <c r="D879" s="43" t="s">
        <v>121</v>
      </c>
      <c r="E879" s="53"/>
      <c r="F879" s="53"/>
      <c r="G879" s="53"/>
      <c r="H879" s="53"/>
      <c r="I879" s="54"/>
      <c r="J879" s="50"/>
      <c r="K879" s="54"/>
      <c r="L879" s="55"/>
      <c r="M879" s="59"/>
      <c r="N879" s="59"/>
      <c r="O879" s="53"/>
      <c r="P879" s="53"/>
      <c r="Q879" s="57">
        <f t="shared" si="417"/>
        <v>0</v>
      </c>
      <c r="R879" s="53"/>
      <c r="S879" s="53">
        <f t="shared" si="419"/>
        <v>0</v>
      </c>
      <c r="T879" s="58"/>
      <c r="U879" s="58"/>
      <c r="V879" s="53">
        <f t="shared" si="418"/>
        <v>0</v>
      </c>
      <c r="W879" s="59"/>
      <c r="X879" s="6"/>
    </row>
    <row r="880" spans="1:24" s="77" customFormat="1" ht="15.75" x14ac:dyDescent="0.25">
      <c r="A880" s="33" t="s">
        <v>283</v>
      </c>
      <c r="B880" s="33" t="s">
        <v>333</v>
      </c>
      <c r="C880" s="42" t="s">
        <v>48</v>
      </c>
      <c r="D880" s="43" t="s">
        <v>195</v>
      </c>
      <c r="E880" s="53"/>
      <c r="F880" s="53"/>
      <c r="G880" s="53"/>
      <c r="H880" s="53"/>
      <c r="I880" s="54"/>
      <c r="J880" s="50"/>
      <c r="K880" s="54"/>
      <c r="L880" s="55"/>
      <c r="M880" s="59"/>
      <c r="N880" s="59"/>
      <c r="O880" s="53"/>
      <c r="P880" s="53"/>
      <c r="Q880" s="57">
        <f t="shared" si="417"/>
        <v>0</v>
      </c>
      <c r="R880" s="53"/>
      <c r="S880" s="53">
        <f t="shared" si="419"/>
        <v>0</v>
      </c>
      <c r="T880" s="58"/>
      <c r="U880" s="58"/>
      <c r="V880" s="53">
        <f t="shared" si="418"/>
        <v>0</v>
      </c>
      <c r="W880" s="59"/>
      <c r="X880" s="6"/>
    </row>
    <row r="881" spans="1:26" s="77" customFormat="1" ht="31.5" x14ac:dyDescent="0.25">
      <c r="A881" s="33" t="s">
        <v>283</v>
      </c>
      <c r="B881" s="33" t="s">
        <v>333</v>
      </c>
      <c r="C881" s="42" t="s">
        <v>128</v>
      </c>
      <c r="D881" s="43" t="s">
        <v>118</v>
      </c>
      <c r="E881" s="53"/>
      <c r="F881" s="53"/>
      <c r="G881" s="53"/>
      <c r="H881" s="53"/>
      <c r="I881" s="54"/>
      <c r="J881" s="50"/>
      <c r="K881" s="54"/>
      <c r="L881" s="55"/>
      <c r="M881" s="59"/>
      <c r="N881" s="59"/>
      <c r="O881" s="53"/>
      <c r="P881" s="53"/>
      <c r="Q881" s="57">
        <f t="shared" si="417"/>
        <v>0</v>
      </c>
      <c r="R881" s="53"/>
      <c r="S881" s="53">
        <f t="shared" si="419"/>
        <v>0</v>
      </c>
      <c r="T881" s="58"/>
      <c r="U881" s="58"/>
      <c r="V881" s="53">
        <f t="shared" si="418"/>
        <v>0</v>
      </c>
      <c r="W881" s="59"/>
      <c r="X881" s="6"/>
    </row>
    <row r="882" spans="1:26" s="77" customFormat="1" ht="15.75" x14ac:dyDescent="0.25">
      <c r="A882" s="33" t="s">
        <v>283</v>
      </c>
      <c r="B882" s="33" t="s">
        <v>333</v>
      </c>
      <c r="C882" s="42" t="s">
        <v>47</v>
      </c>
      <c r="D882" s="43" t="s">
        <v>121</v>
      </c>
      <c r="E882" s="53"/>
      <c r="F882" s="53"/>
      <c r="G882" s="53"/>
      <c r="H882" s="53"/>
      <c r="I882" s="54"/>
      <c r="J882" s="50"/>
      <c r="K882" s="54"/>
      <c r="L882" s="55"/>
      <c r="M882" s="59"/>
      <c r="N882" s="59"/>
      <c r="O882" s="53"/>
      <c r="P882" s="53"/>
      <c r="Q882" s="57">
        <f t="shared" si="417"/>
        <v>0</v>
      </c>
      <c r="R882" s="53"/>
      <c r="S882" s="53">
        <f t="shared" si="419"/>
        <v>0</v>
      </c>
      <c r="T882" s="58"/>
      <c r="U882" s="58"/>
      <c r="V882" s="53">
        <f t="shared" si="418"/>
        <v>0</v>
      </c>
      <c r="W882" s="59"/>
      <c r="X882" s="6"/>
    </row>
    <row r="883" spans="1:26" s="77" customFormat="1" ht="31.5" x14ac:dyDescent="0.25">
      <c r="A883" s="33" t="s">
        <v>283</v>
      </c>
      <c r="B883" s="33" t="s">
        <v>333</v>
      </c>
      <c r="C883" s="42" t="s">
        <v>49</v>
      </c>
      <c r="D883" s="43" t="s">
        <v>196</v>
      </c>
      <c r="E883" s="53"/>
      <c r="F883" s="53"/>
      <c r="G883" s="53"/>
      <c r="H883" s="53"/>
      <c r="I883" s="54"/>
      <c r="J883" s="50"/>
      <c r="K883" s="54"/>
      <c r="L883" s="55"/>
      <c r="M883" s="59"/>
      <c r="N883" s="59"/>
      <c r="O883" s="53"/>
      <c r="P883" s="53"/>
      <c r="Q883" s="57">
        <f t="shared" si="417"/>
        <v>0</v>
      </c>
      <c r="R883" s="53"/>
      <c r="S883" s="53">
        <f t="shared" si="419"/>
        <v>0</v>
      </c>
      <c r="T883" s="58"/>
      <c r="U883" s="58"/>
      <c r="V883" s="53">
        <f t="shared" si="418"/>
        <v>0</v>
      </c>
      <c r="W883" s="59"/>
      <c r="X883" s="6"/>
    </row>
    <row r="884" spans="1:26" s="77" customFormat="1" ht="31.5" x14ac:dyDescent="0.25">
      <c r="A884" s="33" t="s">
        <v>283</v>
      </c>
      <c r="B884" s="33" t="s">
        <v>333</v>
      </c>
      <c r="C884" s="42" t="s">
        <v>197</v>
      </c>
      <c r="D884" s="43" t="s">
        <v>198</v>
      </c>
      <c r="E884" s="53"/>
      <c r="F884" s="53"/>
      <c r="G884" s="53"/>
      <c r="H884" s="53"/>
      <c r="I884" s="54"/>
      <c r="J884" s="50"/>
      <c r="K884" s="54"/>
      <c r="L884" s="55"/>
      <c r="M884" s="59"/>
      <c r="N884" s="59"/>
      <c r="O884" s="53"/>
      <c r="P884" s="53"/>
      <c r="Q884" s="57">
        <f t="shared" si="417"/>
        <v>0</v>
      </c>
      <c r="R884" s="53"/>
      <c r="S884" s="53">
        <f t="shared" si="419"/>
        <v>0</v>
      </c>
      <c r="T884" s="58"/>
      <c r="U884" s="58"/>
      <c r="V884" s="53">
        <f t="shared" si="418"/>
        <v>0</v>
      </c>
      <c r="W884" s="59"/>
      <c r="X884" s="6"/>
    </row>
    <row r="885" spans="1:26" s="77" customFormat="1" ht="47.25" x14ac:dyDescent="0.25">
      <c r="A885" s="33" t="s">
        <v>283</v>
      </c>
      <c r="B885" s="33" t="s">
        <v>333</v>
      </c>
      <c r="C885" s="42" t="s">
        <v>199</v>
      </c>
      <c r="D885" s="43" t="s">
        <v>200</v>
      </c>
      <c r="E885" s="53"/>
      <c r="F885" s="53"/>
      <c r="G885" s="53"/>
      <c r="H885" s="53"/>
      <c r="I885" s="54"/>
      <c r="J885" s="50"/>
      <c r="K885" s="54"/>
      <c r="L885" s="55"/>
      <c r="M885" s="59"/>
      <c r="N885" s="59"/>
      <c r="O885" s="53"/>
      <c r="P885" s="53"/>
      <c r="Q885" s="57">
        <f t="shared" si="417"/>
        <v>0</v>
      </c>
      <c r="R885" s="53"/>
      <c r="S885" s="53">
        <f t="shared" si="419"/>
        <v>0</v>
      </c>
      <c r="T885" s="58"/>
      <c r="U885" s="58"/>
      <c r="V885" s="53">
        <f t="shared" si="418"/>
        <v>0</v>
      </c>
      <c r="W885" s="59"/>
      <c r="X885" s="6"/>
      <c r="Y885" s="177"/>
      <c r="Z885" s="177"/>
    </row>
    <row r="886" spans="1:26" s="77" customFormat="1" ht="31.5" x14ac:dyDescent="0.25">
      <c r="A886" s="33" t="s">
        <v>283</v>
      </c>
      <c r="B886" s="33" t="s">
        <v>333</v>
      </c>
      <c r="C886" s="42" t="s">
        <v>201</v>
      </c>
      <c r="D886" s="43" t="s">
        <v>202</v>
      </c>
      <c r="E886" s="53"/>
      <c r="F886" s="53"/>
      <c r="G886" s="53"/>
      <c r="H886" s="53"/>
      <c r="I886" s="54"/>
      <c r="J886" s="50"/>
      <c r="K886" s="54"/>
      <c r="L886" s="55"/>
      <c r="M886" s="59"/>
      <c r="N886" s="59"/>
      <c r="O886" s="53"/>
      <c r="P886" s="53"/>
      <c r="Q886" s="57">
        <f t="shared" si="417"/>
        <v>0</v>
      </c>
      <c r="R886" s="53"/>
      <c r="S886" s="53">
        <f t="shared" si="419"/>
        <v>0</v>
      </c>
      <c r="T886" s="58"/>
      <c r="U886" s="58"/>
      <c r="V886" s="53">
        <f t="shared" si="418"/>
        <v>0</v>
      </c>
      <c r="W886" s="59"/>
      <c r="X886" s="6"/>
    </row>
    <row r="887" spans="1:26" s="77" customFormat="1" ht="47.25" x14ac:dyDescent="0.25">
      <c r="A887" s="33" t="s">
        <v>283</v>
      </c>
      <c r="B887" s="33" t="s">
        <v>333</v>
      </c>
      <c r="C887" s="42" t="s">
        <v>203</v>
      </c>
      <c r="D887" s="43" t="s">
        <v>204</v>
      </c>
      <c r="E887" s="53"/>
      <c r="F887" s="53"/>
      <c r="G887" s="53"/>
      <c r="H887" s="53"/>
      <c r="I887" s="54"/>
      <c r="J887" s="50"/>
      <c r="K887" s="54"/>
      <c r="L887" s="55"/>
      <c r="M887" s="59"/>
      <c r="N887" s="59"/>
      <c r="O887" s="53"/>
      <c r="P887" s="53"/>
      <c r="Q887" s="57">
        <f t="shared" si="417"/>
        <v>0</v>
      </c>
      <c r="R887" s="53"/>
      <c r="S887" s="53">
        <f t="shared" si="419"/>
        <v>0</v>
      </c>
      <c r="T887" s="58"/>
      <c r="U887" s="58"/>
      <c r="V887" s="53">
        <f t="shared" si="418"/>
        <v>0</v>
      </c>
      <c r="W887" s="59"/>
      <c r="X887" s="6"/>
    </row>
    <row r="888" spans="1:26" s="77" customFormat="1" ht="31.5" x14ac:dyDescent="0.25">
      <c r="A888" s="33" t="s">
        <v>283</v>
      </c>
      <c r="B888" s="22" t="s">
        <v>334</v>
      </c>
      <c r="C888" s="23" t="s">
        <v>102</v>
      </c>
      <c r="D888" s="32" t="s">
        <v>50</v>
      </c>
      <c r="E888" s="64">
        <f>SUM(E889:E935)</f>
        <v>45198</v>
      </c>
      <c r="F888" s="64">
        <f>SUM(F889:F935)</f>
        <v>36580</v>
      </c>
      <c r="G888" s="64">
        <f>SUM(G889:G935)</f>
        <v>44547.58</v>
      </c>
      <c r="H888" s="64">
        <f>SUM(H889:H935)</f>
        <v>37870</v>
      </c>
      <c r="I888" s="64">
        <f>SUM(I889:I934)</f>
        <v>8051.58</v>
      </c>
      <c r="J888" s="50">
        <f>ROUND(I888/F888*100,2)</f>
        <v>22.01</v>
      </c>
      <c r="K888" s="64">
        <f>SUM(K889:K934)</f>
        <v>-120</v>
      </c>
      <c r="L888" s="55">
        <f>ROUND(K888*100/-F888,2)</f>
        <v>0.33</v>
      </c>
      <c r="M888" s="64"/>
      <c r="N888" s="64"/>
      <c r="O888" s="64">
        <f t="shared" ref="O888:V888" si="420">SUM(O889:O932)</f>
        <v>0</v>
      </c>
      <c r="P888" s="64">
        <f t="shared" si="420"/>
        <v>0</v>
      </c>
      <c r="Q888" s="64">
        <f t="shared" si="420"/>
        <v>0</v>
      </c>
      <c r="R888" s="64">
        <f t="shared" si="420"/>
        <v>0</v>
      </c>
      <c r="S888" s="64">
        <f t="shared" si="420"/>
        <v>0</v>
      </c>
      <c r="T888" s="64">
        <f t="shared" si="420"/>
        <v>0</v>
      </c>
      <c r="U888" s="64">
        <f t="shared" si="420"/>
        <v>0</v>
      </c>
      <c r="V888" s="64">
        <f t="shared" si="420"/>
        <v>0</v>
      </c>
      <c r="W888" s="64"/>
      <c r="X888" s="6"/>
    </row>
    <row r="889" spans="1:26" s="77" customFormat="1" ht="63" x14ac:dyDescent="0.25">
      <c r="A889" s="33" t="s">
        <v>283</v>
      </c>
      <c r="B889" s="44" t="s">
        <v>334</v>
      </c>
      <c r="C889" s="23" t="s">
        <v>102</v>
      </c>
      <c r="D889" s="43" t="s">
        <v>205</v>
      </c>
      <c r="E889" s="53"/>
      <c r="F889" s="53"/>
      <c r="G889" s="53"/>
      <c r="H889" s="53"/>
      <c r="I889" s="54"/>
      <c r="J889" s="50"/>
      <c r="K889" s="54"/>
      <c r="L889" s="55"/>
      <c r="M889" s="59"/>
      <c r="N889" s="59"/>
      <c r="O889" s="53"/>
      <c r="P889" s="53"/>
      <c r="Q889" s="57">
        <f>O889-P889</f>
        <v>0</v>
      </c>
      <c r="R889" s="53"/>
      <c r="S889" s="53">
        <f>ROUND(R889/12*3,0)</f>
        <v>0</v>
      </c>
      <c r="T889" s="58"/>
      <c r="U889" s="58"/>
      <c r="V889" s="53">
        <f>T889-U889</f>
        <v>0</v>
      </c>
      <c r="W889" s="59"/>
      <c r="X889" s="6"/>
    </row>
    <row r="890" spans="1:26" s="77" customFormat="1" ht="15.75" x14ac:dyDescent="0.25">
      <c r="A890" s="33" t="s">
        <v>283</v>
      </c>
      <c r="B890" s="44" t="s">
        <v>334</v>
      </c>
      <c r="C890" s="23" t="s">
        <v>366</v>
      </c>
      <c r="D890" s="43" t="s">
        <v>369</v>
      </c>
      <c r="E890" s="53"/>
      <c r="F890" s="53"/>
      <c r="G890" s="53"/>
      <c r="H890" s="53"/>
      <c r="I890" s="119"/>
      <c r="J890" s="55"/>
      <c r="K890" s="54"/>
      <c r="L890" s="55"/>
      <c r="M890" s="59"/>
      <c r="N890" s="59"/>
      <c r="O890" s="53"/>
      <c r="P890" s="53"/>
      <c r="Q890" s="57"/>
      <c r="R890" s="53"/>
      <c r="S890" s="53"/>
      <c r="T890" s="58"/>
      <c r="U890" s="58"/>
      <c r="V890" s="53"/>
      <c r="W890" s="59"/>
      <c r="X890" s="6"/>
    </row>
    <row r="891" spans="1:26" s="77" customFormat="1" ht="15.75" x14ac:dyDescent="0.25">
      <c r="A891" s="33" t="s">
        <v>283</v>
      </c>
      <c r="B891" s="44" t="s">
        <v>334</v>
      </c>
      <c r="C891" s="23" t="s">
        <v>367</v>
      </c>
      <c r="D891" s="43" t="s">
        <v>370</v>
      </c>
      <c r="E891" s="53"/>
      <c r="F891" s="53"/>
      <c r="G891" s="53"/>
      <c r="H891" s="53"/>
      <c r="I891" s="54"/>
      <c r="J891" s="50"/>
      <c r="K891" s="54"/>
      <c r="L891" s="55"/>
      <c r="M891" s="59"/>
      <c r="N891" s="59"/>
      <c r="O891" s="53"/>
      <c r="P891" s="53"/>
      <c r="Q891" s="57"/>
      <c r="R891" s="53"/>
      <c r="S891" s="53"/>
      <c r="T891" s="58"/>
      <c r="U891" s="58"/>
      <c r="V891" s="53"/>
      <c r="W891" s="59"/>
      <c r="X891" s="6"/>
    </row>
    <row r="892" spans="1:26" s="77" customFormat="1" ht="31.5" x14ac:dyDescent="0.25">
      <c r="A892" s="33" t="s">
        <v>283</v>
      </c>
      <c r="B892" s="44" t="s">
        <v>334</v>
      </c>
      <c r="C892" s="23" t="s">
        <v>368</v>
      </c>
      <c r="D892" s="43" t="s">
        <v>371</v>
      </c>
      <c r="E892" s="53"/>
      <c r="F892" s="53"/>
      <c r="G892" s="53"/>
      <c r="H892" s="53"/>
      <c r="I892" s="54"/>
      <c r="J892" s="50"/>
      <c r="K892" s="54"/>
      <c r="L892" s="55"/>
      <c r="M892" s="59"/>
      <c r="N892" s="59"/>
      <c r="O892" s="53"/>
      <c r="P892" s="53"/>
      <c r="Q892" s="57"/>
      <c r="R892" s="53"/>
      <c r="S892" s="53"/>
      <c r="T892" s="58"/>
      <c r="U892" s="58"/>
      <c r="V892" s="53"/>
      <c r="W892" s="59"/>
      <c r="X892" s="6"/>
    </row>
    <row r="893" spans="1:26" s="77" customFormat="1" ht="31.5" x14ac:dyDescent="0.25">
      <c r="A893" s="33" t="s">
        <v>283</v>
      </c>
      <c r="B893" s="44" t="s">
        <v>334</v>
      </c>
      <c r="C893" s="37" t="s">
        <v>206</v>
      </c>
      <c r="D893" s="43" t="s">
        <v>207</v>
      </c>
      <c r="E893" s="53"/>
      <c r="F893" s="53"/>
      <c r="G893" s="53"/>
      <c r="H893" s="53"/>
      <c r="I893" s="54"/>
      <c r="J893" s="50"/>
      <c r="K893" s="54"/>
      <c r="L893" s="55"/>
      <c r="M893" s="59"/>
      <c r="N893" s="59"/>
      <c r="O893" s="53"/>
      <c r="P893" s="53"/>
      <c r="Q893" s="57">
        <f t="shared" ref="Q893:Q930" si="421">O893-P893</f>
        <v>0</v>
      </c>
      <c r="R893" s="53"/>
      <c r="S893" s="53">
        <f t="shared" ref="S893:S930" si="422">ROUND(R893/12*3,0)</f>
        <v>0</v>
      </c>
      <c r="T893" s="58"/>
      <c r="U893" s="58"/>
      <c r="V893" s="53">
        <f t="shared" ref="V893:V930" si="423">T893-U893</f>
        <v>0</v>
      </c>
      <c r="W893" s="59"/>
      <c r="X893" s="6"/>
    </row>
    <row r="894" spans="1:26" s="77" customFormat="1" ht="31.5" x14ac:dyDescent="0.25">
      <c r="A894" s="33" t="s">
        <v>283</v>
      </c>
      <c r="B894" s="44" t="s">
        <v>334</v>
      </c>
      <c r="C894" s="37" t="s">
        <v>208</v>
      </c>
      <c r="D894" s="43" t="s">
        <v>209</v>
      </c>
      <c r="E894" s="53">
        <v>4135</v>
      </c>
      <c r="F894" s="53">
        <f>ROUND(E894/12*7,0)</f>
        <v>2412</v>
      </c>
      <c r="G894" s="59">
        <v>3091.66</v>
      </c>
      <c r="H894" s="99">
        <v>2335</v>
      </c>
      <c r="I894" s="119">
        <f t="shared" ref="I894" si="424">G894-F894</f>
        <v>679.65999999999985</v>
      </c>
      <c r="J894" s="55">
        <f t="shared" ref="J894" si="425">ROUND(I894/F894*100,2)</f>
        <v>28.18</v>
      </c>
      <c r="K894" s="54"/>
      <c r="L894" s="55"/>
      <c r="M894" s="59"/>
      <c r="N894" s="59"/>
      <c r="O894" s="53"/>
      <c r="P894" s="53"/>
      <c r="Q894" s="57">
        <f t="shared" si="421"/>
        <v>0</v>
      </c>
      <c r="R894" s="53"/>
      <c r="S894" s="53">
        <f t="shared" si="422"/>
        <v>0</v>
      </c>
      <c r="T894" s="58"/>
      <c r="U894" s="58"/>
      <c r="V894" s="53">
        <f t="shared" si="423"/>
        <v>0</v>
      </c>
      <c r="W894" s="59"/>
      <c r="X894" s="6"/>
    </row>
    <row r="895" spans="1:26" s="77" customFormat="1" ht="15.75" x14ac:dyDescent="0.25">
      <c r="A895" s="33" t="s">
        <v>283</v>
      </c>
      <c r="B895" s="44" t="s">
        <v>334</v>
      </c>
      <c r="C895" s="37" t="s">
        <v>210</v>
      </c>
      <c r="D895" s="43" t="s">
        <v>223</v>
      </c>
      <c r="E895" s="53"/>
      <c r="F895" s="53"/>
      <c r="G895" s="53"/>
      <c r="H895" s="53"/>
      <c r="I895" s="54"/>
      <c r="J895" s="50"/>
      <c r="K895" s="54"/>
      <c r="L895" s="55"/>
      <c r="M895" s="59"/>
      <c r="N895" s="59"/>
      <c r="O895" s="53"/>
      <c r="P895" s="53"/>
      <c r="Q895" s="57">
        <f t="shared" si="421"/>
        <v>0</v>
      </c>
      <c r="R895" s="53"/>
      <c r="S895" s="53">
        <f t="shared" si="422"/>
        <v>0</v>
      </c>
      <c r="T895" s="58"/>
      <c r="U895" s="58"/>
      <c r="V895" s="53">
        <f t="shared" si="423"/>
        <v>0</v>
      </c>
      <c r="W895" s="59"/>
      <c r="X895" s="6"/>
    </row>
    <row r="896" spans="1:26" s="77" customFormat="1" ht="31.5" x14ac:dyDescent="0.25">
      <c r="A896" s="33" t="s">
        <v>283</v>
      </c>
      <c r="B896" s="44" t="s">
        <v>334</v>
      </c>
      <c r="C896" s="37" t="s">
        <v>211</v>
      </c>
      <c r="D896" s="43" t="s">
        <v>212</v>
      </c>
      <c r="E896" s="53"/>
      <c r="F896" s="53">
        <f>E896/12*1</f>
        <v>0</v>
      </c>
      <c r="G896" s="53"/>
      <c r="H896" s="53"/>
      <c r="I896" s="54"/>
      <c r="J896" s="50"/>
      <c r="K896" s="54"/>
      <c r="L896" s="55"/>
      <c r="M896" s="59"/>
      <c r="N896" s="59"/>
      <c r="O896" s="53"/>
      <c r="P896" s="53"/>
      <c r="Q896" s="57">
        <f t="shared" si="421"/>
        <v>0</v>
      </c>
      <c r="R896" s="53"/>
      <c r="S896" s="53">
        <f t="shared" si="422"/>
        <v>0</v>
      </c>
      <c r="T896" s="58"/>
      <c r="U896" s="58"/>
      <c r="V896" s="53">
        <f t="shared" si="423"/>
        <v>0</v>
      </c>
      <c r="W896" s="59"/>
      <c r="X896" s="6"/>
    </row>
    <row r="897" spans="1:27" s="77" customFormat="1" ht="15.75" x14ac:dyDescent="0.25">
      <c r="A897" s="33" t="s">
        <v>283</v>
      </c>
      <c r="B897" s="44" t="s">
        <v>334</v>
      </c>
      <c r="C897" s="37" t="s">
        <v>213</v>
      </c>
      <c r="D897" s="43" t="s">
        <v>214</v>
      </c>
      <c r="E897" s="53"/>
      <c r="F897" s="53"/>
      <c r="G897" s="53"/>
      <c r="H897" s="53"/>
      <c r="I897" s="54"/>
      <c r="J897" s="50"/>
      <c r="K897" s="54"/>
      <c r="L897" s="55"/>
      <c r="M897" s="59"/>
      <c r="N897" s="59"/>
      <c r="O897" s="53"/>
      <c r="P897" s="53"/>
      <c r="Q897" s="57">
        <f t="shared" si="421"/>
        <v>0</v>
      </c>
      <c r="R897" s="53"/>
      <c r="S897" s="53">
        <f t="shared" si="422"/>
        <v>0</v>
      </c>
      <c r="T897" s="58"/>
      <c r="U897" s="58"/>
      <c r="V897" s="53">
        <f t="shared" si="423"/>
        <v>0</v>
      </c>
      <c r="W897" s="59"/>
      <c r="X897" s="6"/>
    </row>
    <row r="898" spans="1:27" s="77" customFormat="1" ht="31.5" x14ac:dyDescent="0.25">
      <c r="A898" s="33" t="s">
        <v>283</v>
      </c>
      <c r="B898" s="44" t="s">
        <v>334</v>
      </c>
      <c r="C898" s="37" t="s">
        <v>215</v>
      </c>
      <c r="D898" s="43" t="s">
        <v>216</v>
      </c>
      <c r="E898" s="53">
        <v>16262</v>
      </c>
      <c r="F898" s="53">
        <f>ROUND(E898/12*7,0)</f>
        <v>9486</v>
      </c>
      <c r="G898" s="59">
        <v>11791.1</v>
      </c>
      <c r="H898" s="99">
        <v>10937</v>
      </c>
      <c r="I898" s="119">
        <f t="shared" ref="I898" si="426">G898-F898</f>
        <v>2305.1000000000004</v>
      </c>
      <c r="J898" s="55">
        <f t="shared" ref="J898" si="427">ROUND(I898/F898*100,2)</f>
        <v>24.3</v>
      </c>
      <c r="K898" s="54"/>
      <c r="L898" s="55"/>
      <c r="M898" s="59"/>
      <c r="N898" s="59"/>
      <c r="O898" s="53"/>
      <c r="P898" s="53"/>
      <c r="Q898" s="57">
        <f t="shared" si="421"/>
        <v>0</v>
      </c>
      <c r="R898" s="53"/>
      <c r="S898" s="53">
        <f t="shared" si="422"/>
        <v>0</v>
      </c>
      <c r="T898" s="58"/>
      <c r="U898" s="58"/>
      <c r="V898" s="53">
        <f t="shared" si="423"/>
        <v>0</v>
      </c>
      <c r="W898" s="59"/>
      <c r="X898" s="6"/>
      <c r="Y898" s="177"/>
      <c r="Z898" s="177"/>
      <c r="AA898" s="177"/>
    </row>
    <row r="899" spans="1:27" s="77" customFormat="1" ht="31.5" x14ac:dyDescent="0.25">
      <c r="A899" s="33" t="s">
        <v>283</v>
      </c>
      <c r="B899" s="44" t="s">
        <v>334</v>
      </c>
      <c r="C899" s="37" t="s">
        <v>217</v>
      </c>
      <c r="D899" s="43" t="s">
        <v>218</v>
      </c>
      <c r="E899" s="53"/>
      <c r="F899" s="53">
        <f>E899/12*1</f>
        <v>0</v>
      </c>
      <c r="G899" s="53"/>
      <c r="H899" s="53"/>
      <c r="I899" s="54"/>
      <c r="J899" s="50"/>
      <c r="K899" s="54"/>
      <c r="L899" s="55"/>
      <c r="M899" s="59"/>
      <c r="N899" s="59"/>
      <c r="O899" s="53"/>
      <c r="P899" s="53"/>
      <c r="Q899" s="57">
        <f t="shared" si="421"/>
        <v>0</v>
      </c>
      <c r="R899" s="53"/>
      <c r="S899" s="53">
        <f t="shared" si="422"/>
        <v>0</v>
      </c>
      <c r="T899" s="58"/>
      <c r="U899" s="58"/>
      <c r="V899" s="53">
        <f t="shared" si="423"/>
        <v>0</v>
      </c>
      <c r="W899" s="59"/>
      <c r="X899" s="6"/>
    </row>
    <row r="900" spans="1:27" s="77" customFormat="1" ht="31.5" x14ac:dyDescent="0.25">
      <c r="A900" s="33" t="s">
        <v>283</v>
      </c>
      <c r="B900" s="44" t="s">
        <v>334</v>
      </c>
      <c r="C900" s="37" t="s">
        <v>219</v>
      </c>
      <c r="D900" s="43" t="s">
        <v>220</v>
      </c>
      <c r="E900" s="53"/>
      <c r="F900" s="53">
        <f>E900/12*1</f>
        <v>0</v>
      </c>
      <c r="H900" s="53"/>
      <c r="I900" s="54"/>
      <c r="J900" s="50"/>
      <c r="K900" s="54"/>
      <c r="L900" s="55"/>
      <c r="M900" s="59"/>
      <c r="N900" s="59"/>
      <c r="O900" s="53"/>
      <c r="P900" s="53"/>
      <c r="Q900" s="57">
        <f t="shared" si="421"/>
        <v>0</v>
      </c>
      <c r="R900" s="53"/>
      <c r="S900" s="53">
        <f t="shared" si="422"/>
        <v>0</v>
      </c>
      <c r="T900" s="58"/>
      <c r="U900" s="58"/>
      <c r="V900" s="53">
        <f t="shared" si="423"/>
        <v>0</v>
      </c>
      <c r="W900" s="59"/>
      <c r="X900" s="6"/>
    </row>
    <row r="901" spans="1:27" s="77" customFormat="1" ht="31.5" x14ac:dyDescent="0.25">
      <c r="A901" s="33" t="s">
        <v>283</v>
      </c>
      <c r="B901" s="44" t="s">
        <v>334</v>
      </c>
      <c r="C901" s="37" t="s">
        <v>221</v>
      </c>
      <c r="D901" s="43" t="s">
        <v>224</v>
      </c>
      <c r="E901" s="53"/>
      <c r="F901" s="53">
        <f>E901/12*1</f>
        <v>0</v>
      </c>
      <c r="G901" s="53"/>
      <c r="H901" s="53"/>
      <c r="I901" s="54"/>
      <c r="J901" s="50"/>
      <c r="K901" s="54"/>
      <c r="L901" s="55"/>
      <c r="M901" s="59"/>
      <c r="N901" s="59"/>
      <c r="O901" s="53"/>
      <c r="P901" s="53"/>
      <c r="Q901" s="57">
        <f t="shared" si="421"/>
        <v>0</v>
      </c>
      <c r="R901" s="53"/>
      <c r="S901" s="53">
        <f t="shared" si="422"/>
        <v>0</v>
      </c>
      <c r="T901" s="58"/>
      <c r="U901" s="58"/>
      <c r="V901" s="53">
        <f t="shared" si="423"/>
        <v>0</v>
      </c>
      <c r="W901" s="59"/>
      <c r="X901" s="6"/>
    </row>
    <row r="902" spans="1:27" s="77" customFormat="1" ht="31.5" x14ac:dyDescent="0.25">
      <c r="A902" s="33" t="s">
        <v>283</v>
      </c>
      <c r="B902" s="44" t="s">
        <v>334</v>
      </c>
      <c r="C902" s="37" t="s">
        <v>222</v>
      </c>
      <c r="D902" s="43" t="s">
        <v>225</v>
      </c>
      <c r="E902" s="53"/>
      <c r="F902" s="53">
        <f>E902/12*1</f>
        <v>0</v>
      </c>
      <c r="G902" s="53"/>
      <c r="H902" s="53"/>
      <c r="I902" s="54"/>
      <c r="J902" s="50"/>
      <c r="K902" s="54"/>
      <c r="L902" s="55"/>
      <c r="M902" s="59"/>
      <c r="N902" s="59"/>
      <c r="O902" s="53"/>
      <c r="P902" s="53"/>
      <c r="Q902" s="57">
        <f t="shared" si="421"/>
        <v>0</v>
      </c>
      <c r="R902" s="53"/>
      <c r="S902" s="53">
        <f t="shared" si="422"/>
        <v>0</v>
      </c>
      <c r="T902" s="58"/>
      <c r="U902" s="58"/>
      <c r="V902" s="53">
        <f t="shared" si="423"/>
        <v>0</v>
      </c>
      <c r="W902" s="59"/>
      <c r="X902" s="6"/>
    </row>
    <row r="903" spans="1:27" s="77" customFormat="1" ht="31.5" x14ac:dyDescent="0.25">
      <c r="A903" s="33" t="s">
        <v>283</v>
      </c>
      <c r="B903" s="44" t="s">
        <v>334</v>
      </c>
      <c r="C903" s="37" t="s">
        <v>277</v>
      </c>
      <c r="D903" s="43" t="s">
        <v>278</v>
      </c>
      <c r="E903" s="53"/>
      <c r="F903" s="53">
        <f>E903/12*1</f>
        <v>0</v>
      </c>
      <c r="G903" s="53"/>
      <c r="H903" s="53"/>
      <c r="I903" s="54"/>
      <c r="J903" s="50"/>
      <c r="K903" s="54"/>
      <c r="L903" s="55"/>
      <c r="M903" s="59"/>
      <c r="N903" s="59"/>
      <c r="O903" s="53"/>
      <c r="P903" s="53"/>
      <c r="Q903" s="57">
        <f t="shared" si="421"/>
        <v>0</v>
      </c>
      <c r="R903" s="53"/>
      <c r="S903" s="53">
        <f t="shared" si="422"/>
        <v>0</v>
      </c>
      <c r="T903" s="58"/>
      <c r="U903" s="58"/>
      <c r="V903" s="53">
        <f t="shared" si="423"/>
        <v>0</v>
      </c>
      <c r="W903" s="59"/>
      <c r="X903" s="6"/>
    </row>
    <row r="904" spans="1:27" s="77" customFormat="1" ht="15.75" x14ac:dyDescent="0.25">
      <c r="A904" s="33" t="s">
        <v>283</v>
      </c>
      <c r="B904" s="44" t="s">
        <v>334</v>
      </c>
      <c r="C904" s="37" t="s">
        <v>226</v>
      </c>
      <c r="D904" s="38" t="s">
        <v>405</v>
      </c>
      <c r="E904" s="53">
        <v>231</v>
      </c>
      <c r="F904" s="53">
        <f>E904</f>
        <v>231</v>
      </c>
      <c r="G904" s="59">
        <v>267</v>
      </c>
      <c r="H904" s="99">
        <v>267</v>
      </c>
      <c r="I904" s="119"/>
      <c r="J904" s="55"/>
      <c r="K904" s="54"/>
      <c r="L904" s="55"/>
      <c r="M904" s="59"/>
      <c r="N904" s="59"/>
      <c r="O904" s="53"/>
      <c r="P904" s="53"/>
      <c r="Q904" s="57">
        <f t="shared" si="421"/>
        <v>0</v>
      </c>
      <c r="R904" s="53"/>
      <c r="S904" s="53">
        <f t="shared" si="422"/>
        <v>0</v>
      </c>
      <c r="T904" s="58"/>
      <c r="U904" s="58"/>
      <c r="V904" s="53">
        <f t="shared" si="423"/>
        <v>0</v>
      </c>
      <c r="W904" s="59"/>
      <c r="X904" s="6"/>
    </row>
    <row r="905" spans="1:27" s="77" customFormat="1" ht="31.5" x14ac:dyDescent="0.25">
      <c r="A905" s="33" t="s">
        <v>283</v>
      </c>
      <c r="B905" s="44" t="s">
        <v>334</v>
      </c>
      <c r="C905" s="37" t="s">
        <v>227</v>
      </c>
      <c r="D905" s="43" t="s">
        <v>228</v>
      </c>
      <c r="E905" s="53"/>
      <c r="F905" s="53">
        <f t="shared" ref="F905:F912" si="428">E905/12*1</f>
        <v>0</v>
      </c>
      <c r="G905" s="53"/>
      <c r="H905" s="53"/>
      <c r="I905" s="54"/>
      <c r="J905" s="50"/>
      <c r="K905" s="54"/>
      <c r="L905" s="55"/>
      <c r="M905" s="59"/>
      <c r="N905" s="59"/>
      <c r="O905" s="53"/>
      <c r="P905" s="53"/>
      <c r="Q905" s="57">
        <f t="shared" si="421"/>
        <v>0</v>
      </c>
      <c r="R905" s="53"/>
      <c r="S905" s="53">
        <f t="shared" si="422"/>
        <v>0</v>
      </c>
      <c r="T905" s="58"/>
      <c r="U905" s="58"/>
      <c r="V905" s="53">
        <f t="shared" si="423"/>
        <v>0</v>
      </c>
      <c r="W905" s="59"/>
      <c r="X905" s="6"/>
    </row>
    <row r="906" spans="1:27" s="77" customFormat="1" ht="15.75" x14ac:dyDescent="0.25">
      <c r="A906" s="33" t="s">
        <v>283</v>
      </c>
      <c r="B906" s="44" t="s">
        <v>334</v>
      </c>
      <c r="C906" s="37" t="s">
        <v>229</v>
      </c>
      <c r="D906" s="43" t="s">
        <v>230</v>
      </c>
      <c r="E906" s="53"/>
      <c r="F906" s="53">
        <f t="shared" si="428"/>
        <v>0</v>
      </c>
      <c r="G906" s="53"/>
      <c r="H906" s="53"/>
      <c r="I906" s="54"/>
      <c r="J906" s="50"/>
      <c r="K906" s="54"/>
      <c r="L906" s="55"/>
      <c r="M906" s="59"/>
      <c r="N906" s="59"/>
      <c r="O906" s="53"/>
      <c r="P906" s="53"/>
      <c r="Q906" s="57">
        <f t="shared" si="421"/>
        <v>0</v>
      </c>
      <c r="R906" s="53"/>
      <c r="S906" s="53">
        <f t="shared" si="422"/>
        <v>0</v>
      </c>
      <c r="T906" s="58"/>
      <c r="U906" s="58"/>
      <c r="V906" s="53">
        <f t="shared" si="423"/>
        <v>0</v>
      </c>
      <c r="W906" s="59"/>
      <c r="X906" s="6"/>
    </row>
    <row r="907" spans="1:27" s="77" customFormat="1" ht="15.75" x14ac:dyDescent="0.25">
      <c r="A907" s="33" t="s">
        <v>283</v>
      </c>
      <c r="B907" s="44" t="s">
        <v>334</v>
      </c>
      <c r="C907" s="37" t="s">
        <v>376</v>
      </c>
      <c r="D907" s="43" t="s">
        <v>358</v>
      </c>
      <c r="E907" s="53"/>
      <c r="F907" s="53">
        <f t="shared" si="428"/>
        <v>0</v>
      </c>
      <c r="G907" s="53"/>
      <c r="H907" s="53"/>
      <c r="I907" s="54"/>
      <c r="J907" s="50"/>
      <c r="K907" s="54"/>
      <c r="L907" s="55"/>
      <c r="M907" s="59"/>
      <c r="N907" s="59"/>
      <c r="O907" s="53"/>
      <c r="P907" s="53"/>
      <c r="Q907" s="57">
        <f t="shared" si="421"/>
        <v>0</v>
      </c>
      <c r="R907" s="53"/>
      <c r="S907" s="53">
        <f t="shared" si="422"/>
        <v>0</v>
      </c>
      <c r="T907" s="58"/>
      <c r="U907" s="58"/>
      <c r="V907" s="53">
        <f t="shared" si="423"/>
        <v>0</v>
      </c>
      <c r="W907" s="59"/>
      <c r="X907" s="6"/>
    </row>
    <row r="908" spans="1:27" s="77" customFormat="1" ht="15.75" x14ac:dyDescent="0.25">
      <c r="A908" s="33" t="s">
        <v>283</v>
      </c>
      <c r="B908" s="44" t="s">
        <v>334</v>
      </c>
      <c r="C908" s="37" t="s">
        <v>231</v>
      </c>
      <c r="D908" s="43" t="s">
        <v>232</v>
      </c>
      <c r="E908" s="53"/>
      <c r="F908" s="53">
        <f t="shared" si="428"/>
        <v>0</v>
      </c>
      <c r="G908" s="53"/>
      <c r="H908" s="53"/>
      <c r="I908" s="54"/>
      <c r="J908" s="50"/>
      <c r="K908" s="54"/>
      <c r="L908" s="55"/>
      <c r="M908" s="59"/>
      <c r="N908" s="59"/>
      <c r="O908" s="53"/>
      <c r="P908" s="53"/>
      <c r="Q908" s="57">
        <f t="shared" si="421"/>
        <v>0</v>
      </c>
      <c r="R908" s="53"/>
      <c r="S908" s="53">
        <f t="shared" si="422"/>
        <v>0</v>
      </c>
      <c r="T908" s="58"/>
      <c r="U908" s="58"/>
      <c r="V908" s="53">
        <f t="shared" si="423"/>
        <v>0</v>
      </c>
      <c r="W908" s="59"/>
      <c r="X908" s="6"/>
    </row>
    <row r="909" spans="1:27" s="77" customFormat="1" ht="15.75" x14ac:dyDescent="0.25">
      <c r="A909" s="33" t="s">
        <v>283</v>
      </c>
      <c r="B909" s="44" t="s">
        <v>334</v>
      </c>
      <c r="C909" s="37" t="s">
        <v>233</v>
      </c>
      <c r="D909" s="43" t="s">
        <v>234</v>
      </c>
      <c r="E909" s="53"/>
      <c r="F909" s="53">
        <f t="shared" si="428"/>
        <v>0</v>
      </c>
      <c r="G909" s="53"/>
      <c r="H909" s="53"/>
      <c r="I909" s="54"/>
      <c r="J909" s="50"/>
      <c r="K909" s="54"/>
      <c r="L909" s="55"/>
      <c r="M909" s="59"/>
      <c r="N909" s="59"/>
      <c r="O909" s="53"/>
      <c r="P909" s="53"/>
      <c r="Q909" s="57">
        <f t="shared" si="421"/>
        <v>0</v>
      </c>
      <c r="R909" s="53"/>
      <c r="S909" s="53">
        <f t="shared" si="422"/>
        <v>0</v>
      </c>
      <c r="T909" s="58"/>
      <c r="U909" s="58"/>
      <c r="V909" s="53">
        <f t="shared" si="423"/>
        <v>0</v>
      </c>
      <c r="W909" s="59"/>
      <c r="X909" s="6"/>
    </row>
    <row r="910" spans="1:27" s="77" customFormat="1" ht="31.5" x14ac:dyDescent="0.25">
      <c r="A910" s="33" t="s">
        <v>283</v>
      </c>
      <c r="B910" s="44" t="s">
        <v>334</v>
      </c>
      <c r="C910" s="37" t="s">
        <v>235</v>
      </c>
      <c r="D910" s="43" t="s">
        <v>236</v>
      </c>
      <c r="E910" s="53"/>
      <c r="F910" s="53">
        <f t="shared" si="428"/>
        <v>0</v>
      </c>
      <c r="G910" s="53"/>
      <c r="H910" s="53"/>
      <c r="I910" s="54"/>
      <c r="J910" s="50"/>
      <c r="K910" s="54"/>
      <c r="L910" s="55"/>
      <c r="M910" s="59"/>
      <c r="N910" s="59"/>
      <c r="O910" s="53"/>
      <c r="P910" s="53"/>
      <c r="Q910" s="57">
        <f t="shared" si="421"/>
        <v>0</v>
      </c>
      <c r="R910" s="53"/>
      <c r="S910" s="53">
        <f t="shared" si="422"/>
        <v>0</v>
      </c>
      <c r="T910" s="58"/>
      <c r="U910" s="58"/>
      <c r="V910" s="53">
        <f t="shared" si="423"/>
        <v>0</v>
      </c>
      <c r="W910" s="59"/>
      <c r="X910" s="6"/>
    </row>
    <row r="911" spans="1:27" s="77" customFormat="1" ht="31.5" x14ac:dyDescent="0.25">
      <c r="A911" s="33" t="s">
        <v>283</v>
      </c>
      <c r="B911" s="44" t="s">
        <v>334</v>
      </c>
      <c r="C911" s="37" t="s">
        <v>237</v>
      </c>
      <c r="D911" s="43" t="s">
        <v>238</v>
      </c>
      <c r="E911" s="53"/>
      <c r="F911" s="53">
        <f t="shared" si="428"/>
        <v>0</v>
      </c>
      <c r="G911" s="53"/>
      <c r="H911" s="53"/>
      <c r="I911" s="54"/>
      <c r="J911" s="50"/>
      <c r="K911" s="54"/>
      <c r="L911" s="55"/>
      <c r="M911" s="59"/>
      <c r="N911" s="59"/>
      <c r="O911" s="53"/>
      <c r="P911" s="53"/>
      <c r="Q911" s="57">
        <f t="shared" si="421"/>
        <v>0</v>
      </c>
      <c r="R911" s="53"/>
      <c r="S911" s="53">
        <f t="shared" si="422"/>
        <v>0</v>
      </c>
      <c r="T911" s="58"/>
      <c r="U911" s="58"/>
      <c r="V911" s="53">
        <f t="shared" si="423"/>
        <v>0</v>
      </c>
      <c r="W911" s="59"/>
      <c r="X911" s="6"/>
    </row>
    <row r="912" spans="1:27" s="77" customFormat="1" ht="15.75" x14ac:dyDescent="0.25">
      <c r="A912" s="33" t="s">
        <v>283</v>
      </c>
      <c r="B912" s="44" t="s">
        <v>334</v>
      </c>
      <c r="C912" s="37" t="s">
        <v>239</v>
      </c>
      <c r="D912" s="43" t="s">
        <v>243</v>
      </c>
      <c r="E912" s="53"/>
      <c r="F912" s="53">
        <f t="shared" si="428"/>
        <v>0</v>
      </c>
      <c r="G912" s="53"/>
      <c r="H912" s="53"/>
      <c r="I912" s="54"/>
      <c r="J912" s="50"/>
      <c r="K912" s="54"/>
      <c r="L912" s="55"/>
      <c r="M912" s="59"/>
      <c r="N912" s="59"/>
      <c r="O912" s="53"/>
      <c r="P912" s="53"/>
      <c r="Q912" s="57">
        <f t="shared" si="421"/>
        <v>0</v>
      </c>
      <c r="R912" s="53"/>
      <c r="S912" s="53">
        <f t="shared" si="422"/>
        <v>0</v>
      </c>
      <c r="T912" s="58"/>
      <c r="U912" s="58"/>
      <c r="V912" s="53">
        <f t="shared" si="423"/>
        <v>0</v>
      </c>
      <c r="W912" s="59"/>
      <c r="X912" s="6"/>
    </row>
    <row r="913" spans="1:24" s="77" customFormat="1" ht="15.75" x14ac:dyDescent="0.25">
      <c r="A913" s="33" t="s">
        <v>283</v>
      </c>
      <c r="B913" s="44" t="s">
        <v>334</v>
      </c>
      <c r="C913" s="37" t="s">
        <v>240</v>
      </c>
      <c r="D913" s="43" t="s">
        <v>244</v>
      </c>
      <c r="E913" s="53"/>
      <c r="F913" s="53">
        <f>E913</f>
        <v>0</v>
      </c>
      <c r="G913" s="53"/>
      <c r="H913" s="53"/>
      <c r="I913" s="54"/>
      <c r="J913" s="50"/>
      <c r="K913" s="54"/>
      <c r="L913" s="55"/>
      <c r="M913" s="59"/>
      <c r="N913" s="59"/>
      <c r="O913" s="53"/>
      <c r="P913" s="53"/>
      <c r="Q913" s="57">
        <f t="shared" si="421"/>
        <v>0</v>
      </c>
      <c r="R913" s="53"/>
      <c r="S913" s="53">
        <f t="shared" si="422"/>
        <v>0</v>
      </c>
      <c r="T913" s="58"/>
      <c r="U913" s="58"/>
      <c r="V913" s="53">
        <f t="shared" si="423"/>
        <v>0</v>
      </c>
      <c r="W913" s="59"/>
      <c r="X913" s="6"/>
    </row>
    <row r="914" spans="1:24" s="77" customFormat="1" ht="15.75" x14ac:dyDescent="0.25">
      <c r="A914" s="33" t="s">
        <v>283</v>
      </c>
      <c r="B914" s="44" t="s">
        <v>334</v>
      </c>
      <c r="C914" s="37" t="s">
        <v>241</v>
      </c>
      <c r="D914" s="43" t="s">
        <v>242</v>
      </c>
      <c r="E914" s="53"/>
      <c r="F914" s="53">
        <f t="shared" ref="F914:F928" si="429">E914/12*1</f>
        <v>0</v>
      </c>
      <c r="G914" s="53"/>
      <c r="H914" s="53"/>
      <c r="I914" s="54"/>
      <c r="J914" s="50"/>
      <c r="K914" s="54"/>
      <c r="L914" s="55"/>
      <c r="M914" s="59"/>
      <c r="N914" s="59"/>
      <c r="O914" s="53"/>
      <c r="P914" s="53"/>
      <c r="Q914" s="57">
        <f t="shared" si="421"/>
        <v>0</v>
      </c>
      <c r="R914" s="53"/>
      <c r="S914" s="53">
        <f t="shared" si="422"/>
        <v>0</v>
      </c>
      <c r="T914" s="58"/>
      <c r="U914" s="58"/>
      <c r="V914" s="53">
        <f t="shared" si="423"/>
        <v>0</v>
      </c>
      <c r="W914" s="59"/>
      <c r="X914" s="6"/>
    </row>
    <row r="915" spans="1:24" s="77" customFormat="1" ht="31.5" x14ac:dyDescent="0.25">
      <c r="A915" s="33" t="s">
        <v>283</v>
      </c>
      <c r="B915" s="44" t="s">
        <v>334</v>
      </c>
      <c r="C915" s="37" t="s">
        <v>245</v>
      </c>
      <c r="D915" s="43" t="s">
        <v>246</v>
      </c>
      <c r="E915" s="53"/>
      <c r="F915" s="53">
        <f t="shared" si="429"/>
        <v>0</v>
      </c>
      <c r="G915" s="53"/>
      <c r="H915" s="53"/>
      <c r="I915" s="54"/>
      <c r="J915" s="50"/>
      <c r="K915" s="54"/>
      <c r="L915" s="55"/>
      <c r="M915" s="59"/>
      <c r="N915" s="59"/>
      <c r="O915" s="53"/>
      <c r="P915" s="53"/>
      <c r="Q915" s="57">
        <f t="shared" si="421"/>
        <v>0</v>
      </c>
      <c r="R915" s="53"/>
      <c r="S915" s="53">
        <f t="shared" si="422"/>
        <v>0</v>
      </c>
      <c r="T915" s="58"/>
      <c r="U915" s="58"/>
      <c r="V915" s="53">
        <f t="shared" si="423"/>
        <v>0</v>
      </c>
      <c r="W915" s="59"/>
      <c r="X915" s="6"/>
    </row>
    <row r="916" spans="1:24" s="77" customFormat="1" ht="15.75" x14ac:dyDescent="0.25">
      <c r="A916" s="33" t="s">
        <v>283</v>
      </c>
      <c r="B916" s="44" t="s">
        <v>334</v>
      </c>
      <c r="C916" s="37" t="s">
        <v>247</v>
      </c>
      <c r="D916" s="43" t="s">
        <v>248</v>
      </c>
      <c r="E916" s="53"/>
      <c r="F916" s="53">
        <f t="shared" si="429"/>
        <v>0</v>
      </c>
      <c r="G916" s="53"/>
      <c r="H916" s="53"/>
      <c r="I916" s="54"/>
      <c r="J916" s="50"/>
      <c r="K916" s="54"/>
      <c r="L916" s="55"/>
      <c r="M916" s="59"/>
      <c r="N916" s="59"/>
      <c r="O916" s="53"/>
      <c r="P916" s="53"/>
      <c r="Q916" s="57">
        <f t="shared" si="421"/>
        <v>0</v>
      </c>
      <c r="R916" s="53"/>
      <c r="S916" s="53">
        <f t="shared" si="422"/>
        <v>0</v>
      </c>
      <c r="T916" s="58"/>
      <c r="U916" s="58"/>
      <c r="V916" s="53">
        <f t="shared" si="423"/>
        <v>0</v>
      </c>
      <c r="W916" s="59"/>
      <c r="X916" s="6"/>
    </row>
    <row r="917" spans="1:24" s="77" customFormat="1" ht="31.5" x14ac:dyDescent="0.25">
      <c r="A917" s="33" t="s">
        <v>283</v>
      </c>
      <c r="B917" s="44" t="s">
        <v>334</v>
      </c>
      <c r="C917" s="37" t="s">
        <v>249</v>
      </c>
      <c r="D917" s="43" t="s">
        <v>250</v>
      </c>
      <c r="E917" s="53"/>
      <c r="F917" s="53">
        <f t="shared" si="429"/>
        <v>0</v>
      </c>
      <c r="G917" s="53"/>
      <c r="H917" s="53"/>
      <c r="I917" s="54"/>
      <c r="J917" s="50"/>
      <c r="K917" s="54"/>
      <c r="L917" s="55"/>
      <c r="M917" s="59"/>
      <c r="N917" s="59"/>
      <c r="O917" s="53"/>
      <c r="P917" s="53"/>
      <c r="Q917" s="57">
        <f t="shared" si="421"/>
        <v>0</v>
      </c>
      <c r="R917" s="53"/>
      <c r="S917" s="53">
        <f t="shared" si="422"/>
        <v>0</v>
      </c>
      <c r="T917" s="58"/>
      <c r="U917" s="58"/>
      <c r="V917" s="53">
        <f t="shared" si="423"/>
        <v>0</v>
      </c>
      <c r="W917" s="59"/>
      <c r="X917" s="6"/>
    </row>
    <row r="918" spans="1:24" s="77" customFormat="1" ht="15.75" x14ac:dyDescent="0.25">
      <c r="A918" s="33" t="s">
        <v>283</v>
      </c>
      <c r="B918" s="44" t="s">
        <v>334</v>
      </c>
      <c r="C918" s="37" t="s">
        <v>251</v>
      </c>
      <c r="D918" s="43" t="s">
        <v>260</v>
      </c>
      <c r="E918" s="53"/>
      <c r="F918" s="53">
        <f t="shared" si="429"/>
        <v>0</v>
      </c>
      <c r="G918" s="53"/>
      <c r="H918" s="53"/>
      <c r="I918" s="54"/>
      <c r="J918" s="50"/>
      <c r="K918" s="54"/>
      <c r="L918" s="55"/>
      <c r="M918" s="59"/>
      <c r="N918" s="59"/>
      <c r="O918" s="53"/>
      <c r="P918" s="53"/>
      <c r="Q918" s="57">
        <f t="shared" si="421"/>
        <v>0</v>
      </c>
      <c r="R918" s="53"/>
      <c r="S918" s="53">
        <f t="shared" si="422"/>
        <v>0</v>
      </c>
      <c r="T918" s="58"/>
      <c r="U918" s="58"/>
      <c r="V918" s="53">
        <f t="shared" si="423"/>
        <v>0</v>
      </c>
      <c r="W918" s="59"/>
      <c r="X918" s="6"/>
    </row>
    <row r="919" spans="1:24" s="77" customFormat="1" ht="15.75" x14ac:dyDescent="0.25">
      <c r="A919" s="33" t="s">
        <v>283</v>
      </c>
      <c r="B919" s="44" t="s">
        <v>334</v>
      </c>
      <c r="C919" s="37" t="s">
        <v>252</v>
      </c>
      <c r="D919" s="43" t="s">
        <v>253</v>
      </c>
      <c r="E919" s="53"/>
      <c r="F919" s="53">
        <f t="shared" si="429"/>
        <v>0</v>
      </c>
      <c r="G919" s="53"/>
      <c r="H919" s="53"/>
      <c r="I919" s="54"/>
      <c r="J919" s="50"/>
      <c r="K919" s="54"/>
      <c r="L919" s="55"/>
      <c r="M919" s="59"/>
      <c r="N919" s="59"/>
      <c r="O919" s="53"/>
      <c r="P919" s="53"/>
      <c r="Q919" s="57">
        <f t="shared" si="421"/>
        <v>0</v>
      </c>
      <c r="R919" s="53"/>
      <c r="S919" s="53">
        <f t="shared" si="422"/>
        <v>0</v>
      </c>
      <c r="T919" s="58"/>
      <c r="U919" s="58"/>
      <c r="V919" s="53">
        <f t="shared" si="423"/>
        <v>0</v>
      </c>
      <c r="W919" s="59"/>
      <c r="X919" s="6"/>
    </row>
    <row r="920" spans="1:24" s="77" customFormat="1" ht="15.75" x14ac:dyDescent="0.25">
      <c r="A920" s="33" t="s">
        <v>283</v>
      </c>
      <c r="B920" s="44" t="s">
        <v>334</v>
      </c>
      <c r="C920" s="37" t="s">
        <v>254</v>
      </c>
      <c r="D920" s="43" t="s">
        <v>255</v>
      </c>
      <c r="E920" s="53"/>
      <c r="F920" s="53">
        <f t="shared" si="429"/>
        <v>0</v>
      </c>
      <c r="G920" s="53"/>
      <c r="H920" s="53"/>
      <c r="I920" s="54"/>
      <c r="J920" s="50"/>
      <c r="K920" s="54"/>
      <c r="L920" s="55"/>
      <c r="M920" s="59"/>
      <c r="N920" s="59"/>
      <c r="O920" s="53"/>
      <c r="P920" s="53"/>
      <c r="Q920" s="57">
        <f t="shared" si="421"/>
        <v>0</v>
      </c>
      <c r="R920" s="53"/>
      <c r="S920" s="53">
        <f t="shared" si="422"/>
        <v>0</v>
      </c>
      <c r="T920" s="58"/>
      <c r="U920" s="58"/>
      <c r="V920" s="53">
        <f t="shared" si="423"/>
        <v>0</v>
      </c>
      <c r="W920" s="59"/>
      <c r="X920" s="6"/>
    </row>
    <row r="921" spans="1:24" s="77" customFormat="1" ht="15.75" x14ac:dyDescent="0.25">
      <c r="A921" s="33" t="s">
        <v>283</v>
      </c>
      <c r="B921" s="44" t="s">
        <v>334</v>
      </c>
      <c r="C921" s="37" t="s">
        <v>256</v>
      </c>
      <c r="D921" s="43" t="s">
        <v>257</v>
      </c>
      <c r="E921" s="53"/>
      <c r="F921" s="53">
        <f t="shared" si="429"/>
        <v>0</v>
      </c>
      <c r="G921" s="53"/>
      <c r="H921" s="53"/>
      <c r="I921" s="54"/>
      <c r="J921" s="50"/>
      <c r="K921" s="54"/>
      <c r="L921" s="55"/>
      <c r="M921" s="59"/>
      <c r="N921" s="59"/>
      <c r="O921" s="53"/>
      <c r="P921" s="53"/>
      <c r="Q921" s="57">
        <f t="shared" si="421"/>
        <v>0</v>
      </c>
      <c r="R921" s="53"/>
      <c r="S921" s="53">
        <f t="shared" si="422"/>
        <v>0</v>
      </c>
      <c r="T921" s="58"/>
      <c r="U921" s="58"/>
      <c r="V921" s="53">
        <f t="shared" si="423"/>
        <v>0</v>
      </c>
      <c r="W921" s="59"/>
      <c r="X921" s="6"/>
    </row>
    <row r="922" spans="1:24" s="77" customFormat="1" ht="31.5" x14ac:dyDescent="0.25">
      <c r="A922" s="33" t="s">
        <v>283</v>
      </c>
      <c r="B922" s="44" t="s">
        <v>334</v>
      </c>
      <c r="C922" s="37" t="s">
        <v>258</v>
      </c>
      <c r="D922" s="43" t="s">
        <v>259</v>
      </c>
      <c r="E922" s="53"/>
      <c r="F922" s="53">
        <f t="shared" si="429"/>
        <v>0</v>
      </c>
      <c r="G922" s="53"/>
      <c r="H922" s="53"/>
      <c r="I922" s="54"/>
      <c r="J922" s="50"/>
      <c r="K922" s="54"/>
      <c r="L922" s="55"/>
      <c r="M922" s="59"/>
      <c r="N922" s="59"/>
      <c r="O922" s="53"/>
      <c r="P922" s="53"/>
      <c r="Q922" s="57">
        <f t="shared" si="421"/>
        <v>0</v>
      </c>
      <c r="R922" s="53"/>
      <c r="S922" s="53">
        <f t="shared" si="422"/>
        <v>0</v>
      </c>
      <c r="T922" s="58"/>
      <c r="U922" s="58"/>
      <c r="V922" s="53">
        <f t="shared" si="423"/>
        <v>0</v>
      </c>
      <c r="W922" s="59"/>
      <c r="X922" s="6"/>
    </row>
    <row r="923" spans="1:24" s="77" customFormat="1" ht="15.75" x14ac:dyDescent="0.25">
      <c r="A923" s="33" t="s">
        <v>283</v>
      </c>
      <c r="B923" s="44" t="s">
        <v>334</v>
      </c>
      <c r="C923" s="37" t="s">
        <v>261</v>
      </c>
      <c r="D923" s="43" t="s">
        <v>262</v>
      </c>
      <c r="E923" s="53"/>
      <c r="F923" s="53">
        <f t="shared" si="429"/>
        <v>0</v>
      </c>
      <c r="G923" s="53"/>
      <c r="H923" s="53"/>
      <c r="I923" s="54"/>
      <c r="J923" s="50"/>
      <c r="K923" s="54"/>
      <c r="L923" s="55"/>
      <c r="M923" s="59"/>
      <c r="N923" s="59"/>
      <c r="O923" s="53"/>
      <c r="P923" s="53"/>
      <c r="Q923" s="57">
        <f t="shared" si="421"/>
        <v>0</v>
      </c>
      <c r="R923" s="53"/>
      <c r="S923" s="53">
        <f t="shared" si="422"/>
        <v>0</v>
      </c>
      <c r="T923" s="58"/>
      <c r="U923" s="58"/>
      <c r="V923" s="53">
        <f t="shared" si="423"/>
        <v>0</v>
      </c>
      <c r="W923" s="59"/>
      <c r="X923" s="6"/>
    </row>
    <row r="924" spans="1:24" s="77" customFormat="1" ht="47.25" x14ac:dyDescent="0.25">
      <c r="A924" s="33" t="s">
        <v>283</v>
      </c>
      <c r="B924" s="44" t="s">
        <v>334</v>
      </c>
      <c r="C924" s="37" t="s">
        <v>263</v>
      </c>
      <c r="D924" s="43" t="s">
        <v>264</v>
      </c>
      <c r="E924" s="53"/>
      <c r="F924" s="53">
        <f t="shared" si="429"/>
        <v>0</v>
      </c>
      <c r="G924" s="53"/>
      <c r="H924" s="53"/>
      <c r="I924" s="54"/>
      <c r="J924" s="50"/>
      <c r="K924" s="54"/>
      <c r="L924" s="55"/>
      <c r="M924" s="59"/>
      <c r="N924" s="59"/>
      <c r="O924" s="53"/>
      <c r="P924" s="53"/>
      <c r="Q924" s="57">
        <f t="shared" si="421"/>
        <v>0</v>
      </c>
      <c r="R924" s="53"/>
      <c r="S924" s="53">
        <f t="shared" si="422"/>
        <v>0</v>
      </c>
      <c r="T924" s="58"/>
      <c r="U924" s="58"/>
      <c r="V924" s="53">
        <f t="shared" si="423"/>
        <v>0</v>
      </c>
      <c r="W924" s="59"/>
      <c r="X924" s="6"/>
    </row>
    <row r="925" spans="1:24" s="77" customFormat="1" ht="15.75" x14ac:dyDescent="0.25">
      <c r="A925" s="33" t="s">
        <v>283</v>
      </c>
      <c r="B925" s="44" t="s">
        <v>334</v>
      </c>
      <c r="C925" s="37" t="s">
        <v>265</v>
      </c>
      <c r="D925" s="43" t="s">
        <v>266</v>
      </c>
      <c r="E925" s="53"/>
      <c r="F925" s="53">
        <f t="shared" si="429"/>
        <v>0</v>
      </c>
      <c r="G925" s="53"/>
      <c r="H925" s="53"/>
      <c r="I925" s="54"/>
      <c r="J925" s="50"/>
      <c r="K925" s="54"/>
      <c r="L925" s="55"/>
      <c r="M925" s="59"/>
      <c r="N925" s="59"/>
      <c r="O925" s="53"/>
      <c r="P925" s="53"/>
      <c r="Q925" s="57">
        <f t="shared" si="421"/>
        <v>0</v>
      </c>
      <c r="R925" s="53"/>
      <c r="S925" s="53">
        <f t="shared" si="422"/>
        <v>0</v>
      </c>
      <c r="T925" s="58"/>
      <c r="U925" s="58"/>
      <c r="V925" s="53">
        <f t="shared" si="423"/>
        <v>0</v>
      </c>
      <c r="W925" s="59"/>
      <c r="X925" s="6"/>
    </row>
    <row r="926" spans="1:24" s="77" customFormat="1" ht="31.5" x14ac:dyDescent="0.25">
      <c r="A926" s="33" t="s">
        <v>283</v>
      </c>
      <c r="B926" s="44" t="s">
        <v>334</v>
      </c>
      <c r="C926" s="37" t="s">
        <v>267</v>
      </c>
      <c r="D926" s="43" t="s">
        <v>268</v>
      </c>
      <c r="E926" s="53"/>
      <c r="F926" s="53">
        <f t="shared" si="429"/>
        <v>0</v>
      </c>
      <c r="G926" s="53"/>
      <c r="H926" s="53"/>
      <c r="I926" s="54"/>
      <c r="J926" s="50"/>
      <c r="K926" s="54"/>
      <c r="L926" s="55"/>
      <c r="M926" s="59"/>
      <c r="N926" s="59"/>
      <c r="O926" s="53"/>
      <c r="P926" s="53"/>
      <c r="Q926" s="57">
        <f t="shared" si="421"/>
        <v>0</v>
      </c>
      <c r="R926" s="53"/>
      <c r="S926" s="53">
        <f t="shared" si="422"/>
        <v>0</v>
      </c>
      <c r="T926" s="58"/>
      <c r="U926" s="58"/>
      <c r="V926" s="53">
        <f t="shared" si="423"/>
        <v>0</v>
      </c>
      <c r="W926" s="59"/>
      <c r="X926" s="6"/>
    </row>
    <row r="927" spans="1:24" s="77" customFormat="1" ht="15.75" x14ac:dyDescent="0.25">
      <c r="A927" s="33" t="s">
        <v>283</v>
      </c>
      <c r="B927" s="44" t="s">
        <v>334</v>
      </c>
      <c r="C927" s="37" t="s">
        <v>269</v>
      </c>
      <c r="D927" s="43" t="s">
        <v>270</v>
      </c>
      <c r="E927" s="53"/>
      <c r="F927" s="53">
        <f t="shared" si="429"/>
        <v>0</v>
      </c>
      <c r="G927" s="53"/>
      <c r="H927" s="53"/>
      <c r="I927" s="54"/>
      <c r="J927" s="50"/>
      <c r="K927" s="54"/>
      <c r="L927" s="55"/>
      <c r="M927" s="59"/>
      <c r="N927" s="59"/>
      <c r="O927" s="53"/>
      <c r="P927" s="53"/>
      <c r="Q927" s="57">
        <f t="shared" si="421"/>
        <v>0</v>
      </c>
      <c r="R927" s="53"/>
      <c r="S927" s="53">
        <f t="shared" si="422"/>
        <v>0</v>
      </c>
      <c r="T927" s="58"/>
      <c r="U927" s="58"/>
      <c r="V927" s="53">
        <f t="shared" si="423"/>
        <v>0</v>
      </c>
      <c r="W927" s="59"/>
      <c r="X927" s="6"/>
    </row>
    <row r="928" spans="1:24" s="77" customFormat="1" ht="31.5" x14ac:dyDescent="0.25">
      <c r="A928" s="33" t="s">
        <v>283</v>
      </c>
      <c r="B928" s="44" t="s">
        <v>334</v>
      </c>
      <c r="C928" s="37" t="s">
        <v>271</v>
      </c>
      <c r="D928" s="43" t="s">
        <v>272</v>
      </c>
      <c r="E928" s="53"/>
      <c r="F928" s="53">
        <f t="shared" si="429"/>
        <v>0</v>
      </c>
      <c r="G928" s="53"/>
      <c r="H928" s="53"/>
      <c r="I928" s="54"/>
      <c r="J928" s="50"/>
      <c r="K928" s="54"/>
      <c r="L928" s="55"/>
      <c r="M928" s="59"/>
      <c r="N928" s="59"/>
      <c r="O928" s="53"/>
      <c r="P928" s="53"/>
      <c r="Q928" s="57">
        <f t="shared" si="421"/>
        <v>0</v>
      </c>
      <c r="R928" s="53"/>
      <c r="S928" s="53">
        <f t="shared" si="422"/>
        <v>0</v>
      </c>
      <c r="T928" s="58"/>
      <c r="U928" s="58"/>
      <c r="V928" s="53">
        <f t="shared" si="423"/>
        <v>0</v>
      </c>
      <c r="W928" s="59"/>
      <c r="X928" s="6"/>
    </row>
    <row r="929" spans="1:27" s="77" customFormat="1" ht="15.75" x14ac:dyDescent="0.25">
      <c r="A929" s="33" t="s">
        <v>283</v>
      </c>
      <c r="B929" s="44" t="s">
        <v>334</v>
      </c>
      <c r="C929" s="37" t="s">
        <v>273</v>
      </c>
      <c r="D929" s="43" t="s">
        <v>274</v>
      </c>
      <c r="E929" s="53">
        <v>239</v>
      </c>
      <c r="F929" s="53">
        <f>ROUND(E929/12*6,0)</f>
        <v>120</v>
      </c>
      <c r="G929" s="59"/>
      <c r="H929" s="53"/>
      <c r="I929" s="119"/>
      <c r="J929" s="55"/>
      <c r="K929" s="54">
        <f>G929-F929</f>
        <v>-120</v>
      </c>
      <c r="L929" s="55">
        <f>ROUND(K929*100/-F929,2)</f>
        <v>100</v>
      </c>
      <c r="M929" s="59"/>
      <c r="N929" s="59"/>
      <c r="O929" s="53"/>
      <c r="P929" s="53"/>
      <c r="Q929" s="57">
        <f t="shared" si="421"/>
        <v>0</v>
      </c>
      <c r="R929" s="53"/>
      <c r="S929" s="53">
        <f t="shared" si="422"/>
        <v>0</v>
      </c>
      <c r="T929" s="58"/>
      <c r="U929" s="58"/>
      <c r="V929" s="53">
        <f t="shared" si="423"/>
        <v>0</v>
      </c>
      <c r="W929" s="59"/>
      <c r="X929" s="6"/>
    </row>
    <row r="930" spans="1:27" s="77" customFormat="1" ht="31.5" x14ac:dyDescent="0.25">
      <c r="A930" s="33" t="s">
        <v>283</v>
      </c>
      <c r="B930" s="44" t="s">
        <v>334</v>
      </c>
      <c r="C930" s="37" t="s">
        <v>275</v>
      </c>
      <c r="D930" s="43" t="s">
        <v>276</v>
      </c>
      <c r="E930" s="53"/>
      <c r="F930" s="53"/>
      <c r="G930" s="53"/>
      <c r="H930" s="53"/>
      <c r="I930" s="54"/>
      <c r="J930" s="50"/>
      <c r="K930" s="54"/>
      <c r="L930" s="55"/>
      <c r="M930" s="59"/>
      <c r="N930" s="59"/>
      <c r="O930" s="53"/>
      <c r="P930" s="53"/>
      <c r="Q930" s="57">
        <f t="shared" si="421"/>
        <v>0</v>
      </c>
      <c r="R930" s="53"/>
      <c r="S930" s="53">
        <f t="shared" si="422"/>
        <v>0</v>
      </c>
      <c r="T930" s="58"/>
      <c r="U930" s="58"/>
      <c r="V930" s="53">
        <f t="shared" si="423"/>
        <v>0</v>
      </c>
      <c r="W930" s="59"/>
      <c r="X930" s="6"/>
    </row>
    <row r="931" spans="1:27" s="77" customFormat="1" ht="15.75" x14ac:dyDescent="0.25">
      <c r="A931" s="33" t="s">
        <v>283</v>
      </c>
      <c r="B931" s="44" t="s">
        <v>334</v>
      </c>
      <c r="C931" s="37" t="s">
        <v>352</v>
      </c>
      <c r="D931" s="43" t="s">
        <v>350</v>
      </c>
      <c r="E931" s="53"/>
      <c r="F931" s="53">
        <f>ROUND(E931/12*7,0)</f>
        <v>0</v>
      </c>
      <c r="G931" s="59">
        <v>5066.82</v>
      </c>
      <c r="H931" s="99"/>
      <c r="I931" s="119">
        <f t="shared" ref="I931" si="430">G931-F931</f>
        <v>5066.82</v>
      </c>
      <c r="J931" s="55" t="e">
        <f t="shared" ref="J931" si="431">ROUND(I931/F931*100,2)</f>
        <v>#DIV/0!</v>
      </c>
      <c r="K931" s="54"/>
      <c r="L931" s="55"/>
      <c r="M931" s="59"/>
      <c r="N931" s="59"/>
      <c r="O931" s="53"/>
      <c r="P931" s="53"/>
      <c r="Q931" s="57"/>
      <c r="R931" s="53"/>
      <c r="S931" s="53"/>
      <c r="T931" s="58"/>
      <c r="U931" s="58"/>
      <c r="V931" s="53"/>
      <c r="W931" s="59"/>
      <c r="X931" s="6"/>
    </row>
    <row r="932" spans="1:27" s="77" customFormat="1" ht="15.75" x14ac:dyDescent="0.25">
      <c r="A932" s="33" t="s">
        <v>283</v>
      </c>
      <c r="B932" s="44" t="s">
        <v>334</v>
      </c>
      <c r="C932" s="37" t="s">
        <v>353</v>
      </c>
      <c r="D932" s="38" t="s">
        <v>354</v>
      </c>
      <c r="E932" s="53"/>
      <c r="F932" s="99">
        <f>E932/12*1</f>
        <v>0</v>
      </c>
      <c r="G932" s="53"/>
      <c r="H932" s="53"/>
      <c r="I932" s="54"/>
      <c r="J932" s="50"/>
      <c r="K932" s="54"/>
      <c r="L932" s="55"/>
      <c r="M932" s="59"/>
      <c r="N932" s="59"/>
      <c r="O932" s="53"/>
      <c r="P932" s="53"/>
      <c r="Q932" s="57">
        <f>O932-P932</f>
        <v>0</v>
      </c>
      <c r="R932" s="53"/>
      <c r="S932" s="53">
        <f>ROUND(R932/12*3,0)</f>
        <v>0</v>
      </c>
      <c r="T932" s="53"/>
      <c r="U932" s="53"/>
      <c r="V932" s="53">
        <f>T932-U932</f>
        <v>0</v>
      </c>
      <c r="W932" s="59"/>
      <c r="X932" s="6"/>
    </row>
    <row r="933" spans="1:27" s="77" customFormat="1" ht="15.75" x14ac:dyDescent="0.25">
      <c r="A933" s="33" t="s">
        <v>283</v>
      </c>
      <c r="B933" s="44" t="s">
        <v>334</v>
      </c>
      <c r="C933" s="37" t="s">
        <v>359</v>
      </c>
      <c r="D933" s="43" t="s">
        <v>318</v>
      </c>
      <c r="E933" s="53"/>
      <c r="F933" s="99">
        <f>E933/12*1</f>
        <v>0</v>
      </c>
      <c r="G933" s="53"/>
      <c r="H933" s="53"/>
      <c r="I933" s="54"/>
      <c r="J933" s="50"/>
      <c r="K933" s="54"/>
      <c r="L933" s="55"/>
      <c r="M933" s="59"/>
      <c r="N933" s="59"/>
      <c r="O933" s="53"/>
      <c r="P933" s="53"/>
      <c r="Q933" s="57"/>
      <c r="R933" s="53"/>
      <c r="S933" s="53"/>
      <c r="T933" s="53"/>
      <c r="U933" s="53"/>
      <c r="V933" s="53"/>
      <c r="W933" s="59"/>
      <c r="X933" s="6"/>
    </row>
    <row r="934" spans="1:27" s="77" customFormat="1" ht="15.75" x14ac:dyDescent="0.25">
      <c r="A934" s="33" t="s">
        <v>283</v>
      </c>
      <c r="B934" s="44" t="s">
        <v>334</v>
      </c>
      <c r="C934" s="37" t="s">
        <v>379</v>
      </c>
      <c r="D934" s="39" t="s">
        <v>360</v>
      </c>
      <c r="E934" s="53"/>
      <c r="F934" s="99">
        <f>E934/12*1</f>
        <v>0</v>
      </c>
      <c r="G934" s="53"/>
      <c r="H934" s="53"/>
      <c r="I934" s="54"/>
      <c r="J934" s="50"/>
      <c r="K934" s="54"/>
      <c r="L934" s="55"/>
      <c r="M934" s="59"/>
      <c r="N934" s="59"/>
      <c r="O934" s="53"/>
      <c r="P934" s="53"/>
      <c r="Q934" s="57"/>
      <c r="R934" s="53"/>
      <c r="S934" s="53"/>
      <c r="T934" s="53"/>
      <c r="U934" s="53"/>
      <c r="V934" s="53"/>
      <c r="W934" s="59"/>
      <c r="X934" s="6"/>
    </row>
    <row r="935" spans="1:27" s="77" customFormat="1" ht="15.75" x14ac:dyDescent="0.25">
      <c r="A935" s="33" t="s">
        <v>283</v>
      </c>
      <c r="B935" s="44" t="s">
        <v>334</v>
      </c>
      <c r="C935" s="98" t="s">
        <v>386</v>
      </c>
      <c r="D935" s="117" t="s">
        <v>387</v>
      </c>
      <c r="E935" s="53">
        <v>24331</v>
      </c>
      <c r="F935" s="53">
        <v>24331</v>
      </c>
      <c r="G935" s="53">
        <v>24331</v>
      </c>
      <c r="H935" s="53">
        <v>24331</v>
      </c>
      <c r="I935" s="119">
        <f>G935-F935</f>
        <v>0</v>
      </c>
      <c r="J935" s="55">
        <f>ROUND(I935/F935*100,2)</f>
        <v>0</v>
      </c>
      <c r="K935" s="54">
        <f>G935-F935</f>
        <v>0</v>
      </c>
      <c r="L935" s="55">
        <f>ROUND(K935*100/-F935,2)</f>
        <v>0</v>
      </c>
      <c r="M935" s="59"/>
      <c r="N935" s="59"/>
      <c r="O935" s="53"/>
      <c r="P935" s="53"/>
      <c r="Q935" s="57"/>
      <c r="R935" s="53"/>
      <c r="S935" s="53"/>
      <c r="T935" s="53"/>
      <c r="U935" s="53"/>
      <c r="V935" s="53"/>
      <c r="W935" s="59"/>
      <c r="X935" s="6"/>
    </row>
    <row r="936" spans="1:27" s="81" customFormat="1" ht="29.25" customHeight="1" x14ac:dyDescent="0.25">
      <c r="A936" s="100" t="s">
        <v>284</v>
      </c>
      <c r="B936" s="100" t="s">
        <v>335</v>
      </c>
      <c r="C936" s="101" t="s">
        <v>102</v>
      </c>
      <c r="D936" s="102" t="s">
        <v>21</v>
      </c>
      <c r="E936" s="103">
        <f>E937+E976</f>
        <v>4784651</v>
      </c>
      <c r="F936" s="103">
        <f>F937+F976</f>
        <v>2797055</v>
      </c>
      <c r="G936" s="103">
        <f>G937+G976</f>
        <v>2847935.6599999997</v>
      </c>
      <c r="H936" s="103">
        <f>H937+H976</f>
        <v>2696242</v>
      </c>
      <c r="I936" s="103">
        <f>I937+I976</f>
        <v>127809.44</v>
      </c>
      <c r="J936" s="104">
        <f>ROUND(I936/F936*100,2)</f>
        <v>4.57</v>
      </c>
      <c r="K936" s="103">
        <f>K937+K976</f>
        <v>-77036.080000000307</v>
      </c>
      <c r="L936" s="106">
        <f>ROUND(K936*100/-F936,2)</f>
        <v>2.75</v>
      </c>
      <c r="M936" s="103">
        <f t="shared" ref="M936:V936" si="432">M937+M976</f>
        <v>80961</v>
      </c>
      <c r="N936" s="103">
        <f t="shared" si="432"/>
        <v>47227.25</v>
      </c>
      <c r="O936" s="103">
        <f t="shared" si="432"/>
        <v>57396</v>
      </c>
      <c r="P936" s="103">
        <f t="shared" si="432"/>
        <v>57361</v>
      </c>
      <c r="Q936" s="103">
        <f t="shared" si="432"/>
        <v>35</v>
      </c>
      <c r="R936" s="103">
        <f t="shared" si="432"/>
        <v>2485</v>
      </c>
      <c r="S936" s="103">
        <f t="shared" si="432"/>
        <v>1452</v>
      </c>
      <c r="T936" s="103">
        <f t="shared" si="432"/>
        <v>1571</v>
      </c>
      <c r="U936" s="103">
        <f t="shared" si="432"/>
        <v>1570</v>
      </c>
      <c r="V936" s="103">
        <f t="shared" si="432"/>
        <v>1</v>
      </c>
      <c r="W936" s="107">
        <v>48039</v>
      </c>
      <c r="X936" s="47"/>
    </row>
    <row r="937" spans="1:27" s="81" customFormat="1" ht="26.25" customHeight="1" x14ac:dyDescent="0.25">
      <c r="A937" s="33" t="s">
        <v>284</v>
      </c>
      <c r="B937" s="21">
        <v>1</v>
      </c>
      <c r="C937" s="23" t="s">
        <v>102</v>
      </c>
      <c r="D937" s="27" t="s">
        <v>22</v>
      </c>
      <c r="E937" s="52">
        <f>E938+E944+E958</f>
        <v>4501021</v>
      </c>
      <c r="F937" s="52">
        <f>F938+F944+F958</f>
        <v>2626322</v>
      </c>
      <c r="G937" s="52">
        <f>G938+G944+G958</f>
        <v>2650133.3099999996</v>
      </c>
      <c r="H937" s="52">
        <f>H938+H944+H958</f>
        <v>2529506</v>
      </c>
      <c r="I937" s="52">
        <f>I938+I944+I958</f>
        <v>96094</v>
      </c>
      <c r="J937" s="55">
        <f>ROUND(I937/F937*100,2)</f>
        <v>3.66</v>
      </c>
      <c r="K937" s="52">
        <f>K938+K944+K958</f>
        <v>-72282.690000000308</v>
      </c>
      <c r="L937" s="55">
        <f>ROUND(K937*100/-F937,2)</f>
        <v>2.75</v>
      </c>
      <c r="M937" s="49">
        <v>70279</v>
      </c>
      <c r="N937" s="49">
        <f>ROUND(M937/12*7,2)</f>
        <v>40996.080000000002</v>
      </c>
      <c r="O937" s="52">
        <f t="shared" ref="O937:V937" si="433">O938+O944+O958</f>
        <v>53968</v>
      </c>
      <c r="P937" s="52">
        <f t="shared" si="433"/>
        <v>53989</v>
      </c>
      <c r="Q937" s="52">
        <f t="shared" si="433"/>
        <v>-21</v>
      </c>
      <c r="R937" s="52">
        <f t="shared" si="433"/>
        <v>2190</v>
      </c>
      <c r="S937" s="52">
        <f t="shared" si="433"/>
        <v>1279</v>
      </c>
      <c r="T937" s="59">
        <f t="shared" si="433"/>
        <v>1374</v>
      </c>
      <c r="U937" s="59">
        <f t="shared" si="433"/>
        <v>1374</v>
      </c>
      <c r="V937" s="59">
        <f t="shared" si="433"/>
        <v>0</v>
      </c>
      <c r="W937" s="59"/>
      <c r="X937" s="25"/>
    </row>
    <row r="938" spans="1:27" s="81" customFormat="1" ht="22.5" customHeight="1" x14ac:dyDescent="0.25">
      <c r="A938" s="33" t="s">
        <v>284</v>
      </c>
      <c r="B938" s="33" t="s">
        <v>329</v>
      </c>
      <c r="C938" s="23" t="s">
        <v>102</v>
      </c>
      <c r="D938" s="32" t="s">
        <v>23</v>
      </c>
      <c r="E938" s="49">
        <f>SUM(E939:E943)</f>
        <v>4159095</v>
      </c>
      <c r="F938" s="49">
        <f>SUM(F939:F943)</f>
        <v>2426283</v>
      </c>
      <c r="G938" s="49">
        <f>SUM(G939:G943)</f>
        <v>2522377</v>
      </c>
      <c r="H938" s="49">
        <f>SUM(H939:H943)</f>
        <v>2426283</v>
      </c>
      <c r="I938" s="49">
        <f>SUM(I939:I943)</f>
        <v>96094</v>
      </c>
      <c r="J938" s="50">
        <f>ROUND(I938/F938*100,2)</f>
        <v>3.96</v>
      </c>
      <c r="K938" s="49">
        <f>SUM(K939:K943)</f>
        <v>0</v>
      </c>
      <c r="L938" s="49">
        <f>SUM(L939:L943)</f>
        <v>0</v>
      </c>
      <c r="M938" s="49"/>
      <c r="N938" s="49"/>
      <c r="O938" s="52">
        <f t="shared" ref="O938:V938" si="434">SUM(O939:O943)</f>
        <v>53820</v>
      </c>
      <c r="P938" s="52">
        <f t="shared" si="434"/>
        <v>53841</v>
      </c>
      <c r="Q938" s="52">
        <f t="shared" si="434"/>
        <v>-21</v>
      </c>
      <c r="R938" s="52">
        <f t="shared" si="434"/>
        <v>2187</v>
      </c>
      <c r="S938" s="52">
        <f t="shared" si="434"/>
        <v>1276</v>
      </c>
      <c r="T938" s="52">
        <f t="shared" si="434"/>
        <v>1371</v>
      </c>
      <c r="U938" s="49">
        <f t="shared" si="434"/>
        <v>1371</v>
      </c>
      <c r="V938" s="49">
        <f t="shared" si="434"/>
        <v>0</v>
      </c>
      <c r="W938" s="49"/>
      <c r="X938" s="25"/>
    </row>
    <row r="939" spans="1:27" s="77" customFormat="1" ht="15.75" x14ac:dyDescent="0.25">
      <c r="A939" s="156" t="s">
        <v>284</v>
      </c>
      <c r="B939" s="33" t="s">
        <v>329</v>
      </c>
      <c r="C939" s="23" t="s">
        <v>73</v>
      </c>
      <c r="D939" s="34" t="s">
        <v>106</v>
      </c>
      <c r="E939" s="53">
        <v>2233097</v>
      </c>
      <c r="F939" s="53">
        <f>186177*3+186063*4</f>
        <v>1302783</v>
      </c>
      <c r="G939" s="99">
        <v>1398877</v>
      </c>
      <c r="H939" s="99">
        <v>1302783</v>
      </c>
      <c r="I939" s="119">
        <f>G939-F939</f>
        <v>96094</v>
      </c>
      <c r="J939" s="55">
        <f>ROUND(I939/F939*100,2)</f>
        <v>7.38</v>
      </c>
      <c r="K939" s="54"/>
      <c r="L939" s="55"/>
      <c r="M939" s="53"/>
      <c r="N939" s="53"/>
      <c r="O939" s="53">
        <v>53820</v>
      </c>
      <c r="P939" s="53">
        <v>53841</v>
      </c>
      <c r="Q939" s="57">
        <f>O939-P939</f>
        <v>-21</v>
      </c>
      <c r="R939" s="74">
        <v>2187</v>
      </c>
      <c r="S939" s="53">
        <f>ROUND(R939/12*7,0)</f>
        <v>1276</v>
      </c>
      <c r="T939" s="58">
        <v>1371</v>
      </c>
      <c r="U939" s="58">
        <v>1371</v>
      </c>
      <c r="V939" s="53">
        <f>T939-U939</f>
        <v>0</v>
      </c>
      <c r="W939" s="53"/>
      <c r="X939" s="6"/>
      <c r="Z939" s="176"/>
      <c r="AA939" s="176"/>
    </row>
    <row r="940" spans="1:27" s="77" customFormat="1" ht="15.75" x14ac:dyDescent="0.25">
      <c r="A940" s="33" t="s">
        <v>284</v>
      </c>
      <c r="B940" s="33" t="s">
        <v>329</v>
      </c>
      <c r="C940" s="23" t="s">
        <v>74</v>
      </c>
      <c r="D940" s="116" t="s">
        <v>104</v>
      </c>
      <c r="E940" s="53">
        <v>1840137</v>
      </c>
      <c r="F940" s="53">
        <f>153345*7</f>
        <v>1073415</v>
      </c>
      <c r="G940" s="99">
        <v>1073415</v>
      </c>
      <c r="H940" s="99">
        <v>1073415</v>
      </c>
      <c r="I940" s="119"/>
      <c r="J940" s="55"/>
      <c r="K940" s="54"/>
      <c r="L940" s="55"/>
      <c r="M940" s="59"/>
      <c r="N940" s="59"/>
      <c r="O940" s="53"/>
      <c r="P940" s="53"/>
      <c r="Q940" s="57">
        <f>O940-P940</f>
        <v>0</v>
      </c>
      <c r="R940" s="53"/>
      <c r="S940" s="53">
        <f>ROUND(R940/12*3,0)</f>
        <v>0</v>
      </c>
      <c r="T940" s="58"/>
      <c r="U940" s="58"/>
      <c r="V940" s="53">
        <f>T940-U940</f>
        <v>0</v>
      </c>
      <c r="W940" s="59"/>
      <c r="X940" s="6"/>
    </row>
    <row r="941" spans="1:27" s="77" customFormat="1" ht="15.75" x14ac:dyDescent="0.25">
      <c r="A941" s="33" t="s">
        <v>284</v>
      </c>
      <c r="B941" s="33" t="s">
        <v>329</v>
      </c>
      <c r="C941" s="23" t="s">
        <v>74</v>
      </c>
      <c r="D941" s="116" t="s">
        <v>105</v>
      </c>
      <c r="E941" s="53">
        <v>85861</v>
      </c>
      <c r="F941" s="53">
        <f>7155*7</f>
        <v>50085</v>
      </c>
      <c r="G941" s="99">
        <v>50085</v>
      </c>
      <c r="H941" s="99">
        <v>50085</v>
      </c>
      <c r="I941" s="119"/>
      <c r="J941" s="55"/>
      <c r="K941" s="54"/>
      <c r="L941" s="55"/>
      <c r="M941" s="59"/>
      <c r="N941" s="59"/>
      <c r="O941" s="53"/>
      <c r="P941" s="53"/>
      <c r="Q941" s="57">
        <f>O941-P941</f>
        <v>0</v>
      </c>
      <c r="R941" s="53"/>
      <c r="S941" s="53">
        <f>ROUND(R941/12*3,0)</f>
        <v>0</v>
      </c>
      <c r="T941" s="58"/>
      <c r="U941" s="58"/>
      <c r="V941" s="53">
        <f>T941-U941</f>
        <v>0</v>
      </c>
      <c r="W941" s="59"/>
      <c r="X941" s="6"/>
    </row>
    <row r="942" spans="1:27" s="77" customFormat="1" ht="15.75" x14ac:dyDescent="0.25">
      <c r="A942" s="33" t="s">
        <v>284</v>
      </c>
      <c r="B942" s="33" t="s">
        <v>329</v>
      </c>
      <c r="C942" s="23" t="s">
        <v>75</v>
      </c>
      <c r="D942" s="34" t="s">
        <v>107</v>
      </c>
      <c r="E942" s="53"/>
      <c r="F942" s="53"/>
      <c r="G942" s="53"/>
      <c r="H942" s="53"/>
      <c r="I942" s="54"/>
      <c r="J942" s="50"/>
      <c r="K942" s="54"/>
      <c r="L942" s="55"/>
      <c r="M942" s="59"/>
      <c r="N942" s="59"/>
      <c r="O942" s="53"/>
      <c r="P942" s="53"/>
      <c r="Q942" s="57">
        <f>O942-P942</f>
        <v>0</v>
      </c>
      <c r="R942" s="53"/>
      <c r="S942" s="53">
        <f>ROUND(R942/12*3,0)</f>
        <v>0</v>
      </c>
      <c r="T942" s="58"/>
      <c r="U942" s="58"/>
      <c r="V942" s="53">
        <f>T942-U942</f>
        <v>0</v>
      </c>
      <c r="W942" s="59"/>
      <c r="X942" s="6"/>
    </row>
    <row r="943" spans="1:27" s="77" customFormat="1" ht="31.5" x14ac:dyDescent="0.25">
      <c r="A943" s="33" t="s">
        <v>284</v>
      </c>
      <c r="B943" s="33" t="s">
        <v>329</v>
      </c>
      <c r="C943" s="23" t="s">
        <v>76</v>
      </c>
      <c r="D943" s="34" t="s">
        <v>108</v>
      </c>
      <c r="E943" s="53"/>
      <c r="F943" s="53"/>
      <c r="G943" s="53"/>
      <c r="H943" s="53"/>
      <c r="I943" s="54"/>
      <c r="J943" s="50"/>
      <c r="K943" s="54"/>
      <c r="L943" s="55"/>
      <c r="M943" s="59"/>
      <c r="N943" s="59"/>
      <c r="O943" s="53"/>
      <c r="P943" s="53"/>
      <c r="Q943" s="57">
        <f>O943-P943</f>
        <v>0</v>
      </c>
      <c r="R943" s="53"/>
      <c r="S943" s="53">
        <f>ROUND(R943/12*3,0)</f>
        <v>0</v>
      </c>
      <c r="T943" s="58"/>
      <c r="U943" s="58"/>
      <c r="V943" s="53">
        <f>T943-U943</f>
        <v>0</v>
      </c>
      <c r="W943" s="59"/>
      <c r="X943" s="6"/>
    </row>
    <row r="944" spans="1:27" s="77" customFormat="1" ht="15.75" x14ac:dyDescent="0.25">
      <c r="A944" s="33" t="s">
        <v>284</v>
      </c>
      <c r="B944" s="22" t="s">
        <v>330</v>
      </c>
      <c r="C944" s="36"/>
      <c r="D944" s="32" t="s">
        <v>24</v>
      </c>
      <c r="E944" s="61">
        <f>SUM(E945:E957)</f>
        <v>0</v>
      </c>
      <c r="F944" s="61">
        <f>SUM(F945:F957)</f>
        <v>0</v>
      </c>
      <c r="G944" s="61">
        <f>SUM(G945:G957)</f>
        <v>0</v>
      </c>
      <c r="H944" s="61">
        <f>SUM(H945:H957)</f>
        <v>0</v>
      </c>
      <c r="I944" s="61">
        <f>SUM(I945:I957)</f>
        <v>0</v>
      </c>
      <c r="J944" s="50"/>
      <c r="K944" s="61">
        <f>SUM(K945:K957)</f>
        <v>0</v>
      </c>
      <c r="L944" s="61">
        <f>SUM(L945:L957)</f>
        <v>0</v>
      </c>
      <c r="M944" s="61"/>
      <c r="N944" s="61"/>
      <c r="O944" s="61">
        <f t="shared" ref="O944:V944" si="435">SUM(O945:O957)</f>
        <v>0</v>
      </c>
      <c r="P944" s="61">
        <f t="shared" si="435"/>
        <v>0</v>
      </c>
      <c r="Q944" s="61">
        <f t="shared" si="435"/>
        <v>0</v>
      </c>
      <c r="R944" s="61">
        <f t="shared" si="435"/>
        <v>0</v>
      </c>
      <c r="S944" s="61">
        <f t="shared" si="435"/>
        <v>0</v>
      </c>
      <c r="T944" s="61">
        <f t="shared" si="435"/>
        <v>0</v>
      </c>
      <c r="U944" s="61">
        <f t="shared" si="435"/>
        <v>0</v>
      </c>
      <c r="V944" s="61">
        <f t="shared" si="435"/>
        <v>0</v>
      </c>
      <c r="W944" s="68"/>
      <c r="X944" s="6"/>
    </row>
    <row r="945" spans="1:28" s="77" customFormat="1" ht="15.75" x14ac:dyDescent="0.25">
      <c r="A945" s="33" t="s">
        <v>284</v>
      </c>
      <c r="B945" s="33" t="s">
        <v>330</v>
      </c>
      <c r="C945" s="37" t="s">
        <v>25</v>
      </c>
      <c r="D945" s="34" t="s">
        <v>54</v>
      </c>
      <c r="E945" s="53"/>
      <c r="F945" s="53"/>
      <c r="G945" s="53"/>
      <c r="H945" s="53"/>
      <c r="I945" s="54"/>
      <c r="J945" s="50"/>
      <c r="K945" s="54"/>
      <c r="L945" s="55"/>
      <c r="M945" s="59"/>
      <c r="N945" s="59"/>
      <c r="O945" s="53"/>
      <c r="P945" s="53"/>
      <c r="Q945" s="57">
        <f t="shared" ref="Q945:Q957" si="436">O945-P945</f>
        <v>0</v>
      </c>
      <c r="R945" s="53"/>
      <c r="S945" s="53">
        <f t="shared" ref="S945:S957" si="437">ROUND(R945/12*3,0)</f>
        <v>0</v>
      </c>
      <c r="T945" s="58"/>
      <c r="U945" s="58"/>
      <c r="V945" s="53">
        <f t="shared" ref="V945:V957" si="438">T945-U945</f>
        <v>0</v>
      </c>
      <c r="W945" s="59"/>
      <c r="X945" s="6"/>
    </row>
    <row r="946" spans="1:28" s="77" customFormat="1" ht="15.75" x14ac:dyDescent="0.25">
      <c r="A946" s="33" t="s">
        <v>284</v>
      </c>
      <c r="B946" s="33" t="s">
        <v>330</v>
      </c>
      <c r="C946" s="37" t="s">
        <v>26</v>
      </c>
      <c r="D946" s="34" t="s">
        <v>27</v>
      </c>
      <c r="E946" s="53"/>
      <c r="F946" s="53"/>
      <c r="G946" s="53"/>
      <c r="H946" s="53"/>
      <c r="I946" s="54"/>
      <c r="J946" s="50"/>
      <c r="K946" s="54"/>
      <c r="L946" s="55"/>
      <c r="M946" s="59"/>
      <c r="N946" s="59"/>
      <c r="O946" s="53"/>
      <c r="P946" s="53"/>
      <c r="Q946" s="57">
        <f t="shared" si="436"/>
        <v>0</v>
      </c>
      <c r="R946" s="53"/>
      <c r="S946" s="53">
        <f t="shared" si="437"/>
        <v>0</v>
      </c>
      <c r="T946" s="58"/>
      <c r="U946" s="58"/>
      <c r="V946" s="53">
        <f t="shared" si="438"/>
        <v>0</v>
      </c>
      <c r="W946" s="59"/>
      <c r="X946" s="6"/>
    </row>
    <row r="947" spans="1:28" s="77" customFormat="1" ht="31.5" x14ac:dyDescent="0.25">
      <c r="A947" s="33" t="s">
        <v>284</v>
      </c>
      <c r="B947" s="33" t="s">
        <v>330</v>
      </c>
      <c r="C947" s="37" t="s">
        <v>28</v>
      </c>
      <c r="D947" s="34" t="s">
        <v>29</v>
      </c>
      <c r="E947" s="53"/>
      <c r="F947" s="53"/>
      <c r="G947" s="53"/>
      <c r="H947" s="53"/>
      <c r="I947" s="54"/>
      <c r="J947" s="50"/>
      <c r="K947" s="54"/>
      <c r="L947" s="55"/>
      <c r="M947" s="59"/>
      <c r="N947" s="59"/>
      <c r="O947" s="53"/>
      <c r="P947" s="53"/>
      <c r="Q947" s="57">
        <f t="shared" si="436"/>
        <v>0</v>
      </c>
      <c r="R947" s="53"/>
      <c r="S947" s="53">
        <f t="shared" si="437"/>
        <v>0</v>
      </c>
      <c r="T947" s="58"/>
      <c r="U947" s="58"/>
      <c r="V947" s="53">
        <f t="shared" si="438"/>
        <v>0</v>
      </c>
      <c r="W947" s="59"/>
      <c r="X947" s="6"/>
    </row>
    <row r="948" spans="1:28" s="77" customFormat="1" ht="15.75" x14ac:dyDescent="0.25">
      <c r="A948" s="33" t="s">
        <v>284</v>
      </c>
      <c r="B948" s="33" t="s">
        <v>330</v>
      </c>
      <c r="C948" s="37" t="s">
        <v>56</v>
      </c>
      <c r="D948" s="34" t="s">
        <v>53</v>
      </c>
      <c r="E948" s="53"/>
      <c r="F948" s="53"/>
      <c r="G948" s="53"/>
      <c r="H948" s="53"/>
      <c r="I948" s="54"/>
      <c r="J948" s="50"/>
      <c r="K948" s="54"/>
      <c r="L948" s="55"/>
      <c r="M948" s="59"/>
      <c r="N948" s="59"/>
      <c r="O948" s="53"/>
      <c r="P948" s="53"/>
      <c r="Q948" s="57">
        <f t="shared" si="436"/>
        <v>0</v>
      </c>
      <c r="R948" s="53"/>
      <c r="S948" s="53">
        <f t="shared" si="437"/>
        <v>0</v>
      </c>
      <c r="T948" s="58"/>
      <c r="U948" s="58"/>
      <c r="V948" s="53">
        <f t="shared" si="438"/>
        <v>0</v>
      </c>
      <c r="W948" s="59"/>
      <c r="X948" s="6"/>
    </row>
    <row r="949" spans="1:28" s="77" customFormat="1" ht="15.75" x14ac:dyDescent="0.25">
      <c r="A949" s="33" t="s">
        <v>284</v>
      </c>
      <c r="B949" s="33" t="s">
        <v>330</v>
      </c>
      <c r="C949" s="37" t="s">
        <v>57</v>
      </c>
      <c r="D949" s="34" t="s">
        <v>68</v>
      </c>
      <c r="E949" s="53"/>
      <c r="F949" s="53"/>
      <c r="G949" s="53"/>
      <c r="H949" s="53"/>
      <c r="I949" s="54"/>
      <c r="J949" s="50"/>
      <c r="K949" s="54"/>
      <c r="L949" s="55"/>
      <c r="M949" s="59"/>
      <c r="N949" s="59"/>
      <c r="O949" s="53"/>
      <c r="P949" s="53"/>
      <c r="Q949" s="57">
        <f t="shared" si="436"/>
        <v>0</v>
      </c>
      <c r="R949" s="53"/>
      <c r="S949" s="53">
        <f t="shared" si="437"/>
        <v>0</v>
      </c>
      <c r="T949" s="58"/>
      <c r="U949" s="58"/>
      <c r="V949" s="53">
        <f t="shared" si="438"/>
        <v>0</v>
      </c>
      <c r="W949" s="59"/>
      <c r="X949" s="6"/>
    </row>
    <row r="950" spans="1:28" s="77" customFormat="1" ht="15.75" x14ac:dyDescent="0.25">
      <c r="A950" s="33" t="s">
        <v>284</v>
      </c>
      <c r="B950" s="33" t="s">
        <v>330</v>
      </c>
      <c r="C950" s="37" t="s">
        <v>58</v>
      </c>
      <c r="D950" s="34" t="s">
        <v>70</v>
      </c>
      <c r="E950" s="53"/>
      <c r="F950" s="53"/>
      <c r="G950" s="53"/>
      <c r="H950" s="53"/>
      <c r="I950" s="54"/>
      <c r="J950" s="50"/>
      <c r="K950" s="54"/>
      <c r="L950" s="55"/>
      <c r="M950" s="59"/>
      <c r="N950" s="59"/>
      <c r="O950" s="53"/>
      <c r="P950" s="53"/>
      <c r="Q950" s="57">
        <f t="shared" si="436"/>
        <v>0</v>
      </c>
      <c r="R950" s="53"/>
      <c r="S950" s="53">
        <f t="shared" si="437"/>
        <v>0</v>
      </c>
      <c r="T950" s="58"/>
      <c r="U950" s="58"/>
      <c r="V950" s="53">
        <f t="shared" si="438"/>
        <v>0</v>
      </c>
      <c r="W950" s="59"/>
      <c r="X950" s="6"/>
    </row>
    <row r="951" spans="1:28" s="77" customFormat="1" ht="31.5" x14ac:dyDescent="0.25">
      <c r="A951" s="33" t="s">
        <v>284</v>
      </c>
      <c r="B951" s="33" t="s">
        <v>330</v>
      </c>
      <c r="C951" s="37" t="s">
        <v>59</v>
      </c>
      <c r="D951" s="34" t="s">
        <v>69</v>
      </c>
      <c r="E951" s="53"/>
      <c r="F951" s="53"/>
      <c r="G951" s="53"/>
      <c r="H951" s="53"/>
      <c r="I951" s="54"/>
      <c r="J951" s="50"/>
      <c r="K951" s="54"/>
      <c r="L951" s="55"/>
      <c r="M951" s="59"/>
      <c r="N951" s="59"/>
      <c r="O951" s="53"/>
      <c r="P951" s="53"/>
      <c r="Q951" s="57">
        <f t="shared" si="436"/>
        <v>0</v>
      </c>
      <c r="R951" s="53"/>
      <c r="S951" s="53">
        <f t="shared" si="437"/>
        <v>0</v>
      </c>
      <c r="T951" s="58"/>
      <c r="U951" s="58"/>
      <c r="V951" s="53">
        <f t="shared" si="438"/>
        <v>0</v>
      </c>
      <c r="W951" s="59"/>
      <c r="X951" s="6"/>
    </row>
    <row r="952" spans="1:28" s="77" customFormat="1" ht="15.75" x14ac:dyDescent="0.25">
      <c r="A952" s="33" t="s">
        <v>284</v>
      </c>
      <c r="B952" s="33" t="s">
        <v>330</v>
      </c>
      <c r="C952" s="37" t="s">
        <v>60</v>
      </c>
      <c r="D952" s="34" t="s">
        <v>72</v>
      </c>
      <c r="E952" s="53"/>
      <c r="F952" s="53"/>
      <c r="G952" s="53"/>
      <c r="H952" s="53"/>
      <c r="I952" s="54"/>
      <c r="J952" s="50"/>
      <c r="K952" s="54"/>
      <c r="L952" s="55"/>
      <c r="M952" s="59"/>
      <c r="N952" s="59"/>
      <c r="O952" s="53"/>
      <c r="P952" s="53"/>
      <c r="Q952" s="57">
        <f t="shared" si="436"/>
        <v>0</v>
      </c>
      <c r="R952" s="53"/>
      <c r="S952" s="53">
        <f t="shared" si="437"/>
        <v>0</v>
      </c>
      <c r="T952" s="58"/>
      <c r="U952" s="58"/>
      <c r="V952" s="53">
        <f t="shared" si="438"/>
        <v>0</v>
      </c>
      <c r="W952" s="59"/>
      <c r="X952" s="6"/>
    </row>
    <row r="953" spans="1:28" s="77" customFormat="1" ht="15.75" x14ac:dyDescent="0.25">
      <c r="A953" s="33" t="s">
        <v>284</v>
      </c>
      <c r="B953" s="33" t="s">
        <v>330</v>
      </c>
      <c r="C953" s="37" t="s">
        <v>61</v>
      </c>
      <c r="D953" s="34" t="s">
        <v>67</v>
      </c>
      <c r="E953" s="53"/>
      <c r="F953" s="53"/>
      <c r="G953" s="53"/>
      <c r="H953" s="53"/>
      <c r="I953" s="54"/>
      <c r="J953" s="50"/>
      <c r="K953" s="54"/>
      <c r="L953" s="55"/>
      <c r="M953" s="59"/>
      <c r="N953" s="59"/>
      <c r="O953" s="53"/>
      <c r="P953" s="53"/>
      <c r="Q953" s="57">
        <f t="shared" si="436"/>
        <v>0</v>
      </c>
      <c r="R953" s="53"/>
      <c r="S953" s="53">
        <f t="shared" si="437"/>
        <v>0</v>
      </c>
      <c r="T953" s="58"/>
      <c r="U953" s="58"/>
      <c r="V953" s="53">
        <f t="shared" si="438"/>
        <v>0</v>
      </c>
      <c r="W953" s="59"/>
      <c r="X953" s="6"/>
    </row>
    <row r="954" spans="1:28" s="77" customFormat="1" ht="15.75" x14ac:dyDescent="0.25">
      <c r="A954" s="33" t="s">
        <v>284</v>
      </c>
      <c r="B954" s="33" t="s">
        <v>330</v>
      </c>
      <c r="C954" s="37" t="s">
        <v>62</v>
      </c>
      <c r="D954" s="34" t="s">
        <v>66</v>
      </c>
      <c r="E954" s="53"/>
      <c r="F954" s="53"/>
      <c r="G954" s="53"/>
      <c r="H954" s="53"/>
      <c r="I954" s="54"/>
      <c r="J954" s="50"/>
      <c r="K954" s="54"/>
      <c r="L954" s="55"/>
      <c r="M954" s="59"/>
      <c r="N954" s="59"/>
      <c r="O954" s="53"/>
      <c r="P954" s="53"/>
      <c r="Q954" s="57">
        <f t="shared" si="436"/>
        <v>0</v>
      </c>
      <c r="R954" s="53"/>
      <c r="S954" s="53">
        <f t="shared" si="437"/>
        <v>0</v>
      </c>
      <c r="T954" s="58"/>
      <c r="U954" s="58"/>
      <c r="V954" s="53">
        <f t="shared" si="438"/>
        <v>0</v>
      </c>
      <c r="W954" s="59"/>
      <c r="X954" s="6"/>
    </row>
    <row r="955" spans="1:28" s="77" customFormat="1" ht="15.75" x14ac:dyDescent="0.25">
      <c r="A955" s="33" t="s">
        <v>284</v>
      </c>
      <c r="B955" s="33" t="s">
        <v>330</v>
      </c>
      <c r="C955" s="37" t="s">
        <v>63</v>
      </c>
      <c r="D955" s="34" t="s">
        <v>52</v>
      </c>
      <c r="E955" s="53"/>
      <c r="F955" s="53"/>
      <c r="G955" s="53"/>
      <c r="H955" s="53"/>
      <c r="I955" s="54"/>
      <c r="J955" s="50"/>
      <c r="K955" s="54"/>
      <c r="L955" s="55"/>
      <c r="M955" s="59"/>
      <c r="N955" s="59"/>
      <c r="O955" s="53"/>
      <c r="P955" s="53"/>
      <c r="Q955" s="57">
        <f t="shared" si="436"/>
        <v>0</v>
      </c>
      <c r="R955" s="53"/>
      <c r="S955" s="53">
        <f t="shared" si="437"/>
        <v>0</v>
      </c>
      <c r="T955" s="58"/>
      <c r="U955" s="58"/>
      <c r="V955" s="53">
        <f t="shared" si="438"/>
        <v>0</v>
      </c>
      <c r="W955" s="59"/>
      <c r="X955" s="6"/>
    </row>
    <row r="956" spans="1:28" s="77" customFormat="1" ht="15.75" x14ac:dyDescent="0.25">
      <c r="A956" s="33" t="s">
        <v>284</v>
      </c>
      <c r="B956" s="33" t="s">
        <v>330</v>
      </c>
      <c r="C956" s="37" t="s">
        <v>64</v>
      </c>
      <c r="D956" s="34" t="s">
        <v>55</v>
      </c>
      <c r="E956" s="53"/>
      <c r="F956" s="53"/>
      <c r="G956" s="53"/>
      <c r="H956" s="53"/>
      <c r="I956" s="54"/>
      <c r="J956" s="50"/>
      <c r="K956" s="54"/>
      <c r="L956" s="55"/>
      <c r="M956" s="59"/>
      <c r="N956" s="59"/>
      <c r="O956" s="53"/>
      <c r="P956" s="53"/>
      <c r="Q956" s="57">
        <f t="shared" si="436"/>
        <v>0</v>
      </c>
      <c r="R956" s="53"/>
      <c r="S956" s="53">
        <f t="shared" si="437"/>
        <v>0</v>
      </c>
      <c r="T956" s="58"/>
      <c r="U956" s="58"/>
      <c r="V956" s="53">
        <f t="shared" si="438"/>
        <v>0</v>
      </c>
      <c r="W956" s="59"/>
      <c r="X956" s="6"/>
    </row>
    <row r="957" spans="1:28" s="77" customFormat="1" ht="15.75" x14ac:dyDescent="0.25">
      <c r="A957" s="33" t="s">
        <v>284</v>
      </c>
      <c r="B957" s="33" t="s">
        <v>330</v>
      </c>
      <c r="C957" s="37" t="s">
        <v>65</v>
      </c>
      <c r="D957" s="34" t="s">
        <v>71</v>
      </c>
      <c r="E957" s="53"/>
      <c r="F957" s="53"/>
      <c r="G957" s="53"/>
      <c r="H957" s="53"/>
      <c r="I957" s="54"/>
      <c r="J957" s="50"/>
      <c r="K957" s="54"/>
      <c r="L957" s="55"/>
      <c r="M957" s="59"/>
      <c r="N957" s="59"/>
      <c r="O957" s="53"/>
      <c r="P957" s="53"/>
      <c r="Q957" s="57">
        <f t="shared" si="436"/>
        <v>0</v>
      </c>
      <c r="R957" s="53"/>
      <c r="S957" s="53">
        <f t="shared" si="437"/>
        <v>0</v>
      </c>
      <c r="T957" s="58"/>
      <c r="U957" s="58"/>
      <c r="V957" s="53">
        <f t="shared" si="438"/>
        <v>0</v>
      </c>
      <c r="W957" s="59"/>
      <c r="X957" s="6"/>
    </row>
    <row r="958" spans="1:28" s="77" customFormat="1" ht="31.5" x14ac:dyDescent="0.25">
      <c r="A958" s="33" t="s">
        <v>284</v>
      </c>
      <c r="B958" s="22" t="s">
        <v>331</v>
      </c>
      <c r="C958" s="23" t="s">
        <v>102</v>
      </c>
      <c r="D958" s="32" t="s">
        <v>30</v>
      </c>
      <c r="E958" s="61">
        <f>SUM(E959:E975)</f>
        <v>341926</v>
      </c>
      <c r="F958" s="61">
        <f>SUM(F959:F975)</f>
        <v>200039</v>
      </c>
      <c r="G958" s="61">
        <f>SUM(G959:G975)</f>
        <v>127756.30999999969</v>
      </c>
      <c r="H958" s="61">
        <f>SUM(H959:H975)</f>
        <v>103223</v>
      </c>
      <c r="I958" s="61">
        <f>SUM(I959:I975)</f>
        <v>0</v>
      </c>
      <c r="J958" s="50">
        <f>ROUND(I958/F958*100,2)</f>
        <v>0</v>
      </c>
      <c r="K958" s="61">
        <f>SUM(K959:K975)</f>
        <v>-72282.690000000308</v>
      </c>
      <c r="L958" s="61" t="e">
        <f>SUM(L959:L975)</f>
        <v>#DIV/0!</v>
      </c>
      <c r="M958" s="61"/>
      <c r="N958" s="61"/>
      <c r="O958" s="61">
        <f t="shared" ref="O958:V958" si="439">SUM(O959:O973)</f>
        <v>148</v>
      </c>
      <c r="P958" s="61">
        <f t="shared" si="439"/>
        <v>148</v>
      </c>
      <c r="Q958" s="61">
        <f t="shared" si="439"/>
        <v>0</v>
      </c>
      <c r="R958" s="61">
        <f t="shared" si="439"/>
        <v>3</v>
      </c>
      <c r="S958" s="61">
        <f t="shared" si="439"/>
        <v>3</v>
      </c>
      <c r="T958" s="61">
        <f t="shared" si="439"/>
        <v>3</v>
      </c>
      <c r="U958" s="61">
        <f t="shared" si="439"/>
        <v>3</v>
      </c>
      <c r="V958" s="61">
        <f t="shared" si="439"/>
        <v>0</v>
      </c>
      <c r="W958" s="61"/>
      <c r="X958" s="6"/>
    </row>
    <row r="959" spans="1:28" s="77" customFormat="1" ht="15.75" x14ac:dyDescent="0.25">
      <c r="A959" s="33" t="s">
        <v>284</v>
      </c>
      <c r="B959" s="33" t="s">
        <v>331</v>
      </c>
      <c r="C959" s="23" t="s">
        <v>79</v>
      </c>
      <c r="D959" s="43" t="s">
        <v>77</v>
      </c>
      <c r="E959" s="53">
        <v>23762</v>
      </c>
      <c r="F959" s="53">
        <f>ROUND(E959/12*7,0)</f>
        <v>13861</v>
      </c>
      <c r="G959" s="59">
        <v>9059.08</v>
      </c>
      <c r="H959" s="99">
        <v>7814</v>
      </c>
      <c r="I959" s="119"/>
      <c r="J959" s="55"/>
      <c r="K959" s="54">
        <f t="shared" ref="K959" si="440">G959-F959</f>
        <v>-4801.92</v>
      </c>
      <c r="L959" s="55">
        <f t="shared" ref="L959" si="441">ROUND(K959*100/-F959,2)</f>
        <v>34.64</v>
      </c>
      <c r="M959" s="59"/>
      <c r="N959" s="59"/>
      <c r="O959" s="53"/>
      <c r="P959" s="53"/>
      <c r="Q959" s="57">
        <f t="shared" ref="Q959:Q973" si="442">O959-P959</f>
        <v>0</v>
      </c>
      <c r="R959" s="53"/>
      <c r="S959" s="53">
        <f>ROUND(R959/12*3,0)</f>
        <v>0</v>
      </c>
      <c r="T959" s="58"/>
      <c r="U959" s="58"/>
      <c r="V959" s="53">
        <f t="shared" ref="V959:V973" si="443">T959-U959</f>
        <v>0</v>
      </c>
      <c r="W959" s="59"/>
      <c r="X959" s="6"/>
      <c r="Y959" s="177"/>
      <c r="Z959" s="177"/>
      <c r="AA959" s="177"/>
      <c r="AB959" s="177"/>
    </row>
    <row r="960" spans="1:28" s="77" customFormat="1" ht="15.75" x14ac:dyDescent="0.25">
      <c r="A960" s="33" t="s">
        <v>284</v>
      </c>
      <c r="B960" s="33" t="s">
        <v>331</v>
      </c>
      <c r="C960" s="23" t="s">
        <v>80</v>
      </c>
      <c r="D960" s="43" t="s">
        <v>78</v>
      </c>
      <c r="E960" s="53"/>
      <c r="F960" s="53"/>
      <c r="G960" s="53"/>
      <c r="H960" s="53"/>
      <c r="I960" s="50"/>
      <c r="J960" s="50"/>
      <c r="K960" s="54"/>
      <c r="L960" s="55"/>
      <c r="M960" s="59"/>
      <c r="N960" s="59"/>
      <c r="O960" s="53"/>
      <c r="P960" s="53"/>
      <c r="Q960" s="57">
        <f t="shared" si="442"/>
        <v>0</v>
      </c>
      <c r="R960" s="53"/>
      <c r="S960" s="53">
        <f>ROUND(R960/12*3,0)</f>
        <v>0</v>
      </c>
      <c r="T960" s="58"/>
      <c r="U960" s="58"/>
      <c r="V960" s="53">
        <f t="shared" si="443"/>
        <v>0</v>
      </c>
      <c r="W960" s="59"/>
      <c r="X960" s="6"/>
      <c r="Y960" s="177"/>
      <c r="Z960" s="177"/>
    </row>
    <row r="961" spans="1:24" s="77" customFormat="1" ht="15.75" x14ac:dyDescent="0.25">
      <c r="A961" s="33" t="s">
        <v>284</v>
      </c>
      <c r="B961" s="33" t="s">
        <v>331</v>
      </c>
      <c r="C961" s="23" t="s">
        <v>82</v>
      </c>
      <c r="D961" s="34" t="s">
        <v>81</v>
      </c>
      <c r="E961" s="53"/>
      <c r="F961" s="53"/>
      <c r="G961" s="53"/>
      <c r="H961" s="53"/>
      <c r="I961" s="54"/>
      <c r="J961" s="50"/>
      <c r="K961" s="54"/>
      <c r="L961" s="55"/>
      <c r="M961" s="59"/>
      <c r="N961" s="59"/>
      <c r="O961" s="53"/>
      <c r="P961" s="53"/>
      <c r="Q961" s="57">
        <f t="shared" si="442"/>
        <v>0</v>
      </c>
      <c r="R961" s="53"/>
      <c r="S961" s="53">
        <f>ROUND(R961/12*4,0)</f>
        <v>0</v>
      </c>
      <c r="T961" s="58"/>
      <c r="U961" s="58"/>
      <c r="V961" s="53">
        <f t="shared" si="443"/>
        <v>0</v>
      </c>
      <c r="W961" s="59"/>
      <c r="X961" s="6"/>
    </row>
    <row r="962" spans="1:24" s="77" customFormat="1" ht="31.5" x14ac:dyDescent="0.25">
      <c r="A962" s="33" t="s">
        <v>284</v>
      </c>
      <c r="B962" s="33" t="s">
        <v>331</v>
      </c>
      <c r="C962" s="23" t="s">
        <v>84</v>
      </c>
      <c r="D962" s="43" t="s">
        <v>83</v>
      </c>
      <c r="E962" s="53"/>
      <c r="F962" s="53"/>
      <c r="G962" s="53"/>
      <c r="H962" s="53"/>
      <c r="I962" s="54"/>
      <c r="J962" s="50"/>
      <c r="K962" s="54"/>
      <c r="L962" s="55"/>
      <c r="M962" s="59"/>
      <c r="N962" s="59"/>
      <c r="O962" s="53"/>
      <c r="P962" s="53"/>
      <c r="Q962" s="57">
        <f t="shared" si="442"/>
        <v>0</v>
      </c>
      <c r="R962" s="53"/>
      <c r="S962" s="53">
        <f>ROUND(R962/12*3,0)</f>
        <v>0</v>
      </c>
      <c r="T962" s="58"/>
      <c r="U962" s="58"/>
      <c r="V962" s="53">
        <f t="shared" si="443"/>
        <v>0</v>
      </c>
      <c r="W962" s="59"/>
      <c r="X962" s="6"/>
    </row>
    <row r="963" spans="1:24" s="77" customFormat="1" ht="15.75" x14ac:dyDescent="0.25">
      <c r="A963" s="33" t="s">
        <v>284</v>
      </c>
      <c r="B963" s="33" t="s">
        <v>331</v>
      </c>
      <c r="C963" s="23" t="s">
        <v>95</v>
      </c>
      <c r="D963" s="43" t="s">
        <v>96</v>
      </c>
      <c r="E963" s="53"/>
      <c r="F963" s="53"/>
      <c r="G963" s="53"/>
      <c r="H963" s="53"/>
      <c r="I963" s="54"/>
      <c r="J963" s="50"/>
      <c r="K963" s="54"/>
      <c r="L963" s="55"/>
      <c r="M963" s="59"/>
      <c r="N963" s="59"/>
      <c r="O963" s="53"/>
      <c r="P963" s="53"/>
      <c r="Q963" s="57">
        <f t="shared" si="442"/>
        <v>0</v>
      </c>
      <c r="R963" s="53"/>
      <c r="S963" s="53">
        <f>ROUND(R963/12*3,0)</f>
        <v>0</v>
      </c>
      <c r="T963" s="58"/>
      <c r="U963" s="58"/>
      <c r="V963" s="53">
        <f t="shared" si="443"/>
        <v>0</v>
      </c>
      <c r="W963" s="59"/>
      <c r="X963" s="6"/>
    </row>
    <row r="964" spans="1:24" s="77" customFormat="1" ht="31.5" x14ac:dyDescent="0.25">
      <c r="A964" s="33" t="s">
        <v>284</v>
      </c>
      <c r="B964" s="33" t="s">
        <v>331</v>
      </c>
      <c r="C964" s="23" t="s">
        <v>86</v>
      </c>
      <c r="D964" s="43" t="s">
        <v>85</v>
      </c>
      <c r="E964" s="53">
        <v>1398</v>
      </c>
      <c r="F964" s="53">
        <f>E964</f>
        <v>1398</v>
      </c>
      <c r="G964" s="59">
        <v>1398</v>
      </c>
      <c r="H964" s="99">
        <v>1398</v>
      </c>
      <c r="I964" s="119"/>
      <c r="J964" s="55"/>
      <c r="K964" s="54"/>
      <c r="L964" s="55"/>
      <c r="M964" s="59"/>
      <c r="N964" s="59"/>
      <c r="O964" s="53">
        <v>148</v>
      </c>
      <c r="P964" s="53">
        <v>148</v>
      </c>
      <c r="Q964" s="57">
        <f t="shared" si="442"/>
        <v>0</v>
      </c>
      <c r="R964" s="74">
        <v>3</v>
      </c>
      <c r="S964" s="53">
        <f>R964</f>
        <v>3</v>
      </c>
      <c r="T964" s="58">
        <v>3</v>
      </c>
      <c r="U964" s="58">
        <v>3</v>
      </c>
      <c r="V964" s="53">
        <f t="shared" si="443"/>
        <v>0</v>
      </c>
      <c r="W964" s="59"/>
      <c r="X964" s="6"/>
    </row>
    <row r="965" spans="1:24" s="77" customFormat="1" ht="31.5" x14ac:dyDescent="0.25">
      <c r="A965" s="33" t="s">
        <v>284</v>
      </c>
      <c r="B965" s="33" t="s">
        <v>331</v>
      </c>
      <c r="C965" s="23" t="s">
        <v>102</v>
      </c>
      <c r="D965" s="39" t="s">
        <v>351</v>
      </c>
      <c r="E965" s="53"/>
      <c r="F965" s="53"/>
      <c r="G965" s="53"/>
      <c r="H965" s="53"/>
      <c r="I965" s="54"/>
      <c r="J965" s="50"/>
      <c r="K965" s="54"/>
      <c r="L965" s="55"/>
      <c r="M965" s="59"/>
      <c r="N965" s="59"/>
      <c r="O965" s="53"/>
      <c r="P965" s="53"/>
      <c r="Q965" s="57">
        <f t="shared" si="442"/>
        <v>0</v>
      </c>
      <c r="R965" s="74"/>
      <c r="S965" s="53">
        <f>R965</f>
        <v>0</v>
      </c>
      <c r="T965" s="58"/>
      <c r="U965" s="58"/>
      <c r="V965" s="53">
        <f t="shared" si="443"/>
        <v>0</v>
      </c>
      <c r="W965" s="59"/>
      <c r="X965" s="6"/>
    </row>
    <row r="966" spans="1:24" s="77" customFormat="1" ht="15.75" x14ac:dyDescent="0.25">
      <c r="A966" s="33" t="s">
        <v>284</v>
      </c>
      <c r="B966" s="33" t="s">
        <v>331</v>
      </c>
      <c r="C966" s="23" t="s">
        <v>89</v>
      </c>
      <c r="D966" s="43" t="s">
        <v>88</v>
      </c>
      <c r="E966" s="53"/>
      <c r="F966" s="53"/>
      <c r="G966" s="53"/>
      <c r="H966" s="53"/>
      <c r="I966" s="55">
        <f>G966-F966</f>
        <v>0</v>
      </c>
      <c r="J966" s="55" t="e">
        <f>ROUND(I966/F966*100,2)</f>
        <v>#DIV/0!</v>
      </c>
      <c r="K966" s="54">
        <f>G966-F966</f>
        <v>0</v>
      </c>
      <c r="L966" s="55" t="e">
        <f>ROUND(K966*100/-F966,2)</f>
        <v>#DIV/0!</v>
      </c>
      <c r="M966" s="59"/>
      <c r="N966" s="59"/>
      <c r="O966" s="53"/>
      <c r="P966" s="53"/>
      <c r="Q966" s="57">
        <f t="shared" si="442"/>
        <v>0</v>
      </c>
      <c r="R966" s="53"/>
      <c r="S966" s="53">
        <f t="shared" ref="S966:S973" si="444">ROUND(R966/12*3,0)</f>
        <v>0</v>
      </c>
      <c r="T966" s="58"/>
      <c r="U966" s="58"/>
      <c r="V966" s="53">
        <f t="shared" si="443"/>
        <v>0</v>
      </c>
      <c r="W966" s="59"/>
      <c r="X966" s="6"/>
    </row>
    <row r="967" spans="1:24" s="77" customFormat="1" ht="15.75" x14ac:dyDescent="0.25">
      <c r="A967" s="33" t="s">
        <v>284</v>
      </c>
      <c r="B967" s="33" t="s">
        <v>331</v>
      </c>
      <c r="C967" s="23" t="s">
        <v>91</v>
      </c>
      <c r="D967" s="43" t="s">
        <v>90</v>
      </c>
      <c r="E967" s="53">
        <v>316766</v>
      </c>
      <c r="F967" s="53">
        <f>ROUND(E967/12*7,0)</f>
        <v>184780</v>
      </c>
      <c r="G967" s="59">
        <v>117299.22999999969</v>
      </c>
      <c r="H967" s="99">
        <v>94011</v>
      </c>
      <c r="I967" s="119"/>
      <c r="J967" s="55"/>
      <c r="K967" s="54">
        <f t="shared" ref="K967" si="445">G967-F967</f>
        <v>-67480.77000000031</v>
      </c>
      <c r="L967" s="55">
        <f t="shared" ref="L967" si="446">ROUND(K967*100/-F967,2)</f>
        <v>36.520000000000003</v>
      </c>
      <c r="M967" s="59"/>
      <c r="N967" s="59"/>
      <c r="O967" s="53"/>
      <c r="P967" s="53"/>
      <c r="Q967" s="57">
        <f t="shared" si="442"/>
        <v>0</v>
      </c>
      <c r="R967" s="53"/>
      <c r="S967" s="53">
        <f t="shared" si="444"/>
        <v>0</v>
      </c>
      <c r="T967" s="58"/>
      <c r="U967" s="58"/>
      <c r="V967" s="53">
        <f t="shared" si="443"/>
        <v>0</v>
      </c>
      <c r="W967" s="59"/>
      <c r="X967" s="6"/>
    </row>
    <row r="968" spans="1:24" s="77" customFormat="1" ht="15.75" x14ac:dyDescent="0.25">
      <c r="A968" s="33" t="s">
        <v>284</v>
      </c>
      <c r="B968" s="33" t="s">
        <v>331</v>
      </c>
      <c r="C968" s="23" t="s">
        <v>94</v>
      </c>
      <c r="D968" s="43" t="s">
        <v>97</v>
      </c>
      <c r="E968" s="53"/>
      <c r="F968" s="53"/>
      <c r="G968" s="53"/>
      <c r="H968" s="53"/>
      <c r="I968" s="54"/>
      <c r="J968" s="50"/>
      <c r="K968" s="54"/>
      <c r="L968" s="55"/>
      <c r="M968" s="59"/>
      <c r="N968" s="59"/>
      <c r="O968" s="53"/>
      <c r="P968" s="53"/>
      <c r="Q968" s="57">
        <f t="shared" si="442"/>
        <v>0</v>
      </c>
      <c r="R968" s="53"/>
      <c r="S968" s="53">
        <f t="shared" si="444"/>
        <v>0</v>
      </c>
      <c r="T968" s="58"/>
      <c r="U968" s="58"/>
      <c r="V968" s="53">
        <f t="shared" si="443"/>
        <v>0</v>
      </c>
      <c r="W968" s="59"/>
      <c r="X968" s="6"/>
    </row>
    <row r="969" spans="1:24" s="77" customFormat="1" ht="37.5" customHeight="1" x14ac:dyDescent="0.25">
      <c r="A969" s="33" t="s">
        <v>284</v>
      </c>
      <c r="B969" s="33" t="s">
        <v>331</v>
      </c>
      <c r="C969" s="23" t="s">
        <v>93</v>
      </c>
      <c r="D969" s="43" t="s">
        <v>92</v>
      </c>
      <c r="E969" s="53"/>
      <c r="F969" s="53"/>
      <c r="G969" s="53"/>
      <c r="H969" s="53"/>
      <c r="I969" s="54"/>
      <c r="J969" s="50"/>
      <c r="K969" s="54"/>
      <c r="L969" s="55"/>
      <c r="M969" s="59"/>
      <c r="N969" s="59"/>
      <c r="O969" s="53"/>
      <c r="P969" s="53"/>
      <c r="Q969" s="57">
        <f t="shared" si="442"/>
        <v>0</v>
      </c>
      <c r="R969" s="53"/>
      <c r="S969" s="53">
        <f t="shared" si="444"/>
        <v>0</v>
      </c>
      <c r="T969" s="58"/>
      <c r="U969" s="58"/>
      <c r="V969" s="53">
        <f t="shared" si="443"/>
        <v>0</v>
      </c>
      <c r="W969" s="59"/>
      <c r="X969" s="6"/>
    </row>
    <row r="970" spans="1:24" s="77" customFormat="1" ht="31.5" x14ac:dyDescent="0.25">
      <c r="A970" s="33" t="s">
        <v>284</v>
      </c>
      <c r="B970" s="33" t="s">
        <v>331</v>
      </c>
      <c r="C970" s="23" t="s">
        <v>98</v>
      </c>
      <c r="D970" s="34" t="s">
        <v>99</v>
      </c>
      <c r="E970" s="53"/>
      <c r="F970" s="53"/>
      <c r="G970" s="53"/>
      <c r="H970" s="53"/>
      <c r="I970" s="54"/>
      <c r="J970" s="50"/>
      <c r="K970" s="54"/>
      <c r="L970" s="55"/>
      <c r="M970" s="59"/>
      <c r="N970" s="59"/>
      <c r="O970" s="53"/>
      <c r="P970" s="53"/>
      <c r="Q970" s="57">
        <f t="shared" si="442"/>
        <v>0</v>
      </c>
      <c r="R970" s="53"/>
      <c r="S970" s="53">
        <f t="shared" si="444"/>
        <v>0</v>
      </c>
      <c r="T970" s="58"/>
      <c r="U970" s="58"/>
      <c r="V970" s="53">
        <f t="shared" si="443"/>
        <v>0</v>
      </c>
      <c r="W970" s="59"/>
      <c r="X970" s="6"/>
    </row>
    <row r="971" spans="1:24" s="77" customFormat="1" ht="15.75" x14ac:dyDescent="0.25">
      <c r="A971" s="33" t="s">
        <v>284</v>
      </c>
      <c r="B971" s="33" t="s">
        <v>331</v>
      </c>
      <c r="C971" s="23" t="s">
        <v>100</v>
      </c>
      <c r="D971" s="34" t="s">
        <v>101</v>
      </c>
      <c r="E971" s="53"/>
      <c r="F971" s="53"/>
      <c r="G971" s="53"/>
      <c r="H971" s="53"/>
      <c r="I971" s="54"/>
      <c r="J971" s="50"/>
      <c r="K971" s="54"/>
      <c r="L971" s="55"/>
      <c r="M971" s="59"/>
      <c r="N971" s="59"/>
      <c r="O971" s="53"/>
      <c r="P971" s="53"/>
      <c r="Q971" s="57">
        <f t="shared" si="442"/>
        <v>0</v>
      </c>
      <c r="R971" s="53"/>
      <c r="S971" s="53">
        <f t="shared" si="444"/>
        <v>0</v>
      </c>
      <c r="T971" s="58"/>
      <c r="U971" s="58"/>
      <c r="V971" s="53">
        <f t="shared" si="443"/>
        <v>0</v>
      </c>
      <c r="W971" s="59"/>
      <c r="X971" s="6"/>
    </row>
    <row r="972" spans="1:24" s="77" customFormat="1" ht="47.25" x14ac:dyDescent="0.25">
      <c r="A972" s="33" t="s">
        <v>284</v>
      </c>
      <c r="B972" s="33" t="s">
        <v>331</v>
      </c>
      <c r="C972" s="23" t="s">
        <v>102</v>
      </c>
      <c r="D972" s="39" t="s">
        <v>87</v>
      </c>
      <c r="E972" s="53"/>
      <c r="F972" s="53"/>
      <c r="G972" s="53"/>
      <c r="H972" s="53"/>
      <c r="I972" s="54"/>
      <c r="J972" s="50"/>
      <c r="K972" s="54"/>
      <c r="L972" s="55"/>
      <c r="M972" s="59"/>
      <c r="N972" s="59"/>
      <c r="O972" s="53"/>
      <c r="P972" s="53"/>
      <c r="Q972" s="57">
        <f t="shared" si="442"/>
        <v>0</v>
      </c>
      <c r="R972" s="53"/>
      <c r="S972" s="53">
        <f t="shared" si="444"/>
        <v>0</v>
      </c>
      <c r="T972" s="58"/>
      <c r="U972" s="58"/>
      <c r="V972" s="53">
        <f t="shared" si="443"/>
        <v>0</v>
      </c>
      <c r="W972" s="59"/>
      <c r="X972" s="6"/>
    </row>
    <row r="973" spans="1:24" s="77" customFormat="1" ht="63" x14ac:dyDescent="0.25">
      <c r="A973" s="33" t="s">
        <v>284</v>
      </c>
      <c r="B973" s="33" t="s">
        <v>331</v>
      </c>
      <c r="C973" s="23" t="s">
        <v>102</v>
      </c>
      <c r="D973" s="39" t="s">
        <v>103</v>
      </c>
      <c r="E973" s="53"/>
      <c r="F973" s="53"/>
      <c r="G973" s="53"/>
      <c r="H973" s="53"/>
      <c r="I973" s="54"/>
      <c r="J973" s="50"/>
      <c r="K973" s="54"/>
      <c r="L973" s="55"/>
      <c r="M973" s="59"/>
      <c r="N973" s="59"/>
      <c r="O973" s="53"/>
      <c r="P973" s="53"/>
      <c r="Q973" s="57">
        <f t="shared" si="442"/>
        <v>0</v>
      </c>
      <c r="R973" s="53"/>
      <c r="S973" s="53">
        <f t="shared" si="444"/>
        <v>0</v>
      </c>
      <c r="T973" s="58"/>
      <c r="U973" s="58"/>
      <c r="V973" s="53">
        <f t="shared" si="443"/>
        <v>0</v>
      </c>
      <c r="W973" s="59"/>
      <c r="X973" s="6"/>
    </row>
    <row r="974" spans="1:24" s="77" customFormat="1" ht="31.5" x14ac:dyDescent="0.25">
      <c r="A974" s="33" t="s">
        <v>284</v>
      </c>
      <c r="B974" s="33" t="s">
        <v>331</v>
      </c>
      <c r="C974" s="23" t="s">
        <v>361</v>
      </c>
      <c r="D974" s="39" t="s">
        <v>362</v>
      </c>
      <c r="E974" s="53"/>
      <c r="F974" s="53">
        <f>ROUND(E974/12*7,0)</f>
        <v>0</v>
      </c>
      <c r="G974" s="59"/>
      <c r="H974" s="99"/>
      <c r="I974" s="119">
        <f>G974-F974</f>
        <v>0</v>
      </c>
      <c r="J974" s="55" t="e">
        <f>ROUND(I974/F974*100,2)</f>
        <v>#DIV/0!</v>
      </c>
      <c r="K974" s="54">
        <f t="shared" ref="K974" si="447">G974-F974</f>
        <v>0</v>
      </c>
      <c r="L974" s="55" t="e">
        <f t="shared" ref="L974" si="448">ROUND(K974*100/-F974,2)</f>
        <v>#DIV/0!</v>
      </c>
      <c r="M974" s="59"/>
      <c r="N974" s="59"/>
      <c r="O974" s="53"/>
      <c r="P974" s="53"/>
      <c r="Q974" s="57"/>
      <c r="R974" s="53"/>
      <c r="S974" s="53"/>
      <c r="T974" s="58"/>
      <c r="U974" s="58"/>
      <c r="V974" s="53"/>
      <c r="W974" s="59"/>
      <c r="X974" s="6"/>
    </row>
    <row r="975" spans="1:24" s="77" customFormat="1" ht="15.75" x14ac:dyDescent="0.25">
      <c r="A975" s="33" t="s">
        <v>284</v>
      </c>
      <c r="B975" s="33" t="s">
        <v>331</v>
      </c>
      <c r="C975" s="23" t="s">
        <v>364</v>
      </c>
      <c r="D975" s="39" t="s">
        <v>363</v>
      </c>
      <c r="E975" s="53"/>
      <c r="F975" s="53"/>
      <c r="G975" s="53"/>
      <c r="H975" s="53"/>
      <c r="I975" s="54"/>
      <c r="J975" s="50"/>
      <c r="K975" s="54"/>
      <c r="L975" s="55"/>
      <c r="M975" s="59"/>
      <c r="N975" s="59"/>
      <c r="O975" s="53"/>
      <c r="P975" s="53"/>
      <c r="Q975" s="57"/>
      <c r="R975" s="53"/>
      <c r="S975" s="53"/>
      <c r="T975" s="58"/>
      <c r="U975" s="58"/>
      <c r="V975" s="53"/>
      <c r="W975" s="59"/>
      <c r="X975" s="6"/>
    </row>
    <row r="976" spans="1:24" s="77" customFormat="1" ht="23.25" customHeight="1" x14ac:dyDescent="0.25">
      <c r="A976" s="33" t="s">
        <v>284</v>
      </c>
      <c r="B976" s="21">
        <v>2</v>
      </c>
      <c r="C976" s="23" t="s">
        <v>102</v>
      </c>
      <c r="D976" s="40" t="s">
        <v>31</v>
      </c>
      <c r="E976" s="64">
        <f>E977+E983+E1037</f>
        <v>283630</v>
      </c>
      <c r="F976" s="64">
        <f>F977+F983+F1037</f>
        <v>170733</v>
      </c>
      <c r="G976" s="64">
        <f>G977+G983+G1037</f>
        <v>197802.35</v>
      </c>
      <c r="H976" s="64">
        <f>H977+H983+H1037</f>
        <v>166736</v>
      </c>
      <c r="I976" s="64">
        <f>I977+I983+I1037</f>
        <v>31715.440000000002</v>
      </c>
      <c r="J976" s="50">
        <f>ROUND(I976/F976*100,2)</f>
        <v>18.579999999999998</v>
      </c>
      <c r="K976" s="64">
        <f>K977+K983+K1037</f>
        <v>-4753.3900000000003</v>
      </c>
      <c r="L976" s="55">
        <f>ROUND(K976*100/-F976,2)</f>
        <v>2.78</v>
      </c>
      <c r="M976" s="64">
        <v>10682</v>
      </c>
      <c r="N976" s="49">
        <f>ROUND(M976/12*7,2)</f>
        <v>6231.17</v>
      </c>
      <c r="O976" s="64">
        <f t="shared" ref="O976:V976" si="449">O977+O983+O1037</f>
        <v>3428</v>
      </c>
      <c r="P976" s="64">
        <f t="shared" si="449"/>
        <v>3372</v>
      </c>
      <c r="Q976" s="64">
        <f t="shared" si="449"/>
        <v>56</v>
      </c>
      <c r="R976" s="64">
        <f t="shared" si="449"/>
        <v>295</v>
      </c>
      <c r="S976" s="64">
        <f t="shared" si="449"/>
        <v>173</v>
      </c>
      <c r="T976" s="64">
        <f t="shared" si="449"/>
        <v>197</v>
      </c>
      <c r="U976" s="64">
        <f t="shared" si="449"/>
        <v>196</v>
      </c>
      <c r="V976" s="53">
        <f t="shared" si="449"/>
        <v>1</v>
      </c>
      <c r="W976" s="53"/>
      <c r="X976" s="6"/>
    </row>
    <row r="977" spans="1:24" s="77" customFormat="1" ht="15.75" x14ac:dyDescent="0.25">
      <c r="A977" s="33" t="s">
        <v>284</v>
      </c>
      <c r="B977" s="22" t="s">
        <v>332</v>
      </c>
      <c r="C977" s="23" t="s">
        <v>102</v>
      </c>
      <c r="D977" s="32" t="s">
        <v>32</v>
      </c>
      <c r="E977" s="64">
        <f>SUM(E978:E982)</f>
        <v>116403</v>
      </c>
      <c r="F977" s="64">
        <f>SUM(F978:F982)</f>
        <v>68186</v>
      </c>
      <c r="G977" s="64">
        <f>SUM(G978:G982)</f>
        <v>93939</v>
      </c>
      <c r="H977" s="64">
        <f>SUM(H978:H982)</f>
        <v>68186</v>
      </c>
      <c r="I977" s="64">
        <f>SUM(I978:I982)</f>
        <v>25753</v>
      </c>
      <c r="J977" s="50">
        <f>ROUND(I977/F977*100,2)</f>
        <v>37.770000000000003</v>
      </c>
      <c r="K977" s="64">
        <f>SUM(K978:K982)</f>
        <v>0</v>
      </c>
      <c r="L977" s="55">
        <f>ROUND(K977*100/-F977,2)</f>
        <v>0</v>
      </c>
      <c r="M977" s="64"/>
      <c r="N977" s="64"/>
      <c r="O977" s="64">
        <f t="shared" ref="O977:V977" si="450">SUM(O978:O982)</f>
        <v>362</v>
      </c>
      <c r="P977" s="64">
        <f t="shared" si="450"/>
        <v>362</v>
      </c>
      <c r="Q977" s="64">
        <f t="shared" si="450"/>
        <v>0</v>
      </c>
      <c r="R977" s="64">
        <f t="shared" si="450"/>
        <v>114</v>
      </c>
      <c r="S977" s="64">
        <f t="shared" si="450"/>
        <v>67</v>
      </c>
      <c r="T977" s="64">
        <f t="shared" si="450"/>
        <v>92</v>
      </c>
      <c r="U977" s="64">
        <f t="shared" si="450"/>
        <v>92</v>
      </c>
      <c r="V977" s="64">
        <f t="shared" si="450"/>
        <v>0</v>
      </c>
      <c r="W977" s="64"/>
      <c r="X977" s="6"/>
    </row>
    <row r="978" spans="1:24" s="77" customFormat="1" ht="15.75" x14ac:dyDescent="0.25">
      <c r="A978" s="156" t="s">
        <v>284</v>
      </c>
      <c r="B978" s="33" t="s">
        <v>332</v>
      </c>
      <c r="C978" s="23" t="s">
        <v>109</v>
      </c>
      <c r="D978" s="34" t="s">
        <v>106</v>
      </c>
      <c r="E978" s="53">
        <v>116403</v>
      </c>
      <c r="F978" s="53">
        <f>9870*3+9644*4</f>
        <v>68186</v>
      </c>
      <c r="G978" s="99">
        <v>93939</v>
      </c>
      <c r="H978" s="99">
        <v>68186</v>
      </c>
      <c r="I978" s="119">
        <f>G978-F978</f>
        <v>25753</v>
      </c>
      <c r="J978" s="55">
        <f>ROUND(I978/F978*100,2)</f>
        <v>37.770000000000003</v>
      </c>
      <c r="K978" s="54"/>
      <c r="L978" s="55"/>
      <c r="M978" s="59"/>
      <c r="N978" s="59"/>
      <c r="O978" s="53">
        <v>362</v>
      </c>
      <c r="P978" s="53">
        <v>362</v>
      </c>
      <c r="Q978" s="57">
        <f>O978-P978</f>
        <v>0</v>
      </c>
      <c r="R978" s="74">
        <v>114</v>
      </c>
      <c r="S978" s="53">
        <f>ROUND(R978/12*7,0)</f>
        <v>67</v>
      </c>
      <c r="T978" s="58">
        <v>92</v>
      </c>
      <c r="U978" s="58">
        <v>92</v>
      </c>
      <c r="V978" s="53">
        <f>T978-U978</f>
        <v>0</v>
      </c>
      <c r="W978" s="59"/>
      <c r="X978" s="6"/>
    </row>
    <row r="979" spans="1:24" s="77" customFormat="1" ht="31.5" x14ac:dyDescent="0.25">
      <c r="A979" s="33" t="s">
        <v>284</v>
      </c>
      <c r="B979" s="33" t="s">
        <v>332</v>
      </c>
      <c r="C979" s="23" t="s">
        <v>110</v>
      </c>
      <c r="D979" s="34" t="s">
        <v>114</v>
      </c>
      <c r="E979" s="53"/>
      <c r="F979" s="53"/>
      <c r="G979" s="53"/>
      <c r="H979" s="53"/>
      <c r="I979" s="54"/>
      <c r="J979" s="50"/>
      <c r="K979" s="54"/>
      <c r="L979" s="55"/>
      <c r="M979" s="59"/>
      <c r="N979" s="59"/>
      <c r="O979" s="53"/>
      <c r="P979" s="53"/>
      <c r="Q979" s="57">
        <f>O979-P979</f>
        <v>0</v>
      </c>
      <c r="R979" s="53"/>
      <c r="S979" s="53">
        <f>ROUND(R979/12*3,0)</f>
        <v>0</v>
      </c>
      <c r="T979" s="58"/>
      <c r="U979" s="58"/>
      <c r="V979" s="53">
        <f>T979-U979</f>
        <v>0</v>
      </c>
      <c r="W979" s="59"/>
      <c r="X979" s="6"/>
    </row>
    <row r="980" spans="1:24" s="77" customFormat="1" ht="15.75" x14ac:dyDescent="0.25">
      <c r="A980" s="33" t="s">
        <v>284</v>
      </c>
      <c r="B980" s="33" t="s">
        <v>332</v>
      </c>
      <c r="C980" s="23" t="s">
        <v>111</v>
      </c>
      <c r="D980" s="34" t="s">
        <v>115</v>
      </c>
      <c r="E980" s="53"/>
      <c r="F980" s="53"/>
      <c r="G980" s="53"/>
      <c r="H980" s="53"/>
      <c r="I980" s="54"/>
      <c r="J980" s="50"/>
      <c r="K980" s="54"/>
      <c r="L980" s="55"/>
      <c r="M980" s="59"/>
      <c r="N980" s="59"/>
      <c r="O980" s="53"/>
      <c r="P980" s="53"/>
      <c r="Q980" s="57">
        <f>O980-P980</f>
        <v>0</v>
      </c>
      <c r="R980" s="53"/>
      <c r="S980" s="53">
        <f>ROUND(R980/12*3,0)</f>
        <v>0</v>
      </c>
      <c r="T980" s="58"/>
      <c r="U980" s="58"/>
      <c r="V980" s="53">
        <f>T980-U980</f>
        <v>0</v>
      </c>
      <c r="W980" s="59"/>
      <c r="X980" s="6"/>
    </row>
    <row r="981" spans="1:24" s="77" customFormat="1" ht="31.5" x14ac:dyDescent="0.25">
      <c r="A981" s="33" t="s">
        <v>284</v>
      </c>
      <c r="B981" s="33" t="s">
        <v>332</v>
      </c>
      <c r="C981" s="23" t="s">
        <v>113</v>
      </c>
      <c r="D981" s="34" t="s">
        <v>116</v>
      </c>
      <c r="E981" s="53"/>
      <c r="F981" s="53"/>
      <c r="G981" s="53"/>
      <c r="H981" s="53"/>
      <c r="I981" s="54"/>
      <c r="J981" s="50"/>
      <c r="K981" s="54"/>
      <c r="L981" s="55"/>
      <c r="M981" s="59"/>
      <c r="N981" s="59"/>
      <c r="O981" s="53"/>
      <c r="P981" s="53"/>
      <c r="Q981" s="57">
        <f>O981-P981</f>
        <v>0</v>
      </c>
      <c r="R981" s="53"/>
      <c r="S981" s="53">
        <f>ROUND(R981/12*3,0)</f>
        <v>0</v>
      </c>
      <c r="T981" s="58"/>
      <c r="U981" s="58"/>
      <c r="V981" s="53">
        <f>T981-U981</f>
        <v>0</v>
      </c>
      <c r="W981" s="59"/>
      <c r="X981" s="6"/>
    </row>
    <row r="982" spans="1:24" s="77" customFormat="1" ht="15.75" x14ac:dyDescent="0.25">
      <c r="A982" s="33" t="s">
        <v>284</v>
      </c>
      <c r="B982" s="33" t="s">
        <v>332</v>
      </c>
      <c r="C982" s="23" t="s">
        <v>112</v>
      </c>
      <c r="D982" s="34" t="s">
        <v>117</v>
      </c>
      <c r="E982" s="53"/>
      <c r="F982" s="99"/>
      <c r="G982" s="53"/>
      <c r="H982" s="53"/>
      <c r="I982" s="54"/>
      <c r="J982" s="50"/>
      <c r="K982" s="54"/>
      <c r="L982" s="55"/>
      <c r="M982" s="59"/>
      <c r="N982" s="59"/>
      <c r="O982" s="53"/>
      <c r="P982" s="53"/>
      <c r="Q982" s="57">
        <f>O982-P982</f>
        <v>0</v>
      </c>
      <c r="R982" s="53"/>
      <c r="S982" s="53">
        <f>ROUND(R982/12*3,0)</f>
        <v>0</v>
      </c>
      <c r="T982" s="58"/>
      <c r="U982" s="58"/>
      <c r="V982" s="53">
        <f>T982-U982</f>
        <v>0</v>
      </c>
      <c r="W982" s="59"/>
      <c r="X982" s="6"/>
    </row>
    <row r="983" spans="1:24" s="77" customFormat="1" ht="15.75" x14ac:dyDescent="0.25">
      <c r="A983" s="33" t="s">
        <v>284</v>
      </c>
      <c r="B983" s="22" t="s">
        <v>333</v>
      </c>
      <c r="C983" s="23" t="s">
        <v>102</v>
      </c>
      <c r="D983" s="41" t="s">
        <v>33</v>
      </c>
      <c r="E983" s="64">
        <f>SUM(E984:E1036)</f>
        <v>135156</v>
      </c>
      <c r="F983" s="64">
        <f>SUM(F984:F1036)</f>
        <v>78841</v>
      </c>
      <c r="G983" s="64">
        <f>SUM(G984:G1036)</f>
        <v>77004</v>
      </c>
      <c r="H983" s="64">
        <f>SUM(H984:H1036)</f>
        <v>75506</v>
      </c>
      <c r="I983" s="64">
        <f>SUM(I984:I1036)</f>
        <v>748.08000000000175</v>
      </c>
      <c r="J983" s="50">
        <f>ROUND(I983/F983*100,2)</f>
        <v>0.95</v>
      </c>
      <c r="K983" s="64">
        <f>SUM(K984:K1036)</f>
        <v>-2585.08</v>
      </c>
      <c r="L983" s="55">
        <f>ROUND(K983*100/-F983,2)</f>
        <v>3.28</v>
      </c>
      <c r="M983" s="64"/>
      <c r="N983" s="64"/>
      <c r="O983" s="64">
        <f t="shared" ref="O983:V983" si="451">SUM(O984:O1036)</f>
        <v>3066</v>
      </c>
      <c r="P983" s="64">
        <f t="shared" si="451"/>
        <v>3010</v>
      </c>
      <c r="Q983" s="64">
        <f t="shared" si="451"/>
        <v>56</v>
      </c>
      <c r="R983" s="64">
        <f t="shared" si="451"/>
        <v>181</v>
      </c>
      <c r="S983" s="64">
        <f t="shared" si="451"/>
        <v>106</v>
      </c>
      <c r="T983" s="64">
        <f t="shared" si="451"/>
        <v>105</v>
      </c>
      <c r="U983" s="64">
        <f t="shared" si="451"/>
        <v>104</v>
      </c>
      <c r="V983" s="64">
        <f t="shared" si="451"/>
        <v>1</v>
      </c>
      <c r="W983" s="64"/>
      <c r="X983" s="6"/>
    </row>
    <row r="984" spans="1:24" s="77" customFormat="1" ht="31.5" x14ac:dyDescent="0.25">
      <c r="A984" s="33" t="s">
        <v>284</v>
      </c>
      <c r="B984" s="33" t="s">
        <v>333</v>
      </c>
      <c r="C984" s="42" t="s">
        <v>139</v>
      </c>
      <c r="D984" s="43" t="s">
        <v>119</v>
      </c>
      <c r="E984" s="53">
        <v>116885</v>
      </c>
      <c r="F984" s="53">
        <f t="shared" ref="F984:F985" si="452">ROUND(E984/12*7,2)</f>
        <v>68182.92</v>
      </c>
      <c r="G984" s="99">
        <v>68931</v>
      </c>
      <c r="H984" s="99">
        <v>67433</v>
      </c>
      <c r="I984" s="119">
        <f t="shared" ref="I984" si="453">G984-F984</f>
        <v>748.08000000000175</v>
      </c>
      <c r="J984" s="55">
        <f t="shared" ref="J984" si="454">ROUND(I984/F984*100,2)</f>
        <v>1.1000000000000001</v>
      </c>
      <c r="K984" s="54"/>
      <c r="L984" s="55"/>
      <c r="M984" s="59"/>
      <c r="N984" s="59"/>
      <c r="O984" s="53">
        <v>2646</v>
      </c>
      <c r="P984" s="53">
        <v>2590</v>
      </c>
      <c r="Q984" s="57">
        <f t="shared" ref="Q984:Q1015" si="455">O984-P984</f>
        <v>56</v>
      </c>
      <c r="R984" s="74">
        <v>156</v>
      </c>
      <c r="S984" s="53">
        <f t="shared" ref="S984:S985" si="456">ROUND(R984/12*7,0)</f>
        <v>91</v>
      </c>
      <c r="T984" s="58">
        <v>90</v>
      </c>
      <c r="U984" s="58">
        <v>89</v>
      </c>
      <c r="V984" s="53">
        <f t="shared" ref="V984:V1015" si="457">T984-U984</f>
        <v>1</v>
      </c>
      <c r="W984" s="59"/>
      <c r="X984" s="6"/>
    </row>
    <row r="985" spans="1:24" s="77" customFormat="1" ht="47.25" x14ac:dyDescent="0.25">
      <c r="A985" s="33" t="s">
        <v>284</v>
      </c>
      <c r="B985" s="33" t="s">
        <v>333</v>
      </c>
      <c r="C985" s="42" t="s">
        <v>140</v>
      </c>
      <c r="D985" s="43" t="s">
        <v>120</v>
      </c>
      <c r="E985" s="53">
        <v>18271</v>
      </c>
      <c r="F985" s="53">
        <f t="shared" si="452"/>
        <v>10658.08</v>
      </c>
      <c r="G985" s="99">
        <v>8073</v>
      </c>
      <c r="H985" s="99">
        <v>8073</v>
      </c>
      <c r="I985" s="119"/>
      <c r="J985" s="55"/>
      <c r="K985" s="54">
        <f t="shared" ref="K985" si="458">G985-F985</f>
        <v>-2585.08</v>
      </c>
      <c r="L985" s="55">
        <f t="shared" ref="L985" si="459">ROUND(K985*100/-F985,2)</f>
        <v>24.25</v>
      </c>
      <c r="M985" s="59"/>
      <c r="N985" s="59"/>
      <c r="O985" s="53">
        <v>420</v>
      </c>
      <c r="P985" s="53">
        <v>420</v>
      </c>
      <c r="Q985" s="57">
        <f t="shared" si="455"/>
        <v>0</v>
      </c>
      <c r="R985" s="74">
        <v>25</v>
      </c>
      <c r="S985" s="53">
        <f t="shared" si="456"/>
        <v>15</v>
      </c>
      <c r="T985" s="58">
        <v>15</v>
      </c>
      <c r="U985" s="58">
        <v>15</v>
      </c>
      <c r="V985" s="53">
        <f t="shared" si="457"/>
        <v>0</v>
      </c>
      <c r="W985" s="59"/>
      <c r="X985" s="6"/>
    </row>
    <row r="986" spans="1:24" s="77" customFormat="1" ht="31.5" x14ac:dyDescent="0.25">
      <c r="A986" s="33" t="s">
        <v>284</v>
      </c>
      <c r="B986" s="33" t="s">
        <v>333</v>
      </c>
      <c r="C986" s="42" t="s">
        <v>141</v>
      </c>
      <c r="D986" s="43" t="s">
        <v>142</v>
      </c>
      <c r="E986" s="53"/>
      <c r="F986" s="53"/>
      <c r="G986" s="53"/>
      <c r="H986" s="53"/>
      <c r="I986" s="54"/>
      <c r="J986" s="50"/>
      <c r="K986" s="54"/>
      <c r="L986" s="55"/>
      <c r="M986" s="59"/>
      <c r="N986" s="59"/>
      <c r="O986" s="53"/>
      <c r="P986" s="53"/>
      <c r="Q986" s="57">
        <f t="shared" si="455"/>
        <v>0</v>
      </c>
      <c r="R986" s="53"/>
      <c r="S986" s="53">
        <f t="shared" ref="S986:S1017" si="460">ROUND(R986/12*3,0)</f>
        <v>0</v>
      </c>
      <c r="T986" s="58"/>
      <c r="U986" s="58"/>
      <c r="V986" s="53">
        <f t="shared" si="457"/>
        <v>0</v>
      </c>
      <c r="W986" s="59"/>
      <c r="X986" s="6"/>
    </row>
    <row r="987" spans="1:24" s="77" customFormat="1" ht="31.5" x14ac:dyDescent="0.25">
      <c r="A987" s="33" t="s">
        <v>284</v>
      </c>
      <c r="B987" s="33" t="s">
        <v>333</v>
      </c>
      <c r="C987" s="42" t="s">
        <v>143</v>
      </c>
      <c r="D987" s="43" t="s">
        <v>144</v>
      </c>
      <c r="E987" s="53"/>
      <c r="F987" s="53"/>
      <c r="G987" s="53"/>
      <c r="H987" s="53"/>
      <c r="I987" s="54"/>
      <c r="J987" s="50"/>
      <c r="K987" s="54"/>
      <c r="L987" s="55"/>
      <c r="M987" s="59"/>
      <c r="N987" s="59"/>
      <c r="O987" s="53"/>
      <c r="P987" s="53"/>
      <c r="Q987" s="57">
        <f t="shared" si="455"/>
        <v>0</v>
      </c>
      <c r="R987" s="53"/>
      <c r="S987" s="53">
        <f t="shared" si="460"/>
        <v>0</v>
      </c>
      <c r="T987" s="58"/>
      <c r="U987" s="58"/>
      <c r="V987" s="53">
        <f t="shared" si="457"/>
        <v>0</v>
      </c>
      <c r="W987" s="59"/>
      <c r="X987" s="6"/>
    </row>
    <row r="988" spans="1:24" s="77" customFormat="1" ht="15.75" x14ac:dyDescent="0.25">
      <c r="A988" s="33" t="s">
        <v>284</v>
      </c>
      <c r="B988" s="33" t="s">
        <v>333</v>
      </c>
      <c r="C988" s="42" t="s">
        <v>145</v>
      </c>
      <c r="D988" s="43" t="s">
        <v>146</v>
      </c>
      <c r="E988" s="53"/>
      <c r="F988" s="53"/>
      <c r="G988" s="53"/>
      <c r="H988" s="53"/>
      <c r="I988" s="54"/>
      <c r="J988" s="50"/>
      <c r="K988" s="54"/>
      <c r="L988" s="55"/>
      <c r="M988" s="59"/>
      <c r="N988" s="59"/>
      <c r="O988" s="53"/>
      <c r="P988" s="53"/>
      <c r="Q988" s="57">
        <f t="shared" si="455"/>
        <v>0</v>
      </c>
      <c r="R988" s="53"/>
      <c r="S988" s="53">
        <f t="shared" si="460"/>
        <v>0</v>
      </c>
      <c r="T988" s="58"/>
      <c r="U988" s="58"/>
      <c r="V988" s="53">
        <f t="shared" si="457"/>
        <v>0</v>
      </c>
      <c r="W988" s="59"/>
      <c r="X988" s="6"/>
    </row>
    <row r="989" spans="1:24" s="77" customFormat="1" ht="15.75" x14ac:dyDescent="0.25">
      <c r="A989" s="33" t="s">
        <v>284</v>
      </c>
      <c r="B989" s="33" t="s">
        <v>333</v>
      </c>
      <c r="C989" s="42" t="s">
        <v>147</v>
      </c>
      <c r="D989" s="43" t="s">
        <v>148</v>
      </c>
      <c r="E989" s="53"/>
      <c r="F989" s="53"/>
      <c r="G989" s="53"/>
      <c r="H989" s="53"/>
      <c r="I989" s="54"/>
      <c r="J989" s="50"/>
      <c r="K989" s="54"/>
      <c r="L989" s="55"/>
      <c r="M989" s="59"/>
      <c r="N989" s="59"/>
      <c r="O989" s="53"/>
      <c r="P989" s="53"/>
      <c r="Q989" s="57">
        <f t="shared" si="455"/>
        <v>0</v>
      </c>
      <c r="R989" s="53"/>
      <c r="S989" s="53">
        <f t="shared" si="460"/>
        <v>0</v>
      </c>
      <c r="T989" s="58"/>
      <c r="U989" s="58"/>
      <c r="V989" s="53">
        <f t="shared" si="457"/>
        <v>0</v>
      </c>
      <c r="W989" s="59"/>
      <c r="X989" s="6"/>
    </row>
    <row r="990" spans="1:24" s="77" customFormat="1" ht="78.75" x14ac:dyDescent="0.25">
      <c r="A990" s="33" t="s">
        <v>284</v>
      </c>
      <c r="B990" s="33" t="s">
        <v>333</v>
      </c>
      <c r="C990" s="42" t="s">
        <v>149</v>
      </c>
      <c r="D990" s="43" t="s">
        <v>150</v>
      </c>
      <c r="E990" s="53"/>
      <c r="F990" s="53"/>
      <c r="G990" s="53"/>
      <c r="H990" s="53"/>
      <c r="I990" s="54"/>
      <c r="J990" s="50"/>
      <c r="K990" s="54"/>
      <c r="L990" s="55"/>
      <c r="M990" s="59"/>
      <c r="N990" s="59"/>
      <c r="O990" s="53"/>
      <c r="P990" s="53"/>
      <c r="Q990" s="57">
        <f t="shared" si="455"/>
        <v>0</v>
      </c>
      <c r="R990" s="53"/>
      <c r="S990" s="53">
        <f t="shared" si="460"/>
        <v>0</v>
      </c>
      <c r="T990" s="58"/>
      <c r="U990" s="58"/>
      <c r="V990" s="53">
        <f t="shared" si="457"/>
        <v>0</v>
      </c>
      <c r="W990" s="59"/>
      <c r="X990" s="6"/>
    </row>
    <row r="991" spans="1:24" s="77" customFormat="1" ht="31.5" x14ac:dyDescent="0.25">
      <c r="A991" s="33" t="s">
        <v>284</v>
      </c>
      <c r="B991" s="33" t="s">
        <v>333</v>
      </c>
      <c r="C991" s="42" t="s">
        <v>130</v>
      </c>
      <c r="D991" s="43" t="s">
        <v>151</v>
      </c>
      <c r="E991" s="53"/>
      <c r="F991" s="53"/>
      <c r="G991" s="53"/>
      <c r="H991" s="53"/>
      <c r="I991" s="54"/>
      <c r="J991" s="50"/>
      <c r="K991" s="54"/>
      <c r="L991" s="55"/>
      <c r="M991" s="59"/>
      <c r="N991" s="59"/>
      <c r="O991" s="53"/>
      <c r="P991" s="53"/>
      <c r="Q991" s="57">
        <f t="shared" si="455"/>
        <v>0</v>
      </c>
      <c r="R991" s="53"/>
      <c r="S991" s="53">
        <f t="shared" si="460"/>
        <v>0</v>
      </c>
      <c r="T991" s="58"/>
      <c r="U991" s="58"/>
      <c r="V991" s="53">
        <f t="shared" si="457"/>
        <v>0</v>
      </c>
      <c r="W991" s="59"/>
      <c r="X991" s="6"/>
    </row>
    <row r="992" spans="1:24" s="77" customFormat="1" ht="47.25" x14ac:dyDescent="0.25">
      <c r="A992" s="33" t="s">
        <v>284</v>
      </c>
      <c r="B992" s="33" t="s">
        <v>333</v>
      </c>
      <c r="C992" s="42" t="s">
        <v>174</v>
      </c>
      <c r="D992" s="43" t="s">
        <v>175</v>
      </c>
      <c r="E992" s="53"/>
      <c r="F992" s="53"/>
      <c r="G992" s="53"/>
      <c r="H992" s="53"/>
      <c r="I992" s="54"/>
      <c r="J992" s="50"/>
      <c r="K992" s="54"/>
      <c r="L992" s="55"/>
      <c r="M992" s="59"/>
      <c r="N992" s="59"/>
      <c r="O992" s="53"/>
      <c r="P992" s="53"/>
      <c r="Q992" s="57">
        <f t="shared" si="455"/>
        <v>0</v>
      </c>
      <c r="R992" s="53"/>
      <c r="S992" s="53">
        <f t="shared" si="460"/>
        <v>0</v>
      </c>
      <c r="T992" s="58"/>
      <c r="U992" s="58"/>
      <c r="V992" s="53">
        <f t="shared" si="457"/>
        <v>0</v>
      </c>
      <c r="W992" s="59"/>
      <c r="X992" s="6"/>
    </row>
    <row r="993" spans="1:24" s="77" customFormat="1" ht="31.5" x14ac:dyDescent="0.25">
      <c r="A993" s="33" t="s">
        <v>284</v>
      </c>
      <c r="B993" s="33" t="s">
        <v>333</v>
      </c>
      <c r="C993" s="42" t="s">
        <v>129</v>
      </c>
      <c r="D993" s="43" t="s">
        <v>152</v>
      </c>
      <c r="E993" s="53"/>
      <c r="F993" s="53"/>
      <c r="G993" s="53"/>
      <c r="H993" s="53"/>
      <c r="I993" s="54"/>
      <c r="J993" s="50"/>
      <c r="K993" s="54"/>
      <c r="L993" s="55"/>
      <c r="M993" s="59"/>
      <c r="N993" s="59"/>
      <c r="O993" s="53"/>
      <c r="P993" s="53"/>
      <c r="Q993" s="57">
        <f t="shared" si="455"/>
        <v>0</v>
      </c>
      <c r="R993" s="53"/>
      <c r="S993" s="53">
        <f t="shared" si="460"/>
        <v>0</v>
      </c>
      <c r="T993" s="58"/>
      <c r="U993" s="58"/>
      <c r="V993" s="53">
        <f t="shared" si="457"/>
        <v>0</v>
      </c>
      <c r="W993" s="59"/>
      <c r="X993" s="6"/>
    </row>
    <row r="994" spans="1:24" s="77" customFormat="1" ht="31.5" x14ac:dyDescent="0.25">
      <c r="A994" s="33" t="s">
        <v>284</v>
      </c>
      <c r="B994" s="33" t="s">
        <v>333</v>
      </c>
      <c r="C994" s="42" t="s">
        <v>176</v>
      </c>
      <c r="D994" s="43" t="s">
        <v>177</v>
      </c>
      <c r="E994" s="53"/>
      <c r="F994" s="53"/>
      <c r="G994" s="53"/>
      <c r="H994" s="53"/>
      <c r="I994" s="54"/>
      <c r="J994" s="50"/>
      <c r="K994" s="54"/>
      <c r="L994" s="55"/>
      <c r="M994" s="59"/>
      <c r="N994" s="59"/>
      <c r="O994" s="53"/>
      <c r="P994" s="53"/>
      <c r="Q994" s="57">
        <f t="shared" si="455"/>
        <v>0</v>
      </c>
      <c r="R994" s="53"/>
      <c r="S994" s="53">
        <f t="shared" si="460"/>
        <v>0</v>
      </c>
      <c r="T994" s="58"/>
      <c r="U994" s="58"/>
      <c r="V994" s="53">
        <f t="shared" si="457"/>
        <v>0</v>
      </c>
      <c r="W994" s="59"/>
      <c r="X994" s="6"/>
    </row>
    <row r="995" spans="1:24" s="77" customFormat="1" ht="15.75" x14ac:dyDescent="0.25">
      <c r="A995" s="33" t="s">
        <v>284</v>
      </c>
      <c r="B995" s="33" t="s">
        <v>333</v>
      </c>
      <c r="C995" s="42" t="s">
        <v>131</v>
      </c>
      <c r="D995" s="43" t="s">
        <v>153</v>
      </c>
      <c r="E995" s="53"/>
      <c r="F995" s="53"/>
      <c r="G995" s="53"/>
      <c r="H995" s="53"/>
      <c r="I995" s="54"/>
      <c r="J995" s="50"/>
      <c r="K995" s="54"/>
      <c r="L995" s="55"/>
      <c r="M995" s="59"/>
      <c r="N995" s="59"/>
      <c r="O995" s="53"/>
      <c r="P995" s="53"/>
      <c r="Q995" s="57">
        <f t="shared" si="455"/>
        <v>0</v>
      </c>
      <c r="R995" s="53"/>
      <c r="S995" s="53">
        <f t="shared" si="460"/>
        <v>0</v>
      </c>
      <c r="T995" s="58"/>
      <c r="U995" s="58"/>
      <c r="V995" s="53">
        <f t="shared" si="457"/>
        <v>0</v>
      </c>
      <c r="W995" s="59"/>
      <c r="X995" s="6"/>
    </row>
    <row r="996" spans="1:24" s="77" customFormat="1" ht="31.5" x14ac:dyDescent="0.25">
      <c r="A996" s="33" t="s">
        <v>284</v>
      </c>
      <c r="B996" s="33" t="s">
        <v>333</v>
      </c>
      <c r="C996" s="42" t="s">
        <v>178</v>
      </c>
      <c r="D996" s="43" t="s">
        <v>179</v>
      </c>
      <c r="E996" s="53"/>
      <c r="F996" s="53"/>
      <c r="G996" s="53"/>
      <c r="H996" s="53"/>
      <c r="I996" s="54"/>
      <c r="J996" s="50"/>
      <c r="K996" s="54"/>
      <c r="L996" s="55"/>
      <c r="M996" s="59"/>
      <c r="N996" s="59"/>
      <c r="O996" s="53"/>
      <c r="P996" s="53"/>
      <c r="Q996" s="57">
        <f t="shared" si="455"/>
        <v>0</v>
      </c>
      <c r="R996" s="53"/>
      <c r="S996" s="53">
        <f t="shared" si="460"/>
        <v>0</v>
      </c>
      <c r="T996" s="58"/>
      <c r="U996" s="58"/>
      <c r="V996" s="53">
        <f t="shared" si="457"/>
        <v>0</v>
      </c>
      <c r="W996" s="59"/>
      <c r="X996" s="6"/>
    </row>
    <row r="997" spans="1:24" s="77" customFormat="1" ht="31.5" x14ac:dyDescent="0.25">
      <c r="A997" s="33" t="s">
        <v>284</v>
      </c>
      <c r="B997" s="33" t="s">
        <v>333</v>
      </c>
      <c r="C997" s="42" t="s">
        <v>132</v>
      </c>
      <c r="D997" s="43" t="s">
        <v>154</v>
      </c>
      <c r="E997" s="53"/>
      <c r="F997" s="53"/>
      <c r="G997" s="53"/>
      <c r="H997" s="53"/>
      <c r="I997" s="54"/>
      <c r="J997" s="50"/>
      <c r="K997" s="54"/>
      <c r="L997" s="55"/>
      <c r="M997" s="59"/>
      <c r="N997" s="59"/>
      <c r="O997" s="53"/>
      <c r="P997" s="53"/>
      <c r="Q997" s="57">
        <f t="shared" si="455"/>
        <v>0</v>
      </c>
      <c r="R997" s="53"/>
      <c r="S997" s="53">
        <f t="shared" si="460"/>
        <v>0</v>
      </c>
      <c r="T997" s="58"/>
      <c r="U997" s="58"/>
      <c r="V997" s="53">
        <f t="shared" si="457"/>
        <v>0</v>
      </c>
      <c r="W997" s="59"/>
      <c r="X997" s="6"/>
    </row>
    <row r="998" spans="1:24" s="77" customFormat="1" ht="15.75" x14ac:dyDescent="0.25">
      <c r="A998" s="33" t="s">
        <v>284</v>
      </c>
      <c r="B998" s="33" t="s">
        <v>333</v>
      </c>
      <c r="C998" s="42" t="s">
        <v>133</v>
      </c>
      <c r="D998" s="43" t="s">
        <v>155</v>
      </c>
      <c r="E998" s="53"/>
      <c r="F998" s="53"/>
      <c r="G998" s="53"/>
      <c r="H998" s="53"/>
      <c r="I998" s="54"/>
      <c r="J998" s="50"/>
      <c r="K998" s="54"/>
      <c r="L998" s="55"/>
      <c r="M998" s="59"/>
      <c r="N998" s="59"/>
      <c r="O998" s="53"/>
      <c r="P998" s="53"/>
      <c r="Q998" s="57">
        <f t="shared" si="455"/>
        <v>0</v>
      </c>
      <c r="R998" s="53"/>
      <c r="S998" s="53">
        <f t="shared" si="460"/>
        <v>0</v>
      </c>
      <c r="T998" s="58"/>
      <c r="U998" s="58"/>
      <c r="V998" s="53">
        <f t="shared" si="457"/>
        <v>0</v>
      </c>
      <c r="W998" s="59"/>
      <c r="X998" s="6"/>
    </row>
    <row r="999" spans="1:24" s="77" customFormat="1" ht="15.75" x14ac:dyDescent="0.25">
      <c r="A999" s="33" t="s">
        <v>284</v>
      </c>
      <c r="B999" s="33" t="s">
        <v>333</v>
      </c>
      <c r="C999" s="42" t="s">
        <v>135</v>
      </c>
      <c r="D999" s="43" t="s">
        <v>156</v>
      </c>
      <c r="E999" s="53"/>
      <c r="F999" s="53"/>
      <c r="G999" s="53"/>
      <c r="H999" s="53"/>
      <c r="I999" s="54"/>
      <c r="J999" s="50"/>
      <c r="K999" s="54"/>
      <c r="L999" s="55"/>
      <c r="M999" s="59"/>
      <c r="N999" s="59"/>
      <c r="O999" s="53"/>
      <c r="P999" s="53"/>
      <c r="Q999" s="57">
        <f t="shared" si="455"/>
        <v>0</v>
      </c>
      <c r="R999" s="53"/>
      <c r="S999" s="53">
        <f t="shared" si="460"/>
        <v>0</v>
      </c>
      <c r="T999" s="58"/>
      <c r="U999" s="58"/>
      <c r="V999" s="53">
        <f t="shared" si="457"/>
        <v>0</v>
      </c>
      <c r="W999" s="59"/>
      <c r="X999" s="6"/>
    </row>
    <row r="1000" spans="1:24" s="77" customFormat="1" ht="31.5" x14ac:dyDescent="0.25">
      <c r="A1000" s="33" t="s">
        <v>284</v>
      </c>
      <c r="B1000" s="33" t="s">
        <v>333</v>
      </c>
      <c r="C1000" s="42" t="s">
        <v>136</v>
      </c>
      <c r="D1000" s="43" t="s">
        <v>157</v>
      </c>
      <c r="E1000" s="53"/>
      <c r="F1000" s="53"/>
      <c r="G1000" s="53"/>
      <c r="H1000" s="53"/>
      <c r="I1000" s="54"/>
      <c r="J1000" s="50"/>
      <c r="K1000" s="54"/>
      <c r="L1000" s="55"/>
      <c r="M1000" s="59"/>
      <c r="N1000" s="59"/>
      <c r="O1000" s="53"/>
      <c r="P1000" s="53"/>
      <c r="Q1000" s="57">
        <f t="shared" si="455"/>
        <v>0</v>
      </c>
      <c r="R1000" s="53"/>
      <c r="S1000" s="53">
        <f t="shared" si="460"/>
        <v>0</v>
      </c>
      <c r="T1000" s="58"/>
      <c r="U1000" s="58"/>
      <c r="V1000" s="53">
        <f t="shared" si="457"/>
        <v>0</v>
      </c>
      <c r="W1000" s="59"/>
      <c r="X1000" s="6"/>
    </row>
    <row r="1001" spans="1:24" s="77" customFormat="1" ht="47.25" x14ac:dyDescent="0.25">
      <c r="A1001" s="33" t="s">
        <v>284</v>
      </c>
      <c r="B1001" s="33" t="s">
        <v>333</v>
      </c>
      <c r="C1001" s="42" t="s">
        <v>134</v>
      </c>
      <c r="D1001" s="43" t="s">
        <v>158</v>
      </c>
      <c r="E1001" s="53"/>
      <c r="F1001" s="53"/>
      <c r="G1001" s="53"/>
      <c r="H1001" s="53"/>
      <c r="I1001" s="54"/>
      <c r="J1001" s="50"/>
      <c r="K1001" s="54"/>
      <c r="L1001" s="55"/>
      <c r="M1001" s="59"/>
      <c r="N1001" s="59"/>
      <c r="O1001" s="53"/>
      <c r="P1001" s="53"/>
      <c r="Q1001" s="57">
        <f t="shared" si="455"/>
        <v>0</v>
      </c>
      <c r="R1001" s="53"/>
      <c r="S1001" s="53">
        <f t="shared" si="460"/>
        <v>0</v>
      </c>
      <c r="T1001" s="58"/>
      <c r="U1001" s="58"/>
      <c r="V1001" s="53">
        <f t="shared" si="457"/>
        <v>0</v>
      </c>
      <c r="W1001" s="59"/>
      <c r="X1001" s="6"/>
    </row>
    <row r="1002" spans="1:24" s="77" customFormat="1" ht="15.75" x14ac:dyDescent="0.25">
      <c r="A1002" s="33" t="s">
        <v>284</v>
      </c>
      <c r="B1002" s="33" t="s">
        <v>333</v>
      </c>
      <c r="C1002" s="42" t="s">
        <v>138</v>
      </c>
      <c r="D1002" s="43" t="s">
        <v>159</v>
      </c>
      <c r="E1002" s="53"/>
      <c r="F1002" s="53"/>
      <c r="G1002" s="53"/>
      <c r="H1002" s="53"/>
      <c r="I1002" s="54"/>
      <c r="J1002" s="50"/>
      <c r="K1002" s="54"/>
      <c r="L1002" s="55"/>
      <c r="M1002" s="59"/>
      <c r="N1002" s="59"/>
      <c r="O1002" s="53"/>
      <c r="P1002" s="53"/>
      <c r="Q1002" s="57">
        <f t="shared" si="455"/>
        <v>0</v>
      </c>
      <c r="R1002" s="53"/>
      <c r="S1002" s="53">
        <f t="shared" si="460"/>
        <v>0</v>
      </c>
      <c r="T1002" s="58"/>
      <c r="U1002" s="58"/>
      <c r="V1002" s="53">
        <f t="shared" si="457"/>
        <v>0</v>
      </c>
      <c r="W1002" s="59"/>
      <c r="X1002" s="6"/>
    </row>
    <row r="1003" spans="1:24" s="77" customFormat="1" ht="15.75" x14ac:dyDescent="0.25">
      <c r="A1003" s="33" t="s">
        <v>284</v>
      </c>
      <c r="B1003" s="33" t="s">
        <v>333</v>
      </c>
      <c r="C1003" s="42" t="s">
        <v>180</v>
      </c>
      <c r="D1003" s="43" t="s">
        <v>181</v>
      </c>
      <c r="E1003" s="53"/>
      <c r="F1003" s="53"/>
      <c r="G1003" s="53"/>
      <c r="H1003" s="53"/>
      <c r="I1003" s="54"/>
      <c r="J1003" s="50"/>
      <c r="K1003" s="54"/>
      <c r="L1003" s="55"/>
      <c r="M1003" s="59"/>
      <c r="N1003" s="59"/>
      <c r="O1003" s="53"/>
      <c r="P1003" s="53"/>
      <c r="Q1003" s="57">
        <f t="shared" si="455"/>
        <v>0</v>
      </c>
      <c r="R1003" s="53"/>
      <c r="S1003" s="53">
        <f t="shared" si="460"/>
        <v>0</v>
      </c>
      <c r="T1003" s="58"/>
      <c r="U1003" s="58"/>
      <c r="V1003" s="53">
        <f t="shared" si="457"/>
        <v>0</v>
      </c>
      <c r="W1003" s="59"/>
      <c r="X1003" s="6"/>
    </row>
    <row r="1004" spans="1:24" s="77" customFormat="1" ht="31.5" x14ac:dyDescent="0.25">
      <c r="A1004" s="33" t="s">
        <v>284</v>
      </c>
      <c r="B1004" s="33" t="s">
        <v>333</v>
      </c>
      <c r="C1004" s="42" t="s">
        <v>137</v>
      </c>
      <c r="D1004" s="43" t="s">
        <v>160</v>
      </c>
      <c r="E1004" s="53"/>
      <c r="F1004" s="53"/>
      <c r="G1004" s="53"/>
      <c r="H1004" s="53"/>
      <c r="I1004" s="54"/>
      <c r="J1004" s="50"/>
      <c r="K1004" s="54"/>
      <c r="L1004" s="55"/>
      <c r="M1004" s="59"/>
      <c r="N1004" s="59"/>
      <c r="O1004" s="53"/>
      <c r="P1004" s="53"/>
      <c r="Q1004" s="57">
        <f t="shared" si="455"/>
        <v>0</v>
      </c>
      <c r="R1004" s="53"/>
      <c r="S1004" s="53">
        <f t="shared" si="460"/>
        <v>0</v>
      </c>
      <c r="T1004" s="58"/>
      <c r="U1004" s="58"/>
      <c r="V1004" s="53">
        <f t="shared" si="457"/>
        <v>0</v>
      </c>
      <c r="W1004" s="59"/>
      <c r="X1004" s="6"/>
    </row>
    <row r="1005" spans="1:24" s="77" customFormat="1" ht="15.75" x14ac:dyDescent="0.25">
      <c r="A1005" s="33" t="s">
        <v>284</v>
      </c>
      <c r="B1005" s="33" t="s">
        <v>333</v>
      </c>
      <c r="C1005" s="42" t="s">
        <v>127</v>
      </c>
      <c r="D1005" s="43" t="s">
        <v>161</v>
      </c>
      <c r="E1005" s="53"/>
      <c r="F1005" s="53"/>
      <c r="G1005" s="53"/>
      <c r="H1005" s="53"/>
      <c r="I1005" s="54"/>
      <c r="J1005" s="50"/>
      <c r="K1005" s="54"/>
      <c r="L1005" s="55"/>
      <c r="M1005" s="59"/>
      <c r="N1005" s="59"/>
      <c r="O1005" s="53"/>
      <c r="P1005" s="53"/>
      <c r="Q1005" s="57">
        <f t="shared" si="455"/>
        <v>0</v>
      </c>
      <c r="R1005" s="53"/>
      <c r="S1005" s="53">
        <f t="shared" si="460"/>
        <v>0</v>
      </c>
      <c r="T1005" s="58"/>
      <c r="U1005" s="58"/>
      <c r="V1005" s="53">
        <f t="shared" si="457"/>
        <v>0</v>
      </c>
      <c r="W1005" s="59"/>
      <c r="X1005" s="6"/>
    </row>
    <row r="1006" spans="1:24" s="77" customFormat="1" ht="31.5" x14ac:dyDescent="0.25">
      <c r="A1006" s="33" t="s">
        <v>284</v>
      </c>
      <c r="B1006" s="33" t="s">
        <v>333</v>
      </c>
      <c r="C1006" s="42" t="s">
        <v>126</v>
      </c>
      <c r="D1006" s="43" t="s">
        <v>162</v>
      </c>
      <c r="E1006" s="53"/>
      <c r="F1006" s="53"/>
      <c r="G1006" s="53"/>
      <c r="H1006" s="53"/>
      <c r="I1006" s="54"/>
      <c r="J1006" s="50"/>
      <c r="K1006" s="54"/>
      <c r="L1006" s="55"/>
      <c r="M1006" s="59"/>
      <c r="N1006" s="59"/>
      <c r="O1006" s="53"/>
      <c r="P1006" s="53"/>
      <c r="Q1006" s="57">
        <f t="shared" si="455"/>
        <v>0</v>
      </c>
      <c r="R1006" s="53"/>
      <c r="S1006" s="53">
        <f t="shared" si="460"/>
        <v>0</v>
      </c>
      <c r="T1006" s="58"/>
      <c r="U1006" s="58"/>
      <c r="V1006" s="53">
        <f t="shared" si="457"/>
        <v>0</v>
      </c>
      <c r="W1006" s="59"/>
      <c r="X1006" s="6"/>
    </row>
    <row r="1007" spans="1:24" s="77" customFormat="1" ht="15.75" x14ac:dyDescent="0.25">
      <c r="A1007" s="33" t="s">
        <v>284</v>
      </c>
      <c r="B1007" s="33" t="s">
        <v>333</v>
      </c>
      <c r="C1007" s="42" t="s">
        <v>122</v>
      </c>
      <c r="D1007" s="43" t="s">
        <v>163</v>
      </c>
      <c r="E1007" s="53"/>
      <c r="F1007" s="53"/>
      <c r="G1007" s="53"/>
      <c r="H1007" s="53"/>
      <c r="I1007" s="54"/>
      <c r="J1007" s="50"/>
      <c r="K1007" s="54"/>
      <c r="L1007" s="55"/>
      <c r="M1007" s="59"/>
      <c r="N1007" s="59"/>
      <c r="O1007" s="53"/>
      <c r="P1007" s="53"/>
      <c r="Q1007" s="57">
        <f t="shared" si="455"/>
        <v>0</v>
      </c>
      <c r="R1007" s="53"/>
      <c r="S1007" s="53">
        <f t="shared" si="460"/>
        <v>0</v>
      </c>
      <c r="T1007" s="58"/>
      <c r="U1007" s="58"/>
      <c r="V1007" s="53">
        <f t="shared" si="457"/>
        <v>0</v>
      </c>
      <c r="W1007" s="59"/>
      <c r="X1007" s="6"/>
    </row>
    <row r="1008" spans="1:24" s="77" customFormat="1" ht="15.75" x14ac:dyDescent="0.25">
      <c r="A1008" s="33" t="s">
        <v>284</v>
      </c>
      <c r="B1008" s="33" t="s">
        <v>333</v>
      </c>
      <c r="C1008" s="42" t="s">
        <v>123</v>
      </c>
      <c r="D1008" s="43" t="s">
        <v>164</v>
      </c>
      <c r="E1008" s="53"/>
      <c r="F1008" s="53"/>
      <c r="G1008" s="53"/>
      <c r="H1008" s="53"/>
      <c r="I1008" s="54"/>
      <c r="J1008" s="50"/>
      <c r="K1008" s="54"/>
      <c r="L1008" s="55"/>
      <c r="M1008" s="59"/>
      <c r="N1008" s="59"/>
      <c r="O1008" s="53"/>
      <c r="P1008" s="53"/>
      <c r="Q1008" s="57">
        <f t="shared" si="455"/>
        <v>0</v>
      </c>
      <c r="R1008" s="53"/>
      <c r="S1008" s="53">
        <f t="shared" si="460"/>
        <v>0</v>
      </c>
      <c r="T1008" s="58"/>
      <c r="U1008" s="58"/>
      <c r="V1008" s="53">
        <f t="shared" si="457"/>
        <v>0</v>
      </c>
      <c r="W1008" s="59"/>
      <c r="X1008" s="6"/>
    </row>
    <row r="1009" spans="1:24" s="77" customFormat="1" ht="15.75" x14ac:dyDescent="0.25">
      <c r="A1009" s="33" t="s">
        <v>284</v>
      </c>
      <c r="B1009" s="33" t="s">
        <v>333</v>
      </c>
      <c r="C1009" s="42" t="s">
        <v>182</v>
      </c>
      <c r="D1009" s="43" t="s">
        <v>183</v>
      </c>
      <c r="E1009" s="53"/>
      <c r="F1009" s="53"/>
      <c r="G1009" s="53"/>
      <c r="H1009" s="53"/>
      <c r="I1009" s="54"/>
      <c r="J1009" s="50"/>
      <c r="K1009" s="54"/>
      <c r="L1009" s="55"/>
      <c r="M1009" s="59"/>
      <c r="N1009" s="59"/>
      <c r="O1009" s="53"/>
      <c r="P1009" s="53"/>
      <c r="Q1009" s="57">
        <f t="shared" si="455"/>
        <v>0</v>
      </c>
      <c r="R1009" s="53"/>
      <c r="S1009" s="53">
        <f t="shared" si="460"/>
        <v>0</v>
      </c>
      <c r="T1009" s="58"/>
      <c r="U1009" s="58"/>
      <c r="V1009" s="53">
        <f t="shared" si="457"/>
        <v>0</v>
      </c>
      <c r="W1009" s="59"/>
      <c r="X1009" s="6"/>
    </row>
    <row r="1010" spans="1:24" s="77" customFormat="1" ht="15.75" x14ac:dyDescent="0.25">
      <c r="A1010" s="33" t="s">
        <v>284</v>
      </c>
      <c r="B1010" s="33" t="s">
        <v>333</v>
      </c>
      <c r="C1010" s="42" t="s">
        <v>184</v>
      </c>
      <c r="D1010" s="43" t="s">
        <v>185</v>
      </c>
      <c r="E1010" s="53"/>
      <c r="F1010" s="53"/>
      <c r="G1010" s="53"/>
      <c r="H1010" s="53"/>
      <c r="I1010" s="54"/>
      <c r="J1010" s="50"/>
      <c r="K1010" s="54"/>
      <c r="L1010" s="55"/>
      <c r="M1010" s="59"/>
      <c r="N1010" s="59"/>
      <c r="O1010" s="53"/>
      <c r="P1010" s="53"/>
      <c r="Q1010" s="57">
        <f t="shared" si="455"/>
        <v>0</v>
      </c>
      <c r="R1010" s="53"/>
      <c r="S1010" s="53">
        <f t="shared" si="460"/>
        <v>0</v>
      </c>
      <c r="T1010" s="58"/>
      <c r="U1010" s="58"/>
      <c r="V1010" s="53">
        <f t="shared" si="457"/>
        <v>0</v>
      </c>
      <c r="W1010" s="59"/>
      <c r="X1010" s="6"/>
    </row>
    <row r="1011" spans="1:24" s="77" customFormat="1" ht="15.75" x14ac:dyDescent="0.25">
      <c r="A1011" s="33" t="s">
        <v>284</v>
      </c>
      <c r="B1011" s="33" t="s">
        <v>333</v>
      </c>
      <c r="C1011" s="42" t="s">
        <v>186</v>
      </c>
      <c r="D1011" s="43" t="s">
        <v>187</v>
      </c>
      <c r="E1011" s="53"/>
      <c r="F1011" s="53"/>
      <c r="G1011" s="53"/>
      <c r="H1011" s="53"/>
      <c r="I1011" s="54"/>
      <c r="J1011" s="50"/>
      <c r="K1011" s="54"/>
      <c r="L1011" s="55"/>
      <c r="M1011" s="59"/>
      <c r="N1011" s="59"/>
      <c r="O1011" s="53"/>
      <c r="P1011" s="53"/>
      <c r="Q1011" s="57">
        <f t="shared" si="455"/>
        <v>0</v>
      </c>
      <c r="R1011" s="53"/>
      <c r="S1011" s="53">
        <f t="shared" si="460"/>
        <v>0</v>
      </c>
      <c r="T1011" s="58"/>
      <c r="U1011" s="58"/>
      <c r="V1011" s="53">
        <f t="shared" si="457"/>
        <v>0</v>
      </c>
      <c r="W1011" s="59"/>
      <c r="X1011" s="6"/>
    </row>
    <row r="1012" spans="1:24" s="77" customFormat="1" ht="31.5" x14ac:dyDescent="0.25">
      <c r="A1012" s="33" t="s">
        <v>284</v>
      </c>
      <c r="B1012" s="33" t="s">
        <v>333</v>
      </c>
      <c r="C1012" s="42" t="s">
        <v>188</v>
      </c>
      <c r="D1012" s="43" t="s">
        <v>189</v>
      </c>
      <c r="E1012" s="53"/>
      <c r="F1012" s="53"/>
      <c r="G1012" s="53"/>
      <c r="H1012" s="53"/>
      <c r="I1012" s="54"/>
      <c r="J1012" s="50"/>
      <c r="K1012" s="54"/>
      <c r="L1012" s="55"/>
      <c r="M1012" s="59"/>
      <c r="N1012" s="59"/>
      <c r="O1012" s="53"/>
      <c r="P1012" s="53"/>
      <c r="Q1012" s="57">
        <f t="shared" si="455"/>
        <v>0</v>
      </c>
      <c r="R1012" s="53"/>
      <c r="S1012" s="53">
        <f t="shared" si="460"/>
        <v>0</v>
      </c>
      <c r="T1012" s="58"/>
      <c r="U1012" s="58"/>
      <c r="V1012" s="53">
        <f t="shared" si="457"/>
        <v>0</v>
      </c>
      <c r="W1012" s="59"/>
      <c r="X1012" s="6"/>
    </row>
    <row r="1013" spans="1:24" s="77" customFormat="1" ht="15.75" x14ac:dyDescent="0.25">
      <c r="A1013" s="33" t="s">
        <v>284</v>
      </c>
      <c r="B1013" s="33" t="s">
        <v>333</v>
      </c>
      <c r="C1013" s="42" t="s">
        <v>124</v>
      </c>
      <c r="D1013" s="43" t="s">
        <v>165</v>
      </c>
      <c r="E1013" s="53"/>
      <c r="F1013" s="53"/>
      <c r="G1013" s="53"/>
      <c r="H1013" s="53"/>
      <c r="I1013" s="54"/>
      <c r="J1013" s="50"/>
      <c r="K1013" s="54"/>
      <c r="L1013" s="55"/>
      <c r="M1013" s="59"/>
      <c r="N1013" s="59"/>
      <c r="O1013" s="53"/>
      <c r="P1013" s="53"/>
      <c r="Q1013" s="57">
        <f t="shared" si="455"/>
        <v>0</v>
      </c>
      <c r="R1013" s="53"/>
      <c r="S1013" s="53">
        <f t="shared" si="460"/>
        <v>0</v>
      </c>
      <c r="T1013" s="58"/>
      <c r="U1013" s="58"/>
      <c r="V1013" s="53">
        <f t="shared" si="457"/>
        <v>0</v>
      </c>
      <c r="W1013" s="59"/>
      <c r="X1013" s="6"/>
    </row>
    <row r="1014" spans="1:24" s="77" customFormat="1" ht="15.75" x14ac:dyDescent="0.25">
      <c r="A1014" s="33" t="s">
        <v>284</v>
      </c>
      <c r="B1014" s="33" t="s">
        <v>333</v>
      </c>
      <c r="C1014" s="42" t="s">
        <v>125</v>
      </c>
      <c r="D1014" s="43" t="s">
        <v>166</v>
      </c>
      <c r="E1014" s="53"/>
      <c r="F1014" s="53"/>
      <c r="G1014" s="53"/>
      <c r="H1014" s="53"/>
      <c r="I1014" s="54"/>
      <c r="J1014" s="50"/>
      <c r="K1014" s="54"/>
      <c r="L1014" s="55"/>
      <c r="M1014" s="59"/>
      <c r="N1014" s="59"/>
      <c r="O1014" s="53"/>
      <c r="P1014" s="53"/>
      <c r="Q1014" s="57">
        <f t="shared" si="455"/>
        <v>0</v>
      </c>
      <c r="R1014" s="53"/>
      <c r="S1014" s="53">
        <f t="shared" si="460"/>
        <v>0</v>
      </c>
      <c r="T1014" s="58"/>
      <c r="U1014" s="58"/>
      <c r="V1014" s="53">
        <f t="shared" si="457"/>
        <v>0</v>
      </c>
      <c r="W1014" s="59"/>
      <c r="X1014" s="6"/>
    </row>
    <row r="1015" spans="1:24" s="77" customFormat="1" ht="47.25" x14ac:dyDescent="0.25">
      <c r="A1015" s="33" t="s">
        <v>284</v>
      </c>
      <c r="B1015" s="33" t="s">
        <v>333</v>
      </c>
      <c r="C1015" s="42" t="s">
        <v>34</v>
      </c>
      <c r="D1015" s="43" t="s">
        <v>167</v>
      </c>
      <c r="E1015" s="53"/>
      <c r="F1015" s="53"/>
      <c r="G1015" s="53"/>
      <c r="H1015" s="53"/>
      <c r="I1015" s="54"/>
      <c r="J1015" s="50"/>
      <c r="K1015" s="54"/>
      <c r="L1015" s="55"/>
      <c r="M1015" s="59"/>
      <c r="N1015" s="59"/>
      <c r="O1015" s="53"/>
      <c r="P1015" s="53"/>
      <c r="Q1015" s="57">
        <f t="shared" si="455"/>
        <v>0</v>
      </c>
      <c r="R1015" s="53"/>
      <c r="S1015" s="53">
        <f t="shared" si="460"/>
        <v>0</v>
      </c>
      <c r="T1015" s="58"/>
      <c r="U1015" s="58"/>
      <c r="V1015" s="53">
        <f t="shared" si="457"/>
        <v>0</v>
      </c>
      <c r="W1015" s="59"/>
      <c r="X1015" s="6"/>
    </row>
    <row r="1016" spans="1:24" s="77" customFormat="1" ht="15.75" x14ac:dyDescent="0.25">
      <c r="A1016" s="33" t="s">
        <v>284</v>
      </c>
      <c r="B1016" s="33" t="s">
        <v>333</v>
      </c>
      <c r="C1016" s="42" t="s">
        <v>35</v>
      </c>
      <c r="D1016" s="43" t="s">
        <v>168</v>
      </c>
      <c r="E1016" s="53"/>
      <c r="F1016" s="53"/>
      <c r="G1016" s="53"/>
      <c r="H1016" s="53"/>
      <c r="I1016" s="54"/>
      <c r="J1016" s="50"/>
      <c r="K1016" s="54"/>
      <c r="L1016" s="55"/>
      <c r="M1016" s="59"/>
      <c r="N1016" s="59"/>
      <c r="O1016" s="53"/>
      <c r="P1016" s="53"/>
      <c r="Q1016" s="57">
        <f t="shared" ref="Q1016:Q1036" si="461">O1016-P1016</f>
        <v>0</v>
      </c>
      <c r="R1016" s="53"/>
      <c r="S1016" s="53">
        <f t="shared" si="460"/>
        <v>0</v>
      </c>
      <c r="T1016" s="58"/>
      <c r="U1016" s="58"/>
      <c r="V1016" s="53">
        <f t="shared" ref="V1016:V1036" si="462">T1016-U1016</f>
        <v>0</v>
      </c>
      <c r="W1016" s="59"/>
      <c r="X1016" s="6"/>
    </row>
    <row r="1017" spans="1:24" s="77" customFormat="1" ht="31.5" x14ac:dyDescent="0.25">
      <c r="A1017" s="33" t="s">
        <v>284</v>
      </c>
      <c r="B1017" s="33" t="s">
        <v>333</v>
      </c>
      <c r="C1017" s="42" t="s">
        <v>36</v>
      </c>
      <c r="D1017" s="43" t="s">
        <v>190</v>
      </c>
      <c r="E1017" s="53"/>
      <c r="F1017" s="53"/>
      <c r="G1017" s="53"/>
      <c r="H1017" s="53"/>
      <c r="I1017" s="54"/>
      <c r="J1017" s="50"/>
      <c r="K1017" s="54"/>
      <c r="L1017" s="55"/>
      <c r="M1017" s="59"/>
      <c r="N1017" s="59"/>
      <c r="O1017" s="53"/>
      <c r="P1017" s="53"/>
      <c r="Q1017" s="57">
        <f t="shared" si="461"/>
        <v>0</v>
      </c>
      <c r="R1017" s="53"/>
      <c r="S1017" s="53">
        <f t="shared" si="460"/>
        <v>0</v>
      </c>
      <c r="T1017" s="58"/>
      <c r="U1017" s="58"/>
      <c r="V1017" s="53">
        <f t="shared" si="462"/>
        <v>0</v>
      </c>
      <c r="W1017" s="59"/>
      <c r="X1017" s="6"/>
    </row>
    <row r="1018" spans="1:24" s="77" customFormat="1" ht="31.5" x14ac:dyDescent="0.25">
      <c r="A1018" s="33" t="s">
        <v>284</v>
      </c>
      <c r="B1018" s="33" t="s">
        <v>333</v>
      </c>
      <c r="C1018" s="42" t="s">
        <v>37</v>
      </c>
      <c r="D1018" s="43" t="s">
        <v>191</v>
      </c>
      <c r="E1018" s="53"/>
      <c r="F1018" s="53"/>
      <c r="G1018" s="53"/>
      <c r="H1018" s="53"/>
      <c r="I1018" s="54"/>
      <c r="J1018" s="50"/>
      <c r="K1018" s="54"/>
      <c r="L1018" s="55"/>
      <c r="M1018" s="59"/>
      <c r="N1018" s="59"/>
      <c r="O1018" s="53"/>
      <c r="P1018" s="53"/>
      <c r="Q1018" s="57">
        <f t="shared" si="461"/>
        <v>0</v>
      </c>
      <c r="R1018" s="53"/>
      <c r="S1018" s="53">
        <f t="shared" ref="S1018:S1036" si="463">ROUND(R1018/12*3,0)</f>
        <v>0</v>
      </c>
      <c r="T1018" s="58"/>
      <c r="U1018" s="58"/>
      <c r="V1018" s="53">
        <f t="shared" si="462"/>
        <v>0</v>
      </c>
      <c r="W1018" s="59"/>
      <c r="X1018" s="6"/>
    </row>
    <row r="1019" spans="1:24" s="77" customFormat="1" ht="31.5" x14ac:dyDescent="0.25">
      <c r="A1019" s="33" t="s">
        <v>284</v>
      </c>
      <c r="B1019" s="33" t="s">
        <v>333</v>
      </c>
      <c r="C1019" s="42" t="s">
        <v>38</v>
      </c>
      <c r="D1019" s="43" t="s">
        <v>169</v>
      </c>
      <c r="E1019" s="53"/>
      <c r="F1019" s="53"/>
      <c r="G1019" s="53"/>
      <c r="H1019" s="53"/>
      <c r="I1019" s="54"/>
      <c r="J1019" s="50"/>
      <c r="K1019" s="54"/>
      <c r="L1019" s="55"/>
      <c r="M1019" s="59"/>
      <c r="N1019" s="59"/>
      <c r="O1019" s="53"/>
      <c r="P1019" s="53"/>
      <c r="Q1019" s="57">
        <f t="shared" si="461"/>
        <v>0</v>
      </c>
      <c r="R1019" s="53"/>
      <c r="S1019" s="53">
        <f t="shared" si="463"/>
        <v>0</v>
      </c>
      <c r="T1019" s="58"/>
      <c r="U1019" s="58"/>
      <c r="V1019" s="53">
        <f t="shared" si="462"/>
        <v>0</v>
      </c>
      <c r="W1019" s="59"/>
      <c r="X1019" s="6"/>
    </row>
    <row r="1020" spans="1:24" s="77" customFormat="1" ht="15.75" x14ac:dyDescent="0.25">
      <c r="A1020" s="33" t="s">
        <v>284</v>
      </c>
      <c r="B1020" s="33" t="s">
        <v>333</v>
      </c>
      <c r="C1020" s="42" t="s">
        <v>39</v>
      </c>
      <c r="D1020" s="43" t="s">
        <v>170</v>
      </c>
      <c r="E1020" s="53"/>
      <c r="F1020" s="53"/>
      <c r="G1020" s="53"/>
      <c r="H1020" s="53"/>
      <c r="I1020" s="54"/>
      <c r="J1020" s="50"/>
      <c r="K1020" s="54"/>
      <c r="L1020" s="55"/>
      <c r="M1020" s="59"/>
      <c r="N1020" s="59"/>
      <c r="O1020" s="53"/>
      <c r="P1020" s="53"/>
      <c r="Q1020" s="57">
        <f t="shared" si="461"/>
        <v>0</v>
      </c>
      <c r="R1020" s="53"/>
      <c r="S1020" s="53">
        <f t="shared" si="463"/>
        <v>0</v>
      </c>
      <c r="T1020" s="58"/>
      <c r="U1020" s="58"/>
      <c r="V1020" s="53">
        <f t="shared" si="462"/>
        <v>0</v>
      </c>
      <c r="W1020" s="59"/>
      <c r="X1020" s="6"/>
    </row>
    <row r="1021" spans="1:24" s="77" customFormat="1" ht="47.25" x14ac:dyDescent="0.25">
      <c r="A1021" s="33" t="s">
        <v>284</v>
      </c>
      <c r="B1021" s="33" t="s">
        <v>333</v>
      </c>
      <c r="C1021" s="42" t="s">
        <v>40</v>
      </c>
      <c r="D1021" s="43" t="s">
        <v>172</v>
      </c>
      <c r="E1021" s="53"/>
      <c r="F1021" s="53"/>
      <c r="G1021" s="53"/>
      <c r="H1021" s="53"/>
      <c r="I1021" s="54"/>
      <c r="J1021" s="50"/>
      <c r="K1021" s="54"/>
      <c r="L1021" s="55"/>
      <c r="M1021" s="59"/>
      <c r="N1021" s="59"/>
      <c r="O1021" s="53"/>
      <c r="P1021" s="53"/>
      <c r="Q1021" s="57">
        <f t="shared" si="461"/>
        <v>0</v>
      </c>
      <c r="R1021" s="53"/>
      <c r="S1021" s="53">
        <f t="shared" si="463"/>
        <v>0</v>
      </c>
      <c r="T1021" s="58"/>
      <c r="U1021" s="58"/>
      <c r="V1021" s="53">
        <f t="shared" si="462"/>
        <v>0</v>
      </c>
      <c r="W1021" s="59"/>
      <c r="X1021" s="6"/>
    </row>
    <row r="1022" spans="1:24" s="77" customFormat="1" ht="15.75" x14ac:dyDescent="0.25">
      <c r="A1022" s="33" t="s">
        <v>284</v>
      </c>
      <c r="B1022" s="33" t="s">
        <v>333</v>
      </c>
      <c r="C1022" s="42" t="s">
        <v>41</v>
      </c>
      <c r="D1022" s="43" t="s">
        <v>171</v>
      </c>
      <c r="E1022" s="53"/>
      <c r="F1022" s="53"/>
      <c r="G1022" s="53"/>
      <c r="H1022" s="53"/>
      <c r="I1022" s="54"/>
      <c r="J1022" s="50"/>
      <c r="K1022" s="54"/>
      <c r="L1022" s="55"/>
      <c r="M1022" s="59"/>
      <c r="N1022" s="59"/>
      <c r="O1022" s="53"/>
      <c r="P1022" s="53"/>
      <c r="Q1022" s="57">
        <f t="shared" si="461"/>
        <v>0</v>
      </c>
      <c r="R1022" s="53"/>
      <c r="S1022" s="53">
        <f t="shared" si="463"/>
        <v>0</v>
      </c>
      <c r="T1022" s="58"/>
      <c r="U1022" s="58"/>
      <c r="V1022" s="53">
        <f t="shared" si="462"/>
        <v>0</v>
      </c>
      <c r="W1022" s="59"/>
      <c r="X1022" s="6"/>
    </row>
    <row r="1023" spans="1:24" s="77" customFormat="1" ht="15.75" x14ac:dyDescent="0.25">
      <c r="A1023" s="33" t="s">
        <v>284</v>
      </c>
      <c r="B1023" s="33" t="s">
        <v>333</v>
      </c>
      <c r="C1023" s="42" t="s">
        <v>42</v>
      </c>
      <c r="D1023" s="43" t="s">
        <v>192</v>
      </c>
      <c r="E1023" s="53"/>
      <c r="F1023" s="53"/>
      <c r="G1023" s="53"/>
      <c r="H1023" s="53"/>
      <c r="I1023" s="54"/>
      <c r="J1023" s="50"/>
      <c r="K1023" s="54"/>
      <c r="L1023" s="55"/>
      <c r="M1023" s="59"/>
      <c r="N1023" s="59"/>
      <c r="O1023" s="53"/>
      <c r="P1023" s="53"/>
      <c r="Q1023" s="57">
        <f t="shared" si="461"/>
        <v>0</v>
      </c>
      <c r="R1023" s="53"/>
      <c r="S1023" s="53">
        <f t="shared" si="463"/>
        <v>0</v>
      </c>
      <c r="T1023" s="58"/>
      <c r="U1023" s="58"/>
      <c r="V1023" s="53">
        <f t="shared" si="462"/>
        <v>0</v>
      </c>
      <c r="W1023" s="59"/>
      <c r="X1023" s="6"/>
    </row>
    <row r="1024" spans="1:24" s="77" customFormat="1" ht="15.75" x14ac:dyDescent="0.25">
      <c r="A1024" s="33" t="s">
        <v>284</v>
      </c>
      <c r="B1024" s="33" t="s">
        <v>333</v>
      </c>
      <c r="C1024" s="42" t="s">
        <v>43</v>
      </c>
      <c r="D1024" s="43" t="s">
        <v>193</v>
      </c>
      <c r="E1024" s="53"/>
      <c r="F1024" s="53"/>
      <c r="G1024" s="53"/>
      <c r="H1024" s="53"/>
      <c r="I1024" s="54"/>
      <c r="J1024" s="50"/>
      <c r="K1024" s="54"/>
      <c r="L1024" s="55"/>
      <c r="M1024" s="59"/>
      <c r="N1024" s="59"/>
      <c r="O1024" s="53"/>
      <c r="P1024" s="53"/>
      <c r="Q1024" s="57">
        <f t="shared" si="461"/>
        <v>0</v>
      </c>
      <c r="R1024" s="53"/>
      <c r="S1024" s="53">
        <f t="shared" si="463"/>
        <v>0</v>
      </c>
      <c r="T1024" s="58"/>
      <c r="U1024" s="58"/>
      <c r="V1024" s="53">
        <f t="shared" si="462"/>
        <v>0</v>
      </c>
      <c r="W1024" s="59"/>
      <c r="X1024" s="6"/>
    </row>
    <row r="1025" spans="1:26" s="77" customFormat="1" ht="15.75" x14ac:dyDescent="0.25">
      <c r="A1025" s="33" t="s">
        <v>284</v>
      </c>
      <c r="B1025" s="33" t="s">
        <v>333</v>
      </c>
      <c r="C1025" s="42" t="s">
        <v>44</v>
      </c>
      <c r="D1025" s="43" t="s">
        <v>173</v>
      </c>
      <c r="E1025" s="53"/>
      <c r="F1025" s="53"/>
      <c r="G1025" s="53"/>
      <c r="H1025" s="53"/>
      <c r="I1025" s="54"/>
      <c r="J1025" s="50"/>
      <c r="K1025" s="54"/>
      <c r="L1025" s="55"/>
      <c r="M1025" s="59"/>
      <c r="N1025" s="59"/>
      <c r="O1025" s="53"/>
      <c r="P1025" s="53"/>
      <c r="Q1025" s="57">
        <f t="shared" si="461"/>
        <v>0</v>
      </c>
      <c r="R1025" s="53"/>
      <c r="S1025" s="53">
        <f t="shared" si="463"/>
        <v>0</v>
      </c>
      <c r="T1025" s="58"/>
      <c r="U1025" s="58"/>
      <c r="V1025" s="53">
        <f t="shared" si="462"/>
        <v>0</v>
      </c>
      <c r="W1025" s="59"/>
      <c r="X1025" s="6"/>
    </row>
    <row r="1026" spans="1:26" s="77" customFormat="1" ht="15.75" x14ac:dyDescent="0.25">
      <c r="A1026" s="33" t="s">
        <v>284</v>
      </c>
      <c r="B1026" s="33" t="s">
        <v>333</v>
      </c>
      <c r="C1026" s="42" t="s">
        <v>45</v>
      </c>
      <c r="D1026" s="43" t="s">
        <v>187</v>
      </c>
      <c r="E1026" s="53"/>
      <c r="F1026" s="53"/>
      <c r="G1026" s="53"/>
      <c r="H1026" s="53"/>
      <c r="I1026" s="54"/>
      <c r="J1026" s="50"/>
      <c r="K1026" s="54"/>
      <c r="L1026" s="55"/>
      <c r="M1026" s="59"/>
      <c r="N1026" s="59"/>
      <c r="O1026" s="53"/>
      <c r="P1026" s="53"/>
      <c r="Q1026" s="57">
        <f t="shared" si="461"/>
        <v>0</v>
      </c>
      <c r="R1026" s="53"/>
      <c r="S1026" s="53">
        <f t="shared" si="463"/>
        <v>0</v>
      </c>
      <c r="T1026" s="58"/>
      <c r="U1026" s="58"/>
      <c r="V1026" s="53">
        <f t="shared" si="462"/>
        <v>0</v>
      </c>
      <c r="W1026" s="59"/>
      <c r="X1026" s="6"/>
    </row>
    <row r="1027" spans="1:26" s="77" customFormat="1" ht="15.75" x14ac:dyDescent="0.25">
      <c r="A1027" s="33" t="s">
        <v>284</v>
      </c>
      <c r="B1027" s="33" t="s">
        <v>333</v>
      </c>
      <c r="C1027" s="42" t="s">
        <v>46</v>
      </c>
      <c r="D1027" s="43" t="s">
        <v>194</v>
      </c>
      <c r="E1027" s="53"/>
      <c r="F1027" s="53"/>
      <c r="G1027" s="53"/>
      <c r="H1027" s="53"/>
      <c r="I1027" s="54"/>
      <c r="J1027" s="50"/>
      <c r="K1027" s="54"/>
      <c r="L1027" s="55"/>
      <c r="M1027" s="59"/>
      <c r="N1027" s="59"/>
      <c r="O1027" s="53"/>
      <c r="P1027" s="53"/>
      <c r="Q1027" s="57">
        <f t="shared" si="461"/>
        <v>0</v>
      </c>
      <c r="R1027" s="53"/>
      <c r="S1027" s="53">
        <f t="shared" si="463"/>
        <v>0</v>
      </c>
      <c r="T1027" s="58"/>
      <c r="U1027" s="58"/>
      <c r="V1027" s="53">
        <f t="shared" si="462"/>
        <v>0</v>
      </c>
      <c r="W1027" s="59"/>
      <c r="X1027" s="6"/>
    </row>
    <row r="1028" spans="1:26" s="77" customFormat="1" ht="15.75" x14ac:dyDescent="0.25">
      <c r="A1028" s="33" t="s">
        <v>284</v>
      </c>
      <c r="B1028" s="33" t="s">
        <v>333</v>
      </c>
      <c r="C1028" s="42" t="s">
        <v>47</v>
      </c>
      <c r="D1028" s="43" t="s">
        <v>121</v>
      </c>
      <c r="E1028" s="53"/>
      <c r="F1028" s="53"/>
      <c r="G1028" s="53"/>
      <c r="H1028" s="53"/>
      <c r="I1028" s="54"/>
      <c r="J1028" s="50"/>
      <c r="K1028" s="54"/>
      <c r="L1028" s="55"/>
      <c r="M1028" s="59"/>
      <c r="N1028" s="59"/>
      <c r="O1028" s="53"/>
      <c r="P1028" s="53"/>
      <c r="Q1028" s="57">
        <f t="shared" si="461"/>
        <v>0</v>
      </c>
      <c r="R1028" s="53"/>
      <c r="S1028" s="53">
        <f t="shared" si="463"/>
        <v>0</v>
      </c>
      <c r="T1028" s="58"/>
      <c r="U1028" s="58"/>
      <c r="V1028" s="53">
        <f t="shared" si="462"/>
        <v>0</v>
      </c>
      <c r="W1028" s="59"/>
      <c r="X1028" s="6"/>
    </row>
    <row r="1029" spans="1:26" s="77" customFormat="1" ht="15.75" x14ac:dyDescent="0.25">
      <c r="A1029" s="33" t="s">
        <v>284</v>
      </c>
      <c r="B1029" s="33" t="s">
        <v>333</v>
      </c>
      <c r="C1029" s="42" t="s">
        <v>48</v>
      </c>
      <c r="D1029" s="43" t="s">
        <v>195</v>
      </c>
      <c r="E1029" s="53"/>
      <c r="F1029" s="53"/>
      <c r="G1029" s="53"/>
      <c r="H1029" s="53"/>
      <c r="I1029" s="54"/>
      <c r="J1029" s="50"/>
      <c r="K1029" s="54"/>
      <c r="L1029" s="55"/>
      <c r="M1029" s="59"/>
      <c r="N1029" s="59"/>
      <c r="O1029" s="53"/>
      <c r="P1029" s="53"/>
      <c r="Q1029" s="57">
        <f t="shared" si="461"/>
        <v>0</v>
      </c>
      <c r="R1029" s="53"/>
      <c r="S1029" s="53">
        <f t="shared" si="463"/>
        <v>0</v>
      </c>
      <c r="T1029" s="58"/>
      <c r="U1029" s="58"/>
      <c r="V1029" s="53">
        <f t="shared" si="462"/>
        <v>0</v>
      </c>
      <c r="W1029" s="59"/>
      <c r="X1029" s="6"/>
    </row>
    <row r="1030" spans="1:26" s="77" customFormat="1" ht="31.5" x14ac:dyDescent="0.25">
      <c r="A1030" s="33" t="s">
        <v>284</v>
      </c>
      <c r="B1030" s="33" t="s">
        <v>333</v>
      </c>
      <c r="C1030" s="42" t="s">
        <v>128</v>
      </c>
      <c r="D1030" s="43" t="s">
        <v>118</v>
      </c>
      <c r="E1030" s="53"/>
      <c r="F1030" s="53"/>
      <c r="G1030" s="53"/>
      <c r="H1030" s="53"/>
      <c r="I1030" s="54"/>
      <c r="J1030" s="50"/>
      <c r="K1030" s="54"/>
      <c r="L1030" s="55"/>
      <c r="M1030" s="59"/>
      <c r="N1030" s="59"/>
      <c r="O1030" s="53"/>
      <c r="P1030" s="53"/>
      <c r="Q1030" s="57">
        <f t="shared" si="461"/>
        <v>0</v>
      </c>
      <c r="R1030" s="53"/>
      <c r="S1030" s="53">
        <f t="shared" si="463"/>
        <v>0</v>
      </c>
      <c r="T1030" s="58"/>
      <c r="U1030" s="58"/>
      <c r="V1030" s="53">
        <f t="shared" si="462"/>
        <v>0</v>
      </c>
      <c r="W1030" s="59"/>
      <c r="X1030" s="6"/>
    </row>
    <row r="1031" spans="1:26" s="77" customFormat="1" ht="15.75" x14ac:dyDescent="0.25">
      <c r="A1031" s="33" t="s">
        <v>284</v>
      </c>
      <c r="B1031" s="33" t="s">
        <v>333</v>
      </c>
      <c r="C1031" s="42" t="s">
        <v>47</v>
      </c>
      <c r="D1031" s="43" t="s">
        <v>121</v>
      </c>
      <c r="E1031" s="53"/>
      <c r="F1031" s="53"/>
      <c r="G1031" s="53"/>
      <c r="H1031" s="53"/>
      <c r="I1031" s="54"/>
      <c r="J1031" s="50"/>
      <c r="K1031" s="54"/>
      <c r="L1031" s="55"/>
      <c r="M1031" s="59"/>
      <c r="N1031" s="59"/>
      <c r="O1031" s="53"/>
      <c r="P1031" s="53"/>
      <c r="Q1031" s="57">
        <f t="shared" si="461"/>
        <v>0</v>
      </c>
      <c r="R1031" s="53"/>
      <c r="S1031" s="53">
        <f t="shared" si="463"/>
        <v>0</v>
      </c>
      <c r="T1031" s="58"/>
      <c r="U1031" s="58"/>
      <c r="V1031" s="53">
        <f t="shared" si="462"/>
        <v>0</v>
      </c>
      <c r="W1031" s="59"/>
      <c r="X1031" s="6"/>
    </row>
    <row r="1032" spans="1:26" s="77" customFormat="1" ht="31.5" x14ac:dyDescent="0.25">
      <c r="A1032" s="33" t="s">
        <v>284</v>
      </c>
      <c r="B1032" s="33" t="s">
        <v>333</v>
      </c>
      <c r="C1032" s="42" t="s">
        <v>49</v>
      </c>
      <c r="D1032" s="43" t="s">
        <v>196</v>
      </c>
      <c r="E1032" s="53"/>
      <c r="F1032" s="53"/>
      <c r="G1032" s="53"/>
      <c r="H1032" s="53"/>
      <c r="I1032" s="54"/>
      <c r="J1032" s="50"/>
      <c r="K1032" s="54"/>
      <c r="L1032" s="55"/>
      <c r="M1032" s="59"/>
      <c r="N1032" s="59"/>
      <c r="O1032" s="53"/>
      <c r="P1032" s="53"/>
      <c r="Q1032" s="57">
        <f t="shared" si="461"/>
        <v>0</v>
      </c>
      <c r="R1032" s="53"/>
      <c r="S1032" s="53">
        <f t="shared" si="463"/>
        <v>0</v>
      </c>
      <c r="T1032" s="58"/>
      <c r="U1032" s="58"/>
      <c r="V1032" s="53">
        <f t="shared" si="462"/>
        <v>0</v>
      </c>
      <c r="W1032" s="59"/>
      <c r="X1032" s="6"/>
    </row>
    <row r="1033" spans="1:26" s="77" customFormat="1" ht="31.5" x14ac:dyDescent="0.25">
      <c r="A1033" s="33" t="s">
        <v>284</v>
      </c>
      <c r="B1033" s="33" t="s">
        <v>333</v>
      </c>
      <c r="C1033" s="42" t="s">
        <v>197</v>
      </c>
      <c r="D1033" s="43" t="s">
        <v>198</v>
      </c>
      <c r="E1033" s="53"/>
      <c r="F1033" s="53"/>
      <c r="G1033" s="53"/>
      <c r="H1033" s="53"/>
      <c r="I1033" s="54"/>
      <c r="J1033" s="50"/>
      <c r="K1033" s="54"/>
      <c r="L1033" s="55"/>
      <c r="M1033" s="59"/>
      <c r="N1033" s="59"/>
      <c r="O1033" s="53"/>
      <c r="P1033" s="53"/>
      <c r="Q1033" s="57">
        <f t="shared" si="461"/>
        <v>0</v>
      </c>
      <c r="R1033" s="53"/>
      <c r="S1033" s="53">
        <f t="shared" si="463"/>
        <v>0</v>
      </c>
      <c r="T1033" s="58"/>
      <c r="U1033" s="58"/>
      <c r="V1033" s="53">
        <f t="shared" si="462"/>
        <v>0</v>
      </c>
      <c r="W1033" s="59"/>
      <c r="X1033" s="6"/>
    </row>
    <row r="1034" spans="1:26" s="77" customFormat="1" ht="47.25" x14ac:dyDescent="0.25">
      <c r="A1034" s="33" t="s">
        <v>284</v>
      </c>
      <c r="B1034" s="33" t="s">
        <v>333</v>
      </c>
      <c r="C1034" s="42" t="s">
        <v>199</v>
      </c>
      <c r="D1034" s="43" t="s">
        <v>200</v>
      </c>
      <c r="E1034" s="53"/>
      <c r="F1034" s="53"/>
      <c r="G1034" s="53"/>
      <c r="H1034" s="53"/>
      <c r="I1034" s="54"/>
      <c r="J1034" s="50"/>
      <c r="K1034" s="54"/>
      <c r="L1034" s="55"/>
      <c r="M1034" s="59"/>
      <c r="N1034" s="59"/>
      <c r="O1034" s="53"/>
      <c r="P1034" s="53"/>
      <c r="Q1034" s="57">
        <f t="shared" si="461"/>
        <v>0</v>
      </c>
      <c r="R1034" s="53"/>
      <c r="S1034" s="53">
        <f t="shared" si="463"/>
        <v>0</v>
      </c>
      <c r="T1034" s="58"/>
      <c r="U1034" s="58"/>
      <c r="V1034" s="53">
        <f t="shared" si="462"/>
        <v>0</v>
      </c>
      <c r="W1034" s="59"/>
      <c r="X1034" s="6"/>
      <c r="Y1034" s="177"/>
      <c r="Z1034" s="177"/>
    </row>
    <row r="1035" spans="1:26" s="77" customFormat="1" ht="31.5" x14ac:dyDescent="0.25">
      <c r="A1035" s="33" t="s">
        <v>284</v>
      </c>
      <c r="B1035" s="33" t="s">
        <v>333</v>
      </c>
      <c r="C1035" s="42" t="s">
        <v>201</v>
      </c>
      <c r="D1035" s="43" t="s">
        <v>202</v>
      </c>
      <c r="E1035" s="53"/>
      <c r="F1035" s="53"/>
      <c r="G1035" s="53"/>
      <c r="H1035" s="53"/>
      <c r="I1035" s="54"/>
      <c r="J1035" s="50"/>
      <c r="K1035" s="54"/>
      <c r="L1035" s="55"/>
      <c r="M1035" s="59"/>
      <c r="N1035" s="59"/>
      <c r="O1035" s="53"/>
      <c r="P1035" s="53"/>
      <c r="Q1035" s="57">
        <f t="shared" si="461"/>
        <v>0</v>
      </c>
      <c r="R1035" s="53"/>
      <c r="S1035" s="53">
        <f t="shared" si="463"/>
        <v>0</v>
      </c>
      <c r="T1035" s="58"/>
      <c r="U1035" s="58"/>
      <c r="V1035" s="53">
        <f t="shared" si="462"/>
        <v>0</v>
      </c>
      <c r="W1035" s="59"/>
      <c r="X1035" s="6"/>
    </row>
    <row r="1036" spans="1:26" s="77" customFormat="1" ht="47.25" x14ac:dyDescent="0.25">
      <c r="A1036" s="33" t="s">
        <v>284</v>
      </c>
      <c r="B1036" s="33" t="s">
        <v>333</v>
      </c>
      <c r="C1036" s="42" t="s">
        <v>203</v>
      </c>
      <c r="D1036" s="43" t="s">
        <v>204</v>
      </c>
      <c r="E1036" s="53"/>
      <c r="F1036" s="53"/>
      <c r="G1036" s="53"/>
      <c r="H1036" s="53"/>
      <c r="I1036" s="54"/>
      <c r="J1036" s="50"/>
      <c r="K1036" s="54"/>
      <c r="L1036" s="55"/>
      <c r="M1036" s="59"/>
      <c r="N1036" s="59"/>
      <c r="O1036" s="53"/>
      <c r="P1036" s="53"/>
      <c r="Q1036" s="57">
        <f t="shared" si="461"/>
        <v>0</v>
      </c>
      <c r="R1036" s="53"/>
      <c r="S1036" s="53">
        <f t="shared" si="463"/>
        <v>0</v>
      </c>
      <c r="T1036" s="58"/>
      <c r="U1036" s="58"/>
      <c r="V1036" s="53">
        <f t="shared" si="462"/>
        <v>0</v>
      </c>
      <c r="W1036" s="59"/>
      <c r="X1036" s="6"/>
    </row>
    <row r="1037" spans="1:26" s="77" customFormat="1" ht="31.5" x14ac:dyDescent="0.25">
      <c r="A1037" s="33" t="s">
        <v>284</v>
      </c>
      <c r="B1037" s="22" t="s">
        <v>334</v>
      </c>
      <c r="C1037" s="23" t="s">
        <v>102</v>
      </c>
      <c r="D1037" s="32" t="s">
        <v>50</v>
      </c>
      <c r="E1037" s="64">
        <f>SUM(E1038:E1084)</f>
        <v>32071</v>
      </c>
      <c r="F1037" s="64">
        <f>SUM(F1038:F1084)</f>
        <v>23706</v>
      </c>
      <c r="G1037" s="64">
        <f>SUM(G1038:G1084)</f>
        <v>26859.35</v>
      </c>
      <c r="H1037" s="64">
        <f>SUM(H1038:H1084)</f>
        <v>23044</v>
      </c>
      <c r="I1037" s="64">
        <f>SUM(I1038:I1083)</f>
        <v>5214.3599999999997</v>
      </c>
      <c r="J1037" s="50">
        <f>ROUND(I1037/F1037*100,2)</f>
        <v>22</v>
      </c>
      <c r="K1037" s="64">
        <f>SUM(K1038:K1083)</f>
        <v>-2168.3100000000004</v>
      </c>
      <c r="L1037" s="55">
        <f>ROUND(K1037*100/-F1037,2)</f>
        <v>9.15</v>
      </c>
      <c r="M1037" s="64"/>
      <c r="N1037" s="64"/>
      <c r="O1037" s="64">
        <f t="shared" ref="O1037:V1037" si="464">SUM(O1038:O1081)</f>
        <v>0</v>
      </c>
      <c r="P1037" s="64">
        <f t="shared" si="464"/>
        <v>0</v>
      </c>
      <c r="Q1037" s="64">
        <f t="shared" si="464"/>
        <v>0</v>
      </c>
      <c r="R1037" s="64">
        <f t="shared" si="464"/>
        <v>0</v>
      </c>
      <c r="S1037" s="64">
        <f t="shared" si="464"/>
        <v>0</v>
      </c>
      <c r="T1037" s="64">
        <f t="shared" si="464"/>
        <v>0</v>
      </c>
      <c r="U1037" s="64">
        <f t="shared" si="464"/>
        <v>0</v>
      </c>
      <c r="V1037" s="64">
        <f t="shared" si="464"/>
        <v>0</v>
      </c>
      <c r="W1037" s="64"/>
      <c r="X1037" s="6"/>
    </row>
    <row r="1038" spans="1:26" s="77" customFormat="1" ht="63" x14ac:dyDescent="0.25">
      <c r="A1038" s="33" t="s">
        <v>284</v>
      </c>
      <c r="B1038" s="44" t="s">
        <v>334</v>
      </c>
      <c r="C1038" s="23" t="s">
        <v>102</v>
      </c>
      <c r="D1038" s="43" t="s">
        <v>205</v>
      </c>
      <c r="E1038" s="53"/>
      <c r="F1038" s="53"/>
      <c r="G1038" s="53"/>
      <c r="H1038" s="53"/>
      <c r="I1038" s="54"/>
      <c r="J1038" s="50"/>
      <c r="K1038" s="54"/>
      <c r="L1038" s="55"/>
      <c r="M1038" s="59"/>
      <c r="N1038" s="59"/>
      <c r="O1038" s="53"/>
      <c r="P1038" s="53"/>
      <c r="Q1038" s="57">
        <f>O1038-P1038</f>
        <v>0</v>
      </c>
      <c r="R1038" s="53"/>
      <c r="S1038" s="53">
        <f>ROUND(R1038/12*3,0)</f>
        <v>0</v>
      </c>
      <c r="T1038" s="58"/>
      <c r="U1038" s="58"/>
      <c r="V1038" s="53">
        <f>T1038-U1038</f>
        <v>0</v>
      </c>
      <c r="W1038" s="59"/>
      <c r="X1038" s="6"/>
    </row>
    <row r="1039" spans="1:26" s="77" customFormat="1" ht="15.75" x14ac:dyDescent="0.25">
      <c r="A1039" s="33" t="s">
        <v>284</v>
      </c>
      <c r="B1039" s="44" t="s">
        <v>334</v>
      </c>
      <c r="C1039" s="23" t="s">
        <v>366</v>
      </c>
      <c r="D1039" s="43" t="s">
        <v>369</v>
      </c>
      <c r="E1039" s="53"/>
      <c r="F1039" s="53"/>
      <c r="G1039" s="53"/>
      <c r="H1039" s="53"/>
      <c r="I1039" s="54"/>
      <c r="J1039" s="50"/>
      <c r="K1039" s="54"/>
      <c r="L1039" s="55"/>
      <c r="M1039" s="59"/>
      <c r="N1039" s="59"/>
      <c r="O1039" s="53"/>
      <c r="P1039" s="53"/>
      <c r="Q1039" s="57"/>
      <c r="R1039" s="53"/>
      <c r="S1039" s="53"/>
      <c r="T1039" s="58"/>
      <c r="U1039" s="58"/>
      <c r="V1039" s="53"/>
      <c r="W1039" s="59"/>
      <c r="X1039" s="6"/>
    </row>
    <row r="1040" spans="1:26" s="77" customFormat="1" ht="15.75" x14ac:dyDescent="0.25">
      <c r="A1040" s="33" t="s">
        <v>284</v>
      </c>
      <c r="B1040" s="44" t="s">
        <v>334</v>
      </c>
      <c r="C1040" s="23" t="s">
        <v>367</v>
      </c>
      <c r="D1040" s="43" t="s">
        <v>370</v>
      </c>
      <c r="E1040" s="53"/>
      <c r="F1040" s="53"/>
      <c r="G1040" s="53"/>
      <c r="H1040" s="53"/>
      <c r="I1040" s="54"/>
      <c r="J1040" s="50"/>
      <c r="K1040" s="54"/>
      <c r="L1040" s="55"/>
      <c r="M1040" s="59"/>
      <c r="N1040" s="59"/>
      <c r="O1040" s="53"/>
      <c r="P1040" s="53"/>
      <c r="Q1040" s="57"/>
      <c r="R1040" s="53"/>
      <c r="S1040" s="53"/>
      <c r="T1040" s="58"/>
      <c r="U1040" s="58"/>
      <c r="V1040" s="53"/>
      <c r="W1040" s="59"/>
      <c r="X1040" s="6"/>
    </row>
    <row r="1041" spans="1:27" s="77" customFormat="1" ht="31.5" x14ac:dyDescent="0.25">
      <c r="A1041" s="33" t="s">
        <v>284</v>
      </c>
      <c r="B1041" s="44" t="s">
        <v>334</v>
      </c>
      <c r="C1041" s="23" t="s">
        <v>368</v>
      </c>
      <c r="D1041" s="43" t="s">
        <v>371</v>
      </c>
      <c r="E1041" s="53"/>
      <c r="F1041" s="53"/>
      <c r="G1041" s="53"/>
      <c r="H1041" s="53"/>
      <c r="I1041" s="54"/>
      <c r="J1041" s="50"/>
      <c r="K1041" s="54"/>
      <c r="L1041" s="55"/>
      <c r="M1041" s="59"/>
      <c r="N1041" s="59"/>
      <c r="O1041" s="53"/>
      <c r="P1041" s="53"/>
      <c r="Q1041" s="57"/>
      <c r="R1041" s="53"/>
      <c r="S1041" s="53"/>
      <c r="T1041" s="58"/>
      <c r="U1041" s="58"/>
      <c r="V1041" s="53"/>
      <c r="W1041" s="59"/>
      <c r="X1041" s="6"/>
    </row>
    <row r="1042" spans="1:27" s="77" customFormat="1" ht="31.5" x14ac:dyDescent="0.25">
      <c r="A1042" s="33" t="s">
        <v>284</v>
      </c>
      <c r="B1042" s="44" t="s">
        <v>334</v>
      </c>
      <c r="C1042" s="37" t="s">
        <v>206</v>
      </c>
      <c r="D1042" s="43" t="s">
        <v>207</v>
      </c>
      <c r="E1042" s="53"/>
      <c r="F1042" s="53"/>
      <c r="G1042" s="53"/>
      <c r="H1042" s="53"/>
      <c r="I1042" s="54"/>
      <c r="J1042" s="50"/>
      <c r="K1042" s="54"/>
      <c r="L1042" s="55"/>
      <c r="M1042" s="59"/>
      <c r="N1042" s="59"/>
      <c r="O1042" s="53"/>
      <c r="P1042" s="53"/>
      <c r="Q1042" s="57">
        <f t="shared" ref="Q1042:Q1079" si="465">O1042-P1042</f>
        <v>0</v>
      </c>
      <c r="R1042" s="53"/>
      <c r="S1042" s="53">
        <f t="shared" ref="S1042:S1079" si="466">ROUND(R1042/12*3,0)</f>
        <v>0</v>
      </c>
      <c r="T1042" s="58"/>
      <c r="U1042" s="58"/>
      <c r="V1042" s="53">
        <f t="shared" ref="V1042:V1079" si="467">T1042-U1042</f>
        <v>0</v>
      </c>
      <c r="W1042" s="59"/>
      <c r="X1042" s="6"/>
    </row>
    <row r="1043" spans="1:27" s="77" customFormat="1" ht="31.5" x14ac:dyDescent="0.25">
      <c r="A1043" s="33" t="s">
        <v>284</v>
      </c>
      <c r="B1043" s="44" t="s">
        <v>334</v>
      </c>
      <c r="C1043" s="37" t="s">
        <v>208</v>
      </c>
      <c r="D1043" s="43" t="s">
        <v>209</v>
      </c>
      <c r="E1043" s="53">
        <v>5627</v>
      </c>
      <c r="F1043" s="53">
        <f>ROUND(E1043/12*7,0)</f>
        <v>3282</v>
      </c>
      <c r="G1043" s="59">
        <v>6626.53</v>
      </c>
      <c r="H1043" s="99">
        <v>5627</v>
      </c>
      <c r="I1043" s="119">
        <f t="shared" ref="I1043" si="468">G1043-F1043</f>
        <v>3344.5299999999997</v>
      </c>
      <c r="J1043" s="55">
        <f t="shared" ref="J1043" si="469">ROUND(I1043/F1043*100,2)</f>
        <v>101.91</v>
      </c>
      <c r="K1043" s="54"/>
      <c r="L1043" s="55"/>
      <c r="M1043" s="59"/>
      <c r="N1043" s="59"/>
      <c r="O1043" s="53"/>
      <c r="P1043" s="53"/>
      <c r="Q1043" s="57">
        <f t="shared" si="465"/>
        <v>0</v>
      </c>
      <c r="R1043" s="53"/>
      <c r="S1043" s="53">
        <f t="shared" si="466"/>
        <v>0</v>
      </c>
      <c r="T1043" s="58"/>
      <c r="U1043" s="58"/>
      <c r="V1043" s="53">
        <f t="shared" si="467"/>
        <v>0</v>
      </c>
      <c r="W1043" s="59"/>
      <c r="X1043" s="6"/>
    </row>
    <row r="1044" spans="1:27" s="77" customFormat="1" ht="15.75" x14ac:dyDescent="0.25">
      <c r="A1044" s="33" t="s">
        <v>284</v>
      </c>
      <c r="B1044" s="44" t="s">
        <v>334</v>
      </c>
      <c r="C1044" s="37" t="s">
        <v>210</v>
      </c>
      <c r="D1044" s="43" t="s">
        <v>223</v>
      </c>
      <c r="E1044" s="53"/>
      <c r="F1044" s="53"/>
      <c r="G1044" s="53"/>
      <c r="H1044" s="53"/>
      <c r="I1044" s="54"/>
      <c r="J1044" s="50"/>
      <c r="K1044" s="54"/>
      <c r="L1044" s="55"/>
      <c r="M1044" s="59"/>
      <c r="N1044" s="59"/>
      <c r="O1044" s="53"/>
      <c r="P1044" s="53"/>
      <c r="Q1044" s="57">
        <f t="shared" si="465"/>
        <v>0</v>
      </c>
      <c r="R1044" s="53"/>
      <c r="S1044" s="53">
        <f t="shared" si="466"/>
        <v>0</v>
      </c>
      <c r="T1044" s="58"/>
      <c r="U1044" s="58"/>
      <c r="V1044" s="53">
        <f t="shared" si="467"/>
        <v>0</v>
      </c>
      <c r="W1044" s="59"/>
      <c r="X1044" s="6"/>
    </row>
    <row r="1045" spans="1:27" s="77" customFormat="1" ht="31.5" x14ac:dyDescent="0.25">
      <c r="A1045" s="33" t="s">
        <v>284</v>
      </c>
      <c r="B1045" s="44" t="s">
        <v>334</v>
      </c>
      <c r="C1045" s="37" t="s">
        <v>211</v>
      </c>
      <c r="D1045" s="43" t="s">
        <v>212</v>
      </c>
      <c r="E1045" s="53"/>
      <c r="F1045" s="53">
        <f>E1045/12*1</f>
        <v>0</v>
      </c>
      <c r="G1045" s="53"/>
      <c r="H1045" s="53"/>
      <c r="I1045" s="54"/>
      <c r="J1045" s="50"/>
      <c r="K1045" s="54"/>
      <c r="L1045" s="55"/>
      <c r="M1045" s="59"/>
      <c r="N1045" s="59"/>
      <c r="O1045" s="53"/>
      <c r="P1045" s="53"/>
      <c r="Q1045" s="57">
        <f t="shared" si="465"/>
        <v>0</v>
      </c>
      <c r="R1045" s="53"/>
      <c r="S1045" s="53">
        <f t="shared" si="466"/>
        <v>0</v>
      </c>
      <c r="T1045" s="58"/>
      <c r="U1045" s="58"/>
      <c r="V1045" s="53">
        <f t="shared" si="467"/>
        <v>0</v>
      </c>
      <c r="W1045" s="59"/>
      <c r="X1045" s="6"/>
    </row>
    <row r="1046" spans="1:27" s="77" customFormat="1" ht="15.75" x14ac:dyDescent="0.25">
      <c r="A1046" s="33" t="s">
        <v>284</v>
      </c>
      <c r="B1046" s="44" t="s">
        <v>334</v>
      </c>
      <c r="C1046" s="37" t="s">
        <v>213</v>
      </c>
      <c r="D1046" s="43" t="s">
        <v>214</v>
      </c>
      <c r="E1046" s="53"/>
      <c r="F1046" s="53"/>
      <c r="G1046" s="53"/>
      <c r="H1046" s="53"/>
      <c r="I1046" s="54"/>
      <c r="J1046" s="50"/>
      <c r="K1046" s="54"/>
      <c r="L1046" s="55"/>
      <c r="M1046" s="59"/>
      <c r="N1046" s="59"/>
      <c r="O1046" s="53"/>
      <c r="P1046" s="53"/>
      <c r="Q1046" s="57">
        <f t="shared" si="465"/>
        <v>0</v>
      </c>
      <c r="R1046" s="53"/>
      <c r="S1046" s="53">
        <f t="shared" si="466"/>
        <v>0</v>
      </c>
      <c r="T1046" s="58"/>
      <c r="U1046" s="58"/>
      <c r="V1046" s="53">
        <f t="shared" si="467"/>
        <v>0</v>
      </c>
      <c r="W1046" s="59"/>
      <c r="X1046" s="6"/>
    </row>
    <row r="1047" spans="1:27" s="77" customFormat="1" ht="31.5" x14ac:dyDescent="0.25">
      <c r="A1047" s="33" t="s">
        <v>284</v>
      </c>
      <c r="B1047" s="44" t="s">
        <v>334</v>
      </c>
      <c r="C1047" s="37" t="s">
        <v>215</v>
      </c>
      <c r="D1047" s="43" t="s">
        <v>216</v>
      </c>
      <c r="E1047" s="53">
        <v>14447</v>
      </c>
      <c r="F1047" s="53">
        <f>ROUND(E1047/12*7,0)</f>
        <v>8427</v>
      </c>
      <c r="G1047" s="59">
        <v>6258.69</v>
      </c>
      <c r="H1047" s="99">
        <v>5313</v>
      </c>
      <c r="I1047" s="119"/>
      <c r="J1047" s="55"/>
      <c r="K1047" s="54">
        <f>G1047-F1047</f>
        <v>-2168.3100000000004</v>
      </c>
      <c r="L1047" s="55">
        <f>ROUND(K1047*100/-F1047,2)</f>
        <v>25.73</v>
      </c>
      <c r="M1047" s="59"/>
      <c r="N1047" s="59"/>
      <c r="O1047" s="53"/>
      <c r="P1047" s="53"/>
      <c r="Q1047" s="57">
        <f t="shared" si="465"/>
        <v>0</v>
      </c>
      <c r="R1047" s="53"/>
      <c r="S1047" s="53">
        <f t="shared" si="466"/>
        <v>0</v>
      </c>
      <c r="T1047" s="58"/>
      <c r="U1047" s="58"/>
      <c r="V1047" s="53">
        <f t="shared" si="467"/>
        <v>0</v>
      </c>
      <c r="W1047" s="59"/>
      <c r="X1047" s="6"/>
      <c r="Y1047" s="177"/>
      <c r="Z1047" s="177"/>
      <c r="AA1047" s="177"/>
    </row>
    <row r="1048" spans="1:27" s="77" customFormat="1" ht="31.5" x14ac:dyDescent="0.25">
      <c r="A1048" s="33" t="s">
        <v>284</v>
      </c>
      <c r="B1048" s="44" t="s">
        <v>334</v>
      </c>
      <c r="C1048" s="37" t="s">
        <v>217</v>
      </c>
      <c r="D1048" s="43" t="s">
        <v>218</v>
      </c>
      <c r="E1048" s="53"/>
      <c r="F1048" s="53">
        <f>E1048/12*1</f>
        <v>0</v>
      </c>
      <c r="G1048" s="53"/>
      <c r="H1048" s="53"/>
      <c r="I1048" s="54"/>
      <c r="J1048" s="50"/>
      <c r="K1048" s="54"/>
      <c r="L1048" s="55"/>
      <c r="M1048" s="59"/>
      <c r="N1048" s="59"/>
      <c r="O1048" s="53"/>
      <c r="P1048" s="53"/>
      <c r="Q1048" s="57">
        <f t="shared" si="465"/>
        <v>0</v>
      </c>
      <c r="R1048" s="53"/>
      <c r="S1048" s="53">
        <f t="shared" si="466"/>
        <v>0</v>
      </c>
      <c r="T1048" s="58"/>
      <c r="U1048" s="58"/>
      <c r="V1048" s="53">
        <f t="shared" si="467"/>
        <v>0</v>
      </c>
      <c r="W1048" s="59"/>
      <c r="X1048" s="6"/>
    </row>
    <row r="1049" spans="1:27" s="77" customFormat="1" ht="31.5" x14ac:dyDescent="0.25">
      <c r="A1049" s="33" t="s">
        <v>284</v>
      </c>
      <c r="B1049" s="44" t="s">
        <v>334</v>
      </c>
      <c r="C1049" s="37" t="s">
        <v>219</v>
      </c>
      <c r="D1049" s="43" t="s">
        <v>220</v>
      </c>
      <c r="E1049" s="53"/>
      <c r="F1049" s="53">
        <f>E1049/12*1</f>
        <v>0</v>
      </c>
      <c r="G1049" s="53"/>
      <c r="H1049" s="53"/>
      <c r="I1049" s="54"/>
      <c r="J1049" s="50"/>
      <c r="K1049" s="54"/>
      <c r="L1049" s="55"/>
      <c r="M1049" s="59"/>
      <c r="N1049" s="59"/>
      <c r="O1049" s="53"/>
      <c r="P1049" s="53"/>
      <c r="Q1049" s="57">
        <f t="shared" si="465"/>
        <v>0</v>
      </c>
      <c r="R1049" s="53"/>
      <c r="S1049" s="53">
        <f t="shared" si="466"/>
        <v>0</v>
      </c>
      <c r="T1049" s="58"/>
      <c r="U1049" s="58"/>
      <c r="V1049" s="53">
        <f t="shared" si="467"/>
        <v>0</v>
      </c>
      <c r="W1049" s="59"/>
      <c r="X1049" s="6"/>
    </row>
    <row r="1050" spans="1:27" s="77" customFormat="1" ht="31.5" x14ac:dyDescent="0.25">
      <c r="A1050" s="33" t="s">
        <v>284</v>
      </c>
      <c r="B1050" s="44" t="s">
        <v>334</v>
      </c>
      <c r="C1050" s="37" t="s">
        <v>221</v>
      </c>
      <c r="D1050" s="43" t="s">
        <v>224</v>
      </c>
      <c r="E1050" s="53"/>
      <c r="F1050" s="53">
        <f>E1050/12*1</f>
        <v>0</v>
      </c>
      <c r="G1050" s="53"/>
      <c r="H1050" s="53"/>
      <c r="I1050" s="54"/>
      <c r="J1050" s="50"/>
      <c r="K1050" s="54"/>
      <c r="L1050" s="55"/>
      <c r="M1050" s="59"/>
      <c r="N1050" s="59"/>
      <c r="O1050" s="53"/>
      <c r="P1050" s="53"/>
      <c r="Q1050" s="57">
        <f t="shared" si="465"/>
        <v>0</v>
      </c>
      <c r="R1050" s="53"/>
      <c r="S1050" s="53">
        <f t="shared" si="466"/>
        <v>0</v>
      </c>
      <c r="T1050" s="58"/>
      <c r="U1050" s="58"/>
      <c r="V1050" s="53">
        <f t="shared" si="467"/>
        <v>0</v>
      </c>
      <c r="W1050" s="59"/>
      <c r="X1050" s="6"/>
    </row>
    <row r="1051" spans="1:27" s="77" customFormat="1" ht="31.5" x14ac:dyDescent="0.25">
      <c r="A1051" s="33" t="s">
        <v>284</v>
      </c>
      <c r="B1051" s="44" t="s">
        <v>334</v>
      </c>
      <c r="C1051" s="37" t="s">
        <v>222</v>
      </c>
      <c r="D1051" s="43" t="s">
        <v>225</v>
      </c>
      <c r="E1051" s="53"/>
      <c r="F1051" s="53">
        <f>E1051/12*1</f>
        <v>0</v>
      </c>
      <c r="G1051" s="53"/>
      <c r="H1051" s="53"/>
      <c r="I1051" s="54"/>
      <c r="J1051" s="50"/>
      <c r="K1051" s="54"/>
      <c r="L1051" s="55"/>
      <c r="M1051" s="59"/>
      <c r="N1051" s="59"/>
      <c r="O1051" s="53"/>
      <c r="P1051" s="53"/>
      <c r="Q1051" s="57">
        <f t="shared" si="465"/>
        <v>0</v>
      </c>
      <c r="R1051" s="53"/>
      <c r="S1051" s="53">
        <f t="shared" si="466"/>
        <v>0</v>
      </c>
      <c r="T1051" s="58"/>
      <c r="U1051" s="58"/>
      <c r="V1051" s="53">
        <f t="shared" si="467"/>
        <v>0</v>
      </c>
      <c r="W1051" s="59"/>
      <c r="X1051" s="6"/>
    </row>
    <row r="1052" spans="1:27" s="77" customFormat="1" ht="31.5" x14ac:dyDescent="0.25">
      <c r="A1052" s="33" t="s">
        <v>284</v>
      </c>
      <c r="B1052" s="44" t="s">
        <v>334</v>
      </c>
      <c r="C1052" s="37" t="s">
        <v>277</v>
      </c>
      <c r="D1052" s="43" t="s">
        <v>278</v>
      </c>
      <c r="E1052" s="53"/>
      <c r="F1052" s="53">
        <f>E1052/12*1</f>
        <v>0</v>
      </c>
      <c r="G1052" s="53"/>
      <c r="H1052" s="53"/>
      <c r="I1052" s="54"/>
      <c r="J1052" s="50"/>
      <c r="K1052" s="54"/>
      <c r="L1052" s="55"/>
      <c r="M1052" s="59"/>
      <c r="N1052" s="59"/>
      <c r="O1052" s="53"/>
      <c r="P1052" s="53"/>
      <c r="Q1052" s="57">
        <f t="shared" si="465"/>
        <v>0</v>
      </c>
      <c r="R1052" s="53"/>
      <c r="S1052" s="53">
        <f t="shared" si="466"/>
        <v>0</v>
      </c>
      <c r="T1052" s="58"/>
      <c r="U1052" s="58"/>
      <c r="V1052" s="53">
        <f t="shared" si="467"/>
        <v>0</v>
      </c>
      <c r="W1052" s="59"/>
      <c r="X1052" s="6"/>
    </row>
    <row r="1053" spans="1:27" s="77" customFormat="1" ht="15.75" x14ac:dyDescent="0.25">
      <c r="A1053" s="33" t="s">
        <v>284</v>
      </c>
      <c r="B1053" s="44" t="s">
        <v>334</v>
      </c>
      <c r="C1053" s="37" t="s">
        <v>226</v>
      </c>
      <c r="D1053" s="38" t="s">
        <v>405</v>
      </c>
      <c r="E1053" s="53">
        <v>400</v>
      </c>
      <c r="F1053" s="53">
        <f>E1053</f>
        <v>400</v>
      </c>
      <c r="G1053" s="59">
        <v>507.3</v>
      </c>
      <c r="H1053" s="99">
        <v>507</v>
      </c>
      <c r="I1053" s="119"/>
      <c r="J1053" s="55"/>
      <c r="K1053" s="54"/>
      <c r="L1053" s="55"/>
      <c r="M1053" s="59"/>
      <c r="N1053" s="59"/>
      <c r="O1053" s="53"/>
      <c r="P1053" s="53"/>
      <c r="Q1053" s="57">
        <f t="shared" si="465"/>
        <v>0</v>
      </c>
      <c r="R1053" s="53"/>
      <c r="S1053" s="53">
        <f t="shared" si="466"/>
        <v>0</v>
      </c>
      <c r="T1053" s="58"/>
      <c r="U1053" s="58"/>
      <c r="V1053" s="53">
        <f t="shared" si="467"/>
        <v>0</v>
      </c>
      <c r="W1053" s="59"/>
      <c r="X1053" s="6"/>
    </row>
    <row r="1054" spans="1:27" s="77" customFormat="1" ht="31.5" x14ac:dyDescent="0.25">
      <c r="A1054" s="33" t="s">
        <v>284</v>
      </c>
      <c r="B1054" s="44" t="s">
        <v>334</v>
      </c>
      <c r="C1054" s="37" t="s">
        <v>227</v>
      </c>
      <c r="D1054" s="43" t="s">
        <v>228</v>
      </c>
      <c r="E1054" s="53"/>
      <c r="F1054" s="53">
        <f>E1054/12*1</f>
        <v>0</v>
      </c>
      <c r="G1054" s="53"/>
      <c r="H1054" s="53"/>
      <c r="I1054" s="54"/>
      <c r="J1054" s="50"/>
      <c r="K1054" s="54"/>
      <c r="L1054" s="55"/>
      <c r="M1054" s="59"/>
      <c r="N1054" s="59"/>
      <c r="O1054" s="53"/>
      <c r="P1054" s="53"/>
      <c r="Q1054" s="57">
        <f t="shared" si="465"/>
        <v>0</v>
      </c>
      <c r="R1054" s="53"/>
      <c r="S1054" s="53">
        <f t="shared" si="466"/>
        <v>0</v>
      </c>
      <c r="T1054" s="58"/>
      <c r="U1054" s="58"/>
      <c r="V1054" s="53">
        <f t="shared" si="467"/>
        <v>0</v>
      </c>
      <c r="W1054" s="59"/>
      <c r="X1054" s="6"/>
    </row>
    <row r="1055" spans="1:27" s="77" customFormat="1" ht="15.75" x14ac:dyDescent="0.25">
      <c r="A1055" s="33" t="s">
        <v>284</v>
      </c>
      <c r="B1055" s="44" t="s">
        <v>334</v>
      </c>
      <c r="C1055" s="37" t="s">
        <v>229</v>
      </c>
      <c r="D1055" s="43" t="s">
        <v>230</v>
      </c>
      <c r="E1055" s="53"/>
      <c r="F1055" s="53">
        <f>E1055/12*1</f>
        <v>0</v>
      </c>
      <c r="G1055" s="53"/>
      <c r="H1055" s="53"/>
      <c r="I1055" s="54"/>
      <c r="J1055" s="50"/>
      <c r="K1055" s="54"/>
      <c r="L1055" s="55"/>
      <c r="M1055" s="59"/>
      <c r="N1055" s="59"/>
      <c r="O1055" s="53"/>
      <c r="P1055" s="53"/>
      <c r="Q1055" s="57">
        <f t="shared" si="465"/>
        <v>0</v>
      </c>
      <c r="R1055" s="53"/>
      <c r="S1055" s="53">
        <f t="shared" si="466"/>
        <v>0</v>
      </c>
      <c r="T1055" s="58"/>
      <c r="U1055" s="58"/>
      <c r="V1055" s="53">
        <f t="shared" si="467"/>
        <v>0</v>
      </c>
      <c r="W1055" s="59"/>
      <c r="X1055" s="6"/>
    </row>
    <row r="1056" spans="1:27" s="77" customFormat="1" ht="15.75" x14ac:dyDescent="0.25">
      <c r="A1056" s="33" t="s">
        <v>284</v>
      </c>
      <c r="B1056" s="44" t="s">
        <v>334</v>
      </c>
      <c r="C1056" s="37" t="s">
        <v>376</v>
      </c>
      <c r="D1056" s="43" t="s">
        <v>358</v>
      </c>
      <c r="E1056" s="53"/>
      <c r="F1056" s="53">
        <f>ROUND(E1056/12*7,0)</f>
        <v>0</v>
      </c>
      <c r="G1056" s="59">
        <v>1869.83</v>
      </c>
      <c r="H1056" s="99"/>
      <c r="I1056" s="119">
        <f t="shared" ref="I1056" si="470">G1056-F1056</f>
        <v>1869.83</v>
      </c>
      <c r="J1056" s="55" t="e">
        <f t="shared" ref="J1056" si="471">ROUND(I1056/F1056*100,2)</f>
        <v>#DIV/0!</v>
      </c>
      <c r="K1056" s="54"/>
      <c r="L1056" s="55"/>
      <c r="M1056" s="59"/>
      <c r="N1056" s="59"/>
      <c r="O1056" s="53"/>
      <c r="P1056" s="53"/>
      <c r="Q1056" s="57">
        <f t="shared" si="465"/>
        <v>0</v>
      </c>
      <c r="R1056" s="53"/>
      <c r="S1056" s="53">
        <f t="shared" si="466"/>
        <v>0</v>
      </c>
      <c r="T1056" s="58"/>
      <c r="U1056" s="58"/>
      <c r="V1056" s="53">
        <f t="shared" si="467"/>
        <v>0</v>
      </c>
      <c r="W1056" s="59"/>
      <c r="X1056" s="6"/>
    </row>
    <row r="1057" spans="1:24" s="77" customFormat="1" ht="15.75" x14ac:dyDescent="0.25">
      <c r="A1057" s="33" t="s">
        <v>284</v>
      </c>
      <c r="B1057" s="44" t="s">
        <v>334</v>
      </c>
      <c r="C1057" s="37" t="s">
        <v>231</v>
      </c>
      <c r="D1057" s="43" t="s">
        <v>232</v>
      </c>
      <c r="E1057" s="53"/>
      <c r="F1057" s="53">
        <f>E1057/12*1</f>
        <v>0</v>
      </c>
      <c r="G1057" s="53"/>
      <c r="H1057" s="53"/>
      <c r="I1057" s="54"/>
      <c r="J1057" s="50"/>
      <c r="K1057" s="54"/>
      <c r="L1057" s="55"/>
      <c r="M1057" s="59"/>
      <c r="N1057" s="59"/>
      <c r="O1057" s="53"/>
      <c r="P1057" s="53"/>
      <c r="Q1057" s="57">
        <f t="shared" si="465"/>
        <v>0</v>
      </c>
      <c r="R1057" s="53"/>
      <c r="S1057" s="53">
        <f t="shared" si="466"/>
        <v>0</v>
      </c>
      <c r="T1057" s="58"/>
      <c r="U1057" s="58"/>
      <c r="V1057" s="53">
        <f t="shared" si="467"/>
        <v>0</v>
      </c>
      <c r="W1057" s="59"/>
      <c r="X1057" s="6"/>
    </row>
    <row r="1058" spans="1:24" s="77" customFormat="1" ht="15.75" x14ac:dyDescent="0.25">
      <c r="A1058" s="33" t="s">
        <v>284</v>
      </c>
      <c r="B1058" s="44" t="s">
        <v>334</v>
      </c>
      <c r="C1058" s="37" t="s">
        <v>233</v>
      </c>
      <c r="D1058" s="43" t="s">
        <v>234</v>
      </c>
      <c r="E1058" s="53"/>
      <c r="F1058" s="53"/>
      <c r="G1058" s="53"/>
      <c r="H1058" s="53"/>
      <c r="I1058" s="119">
        <f>G1058-F1058</f>
        <v>0</v>
      </c>
      <c r="J1058" s="55" t="e">
        <f>ROUND(I1058/F1058*100,2)</f>
        <v>#DIV/0!</v>
      </c>
      <c r="K1058" s="54">
        <f>G1058-F1058</f>
        <v>0</v>
      </c>
      <c r="L1058" s="55" t="e">
        <f>ROUND(K1058*100/-F1058,2)</f>
        <v>#DIV/0!</v>
      </c>
      <c r="M1058" s="59"/>
      <c r="N1058" s="59"/>
      <c r="O1058" s="53"/>
      <c r="P1058" s="53"/>
      <c r="Q1058" s="57">
        <f t="shared" si="465"/>
        <v>0</v>
      </c>
      <c r="R1058" s="53"/>
      <c r="S1058" s="53">
        <f t="shared" si="466"/>
        <v>0</v>
      </c>
      <c r="T1058" s="58"/>
      <c r="U1058" s="58"/>
      <c r="V1058" s="53">
        <f t="shared" si="467"/>
        <v>0</v>
      </c>
      <c r="W1058" s="59"/>
      <c r="X1058" s="6"/>
    </row>
    <row r="1059" spans="1:24" s="77" customFormat="1" ht="31.5" x14ac:dyDescent="0.25">
      <c r="A1059" s="33" t="s">
        <v>284</v>
      </c>
      <c r="B1059" s="44" t="s">
        <v>334</v>
      </c>
      <c r="C1059" s="37" t="s">
        <v>235</v>
      </c>
      <c r="D1059" s="43" t="s">
        <v>236</v>
      </c>
      <c r="E1059" s="53"/>
      <c r="F1059" s="53">
        <f>E1059/12*1</f>
        <v>0</v>
      </c>
      <c r="G1059" s="53"/>
      <c r="H1059" s="53"/>
      <c r="I1059" s="54"/>
      <c r="J1059" s="50"/>
      <c r="K1059" s="54"/>
      <c r="L1059" s="55"/>
      <c r="M1059" s="59"/>
      <c r="N1059" s="59"/>
      <c r="O1059" s="53"/>
      <c r="P1059" s="53"/>
      <c r="Q1059" s="57">
        <f t="shared" si="465"/>
        <v>0</v>
      </c>
      <c r="R1059" s="53"/>
      <c r="S1059" s="53">
        <f t="shared" si="466"/>
        <v>0</v>
      </c>
      <c r="T1059" s="58"/>
      <c r="U1059" s="58"/>
      <c r="V1059" s="53">
        <f t="shared" si="467"/>
        <v>0</v>
      </c>
      <c r="W1059" s="59"/>
      <c r="X1059" s="6"/>
    </row>
    <row r="1060" spans="1:24" s="77" customFormat="1" ht="31.5" x14ac:dyDescent="0.25">
      <c r="A1060" s="33" t="s">
        <v>284</v>
      </c>
      <c r="B1060" s="44" t="s">
        <v>334</v>
      </c>
      <c r="C1060" s="37" t="s">
        <v>237</v>
      </c>
      <c r="D1060" s="43" t="s">
        <v>238</v>
      </c>
      <c r="E1060" s="53"/>
      <c r="F1060" s="53">
        <f>E1060/12*1</f>
        <v>0</v>
      </c>
      <c r="G1060" s="53"/>
      <c r="H1060" s="53"/>
      <c r="I1060" s="54"/>
      <c r="J1060" s="50"/>
      <c r="K1060" s="54"/>
      <c r="L1060" s="55"/>
      <c r="M1060" s="59"/>
      <c r="N1060" s="59"/>
      <c r="O1060" s="53"/>
      <c r="P1060" s="53"/>
      <c r="Q1060" s="57">
        <f t="shared" si="465"/>
        <v>0</v>
      </c>
      <c r="R1060" s="53"/>
      <c r="S1060" s="53">
        <f t="shared" si="466"/>
        <v>0</v>
      </c>
      <c r="T1060" s="58"/>
      <c r="U1060" s="58"/>
      <c r="V1060" s="53">
        <f t="shared" si="467"/>
        <v>0</v>
      </c>
      <c r="W1060" s="59"/>
      <c r="X1060" s="6"/>
    </row>
    <row r="1061" spans="1:24" s="77" customFormat="1" ht="15.75" x14ac:dyDescent="0.25">
      <c r="A1061" s="33" t="s">
        <v>284</v>
      </c>
      <c r="B1061" s="44" t="s">
        <v>334</v>
      </c>
      <c r="C1061" s="37" t="s">
        <v>239</v>
      </c>
      <c r="D1061" s="43" t="s">
        <v>243</v>
      </c>
      <c r="E1061" s="53"/>
      <c r="F1061" s="53">
        <f>E1061/12*1</f>
        <v>0</v>
      </c>
      <c r="G1061" s="53"/>
      <c r="H1061" s="53"/>
      <c r="I1061" s="54"/>
      <c r="J1061" s="50"/>
      <c r="K1061" s="54"/>
      <c r="L1061" s="55"/>
      <c r="M1061" s="59"/>
      <c r="N1061" s="59"/>
      <c r="O1061" s="53"/>
      <c r="P1061" s="53"/>
      <c r="Q1061" s="57">
        <f t="shared" si="465"/>
        <v>0</v>
      </c>
      <c r="R1061" s="53"/>
      <c r="S1061" s="53">
        <f t="shared" si="466"/>
        <v>0</v>
      </c>
      <c r="T1061" s="58"/>
      <c r="U1061" s="58"/>
      <c r="V1061" s="53">
        <f t="shared" si="467"/>
        <v>0</v>
      </c>
      <c r="W1061" s="59"/>
      <c r="X1061" s="6"/>
    </row>
    <row r="1062" spans="1:24" s="77" customFormat="1" ht="15.75" x14ac:dyDescent="0.25">
      <c r="A1062" s="33" t="s">
        <v>284</v>
      </c>
      <c r="B1062" s="44" t="s">
        <v>334</v>
      </c>
      <c r="C1062" s="37" t="s">
        <v>240</v>
      </c>
      <c r="D1062" s="43" t="s">
        <v>244</v>
      </c>
      <c r="E1062" s="53"/>
      <c r="F1062" s="53"/>
      <c r="G1062" s="53"/>
      <c r="H1062" s="53"/>
      <c r="I1062" s="119">
        <f>G1062-F1062</f>
        <v>0</v>
      </c>
      <c r="J1062" s="55" t="e">
        <f>ROUND(I1062/F1062*100,2)</f>
        <v>#DIV/0!</v>
      </c>
      <c r="K1062" s="54">
        <f>G1062-F1062</f>
        <v>0</v>
      </c>
      <c r="L1062" s="55" t="e">
        <f>ROUND(K1062*100/-F1062,2)</f>
        <v>#DIV/0!</v>
      </c>
      <c r="M1062" s="59"/>
      <c r="N1062" s="59"/>
      <c r="O1062" s="53"/>
      <c r="P1062" s="53"/>
      <c r="Q1062" s="57">
        <f t="shared" si="465"/>
        <v>0</v>
      </c>
      <c r="R1062" s="53"/>
      <c r="S1062" s="53">
        <f t="shared" si="466"/>
        <v>0</v>
      </c>
      <c r="T1062" s="58"/>
      <c r="U1062" s="58"/>
      <c r="V1062" s="53">
        <f t="shared" si="467"/>
        <v>0</v>
      </c>
      <c r="W1062" s="59"/>
      <c r="X1062" s="6"/>
    </row>
    <row r="1063" spans="1:24" s="77" customFormat="1" ht="15.75" x14ac:dyDescent="0.25">
      <c r="A1063" s="33" t="s">
        <v>284</v>
      </c>
      <c r="B1063" s="44" t="s">
        <v>334</v>
      </c>
      <c r="C1063" s="37" t="s">
        <v>241</v>
      </c>
      <c r="D1063" s="43" t="s">
        <v>242</v>
      </c>
      <c r="E1063" s="53"/>
      <c r="F1063" s="53">
        <f t="shared" ref="F1063:F1070" si="472">E1063/12*1</f>
        <v>0</v>
      </c>
      <c r="G1063" s="53"/>
      <c r="H1063" s="53"/>
      <c r="I1063" s="54"/>
      <c r="J1063" s="50"/>
      <c r="K1063" s="54"/>
      <c r="L1063" s="55"/>
      <c r="M1063" s="59"/>
      <c r="N1063" s="59"/>
      <c r="O1063" s="53"/>
      <c r="P1063" s="53"/>
      <c r="Q1063" s="57">
        <f t="shared" si="465"/>
        <v>0</v>
      </c>
      <c r="R1063" s="53"/>
      <c r="S1063" s="53">
        <f t="shared" si="466"/>
        <v>0</v>
      </c>
      <c r="T1063" s="58"/>
      <c r="U1063" s="58"/>
      <c r="V1063" s="53">
        <f t="shared" si="467"/>
        <v>0</v>
      </c>
      <c r="W1063" s="59"/>
      <c r="X1063" s="6"/>
    </row>
    <row r="1064" spans="1:24" s="77" customFormat="1" ht="31.5" x14ac:dyDescent="0.25">
      <c r="A1064" s="33" t="s">
        <v>284</v>
      </c>
      <c r="B1064" s="44" t="s">
        <v>334</v>
      </c>
      <c r="C1064" s="37" t="s">
        <v>245</v>
      </c>
      <c r="D1064" s="43" t="s">
        <v>246</v>
      </c>
      <c r="E1064" s="53"/>
      <c r="F1064" s="53">
        <f t="shared" si="472"/>
        <v>0</v>
      </c>
      <c r="G1064" s="53"/>
      <c r="H1064" s="53"/>
      <c r="I1064" s="54"/>
      <c r="J1064" s="50"/>
      <c r="K1064" s="54"/>
      <c r="L1064" s="55"/>
      <c r="M1064" s="59"/>
      <c r="N1064" s="59"/>
      <c r="O1064" s="53"/>
      <c r="P1064" s="53"/>
      <c r="Q1064" s="57">
        <f t="shared" si="465"/>
        <v>0</v>
      </c>
      <c r="R1064" s="53"/>
      <c r="S1064" s="53">
        <f t="shared" si="466"/>
        <v>0</v>
      </c>
      <c r="T1064" s="58"/>
      <c r="U1064" s="58"/>
      <c r="V1064" s="53">
        <f t="shared" si="467"/>
        <v>0</v>
      </c>
      <c r="W1064" s="59"/>
      <c r="X1064" s="6"/>
    </row>
    <row r="1065" spans="1:24" s="77" customFormat="1" ht="15.75" x14ac:dyDescent="0.25">
      <c r="A1065" s="33" t="s">
        <v>284</v>
      </c>
      <c r="B1065" s="44" t="s">
        <v>334</v>
      </c>
      <c r="C1065" s="37" t="s">
        <v>247</v>
      </c>
      <c r="D1065" s="43" t="s">
        <v>248</v>
      </c>
      <c r="E1065" s="53"/>
      <c r="F1065" s="53">
        <f t="shared" si="472"/>
        <v>0</v>
      </c>
      <c r="G1065" s="53"/>
      <c r="H1065" s="53"/>
      <c r="I1065" s="54"/>
      <c r="J1065" s="50"/>
      <c r="K1065" s="54"/>
      <c r="L1065" s="55"/>
      <c r="M1065" s="59"/>
      <c r="N1065" s="59"/>
      <c r="O1065" s="53"/>
      <c r="P1065" s="53"/>
      <c r="Q1065" s="57">
        <f t="shared" si="465"/>
        <v>0</v>
      </c>
      <c r="R1065" s="53"/>
      <c r="S1065" s="53">
        <f t="shared" si="466"/>
        <v>0</v>
      </c>
      <c r="T1065" s="58"/>
      <c r="U1065" s="58"/>
      <c r="V1065" s="53">
        <f t="shared" si="467"/>
        <v>0</v>
      </c>
      <c r="W1065" s="59"/>
      <c r="X1065" s="6"/>
    </row>
    <row r="1066" spans="1:24" s="77" customFormat="1" ht="31.5" x14ac:dyDescent="0.25">
      <c r="A1066" s="33" t="s">
        <v>284</v>
      </c>
      <c r="B1066" s="44" t="s">
        <v>334</v>
      </c>
      <c r="C1066" s="37" t="s">
        <v>249</v>
      </c>
      <c r="D1066" s="43" t="s">
        <v>250</v>
      </c>
      <c r="E1066" s="53"/>
      <c r="F1066" s="53">
        <f t="shared" si="472"/>
        <v>0</v>
      </c>
      <c r="G1066" s="53"/>
      <c r="H1066" s="53"/>
      <c r="I1066" s="54"/>
      <c r="J1066" s="50"/>
      <c r="K1066" s="54"/>
      <c r="L1066" s="55"/>
      <c r="M1066" s="59"/>
      <c r="N1066" s="59"/>
      <c r="O1066" s="53"/>
      <c r="P1066" s="53"/>
      <c r="Q1066" s="57">
        <f t="shared" si="465"/>
        <v>0</v>
      </c>
      <c r="R1066" s="53"/>
      <c r="S1066" s="53">
        <f t="shared" si="466"/>
        <v>0</v>
      </c>
      <c r="T1066" s="58"/>
      <c r="U1066" s="58"/>
      <c r="V1066" s="53">
        <f t="shared" si="467"/>
        <v>0</v>
      </c>
      <c r="W1066" s="59"/>
      <c r="X1066" s="6"/>
    </row>
    <row r="1067" spans="1:24" s="77" customFormat="1" ht="15.75" x14ac:dyDescent="0.25">
      <c r="A1067" s="33" t="s">
        <v>284</v>
      </c>
      <c r="B1067" s="44" t="s">
        <v>334</v>
      </c>
      <c r="C1067" s="37" t="s">
        <v>251</v>
      </c>
      <c r="D1067" s="43" t="s">
        <v>260</v>
      </c>
      <c r="E1067" s="53"/>
      <c r="F1067" s="53">
        <f t="shared" si="472"/>
        <v>0</v>
      </c>
      <c r="G1067" s="53"/>
      <c r="H1067" s="53"/>
      <c r="I1067" s="54"/>
      <c r="J1067" s="50"/>
      <c r="K1067" s="54"/>
      <c r="L1067" s="55"/>
      <c r="M1067" s="59"/>
      <c r="N1067" s="59"/>
      <c r="O1067" s="53"/>
      <c r="P1067" s="53"/>
      <c r="Q1067" s="57">
        <f t="shared" si="465"/>
        <v>0</v>
      </c>
      <c r="R1067" s="53"/>
      <c r="S1067" s="53">
        <f t="shared" si="466"/>
        <v>0</v>
      </c>
      <c r="T1067" s="58"/>
      <c r="U1067" s="58"/>
      <c r="V1067" s="53">
        <f t="shared" si="467"/>
        <v>0</v>
      </c>
      <c r="W1067" s="59"/>
      <c r="X1067" s="6"/>
    </row>
    <row r="1068" spans="1:24" s="77" customFormat="1" ht="15.75" x14ac:dyDescent="0.25">
      <c r="A1068" s="33" t="s">
        <v>284</v>
      </c>
      <c r="B1068" s="44" t="s">
        <v>334</v>
      </c>
      <c r="C1068" s="37" t="s">
        <v>252</v>
      </c>
      <c r="D1068" s="43" t="s">
        <v>253</v>
      </c>
      <c r="E1068" s="53"/>
      <c r="F1068" s="53">
        <f t="shared" si="472"/>
        <v>0</v>
      </c>
      <c r="G1068" s="53"/>
      <c r="H1068" s="53"/>
      <c r="I1068" s="54"/>
      <c r="J1068" s="50"/>
      <c r="K1068" s="54"/>
      <c r="L1068" s="55"/>
      <c r="M1068" s="59"/>
      <c r="N1068" s="59"/>
      <c r="O1068" s="53"/>
      <c r="P1068" s="53"/>
      <c r="Q1068" s="57">
        <f t="shared" si="465"/>
        <v>0</v>
      </c>
      <c r="R1068" s="53"/>
      <c r="S1068" s="53">
        <f t="shared" si="466"/>
        <v>0</v>
      </c>
      <c r="T1068" s="58"/>
      <c r="U1068" s="58"/>
      <c r="V1068" s="53">
        <f t="shared" si="467"/>
        <v>0</v>
      </c>
      <c r="W1068" s="59"/>
      <c r="X1068" s="6"/>
    </row>
    <row r="1069" spans="1:24" s="77" customFormat="1" ht="15.75" x14ac:dyDescent="0.25">
      <c r="A1069" s="33" t="s">
        <v>284</v>
      </c>
      <c r="B1069" s="44" t="s">
        <v>334</v>
      </c>
      <c r="C1069" s="37" t="s">
        <v>254</v>
      </c>
      <c r="D1069" s="43" t="s">
        <v>255</v>
      </c>
      <c r="E1069" s="53"/>
      <c r="F1069" s="53">
        <f t="shared" si="472"/>
        <v>0</v>
      </c>
      <c r="G1069" s="53"/>
      <c r="H1069" s="53"/>
      <c r="I1069" s="54"/>
      <c r="J1069" s="50"/>
      <c r="K1069" s="54"/>
      <c r="L1069" s="55"/>
      <c r="M1069" s="59"/>
      <c r="N1069" s="59"/>
      <c r="O1069" s="53"/>
      <c r="P1069" s="53"/>
      <c r="Q1069" s="57">
        <f t="shared" si="465"/>
        <v>0</v>
      </c>
      <c r="R1069" s="53"/>
      <c r="S1069" s="53">
        <f t="shared" si="466"/>
        <v>0</v>
      </c>
      <c r="T1069" s="58"/>
      <c r="U1069" s="58"/>
      <c r="V1069" s="53">
        <f t="shared" si="467"/>
        <v>0</v>
      </c>
      <c r="W1069" s="59"/>
      <c r="X1069" s="6"/>
    </row>
    <row r="1070" spans="1:24" s="77" customFormat="1" ht="15.75" x14ac:dyDescent="0.25">
      <c r="A1070" s="33" t="s">
        <v>284</v>
      </c>
      <c r="B1070" s="44" t="s">
        <v>334</v>
      </c>
      <c r="C1070" s="37" t="s">
        <v>256</v>
      </c>
      <c r="D1070" s="43" t="s">
        <v>257</v>
      </c>
      <c r="E1070" s="53"/>
      <c r="F1070" s="53">
        <f t="shared" si="472"/>
        <v>0</v>
      </c>
      <c r="G1070" s="53"/>
      <c r="H1070" s="53"/>
      <c r="I1070" s="54"/>
      <c r="J1070" s="50"/>
      <c r="K1070" s="54"/>
      <c r="L1070" s="55"/>
      <c r="M1070" s="59"/>
      <c r="N1070" s="59"/>
      <c r="O1070" s="53"/>
      <c r="P1070" s="53"/>
      <c r="Q1070" s="57">
        <f t="shared" si="465"/>
        <v>0</v>
      </c>
      <c r="R1070" s="53"/>
      <c r="S1070" s="53">
        <f t="shared" si="466"/>
        <v>0</v>
      </c>
      <c r="T1070" s="58"/>
      <c r="U1070" s="58"/>
      <c r="V1070" s="53">
        <f t="shared" si="467"/>
        <v>0</v>
      </c>
      <c r="W1070" s="59"/>
      <c r="X1070" s="6"/>
    </row>
    <row r="1071" spans="1:24" s="77" customFormat="1" ht="31.5" x14ac:dyDescent="0.25">
      <c r="A1071" s="33" t="s">
        <v>284</v>
      </c>
      <c r="B1071" s="44" t="s">
        <v>334</v>
      </c>
      <c r="C1071" s="37" t="s">
        <v>258</v>
      </c>
      <c r="D1071" s="43" t="s">
        <v>259</v>
      </c>
      <c r="E1071" s="53"/>
      <c r="F1071" s="53"/>
      <c r="G1071" s="53"/>
      <c r="H1071" s="53"/>
      <c r="I1071" s="119">
        <f>G1071-F1071</f>
        <v>0</v>
      </c>
      <c r="J1071" s="55" t="e">
        <f>ROUND(I1071/F1071*100,2)</f>
        <v>#DIV/0!</v>
      </c>
      <c r="K1071" s="54">
        <f>G1071-F1071</f>
        <v>0</v>
      </c>
      <c r="L1071" s="55" t="e">
        <f>ROUND(K1071*100/-F1071,2)</f>
        <v>#DIV/0!</v>
      </c>
      <c r="M1071" s="59"/>
      <c r="N1071" s="59"/>
      <c r="O1071" s="53"/>
      <c r="P1071" s="53"/>
      <c r="Q1071" s="57">
        <f t="shared" si="465"/>
        <v>0</v>
      </c>
      <c r="R1071" s="53"/>
      <c r="S1071" s="53">
        <f t="shared" si="466"/>
        <v>0</v>
      </c>
      <c r="T1071" s="58"/>
      <c r="U1071" s="58"/>
      <c r="V1071" s="53">
        <f t="shared" si="467"/>
        <v>0</v>
      </c>
      <c r="W1071" s="59"/>
      <c r="X1071" s="6"/>
    </row>
    <row r="1072" spans="1:24" s="77" customFormat="1" ht="15.75" x14ac:dyDescent="0.25">
      <c r="A1072" s="33" t="s">
        <v>284</v>
      </c>
      <c r="B1072" s="44" t="s">
        <v>334</v>
      </c>
      <c r="C1072" s="37" t="s">
        <v>261</v>
      </c>
      <c r="D1072" s="43" t="s">
        <v>262</v>
      </c>
      <c r="E1072" s="53"/>
      <c r="F1072" s="53">
        <f t="shared" ref="F1072:F1078" si="473">E1072/12*1</f>
        <v>0</v>
      </c>
      <c r="G1072" s="53"/>
      <c r="H1072" s="53"/>
      <c r="I1072" s="54"/>
      <c r="J1072" s="50"/>
      <c r="K1072" s="54"/>
      <c r="L1072" s="55"/>
      <c r="M1072" s="59"/>
      <c r="N1072" s="59"/>
      <c r="O1072" s="53"/>
      <c r="P1072" s="53"/>
      <c r="Q1072" s="57">
        <f t="shared" si="465"/>
        <v>0</v>
      </c>
      <c r="R1072" s="53"/>
      <c r="S1072" s="53">
        <f t="shared" si="466"/>
        <v>0</v>
      </c>
      <c r="T1072" s="58"/>
      <c r="U1072" s="58"/>
      <c r="V1072" s="53">
        <f t="shared" si="467"/>
        <v>0</v>
      </c>
      <c r="W1072" s="59"/>
      <c r="X1072" s="6"/>
    </row>
    <row r="1073" spans="1:27" s="77" customFormat="1" ht="47.25" x14ac:dyDescent="0.25">
      <c r="A1073" s="33" t="s">
        <v>284</v>
      </c>
      <c r="B1073" s="44" t="s">
        <v>334</v>
      </c>
      <c r="C1073" s="37" t="s">
        <v>263</v>
      </c>
      <c r="D1073" s="43" t="s">
        <v>264</v>
      </c>
      <c r="E1073" s="53"/>
      <c r="F1073" s="53">
        <f t="shared" si="473"/>
        <v>0</v>
      </c>
      <c r="G1073" s="53"/>
      <c r="H1073" s="53"/>
      <c r="I1073" s="54"/>
      <c r="J1073" s="50"/>
      <c r="K1073" s="54"/>
      <c r="L1073" s="55"/>
      <c r="M1073" s="59"/>
      <c r="N1073" s="59"/>
      <c r="O1073" s="53"/>
      <c r="P1073" s="53"/>
      <c r="Q1073" s="57">
        <f t="shared" si="465"/>
        <v>0</v>
      </c>
      <c r="R1073" s="53"/>
      <c r="S1073" s="53">
        <f t="shared" si="466"/>
        <v>0</v>
      </c>
      <c r="T1073" s="58"/>
      <c r="U1073" s="58"/>
      <c r="V1073" s="53">
        <f t="shared" si="467"/>
        <v>0</v>
      </c>
      <c r="W1073" s="59"/>
      <c r="X1073" s="6"/>
    </row>
    <row r="1074" spans="1:27" s="77" customFormat="1" ht="15.75" x14ac:dyDescent="0.25">
      <c r="A1074" s="33" t="s">
        <v>284</v>
      </c>
      <c r="B1074" s="44" t="s">
        <v>334</v>
      </c>
      <c r="C1074" s="37" t="s">
        <v>265</v>
      </c>
      <c r="D1074" s="43" t="s">
        <v>266</v>
      </c>
      <c r="E1074" s="53"/>
      <c r="F1074" s="53">
        <f t="shared" si="473"/>
        <v>0</v>
      </c>
      <c r="G1074" s="53"/>
      <c r="H1074" s="53"/>
      <c r="I1074" s="54"/>
      <c r="J1074" s="50"/>
      <c r="K1074" s="54"/>
      <c r="L1074" s="55"/>
      <c r="M1074" s="59"/>
      <c r="N1074" s="59"/>
      <c r="O1074" s="53"/>
      <c r="P1074" s="53"/>
      <c r="Q1074" s="57">
        <f t="shared" si="465"/>
        <v>0</v>
      </c>
      <c r="R1074" s="53"/>
      <c r="S1074" s="53">
        <f t="shared" si="466"/>
        <v>0</v>
      </c>
      <c r="T1074" s="58"/>
      <c r="U1074" s="58"/>
      <c r="V1074" s="53">
        <f t="shared" si="467"/>
        <v>0</v>
      </c>
      <c r="W1074" s="59"/>
      <c r="X1074" s="6"/>
    </row>
    <row r="1075" spans="1:27" s="77" customFormat="1" ht="31.5" x14ac:dyDescent="0.25">
      <c r="A1075" s="33" t="s">
        <v>284</v>
      </c>
      <c r="B1075" s="44" t="s">
        <v>334</v>
      </c>
      <c r="C1075" s="37" t="s">
        <v>267</v>
      </c>
      <c r="D1075" s="43" t="s">
        <v>268</v>
      </c>
      <c r="E1075" s="53"/>
      <c r="F1075" s="53">
        <f t="shared" si="473"/>
        <v>0</v>
      </c>
      <c r="G1075" s="53"/>
      <c r="H1075" s="53"/>
      <c r="I1075" s="54"/>
      <c r="J1075" s="50"/>
      <c r="K1075" s="54"/>
      <c r="L1075" s="55"/>
      <c r="M1075" s="59"/>
      <c r="N1075" s="59"/>
      <c r="O1075" s="53"/>
      <c r="P1075" s="53"/>
      <c r="Q1075" s="57">
        <f t="shared" si="465"/>
        <v>0</v>
      </c>
      <c r="R1075" s="53"/>
      <c r="S1075" s="53">
        <f t="shared" si="466"/>
        <v>0</v>
      </c>
      <c r="T1075" s="58"/>
      <c r="U1075" s="58"/>
      <c r="V1075" s="53">
        <f t="shared" si="467"/>
        <v>0</v>
      </c>
      <c r="W1075" s="59"/>
      <c r="X1075" s="6"/>
    </row>
    <row r="1076" spans="1:27" s="77" customFormat="1" ht="15.75" x14ac:dyDescent="0.25">
      <c r="A1076" s="33" t="s">
        <v>284</v>
      </c>
      <c r="B1076" s="44" t="s">
        <v>334</v>
      </c>
      <c r="C1076" s="37" t="s">
        <v>269</v>
      </c>
      <c r="D1076" s="43" t="s">
        <v>270</v>
      </c>
      <c r="E1076" s="53"/>
      <c r="F1076" s="53">
        <f t="shared" si="473"/>
        <v>0</v>
      </c>
      <c r="G1076" s="53"/>
      <c r="H1076" s="53"/>
      <c r="I1076" s="54"/>
      <c r="J1076" s="50"/>
      <c r="K1076" s="54"/>
      <c r="L1076" s="55"/>
      <c r="M1076" s="59"/>
      <c r="N1076" s="59"/>
      <c r="O1076" s="53"/>
      <c r="P1076" s="53"/>
      <c r="Q1076" s="57">
        <f t="shared" si="465"/>
        <v>0</v>
      </c>
      <c r="R1076" s="53"/>
      <c r="S1076" s="53">
        <f t="shared" si="466"/>
        <v>0</v>
      </c>
      <c r="T1076" s="58"/>
      <c r="U1076" s="58"/>
      <c r="V1076" s="53">
        <f t="shared" si="467"/>
        <v>0</v>
      </c>
      <c r="W1076" s="59"/>
      <c r="X1076" s="6"/>
    </row>
    <row r="1077" spans="1:27" s="77" customFormat="1" ht="31.5" x14ac:dyDescent="0.25">
      <c r="A1077" s="33" t="s">
        <v>284</v>
      </c>
      <c r="B1077" s="44" t="s">
        <v>334</v>
      </c>
      <c r="C1077" s="37" t="s">
        <v>271</v>
      </c>
      <c r="D1077" s="43" t="s">
        <v>272</v>
      </c>
      <c r="E1077" s="53"/>
      <c r="F1077" s="53">
        <f t="shared" si="473"/>
        <v>0</v>
      </c>
      <c r="G1077" s="53"/>
      <c r="H1077" s="53"/>
      <c r="I1077" s="54"/>
      <c r="J1077" s="50"/>
      <c r="K1077" s="54"/>
      <c r="L1077" s="55"/>
      <c r="M1077" s="59"/>
      <c r="N1077" s="59"/>
      <c r="O1077" s="53"/>
      <c r="P1077" s="53"/>
      <c r="Q1077" s="57">
        <f t="shared" si="465"/>
        <v>0</v>
      </c>
      <c r="R1077" s="53"/>
      <c r="S1077" s="53">
        <f t="shared" si="466"/>
        <v>0</v>
      </c>
      <c r="T1077" s="58"/>
      <c r="U1077" s="58"/>
      <c r="V1077" s="53">
        <f t="shared" si="467"/>
        <v>0</v>
      </c>
      <c r="W1077" s="59"/>
      <c r="X1077" s="6"/>
    </row>
    <row r="1078" spans="1:27" s="77" customFormat="1" ht="15.75" x14ac:dyDescent="0.25">
      <c r="A1078" s="33" t="s">
        <v>284</v>
      </c>
      <c r="B1078" s="44" t="s">
        <v>334</v>
      </c>
      <c r="C1078" s="37" t="s">
        <v>273</v>
      </c>
      <c r="D1078" s="43" t="s">
        <v>274</v>
      </c>
      <c r="E1078" s="53"/>
      <c r="F1078" s="53">
        <f t="shared" si="473"/>
        <v>0</v>
      </c>
      <c r="G1078" s="53"/>
      <c r="H1078" s="53"/>
      <c r="I1078" s="54"/>
      <c r="J1078" s="50"/>
      <c r="K1078" s="54"/>
      <c r="L1078" s="55"/>
      <c r="M1078" s="59"/>
      <c r="N1078" s="59"/>
      <c r="O1078" s="53"/>
      <c r="P1078" s="53"/>
      <c r="Q1078" s="57">
        <f t="shared" si="465"/>
        <v>0</v>
      </c>
      <c r="R1078" s="53"/>
      <c r="S1078" s="53">
        <f t="shared" si="466"/>
        <v>0</v>
      </c>
      <c r="T1078" s="58"/>
      <c r="U1078" s="58"/>
      <c r="V1078" s="53">
        <f t="shared" si="467"/>
        <v>0</v>
      </c>
      <c r="W1078" s="59"/>
      <c r="X1078" s="6"/>
    </row>
    <row r="1079" spans="1:27" s="77" customFormat="1" ht="31.5" x14ac:dyDescent="0.25">
      <c r="A1079" s="33" t="s">
        <v>284</v>
      </c>
      <c r="B1079" s="44" t="s">
        <v>334</v>
      </c>
      <c r="C1079" s="37" t="s">
        <v>275</v>
      </c>
      <c r="D1079" s="43" t="s">
        <v>276</v>
      </c>
      <c r="E1079" s="53"/>
      <c r="F1079" s="53"/>
      <c r="G1079" s="53"/>
      <c r="H1079" s="53"/>
      <c r="I1079" s="54"/>
      <c r="J1079" s="50"/>
      <c r="K1079" s="54"/>
      <c r="L1079" s="55"/>
      <c r="M1079" s="59"/>
      <c r="N1079" s="59"/>
      <c r="O1079" s="53"/>
      <c r="P1079" s="53"/>
      <c r="Q1079" s="57">
        <f t="shared" si="465"/>
        <v>0</v>
      </c>
      <c r="R1079" s="53"/>
      <c r="S1079" s="53">
        <f t="shared" si="466"/>
        <v>0</v>
      </c>
      <c r="T1079" s="58"/>
      <c r="U1079" s="58"/>
      <c r="V1079" s="53">
        <f t="shared" si="467"/>
        <v>0</v>
      </c>
      <c r="W1079" s="59"/>
      <c r="X1079" s="6"/>
    </row>
    <row r="1080" spans="1:27" s="77" customFormat="1" ht="15.75" x14ac:dyDescent="0.25">
      <c r="A1080" s="33" t="s">
        <v>284</v>
      </c>
      <c r="B1080" s="44" t="s">
        <v>334</v>
      </c>
      <c r="C1080" s="37" t="s">
        <v>352</v>
      </c>
      <c r="D1080" s="43" t="s">
        <v>350</v>
      </c>
      <c r="E1080" s="53"/>
      <c r="F1080" s="53"/>
      <c r="G1080" s="53"/>
      <c r="H1080" s="53"/>
      <c r="I1080" s="54"/>
      <c r="J1080" s="50"/>
      <c r="K1080" s="54"/>
      <c r="L1080" s="55"/>
      <c r="M1080" s="59"/>
      <c r="N1080" s="59"/>
      <c r="O1080" s="53"/>
      <c r="P1080" s="53"/>
      <c r="Q1080" s="57"/>
      <c r="R1080" s="53"/>
      <c r="S1080" s="53"/>
      <c r="T1080" s="58"/>
      <c r="U1080" s="58"/>
      <c r="V1080" s="53"/>
      <c r="W1080" s="59"/>
      <c r="X1080" s="6"/>
    </row>
    <row r="1081" spans="1:27" s="77" customFormat="1" ht="15.75" x14ac:dyDescent="0.25">
      <c r="A1081" s="33" t="s">
        <v>284</v>
      </c>
      <c r="B1081" s="44" t="s">
        <v>334</v>
      </c>
      <c r="C1081" s="37" t="s">
        <v>353</v>
      </c>
      <c r="D1081" s="38" t="s">
        <v>354</v>
      </c>
      <c r="E1081" s="53"/>
      <c r="F1081" s="99">
        <f>E1081/12*1</f>
        <v>0</v>
      </c>
      <c r="G1081" s="53"/>
      <c r="H1081" s="53"/>
      <c r="I1081" s="54"/>
      <c r="J1081" s="50"/>
      <c r="K1081" s="54"/>
      <c r="L1081" s="55"/>
      <c r="M1081" s="59"/>
      <c r="N1081" s="59"/>
      <c r="O1081" s="53"/>
      <c r="P1081" s="53"/>
      <c r="Q1081" s="57">
        <f>O1081-P1081</f>
        <v>0</v>
      </c>
      <c r="R1081" s="53"/>
      <c r="S1081" s="53">
        <f>ROUND(R1081/12*3,0)</f>
        <v>0</v>
      </c>
      <c r="T1081" s="53"/>
      <c r="U1081" s="53"/>
      <c r="V1081" s="53">
        <f>T1081-U1081</f>
        <v>0</v>
      </c>
      <c r="W1081" s="59"/>
      <c r="X1081" s="6"/>
    </row>
    <row r="1082" spans="1:27" s="77" customFormat="1" ht="15.75" x14ac:dyDescent="0.25">
      <c r="A1082" s="33" t="s">
        <v>284</v>
      </c>
      <c r="B1082" s="44" t="s">
        <v>334</v>
      </c>
      <c r="C1082" s="37" t="s">
        <v>359</v>
      </c>
      <c r="D1082" s="43" t="s">
        <v>318</v>
      </c>
      <c r="E1082" s="53"/>
      <c r="F1082" s="99">
        <f>E1082/12*1</f>
        <v>0</v>
      </c>
      <c r="G1082" s="53"/>
      <c r="H1082" s="53"/>
      <c r="I1082" s="54"/>
      <c r="J1082" s="50"/>
      <c r="K1082" s="54"/>
      <c r="L1082" s="55"/>
      <c r="M1082" s="59"/>
      <c r="N1082" s="59"/>
      <c r="O1082" s="53"/>
      <c r="P1082" s="53"/>
      <c r="Q1082" s="57"/>
      <c r="R1082" s="53"/>
      <c r="S1082" s="53"/>
      <c r="T1082" s="53"/>
      <c r="U1082" s="53"/>
      <c r="V1082" s="53"/>
      <c r="W1082" s="59"/>
      <c r="X1082" s="6"/>
    </row>
    <row r="1083" spans="1:27" s="77" customFormat="1" ht="15.75" x14ac:dyDescent="0.25">
      <c r="A1083" s="33" t="s">
        <v>284</v>
      </c>
      <c r="B1083" s="44" t="s">
        <v>334</v>
      </c>
      <c r="C1083" s="37" t="s">
        <v>379</v>
      </c>
      <c r="D1083" s="39" t="s">
        <v>360</v>
      </c>
      <c r="E1083" s="53"/>
      <c r="F1083" s="99">
        <f>E1083/12*1</f>
        <v>0</v>
      </c>
      <c r="G1083" s="53"/>
      <c r="H1083" s="53"/>
      <c r="I1083" s="54"/>
      <c r="J1083" s="50"/>
      <c r="K1083" s="54"/>
      <c r="L1083" s="55"/>
      <c r="M1083" s="59"/>
      <c r="N1083" s="59"/>
      <c r="O1083" s="53"/>
      <c r="P1083" s="53"/>
      <c r="Q1083" s="57"/>
      <c r="R1083" s="53"/>
      <c r="S1083" s="53"/>
      <c r="T1083" s="53"/>
      <c r="U1083" s="53"/>
      <c r="V1083" s="53"/>
      <c r="W1083" s="59"/>
      <c r="X1083" s="6"/>
    </row>
    <row r="1084" spans="1:27" s="77" customFormat="1" ht="15.75" x14ac:dyDescent="0.25">
      <c r="A1084" s="33" t="s">
        <v>284</v>
      </c>
      <c r="B1084" s="44" t="s">
        <v>334</v>
      </c>
      <c r="C1084" s="98" t="s">
        <v>386</v>
      </c>
      <c r="D1084" s="117" t="s">
        <v>387</v>
      </c>
      <c r="E1084" s="53">
        <v>11597</v>
      </c>
      <c r="F1084" s="53">
        <v>11597</v>
      </c>
      <c r="G1084" s="53">
        <v>11597</v>
      </c>
      <c r="H1084" s="53">
        <v>11597</v>
      </c>
      <c r="I1084" s="119">
        <f>G1084-F1084</f>
        <v>0</v>
      </c>
      <c r="J1084" s="55">
        <f>ROUND(I1084/F1084*100,2)</f>
        <v>0</v>
      </c>
      <c r="K1084" s="54">
        <f>G1084-F1084</f>
        <v>0</v>
      </c>
      <c r="L1084" s="55">
        <f>ROUND(K1084*100/-F1084,2)</f>
        <v>0</v>
      </c>
      <c r="M1084" s="59"/>
      <c r="N1084" s="59"/>
      <c r="O1084" s="53"/>
      <c r="P1084" s="53"/>
      <c r="Q1084" s="57"/>
      <c r="R1084" s="53"/>
      <c r="S1084" s="53"/>
      <c r="T1084" s="53"/>
      <c r="U1084" s="53"/>
      <c r="V1084" s="53"/>
      <c r="W1084" s="59"/>
      <c r="X1084" s="6"/>
    </row>
    <row r="1085" spans="1:27" s="26" customFormat="1" ht="22.5" customHeight="1" x14ac:dyDescent="0.25">
      <c r="A1085" s="100" t="s">
        <v>285</v>
      </c>
      <c r="B1085" s="100" t="s">
        <v>335</v>
      </c>
      <c r="C1085" s="101" t="s">
        <v>102</v>
      </c>
      <c r="D1085" s="102" t="s">
        <v>21</v>
      </c>
      <c r="E1085" s="103">
        <f>E1086+E1126</f>
        <v>26070736</v>
      </c>
      <c r="F1085" s="103">
        <f>F1086+F1126</f>
        <v>15244937.01</v>
      </c>
      <c r="G1085" s="103">
        <f>G1086+G1126</f>
        <v>15568795.739999983</v>
      </c>
      <c r="H1085" s="103">
        <f>H1086+H1126</f>
        <v>14690338</v>
      </c>
      <c r="I1085" s="103">
        <f>I1086+I1126</f>
        <v>785821.86</v>
      </c>
      <c r="J1085" s="106">
        <f>ROUND(I1085/F1085*100,2)</f>
        <v>5.15</v>
      </c>
      <c r="K1085" s="103">
        <f>K1086+K1126</f>
        <v>-481432.83000001754</v>
      </c>
      <c r="L1085" s="106">
        <f>ROUND(K1085*100/-F1085,2)</f>
        <v>3.16</v>
      </c>
      <c r="M1085" s="103">
        <f t="shared" ref="M1085:V1085" si="474">M1086+M1126</f>
        <v>507971</v>
      </c>
      <c r="N1085" s="103">
        <f t="shared" si="474"/>
        <v>296316.40999999997</v>
      </c>
      <c r="O1085" s="103">
        <f t="shared" si="474"/>
        <v>303296</v>
      </c>
      <c r="P1085" s="103">
        <f t="shared" si="474"/>
        <v>300922</v>
      </c>
      <c r="Q1085" s="103">
        <f t="shared" si="474"/>
        <v>2374</v>
      </c>
      <c r="R1085" s="103">
        <f t="shared" si="474"/>
        <v>12702</v>
      </c>
      <c r="S1085" s="103">
        <f t="shared" si="474"/>
        <v>7413</v>
      </c>
      <c r="T1085" s="103">
        <f t="shared" si="474"/>
        <v>7822</v>
      </c>
      <c r="U1085" s="103">
        <f t="shared" si="474"/>
        <v>7787</v>
      </c>
      <c r="V1085" s="103">
        <f t="shared" si="474"/>
        <v>35</v>
      </c>
      <c r="W1085" s="107">
        <v>253374</v>
      </c>
      <c r="X1085" s="47"/>
    </row>
    <row r="1086" spans="1:27" s="35" customFormat="1" ht="15.75" x14ac:dyDescent="0.25">
      <c r="A1086" s="33" t="s">
        <v>285</v>
      </c>
      <c r="B1086" s="21">
        <v>1</v>
      </c>
      <c r="C1086" s="23" t="s">
        <v>102</v>
      </c>
      <c r="D1086" s="27" t="s">
        <v>22</v>
      </c>
      <c r="E1086" s="52">
        <f>E1087+E1093+E1107</f>
        <v>16387972</v>
      </c>
      <c r="F1086" s="52">
        <f>F1087+F1093+F1107</f>
        <v>9566588.25</v>
      </c>
      <c r="G1086" s="52">
        <f>G1087+G1093+G1107</f>
        <v>9510810.1899999827</v>
      </c>
      <c r="H1086" s="52">
        <f>H1087+H1093+H1107</f>
        <v>9184614</v>
      </c>
      <c r="I1086" s="124">
        <f>I1087+I1093+I1107</f>
        <v>225306.28</v>
      </c>
      <c r="J1086" s="50">
        <f>ROUND(I1086/F1086*100,2)</f>
        <v>2.36</v>
      </c>
      <c r="K1086" s="124">
        <f>K1087+K1093+K1107</f>
        <v>-299617.34000001755</v>
      </c>
      <c r="L1086" s="55">
        <f>ROUND(K1086*100/-F1086,2)</f>
        <v>3.13</v>
      </c>
      <c r="M1086" s="49">
        <v>353662</v>
      </c>
      <c r="N1086" s="49">
        <f>ROUND(M1086/12*7,2)</f>
        <v>206302.83</v>
      </c>
      <c r="O1086" s="52">
        <f t="shared" ref="O1086:V1086" si="475">O1087+O1093+O1107</f>
        <v>216112</v>
      </c>
      <c r="P1086" s="52">
        <f t="shared" si="475"/>
        <v>215946</v>
      </c>
      <c r="Q1086" s="124">
        <f t="shared" si="475"/>
        <v>166</v>
      </c>
      <c r="R1086" s="52">
        <f t="shared" si="475"/>
        <v>8044</v>
      </c>
      <c r="S1086" s="52">
        <f t="shared" si="475"/>
        <v>4698</v>
      </c>
      <c r="T1086" s="134">
        <f t="shared" si="475"/>
        <v>4805</v>
      </c>
      <c r="U1086" s="134">
        <f t="shared" si="475"/>
        <v>4801</v>
      </c>
      <c r="V1086" s="59">
        <f t="shared" si="475"/>
        <v>4</v>
      </c>
      <c r="W1086" s="59"/>
      <c r="X1086" s="25"/>
    </row>
    <row r="1087" spans="1:27" s="35" customFormat="1" ht="15.75" x14ac:dyDescent="0.25">
      <c r="A1087" s="33" t="s">
        <v>285</v>
      </c>
      <c r="B1087" s="33" t="s">
        <v>329</v>
      </c>
      <c r="C1087" s="23" t="s">
        <v>102</v>
      </c>
      <c r="D1087" s="32" t="s">
        <v>23</v>
      </c>
      <c r="E1087" s="49">
        <f t="shared" ref="E1087:L1087" si="476">SUM(E1088:E1092)</f>
        <v>14076551</v>
      </c>
      <c r="F1087" s="49">
        <f t="shared" si="476"/>
        <v>8211077</v>
      </c>
      <c r="G1087" s="49">
        <f t="shared" si="476"/>
        <v>8411594</v>
      </c>
      <c r="H1087" s="49">
        <f t="shared" si="476"/>
        <v>8211077</v>
      </c>
      <c r="I1087" s="128">
        <f t="shared" si="476"/>
        <v>200517</v>
      </c>
      <c r="J1087" s="128">
        <f t="shared" si="476"/>
        <v>3.72</v>
      </c>
      <c r="K1087" s="128">
        <f t="shared" si="476"/>
        <v>0</v>
      </c>
      <c r="L1087" s="49">
        <f t="shared" si="476"/>
        <v>0</v>
      </c>
      <c r="M1087" s="49"/>
      <c r="N1087" s="49"/>
      <c r="O1087" s="52">
        <f t="shared" ref="O1087:V1087" si="477">SUM(O1088:O1092)</f>
        <v>205312</v>
      </c>
      <c r="P1087" s="52">
        <f t="shared" si="477"/>
        <v>205272</v>
      </c>
      <c r="Q1087" s="124">
        <f t="shared" si="477"/>
        <v>40</v>
      </c>
      <c r="R1087" s="52">
        <f t="shared" si="477"/>
        <v>7717</v>
      </c>
      <c r="S1087" s="52">
        <f t="shared" si="477"/>
        <v>4502</v>
      </c>
      <c r="T1087" s="139">
        <f t="shared" si="477"/>
        <v>4653</v>
      </c>
      <c r="U1087" s="141">
        <f t="shared" si="477"/>
        <v>4650</v>
      </c>
      <c r="V1087" s="49">
        <f t="shared" si="477"/>
        <v>3</v>
      </c>
      <c r="W1087" s="49"/>
      <c r="X1087" s="25"/>
    </row>
    <row r="1088" spans="1:27" s="35" customFormat="1" ht="15.75" x14ac:dyDescent="0.25">
      <c r="A1088" s="156" t="s">
        <v>285</v>
      </c>
      <c r="B1088" s="33" t="s">
        <v>329</v>
      </c>
      <c r="C1088" s="23" t="s">
        <v>73</v>
      </c>
      <c r="D1088" s="34" t="s">
        <v>106</v>
      </c>
      <c r="E1088" s="53">
        <v>9234984</v>
      </c>
      <c r="F1088" s="53">
        <f>769482*3+769615*4</f>
        <v>5386906</v>
      </c>
      <c r="G1088" s="99">
        <v>5587423</v>
      </c>
      <c r="H1088" s="99">
        <v>5386906</v>
      </c>
      <c r="I1088" s="119">
        <f>G1088-F1088</f>
        <v>200517</v>
      </c>
      <c r="J1088" s="55">
        <f>ROUND(I1088/F1088*100,2)</f>
        <v>3.72</v>
      </c>
      <c r="K1088" s="54"/>
      <c r="L1088" s="55"/>
      <c r="M1088" s="53"/>
      <c r="N1088" s="53"/>
      <c r="O1088" s="53">
        <v>205312</v>
      </c>
      <c r="P1088" s="53">
        <v>205272</v>
      </c>
      <c r="Q1088" s="57">
        <f>O1088-P1088</f>
        <v>40</v>
      </c>
      <c r="R1088" s="74">
        <v>7717</v>
      </c>
      <c r="S1088" s="53">
        <f>ROUND(R1088/12*7,0)</f>
        <v>4502</v>
      </c>
      <c r="T1088" s="58">
        <v>4653</v>
      </c>
      <c r="U1088" s="58">
        <v>4650</v>
      </c>
      <c r="V1088" s="53">
        <f>T1088-U1088</f>
        <v>3</v>
      </c>
      <c r="W1088" s="53"/>
      <c r="X1088" s="6"/>
      <c r="Z1088" s="176"/>
      <c r="AA1088" s="176"/>
    </row>
    <row r="1089" spans="1:24" s="35" customFormat="1" ht="15.75" x14ac:dyDescent="0.25">
      <c r="A1089" s="33" t="s">
        <v>285</v>
      </c>
      <c r="B1089" s="33" t="s">
        <v>329</v>
      </c>
      <c r="C1089" s="23" t="s">
        <v>74</v>
      </c>
      <c r="D1089" s="116" t="s">
        <v>104</v>
      </c>
      <c r="E1089" s="53">
        <v>4278565</v>
      </c>
      <c r="F1089" s="53">
        <f>356563*6+356374</f>
        <v>2495752</v>
      </c>
      <c r="G1089" s="99">
        <v>2495752</v>
      </c>
      <c r="H1089" s="99">
        <v>2495752</v>
      </c>
      <c r="I1089" s="119"/>
      <c r="J1089" s="55"/>
      <c r="K1089" s="54"/>
      <c r="L1089" s="55"/>
      <c r="M1089" s="59"/>
      <c r="N1089" s="59"/>
      <c r="O1089" s="53"/>
      <c r="P1089" s="53"/>
      <c r="Q1089" s="57">
        <f>O1089-P1089</f>
        <v>0</v>
      </c>
      <c r="R1089" s="53"/>
      <c r="S1089" s="53">
        <f>ROUND(R1089/12*3,0)</f>
        <v>0</v>
      </c>
      <c r="T1089" s="58"/>
      <c r="U1089" s="58"/>
      <c r="V1089" s="53">
        <f>T1089-U1089</f>
        <v>0</v>
      </c>
      <c r="W1089" s="59"/>
      <c r="X1089" s="6"/>
    </row>
    <row r="1090" spans="1:24" s="35" customFormat="1" ht="15.75" x14ac:dyDescent="0.25">
      <c r="A1090" s="33" t="s">
        <v>285</v>
      </c>
      <c r="B1090" s="33" t="s">
        <v>329</v>
      </c>
      <c r="C1090" s="23" t="s">
        <v>74</v>
      </c>
      <c r="D1090" s="116" t="s">
        <v>105</v>
      </c>
      <c r="E1090" s="53">
        <v>563002</v>
      </c>
      <c r="F1090" s="53">
        <f>46917*7</f>
        <v>328419</v>
      </c>
      <c r="G1090" s="99">
        <v>328419</v>
      </c>
      <c r="H1090" s="99">
        <v>328419</v>
      </c>
      <c r="I1090" s="119"/>
      <c r="J1090" s="55"/>
      <c r="K1090" s="54"/>
      <c r="L1090" s="55"/>
      <c r="M1090" s="59"/>
      <c r="N1090" s="59"/>
      <c r="O1090" s="53"/>
      <c r="P1090" s="53"/>
      <c r="Q1090" s="57">
        <f>O1090-P1090</f>
        <v>0</v>
      </c>
      <c r="R1090" s="53"/>
      <c r="S1090" s="53">
        <f>ROUND(R1090/12*3,0)</f>
        <v>0</v>
      </c>
      <c r="T1090" s="58"/>
      <c r="U1090" s="58"/>
      <c r="V1090" s="53">
        <f>T1090-U1090</f>
        <v>0</v>
      </c>
      <c r="W1090" s="59"/>
      <c r="X1090" s="6"/>
    </row>
    <row r="1091" spans="1:24" s="35" customFormat="1" ht="15.75" x14ac:dyDescent="0.25">
      <c r="A1091" s="33" t="s">
        <v>285</v>
      </c>
      <c r="B1091" s="33" t="s">
        <v>329</v>
      </c>
      <c r="C1091" s="23" t="s">
        <v>75</v>
      </c>
      <c r="D1091" s="34" t="s">
        <v>107</v>
      </c>
      <c r="E1091" s="53"/>
      <c r="F1091" s="53"/>
      <c r="G1091" s="53"/>
      <c r="H1091" s="53"/>
      <c r="I1091" s="119"/>
      <c r="J1091" s="55"/>
      <c r="K1091" s="119"/>
      <c r="L1091" s="55"/>
      <c r="M1091" s="59"/>
      <c r="N1091" s="59"/>
      <c r="O1091" s="53"/>
      <c r="P1091" s="53"/>
      <c r="Q1091" s="59">
        <f>O1091-P1091</f>
        <v>0</v>
      </c>
      <c r="R1091" s="53"/>
      <c r="S1091" s="53">
        <f>ROUND(R1091/12*3,0)</f>
        <v>0</v>
      </c>
      <c r="T1091" s="53"/>
      <c r="U1091" s="53"/>
      <c r="V1091" s="53">
        <f>T1091-U1091</f>
        <v>0</v>
      </c>
      <c r="W1091" s="59"/>
    </row>
    <row r="1092" spans="1:24" s="35" customFormat="1" ht="31.5" x14ac:dyDescent="0.25">
      <c r="A1092" s="33" t="s">
        <v>285</v>
      </c>
      <c r="B1092" s="33" t="s">
        <v>329</v>
      </c>
      <c r="C1092" s="23" t="s">
        <v>76</v>
      </c>
      <c r="D1092" s="34" t="s">
        <v>108</v>
      </c>
      <c r="E1092" s="53"/>
      <c r="F1092" s="53"/>
      <c r="G1092" s="53"/>
      <c r="H1092" s="53"/>
      <c r="I1092" s="54"/>
      <c r="J1092" s="50"/>
      <c r="K1092" s="54"/>
      <c r="L1092" s="55"/>
      <c r="M1092" s="59"/>
      <c r="N1092" s="59"/>
      <c r="O1092" s="53"/>
      <c r="P1092" s="53"/>
      <c r="Q1092" s="57">
        <f>O1092-P1092</f>
        <v>0</v>
      </c>
      <c r="R1092" s="53"/>
      <c r="S1092" s="53">
        <f>ROUND(R1092/12*3,0)</f>
        <v>0</v>
      </c>
      <c r="T1092" s="58"/>
      <c r="U1092" s="58"/>
      <c r="V1092" s="53">
        <f>T1092-U1092</f>
        <v>0</v>
      </c>
      <c r="W1092" s="59"/>
      <c r="X1092" s="6"/>
    </row>
    <row r="1093" spans="1:24" s="35" customFormat="1" ht="15.75" x14ac:dyDescent="0.25">
      <c r="A1093" s="33" t="s">
        <v>285</v>
      </c>
      <c r="B1093" s="22" t="s">
        <v>330</v>
      </c>
      <c r="C1093" s="36"/>
      <c r="D1093" s="32" t="s">
        <v>24</v>
      </c>
      <c r="E1093" s="61">
        <f t="shared" ref="E1093:K1093" si="478">SUM(E1094:E1106)</f>
        <v>626721</v>
      </c>
      <c r="F1093" s="61">
        <f t="shared" si="478"/>
        <v>365587.25</v>
      </c>
      <c r="G1093" s="61">
        <f t="shared" si="478"/>
        <v>244720</v>
      </c>
      <c r="H1093" s="61">
        <f t="shared" si="478"/>
        <v>244720</v>
      </c>
      <c r="I1093" s="120">
        <f t="shared" si="478"/>
        <v>0</v>
      </c>
      <c r="J1093" s="120" t="e">
        <f t="shared" si="478"/>
        <v>#DIV/0!</v>
      </c>
      <c r="K1093" s="120">
        <f t="shared" si="478"/>
        <v>-120867.25</v>
      </c>
      <c r="L1093" s="55">
        <f>ROUND(K1093*100/-F1093,2)</f>
        <v>33.06</v>
      </c>
      <c r="M1093" s="61"/>
      <c r="N1093" s="61"/>
      <c r="O1093" s="61">
        <f t="shared" ref="O1093:V1093" si="479">SUM(O1094:O1106)</f>
        <v>9402</v>
      </c>
      <c r="P1093" s="61">
        <f t="shared" si="479"/>
        <v>9402</v>
      </c>
      <c r="Q1093" s="120">
        <f t="shared" si="479"/>
        <v>0</v>
      </c>
      <c r="R1093" s="61">
        <f t="shared" si="479"/>
        <v>315</v>
      </c>
      <c r="S1093" s="61">
        <f t="shared" si="479"/>
        <v>184</v>
      </c>
      <c r="T1093" s="137">
        <f t="shared" si="479"/>
        <v>123</v>
      </c>
      <c r="U1093" s="137">
        <f t="shared" si="479"/>
        <v>123</v>
      </c>
      <c r="V1093" s="61">
        <f t="shared" si="479"/>
        <v>0</v>
      </c>
      <c r="W1093" s="68"/>
      <c r="X1093" s="6"/>
    </row>
    <row r="1094" spans="1:24" s="35" customFormat="1" ht="15.75" x14ac:dyDescent="0.25">
      <c r="A1094" s="33" t="s">
        <v>285</v>
      </c>
      <c r="B1094" s="33" t="s">
        <v>330</v>
      </c>
      <c r="C1094" s="37" t="s">
        <v>25</v>
      </c>
      <c r="D1094" s="34" t="s">
        <v>54</v>
      </c>
      <c r="E1094" s="53">
        <v>626721</v>
      </c>
      <c r="F1094" s="53">
        <f>ROUND(E1094/12*7,2)</f>
        <v>365587.25</v>
      </c>
      <c r="G1094" s="99">
        <v>244720</v>
      </c>
      <c r="H1094" s="99">
        <v>244720</v>
      </c>
      <c r="I1094" s="119"/>
      <c r="J1094" s="55"/>
      <c r="K1094" s="54">
        <f>G1094-F1094</f>
        <v>-120867.25</v>
      </c>
      <c r="L1094" s="55">
        <f>ROUND(K1094*100/-F1094,2)</f>
        <v>33.06</v>
      </c>
      <c r="M1094" s="59"/>
      <c r="N1094" s="59"/>
      <c r="O1094" s="53">
        <v>9402</v>
      </c>
      <c r="P1094" s="53">
        <v>9402</v>
      </c>
      <c r="Q1094" s="57">
        <f t="shared" ref="Q1094:Q1106" si="480">O1094-P1094</f>
        <v>0</v>
      </c>
      <c r="R1094" s="59">
        <v>315</v>
      </c>
      <c r="S1094" s="53">
        <f>ROUND(R1094/12*7,0)</f>
        <v>184</v>
      </c>
      <c r="T1094" s="58">
        <v>123</v>
      </c>
      <c r="U1094" s="58">
        <v>123</v>
      </c>
      <c r="V1094" s="53">
        <f t="shared" ref="V1094:V1106" si="481">T1094-U1094</f>
        <v>0</v>
      </c>
      <c r="W1094" s="59"/>
      <c r="X1094" s="6"/>
    </row>
    <row r="1095" spans="1:24" s="35" customFormat="1" ht="15.75" x14ac:dyDescent="0.25">
      <c r="A1095" s="33" t="s">
        <v>285</v>
      </c>
      <c r="B1095" s="33" t="s">
        <v>330</v>
      </c>
      <c r="C1095" s="37" t="s">
        <v>26</v>
      </c>
      <c r="D1095" s="34" t="s">
        <v>27</v>
      </c>
      <c r="E1095" s="53"/>
      <c r="F1095" s="53">
        <f>ROUND(E1095/12*2,2)</f>
        <v>0</v>
      </c>
      <c r="G1095" s="99"/>
      <c r="H1095" s="99"/>
      <c r="I1095" s="119">
        <f t="shared" ref="I1095" si="482">G1095-F1095</f>
        <v>0</v>
      </c>
      <c r="J1095" s="55" t="e">
        <f t="shared" ref="J1095" si="483">ROUND(I1095/F1095*100,2)</f>
        <v>#DIV/0!</v>
      </c>
      <c r="K1095" s="54">
        <f t="shared" ref="K1095" si="484">G1095-F1095</f>
        <v>0</v>
      </c>
      <c r="L1095" s="55" t="e">
        <f t="shared" ref="L1095" si="485">ROUND(K1095*100/-F1095,2)</f>
        <v>#DIV/0!</v>
      </c>
      <c r="M1095" s="59"/>
      <c r="N1095" s="59"/>
      <c r="O1095" s="53"/>
      <c r="P1095" s="53"/>
      <c r="Q1095" s="57">
        <f t="shared" si="480"/>
        <v>0</v>
      </c>
      <c r="R1095" s="59"/>
      <c r="S1095" s="53">
        <f>ROUND(R1095/12*2,0)</f>
        <v>0</v>
      </c>
      <c r="T1095" s="58"/>
      <c r="U1095" s="58"/>
      <c r="V1095" s="53">
        <f t="shared" si="481"/>
        <v>0</v>
      </c>
      <c r="W1095" s="59"/>
      <c r="X1095" s="6"/>
    </row>
    <row r="1096" spans="1:24" s="35" customFormat="1" ht="31.5" x14ac:dyDescent="0.25">
      <c r="A1096" s="33" t="s">
        <v>285</v>
      </c>
      <c r="B1096" s="33" t="s">
        <v>330</v>
      </c>
      <c r="C1096" s="37" t="s">
        <v>28</v>
      </c>
      <c r="D1096" s="34" t="s">
        <v>29</v>
      </c>
      <c r="E1096" s="53"/>
      <c r="F1096" s="53"/>
      <c r="G1096" s="53"/>
      <c r="H1096" s="53"/>
      <c r="I1096" s="54"/>
      <c r="J1096" s="50"/>
      <c r="K1096" s="54"/>
      <c r="L1096" s="55"/>
      <c r="M1096" s="59"/>
      <c r="N1096" s="59"/>
      <c r="O1096" s="53"/>
      <c r="P1096" s="53"/>
      <c r="Q1096" s="57">
        <f t="shared" si="480"/>
        <v>0</v>
      </c>
      <c r="R1096" s="53"/>
      <c r="S1096" s="53">
        <f t="shared" ref="S1096:S1106" si="486">ROUND(R1096/12*3,0)</f>
        <v>0</v>
      </c>
      <c r="T1096" s="58"/>
      <c r="U1096" s="58"/>
      <c r="V1096" s="53">
        <f t="shared" si="481"/>
        <v>0</v>
      </c>
      <c r="W1096" s="59"/>
      <c r="X1096" s="6"/>
    </row>
    <row r="1097" spans="1:24" s="35" customFormat="1" ht="15.75" x14ac:dyDescent="0.25">
      <c r="A1097" s="33" t="s">
        <v>285</v>
      </c>
      <c r="B1097" s="33" t="s">
        <v>330</v>
      </c>
      <c r="C1097" s="37" t="s">
        <v>56</v>
      </c>
      <c r="D1097" s="34" t="s">
        <v>53</v>
      </c>
      <c r="E1097" s="53"/>
      <c r="F1097" s="53"/>
      <c r="G1097" s="53"/>
      <c r="H1097" s="53"/>
      <c r="I1097" s="54"/>
      <c r="J1097" s="50"/>
      <c r="K1097" s="54"/>
      <c r="L1097" s="55"/>
      <c r="M1097" s="59"/>
      <c r="N1097" s="59"/>
      <c r="O1097" s="53"/>
      <c r="P1097" s="53"/>
      <c r="Q1097" s="57">
        <f t="shared" si="480"/>
        <v>0</v>
      </c>
      <c r="R1097" s="53"/>
      <c r="S1097" s="53">
        <f t="shared" si="486"/>
        <v>0</v>
      </c>
      <c r="T1097" s="58"/>
      <c r="U1097" s="58"/>
      <c r="V1097" s="53">
        <f t="shared" si="481"/>
        <v>0</v>
      </c>
      <c r="W1097" s="59"/>
      <c r="X1097" s="6"/>
    </row>
    <row r="1098" spans="1:24" s="35" customFormat="1" ht="15.75" x14ac:dyDescent="0.25">
      <c r="A1098" s="33" t="s">
        <v>285</v>
      </c>
      <c r="B1098" s="33" t="s">
        <v>330</v>
      </c>
      <c r="C1098" s="37" t="s">
        <v>57</v>
      </c>
      <c r="D1098" s="34" t="s">
        <v>68</v>
      </c>
      <c r="E1098" s="53"/>
      <c r="F1098" s="53"/>
      <c r="G1098" s="53"/>
      <c r="H1098" s="53"/>
      <c r="I1098" s="54"/>
      <c r="J1098" s="50"/>
      <c r="K1098" s="54"/>
      <c r="L1098" s="55"/>
      <c r="M1098" s="59"/>
      <c r="N1098" s="59"/>
      <c r="O1098" s="53"/>
      <c r="P1098" s="53"/>
      <c r="Q1098" s="57">
        <f t="shared" si="480"/>
        <v>0</v>
      </c>
      <c r="R1098" s="53"/>
      <c r="S1098" s="53">
        <f t="shared" si="486"/>
        <v>0</v>
      </c>
      <c r="T1098" s="58"/>
      <c r="U1098" s="58"/>
      <c r="V1098" s="53">
        <f t="shared" si="481"/>
        <v>0</v>
      </c>
      <c r="W1098" s="59"/>
      <c r="X1098" s="6"/>
    </row>
    <row r="1099" spans="1:24" s="35" customFormat="1" ht="15.75" x14ac:dyDescent="0.25">
      <c r="A1099" s="33" t="s">
        <v>285</v>
      </c>
      <c r="B1099" s="33" t="s">
        <v>330</v>
      </c>
      <c r="C1099" s="37" t="s">
        <v>58</v>
      </c>
      <c r="D1099" s="34" t="s">
        <v>70</v>
      </c>
      <c r="E1099" s="53"/>
      <c r="F1099" s="53"/>
      <c r="G1099" s="53"/>
      <c r="H1099" s="53"/>
      <c r="I1099" s="54"/>
      <c r="J1099" s="50"/>
      <c r="K1099" s="54"/>
      <c r="L1099" s="55"/>
      <c r="M1099" s="59"/>
      <c r="N1099" s="59"/>
      <c r="O1099" s="53"/>
      <c r="P1099" s="53"/>
      <c r="Q1099" s="57">
        <f t="shared" si="480"/>
        <v>0</v>
      </c>
      <c r="R1099" s="53"/>
      <c r="S1099" s="53">
        <f t="shared" si="486"/>
        <v>0</v>
      </c>
      <c r="T1099" s="58"/>
      <c r="U1099" s="58"/>
      <c r="V1099" s="53">
        <f t="shared" si="481"/>
        <v>0</v>
      </c>
      <c r="W1099" s="59"/>
      <c r="X1099" s="6"/>
    </row>
    <row r="1100" spans="1:24" s="35" customFormat="1" ht="31.5" x14ac:dyDescent="0.25">
      <c r="A1100" s="33" t="s">
        <v>285</v>
      </c>
      <c r="B1100" s="33" t="s">
        <v>330</v>
      </c>
      <c r="C1100" s="37" t="s">
        <v>59</v>
      </c>
      <c r="D1100" s="34" t="s">
        <v>69</v>
      </c>
      <c r="E1100" s="53"/>
      <c r="F1100" s="53"/>
      <c r="G1100" s="53"/>
      <c r="H1100" s="53"/>
      <c r="I1100" s="54"/>
      <c r="J1100" s="50"/>
      <c r="K1100" s="54"/>
      <c r="L1100" s="55"/>
      <c r="M1100" s="59"/>
      <c r="N1100" s="59"/>
      <c r="O1100" s="53"/>
      <c r="P1100" s="53"/>
      <c r="Q1100" s="57">
        <f t="shared" si="480"/>
        <v>0</v>
      </c>
      <c r="R1100" s="53"/>
      <c r="S1100" s="53">
        <f t="shared" si="486"/>
        <v>0</v>
      </c>
      <c r="T1100" s="58"/>
      <c r="U1100" s="58"/>
      <c r="V1100" s="53">
        <f t="shared" si="481"/>
        <v>0</v>
      </c>
      <c r="W1100" s="59"/>
      <c r="X1100" s="6"/>
    </row>
    <row r="1101" spans="1:24" s="35" customFormat="1" ht="15.75" x14ac:dyDescent="0.25">
      <c r="A1101" s="33" t="s">
        <v>285</v>
      </c>
      <c r="B1101" s="33" t="s">
        <v>330</v>
      </c>
      <c r="C1101" s="37" t="s">
        <v>60</v>
      </c>
      <c r="D1101" s="34" t="s">
        <v>72</v>
      </c>
      <c r="E1101" s="53"/>
      <c r="F1101" s="53"/>
      <c r="G1101" s="53"/>
      <c r="H1101" s="53"/>
      <c r="I1101" s="54"/>
      <c r="J1101" s="50"/>
      <c r="K1101" s="54"/>
      <c r="L1101" s="55"/>
      <c r="M1101" s="59"/>
      <c r="N1101" s="59"/>
      <c r="O1101" s="53"/>
      <c r="P1101" s="53"/>
      <c r="Q1101" s="57">
        <f t="shared" si="480"/>
        <v>0</v>
      </c>
      <c r="R1101" s="53"/>
      <c r="S1101" s="53">
        <f t="shared" si="486"/>
        <v>0</v>
      </c>
      <c r="T1101" s="58"/>
      <c r="U1101" s="58"/>
      <c r="V1101" s="53">
        <f t="shared" si="481"/>
        <v>0</v>
      </c>
      <c r="W1101" s="59"/>
      <c r="X1101" s="6"/>
    </row>
    <row r="1102" spans="1:24" s="35" customFormat="1" ht="15.75" x14ac:dyDescent="0.25">
      <c r="A1102" s="33" t="s">
        <v>285</v>
      </c>
      <c r="B1102" s="33" t="s">
        <v>330</v>
      </c>
      <c r="C1102" s="37" t="s">
        <v>61</v>
      </c>
      <c r="D1102" s="34" t="s">
        <v>67</v>
      </c>
      <c r="E1102" s="53"/>
      <c r="F1102" s="53"/>
      <c r="G1102" s="53"/>
      <c r="H1102" s="53"/>
      <c r="I1102" s="54"/>
      <c r="J1102" s="50"/>
      <c r="K1102" s="54"/>
      <c r="L1102" s="55"/>
      <c r="M1102" s="59"/>
      <c r="N1102" s="59"/>
      <c r="O1102" s="53"/>
      <c r="P1102" s="53"/>
      <c r="Q1102" s="57">
        <f t="shared" si="480"/>
        <v>0</v>
      </c>
      <c r="R1102" s="53"/>
      <c r="S1102" s="53">
        <f t="shared" si="486"/>
        <v>0</v>
      </c>
      <c r="T1102" s="58"/>
      <c r="U1102" s="58"/>
      <c r="V1102" s="53">
        <f t="shared" si="481"/>
        <v>0</v>
      </c>
      <c r="W1102" s="59"/>
      <c r="X1102" s="6"/>
    </row>
    <row r="1103" spans="1:24" s="35" customFormat="1" ht="15.75" x14ac:dyDescent="0.25">
      <c r="A1103" s="33" t="s">
        <v>285</v>
      </c>
      <c r="B1103" s="33" t="s">
        <v>330</v>
      </c>
      <c r="C1103" s="37" t="s">
        <v>62</v>
      </c>
      <c r="D1103" s="34" t="s">
        <v>66</v>
      </c>
      <c r="E1103" s="53"/>
      <c r="F1103" s="53"/>
      <c r="G1103" s="53"/>
      <c r="H1103" s="53"/>
      <c r="I1103" s="54"/>
      <c r="J1103" s="50"/>
      <c r="K1103" s="54"/>
      <c r="L1103" s="55"/>
      <c r="M1103" s="59"/>
      <c r="N1103" s="59"/>
      <c r="O1103" s="53"/>
      <c r="P1103" s="53"/>
      <c r="Q1103" s="57">
        <f t="shared" si="480"/>
        <v>0</v>
      </c>
      <c r="R1103" s="53"/>
      <c r="S1103" s="53">
        <f t="shared" si="486"/>
        <v>0</v>
      </c>
      <c r="T1103" s="58"/>
      <c r="U1103" s="58"/>
      <c r="V1103" s="53">
        <f t="shared" si="481"/>
        <v>0</v>
      </c>
      <c r="W1103" s="59"/>
      <c r="X1103" s="6"/>
    </row>
    <row r="1104" spans="1:24" s="35" customFormat="1" ht="15.75" x14ac:dyDescent="0.25">
      <c r="A1104" s="33" t="s">
        <v>285</v>
      </c>
      <c r="B1104" s="33" t="s">
        <v>330</v>
      </c>
      <c r="C1104" s="37" t="s">
        <v>63</v>
      </c>
      <c r="D1104" s="34" t="s">
        <v>52</v>
      </c>
      <c r="E1104" s="53"/>
      <c r="F1104" s="53"/>
      <c r="G1104" s="53"/>
      <c r="H1104" s="53"/>
      <c r="I1104" s="54"/>
      <c r="J1104" s="50"/>
      <c r="K1104" s="54"/>
      <c r="L1104" s="55"/>
      <c r="M1104" s="59"/>
      <c r="N1104" s="59"/>
      <c r="O1104" s="53"/>
      <c r="P1104" s="53"/>
      <c r="Q1104" s="57">
        <f t="shared" si="480"/>
        <v>0</v>
      </c>
      <c r="R1104" s="53"/>
      <c r="S1104" s="53">
        <f t="shared" si="486"/>
        <v>0</v>
      </c>
      <c r="T1104" s="58"/>
      <c r="U1104" s="58"/>
      <c r="V1104" s="53">
        <f t="shared" si="481"/>
        <v>0</v>
      </c>
      <c r="W1104" s="59"/>
      <c r="X1104" s="6"/>
    </row>
    <row r="1105" spans="1:28" s="35" customFormat="1" ht="15.75" x14ac:dyDescent="0.25">
      <c r="A1105" s="33" t="s">
        <v>285</v>
      </c>
      <c r="B1105" s="33" t="s">
        <v>330</v>
      </c>
      <c r="C1105" s="37" t="s">
        <v>64</v>
      </c>
      <c r="D1105" s="34" t="s">
        <v>55</v>
      </c>
      <c r="E1105" s="53"/>
      <c r="F1105" s="53"/>
      <c r="G1105" s="53"/>
      <c r="H1105" s="53"/>
      <c r="I1105" s="119"/>
      <c r="J1105" s="55"/>
      <c r="K1105" s="119"/>
      <c r="L1105" s="55"/>
      <c r="M1105" s="59"/>
      <c r="N1105" s="59"/>
      <c r="O1105" s="53"/>
      <c r="P1105" s="53"/>
      <c r="Q1105" s="59">
        <f t="shared" si="480"/>
        <v>0</v>
      </c>
      <c r="R1105" s="53"/>
      <c r="S1105" s="53">
        <f t="shared" si="486"/>
        <v>0</v>
      </c>
      <c r="T1105" s="53"/>
      <c r="U1105" s="53"/>
      <c r="V1105" s="53">
        <f t="shared" si="481"/>
        <v>0</v>
      </c>
      <c r="W1105" s="59"/>
      <c r="X1105" s="6"/>
    </row>
    <row r="1106" spans="1:28" s="35" customFormat="1" ht="15.75" x14ac:dyDescent="0.25">
      <c r="A1106" s="33" t="s">
        <v>285</v>
      </c>
      <c r="B1106" s="33" t="s">
        <v>330</v>
      </c>
      <c r="C1106" s="37" t="s">
        <v>65</v>
      </c>
      <c r="D1106" s="34" t="s">
        <v>71</v>
      </c>
      <c r="E1106" s="53"/>
      <c r="F1106" s="53"/>
      <c r="G1106" s="53"/>
      <c r="H1106" s="53"/>
      <c r="I1106" s="54"/>
      <c r="J1106" s="50"/>
      <c r="K1106" s="54"/>
      <c r="L1106" s="55"/>
      <c r="M1106" s="59"/>
      <c r="N1106" s="59"/>
      <c r="O1106" s="53"/>
      <c r="P1106" s="53"/>
      <c r="Q1106" s="57">
        <f t="shared" si="480"/>
        <v>0</v>
      </c>
      <c r="R1106" s="53"/>
      <c r="S1106" s="53">
        <f t="shared" si="486"/>
        <v>0</v>
      </c>
      <c r="T1106" s="58"/>
      <c r="U1106" s="58"/>
      <c r="V1106" s="53">
        <f t="shared" si="481"/>
        <v>0</v>
      </c>
      <c r="W1106" s="59"/>
      <c r="X1106" s="6"/>
    </row>
    <row r="1107" spans="1:28" s="35" customFormat="1" ht="31.5" x14ac:dyDescent="0.25">
      <c r="A1107" s="33" t="s">
        <v>285</v>
      </c>
      <c r="B1107" s="22" t="s">
        <v>331</v>
      </c>
      <c r="C1107" s="23" t="s">
        <v>102</v>
      </c>
      <c r="D1107" s="32" t="s">
        <v>30</v>
      </c>
      <c r="E1107" s="61">
        <f>SUM(E1108:E1125)</f>
        <v>1684700</v>
      </c>
      <c r="F1107" s="61">
        <f t="shared" ref="F1107:K1107" si="487">SUM(F1108:F1125)</f>
        <v>989924</v>
      </c>
      <c r="G1107" s="61">
        <f t="shared" si="487"/>
        <v>854496.18999998248</v>
      </c>
      <c r="H1107" s="61">
        <f t="shared" si="487"/>
        <v>728817</v>
      </c>
      <c r="I1107" s="61">
        <f t="shared" si="487"/>
        <v>24789.280000000002</v>
      </c>
      <c r="J1107" s="50">
        <f>ROUND(I1107/F1107*100,2)</f>
        <v>2.5</v>
      </c>
      <c r="K1107" s="61">
        <f t="shared" si="487"/>
        <v>-178750.09000001752</v>
      </c>
      <c r="L1107" s="61" t="e">
        <f>SUM(L1108:L1124)</f>
        <v>#DIV/0!</v>
      </c>
      <c r="M1107" s="61"/>
      <c r="N1107" s="61"/>
      <c r="O1107" s="61">
        <f t="shared" ref="O1107:V1107" si="488">SUM(O1108:O1125)</f>
        <v>1398</v>
      </c>
      <c r="P1107" s="61">
        <f t="shared" si="488"/>
        <v>1272</v>
      </c>
      <c r="Q1107" s="61">
        <f t="shared" si="488"/>
        <v>126</v>
      </c>
      <c r="R1107" s="61">
        <f t="shared" si="488"/>
        <v>12</v>
      </c>
      <c r="S1107" s="61">
        <f t="shared" si="488"/>
        <v>12</v>
      </c>
      <c r="T1107" s="61">
        <f t="shared" si="488"/>
        <v>29</v>
      </c>
      <c r="U1107" s="61">
        <f t="shared" si="488"/>
        <v>28</v>
      </c>
      <c r="V1107" s="61">
        <f t="shared" si="488"/>
        <v>1</v>
      </c>
      <c r="W1107" s="61"/>
      <c r="X1107" s="6"/>
    </row>
    <row r="1108" spans="1:28" s="35" customFormat="1" ht="15.75" x14ac:dyDescent="0.25">
      <c r="A1108" s="33" t="s">
        <v>285</v>
      </c>
      <c r="B1108" s="33" t="s">
        <v>331</v>
      </c>
      <c r="C1108" s="23" t="s">
        <v>79</v>
      </c>
      <c r="D1108" s="43" t="s">
        <v>77</v>
      </c>
      <c r="E1108" s="53">
        <v>323965</v>
      </c>
      <c r="F1108" s="53">
        <f t="shared" ref="F1108:F1109" si="489">ROUND(E1108/12*7,0)</f>
        <v>188980</v>
      </c>
      <c r="G1108" s="59">
        <v>205973.44</v>
      </c>
      <c r="H1108" s="99">
        <v>175217</v>
      </c>
      <c r="I1108" s="119">
        <f t="shared" ref="I1108" si="490">G1108-F1108</f>
        <v>16993.440000000002</v>
      </c>
      <c r="J1108" s="55">
        <f t="shared" ref="J1108" si="491">ROUND(I1108/F1108*100,2)</f>
        <v>8.99</v>
      </c>
      <c r="K1108" s="54"/>
      <c r="L1108" s="55"/>
      <c r="M1108" s="59"/>
      <c r="N1108" s="59"/>
      <c r="O1108" s="53"/>
      <c r="P1108" s="53"/>
      <c r="Q1108" s="57">
        <f t="shared" ref="Q1108:Q1122" si="492">O1108-P1108</f>
        <v>0</v>
      </c>
      <c r="R1108" s="53"/>
      <c r="S1108" s="53">
        <f>ROUND(R1108/12*3,0)</f>
        <v>0</v>
      </c>
      <c r="T1108" s="58"/>
      <c r="U1108" s="58"/>
      <c r="V1108" s="53">
        <f t="shared" ref="V1108:V1122" si="493">T1108-U1108</f>
        <v>0</v>
      </c>
      <c r="W1108" s="59"/>
      <c r="X1108" s="6"/>
      <c r="Y1108" s="177"/>
      <c r="Z1108" s="177"/>
      <c r="AA1108" s="177"/>
      <c r="AB1108" s="177"/>
    </row>
    <row r="1109" spans="1:28" s="35" customFormat="1" ht="15.75" x14ac:dyDescent="0.25">
      <c r="A1109" s="33" t="s">
        <v>285</v>
      </c>
      <c r="B1109" s="33" t="s">
        <v>331</v>
      </c>
      <c r="C1109" s="23" t="s">
        <v>80</v>
      </c>
      <c r="D1109" s="43" t="s">
        <v>78</v>
      </c>
      <c r="E1109" s="53">
        <v>51550</v>
      </c>
      <c r="F1109" s="53">
        <f t="shared" si="489"/>
        <v>30071</v>
      </c>
      <c r="G1109" s="59">
        <v>28261.71</v>
      </c>
      <c r="H1109" s="99">
        <v>20480</v>
      </c>
      <c r="I1109" s="119"/>
      <c r="J1109" s="55"/>
      <c r="K1109" s="54">
        <f t="shared" ref="K1109" si="494">G1109-F1109</f>
        <v>-1809.2900000000009</v>
      </c>
      <c r="L1109" s="55">
        <f t="shared" ref="L1109" si="495">ROUND(K1109*100/-F1109,2)</f>
        <v>6.02</v>
      </c>
      <c r="M1109" s="59"/>
      <c r="N1109" s="59"/>
      <c r="O1109" s="53"/>
      <c r="P1109" s="53"/>
      <c r="Q1109" s="57">
        <f t="shared" si="492"/>
        <v>0</v>
      </c>
      <c r="R1109" s="53"/>
      <c r="S1109" s="53">
        <f>ROUND(R1109/12*3,0)</f>
        <v>0</v>
      </c>
      <c r="T1109" s="58"/>
      <c r="U1109" s="58"/>
      <c r="V1109" s="53">
        <f t="shared" si="493"/>
        <v>0</v>
      </c>
      <c r="W1109" s="59"/>
      <c r="X1109" s="6"/>
      <c r="Y1109" s="177"/>
      <c r="Z1109" s="177"/>
    </row>
    <row r="1110" spans="1:28" s="35" customFormat="1" ht="15.75" x14ac:dyDescent="0.25">
      <c r="A1110" s="33" t="s">
        <v>285</v>
      </c>
      <c r="B1110" s="33" t="s">
        <v>331</v>
      </c>
      <c r="C1110" s="23" t="s">
        <v>82</v>
      </c>
      <c r="D1110" s="34" t="s">
        <v>81</v>
      </c>
      <c r="E1110" s="53"/>
      <c r="F1110" s="53"/>
      <c r="G1110" s="53"/>
      <c r="H1110" s="53"/>
      <c r="I1110" s="54"/>
      <c r="J1110" s="50"/>
      <c r="K1110" s="54"/>
      <c r="L1110" s="55"/>
      <c r="M1110" s="59"/>
      <c r="N1110" s="59"/>
      <c r="O1110" s="53"/>
      <c r="P1110" s="53"/>
      <c r="Q1110" s="57">
        <f t="shared" si="492"/>
        <v>0</v>
      </c>
      <c r="R1110" s="53"/>
      <c r="S1110" s="53">
        <f>ROUND(R1110/12*4,0)</f>
        <v>0</v>
      </c>
      <c r="T1110" s="58"/>
      <c r="U1110" s="58"/>
      <c r="V1110" s="53">
        <f t="shared" si="493"/>
        <v>0</v>
      </c>
      <c r="W1110" s="59"/>
      <c r="X1110" s="6"/>
    </row>
    <row r="1111" spans="1:28" s="35" customFormat="1" ht="31.5" x14ac:dyDescent="0.25">
      <c r="A1111" s="33" t="s">
        <v>285</v>
      </c>
      <c r="B1111" s="33" t="s">
        <v>331</v>
      </c>
      <c r="C1111" s="23" t="s">
        <v>84</v>
      </c>
      <c r="D1111" s="43" t="s">
        <v>83</v>
      </c>
      <c r="E1111" s="53"/>
      <c r="F1111" s="53"/>
      <c r="G1111" s="53"/>
      <c r="H1111" s="53"/>
      <c r="I1111" s="54"/>
      <c r="J1111" s="50"/>
      <c r="K1111" s="54"/>
      <c r="L1111" s="55"/>
      <c r="M1111" s="59"/>
      <c r="N1111" s="59"/>
      <c r="O1111" s="53"/>
      <c r="P1111" s="53"/>
      <c r="Q1111" s="57">
        <f t="shared" si="492"/>
        <v>0</v>
      </c>
      <c r="R1111" s="53"/>
      <c r="S1111" s="53">
        <f>ROUND(R1111/12*3,0)</f>
        <v>0</v>
      </c>
      <c r="T1111" s="58"/>
      <c r="U1111" s="58"/>
      <c r="V1111" s="53">
        <f t="shared" si="493"/>
        <v>0</v>
      </c>
      <c r="W1111" s="59"/>
      <c r="X1111" s="6"/>
    </row>
    <row r="1112" spans="1:28" s="35" customFormat="1" ht="15.75" x14ac:dyDescent="0.25">
      <c r="A1112" s="33" t="s">
        <v>285</v>
      </c>
      <c r="B1112" s="33" t="s">
        <v>331</v>
      </c>
      <c r="C1112" s="23" t="s">
        <v>95</v>
      </c>
      <c r="D1112" s="43" t="s">
        <v>96</v>
      </c>
      <c r="E1112" s="53"/>
      <c r="F1112" s="53"/>
      <c r="G1112" s="53"/>
      <c r="H1112" s="53"/>
      <c r="I1112" s="54"/>
      <c r="J1112" s="50"/>
      <c r="K1112" s="54"/>
      <c r="L1112" s="55"/>
      <c r="M1112" s="59"/>
      <c r="N1112" s="59"/>
      <c r="O1112" s="53"/>
      <c r="P1112" s="53"/>
      <c r="Q1112" s="57">
        <f t="shared" si="492"/>
        <v>0</v>
      </c>
      <c r="R1112" s="53"/>
      <c r="S1112" s="53">
        <f>ROUND(R1112/12*3,0)</f>
        <v>0</v>
      </c>
      <c r="T1112" s="58"/>
      <c r="U1112" s="58"/>
      <c r="V1112" s="53">
        <f t="shared" si="493"/>
        <v>0</v>
      </c>
      <c r="W1112" s="59"/>
      <c r="X1112" s="6"/>
    </row>
    <row r="1113" spans="1:28" s="35" customFormat="1" ht="31.5" x14ac:dyDescent="0.25">
      <c r="A1113" s="33" t="s">
        <v>285</v>
      </c>
      <c r="B1113" s="33" t="s">
        <v>331</v>
      </c>
      <c r="C1113" s="23" t="s">
        <v>86</v>
      </c>
      <c r="D1113" s="43" t="s">
        <v>85</v>
      </c>
      <c r="E1113" s="53">
        <v>17237</v>
      </c>
      <c r="F1113" s="53">
        <f>E1113</f>
        <v>17237</v>
      </c>
      <c r="G1113" s="59">
        <v>24792</v>
      </c>
      <c r="H1113" s="99">
        <v>24792</v>
      </c>
      <c r="I1113" s="119"/>
      <c r="J1113" s="55"/>
      <c r="K1113" s="54"/>
      <c r="L1113" s="55"/>
      <c r="M1113" s="59"/>
      <c r="N1113" s="59"/>
      <c r="O1113" s="53">
        <v>1099</v>
      </c>
      <c r="P1113" s="53">
        <v>1099</v>
      </c>
      <c r="Q1113" s="57">
        <f t="shared" si="492"/>
        <v>0</v>
      </c>
      <c r="R1113" s="74">
        <v>12</v>
      </c>
      <c r="S1113" s="53">
        <f>R1113</f>
        <v>12</v>
      </c>
      <c r="T1113" s="58">
        <v>19</v>
      </c>
      <c r="U1113" s="58">
        <v>19</v>
      </c>
      <c r="V1113" s="53">
        <f t="shared" si="493"/>
        <v>0</v>
      </c>
      <c r="W1113" s="59"/>
      <c r="X1113" s="6"/>
    </row>
    <row r="1114" spans="1:28" s="35" customFormat="1" ht="31.5" x14ac:dyDescent="0.25">
      <c r="A1114" s="33" t="s">
        <v>285</v>
      </c>
      <c r="B1114" s="33" t="s">
        <v>331</v>
      </c>
      <c r="C1114" s="23" t="s">
        <v>102</v>
      </c>
      <c r="D1114" s="39" t="s">
        <v>351</v>
      </c>
      <c r="E1114" s="53"/>
      <c r="F1114" s="53"/>
      <c r="G1114" s="99">
        <v>10978</v>
      </c>
      <c r="H1114" s="99">
        <v>6469</v>
      </c>
      <c r="I1114" s="119"/>
      <c r="J1114" s="55"/>
      <c r="K1114" s="54"/>
      <c r="L1114" s="55"/>
      <c r="M1114" s="59"/>
      <c r="N1114" s="59"/>
      <c r="O1114" s="53">
        <v>299</v>
      </c>
      <c r="P1114" s="53">
        <v>173</v>
      </c>
      <c r="Q1114" s="57">
        <f t="shared" si="492"/>
        <v>126</v>
      </c>
      <c r="R1114" s="74"/>
      <c r="S1114" s="53">
        <f t="shared" ref="S1114" si="496">ROUND(R1114/12*6,0)</f>
        <v>0</v>
      </c>
      <c r="T1114" s="58">
        <v>10</v>
      </c>
      <c r="U1114" s="58">
        <v>9</v>
      </c>
      <c r="V1114" s="53">
        <f t="shared" si="493"/>
        <v>1</v>
      </c>
      <c r="W1114" s="59"/>
      <c r="X1114" s="6"/>
    </row>
    <row r="1115" spans="1:28" s="35" customFormat="1" ht="15.75" x14ac:dyDescent="0.25">
      <c r="A1115" s="33" t="s">
        <v>285</v>
      </c>
      <c r="B1115" s="33" t="s">
        <v>331</v>
      </c>
      <c r="C1115" s="23" t="s">
        <v>89</v>
      </c>
      <c r="D1115" s="43" t="s">
        <v>88</v>
      </c>
      <c r="E1115" s="53"/>
      <c r="F1115" s="53"/>
      <c r="G1115" s="53"/>
      <c r="H1115" s="53"/>
      <c r="I1115" s="55"/>
      <c r="J1115" s="55"/>
      <c r="K1115" s="54"/>
      <c r="L1115" s="55"/>
      <c r="M1115" s="59"/>
      <c r="N1115" s="59"/>
      <c r="O1115" s="53"/>
      <c r="P1115" s="53"/>
      <c r="Q1115" s="57">
        <f t="shared" si="492"/>
        <v>0</v>
      </c>
      <c r="R1115" s="53"/>
      <c r="S1115" s="53">
        <f t="shared" ref="S1115:S1122" si="497">ROUND(R1115/12*3,0)</f>
        <v>0</v>
      </c>
      <c r="T1115" s="58"/>
      <c r="U1115" s="58"/>
      <c r="V1115" s="53">
        <f t="shared" si="493"/>
        <v>0</v>
      </c>
      <c r="W1115" s="59"/>
      <c r="X1115" s="6"/>
    </row>
    <row r="1116" spans="1:28" s="35" customFormat="1" ht="37.5" customHeight="1" x14ac:dyDescent="0.25">
      <c r="A1116" s="33" t="s">
        <v>285</v>
      </c>
      <c r="B1116" s="33" t="s">
        <v>331</v>
      </c>
      <c r="C1116" s="23" t="s">
        <v>91</v>
      </c>
      <c r="D1116" s="43" t="s">
        <v>90</v>
      </c>
      <c r="E1116" s="53">
        <v>1288163</v>
      </c>
      <c r="F1116" s="53">
        <f t="shared" ref="F1116:F1117" si="498">ROUND(E1116/12*7,0)</f>
        <v>751428</v>
      </c>
      <c r="G1116" s="59">
        <v>574487.19999998249</v>
      </c>
      <c r="H1116" s="99">
        <v>498059</v>
      </c>
      <c r="I1116" s="119"/>
      <c r="J1116" s="55"/>
      <c r="K1116" s="54">
        <f t="shared" ref="K1116:K1117" si="499">G1116-F1116</f>
        <v>-176940.80000001751</v>
      </c>
      <c r="L1116" s="55">
        <f t="shared" ref="L1116:L1117" si="500">ROUND(K1116*100/-F1116,2)</f>
        <v>23.55</v>
      </c>
      <c r="M1116" s="59"/>
      <c r="N1116" s="59"/>
      <c r="O1116" s="53"/>
      <c r="P1116" s="53"/>
      <c r="Q1116" s="57">
        <f t="shared" si="492"/>
        <v>0</v>
      </c>
      <c r="R1116" s="53"/>
      <c r="S1116" s="53">
        <f t="shared" si="497"/>
        <v>0</v>
      </c>
      <c r="T1116" s="58"/>
      <c r="U1116" s="58"/>
      <c r="V1116" s="53">
        <f t="shared" si="493"/>
        <v>0</v>
      </c>
      <c r="W1116" s="59"/>
      <c r="X1116" s="6"/>
    </row>
    <row r="1117" spans="1:28" s="35" customFormat="1" ht="15.75" x14ac:dyDescent="0.25">
      <c r="A1117" s="33" t="s">
        <v>285</v>
      </c>
      <c r="B1117" s="33" t="s">
        <v>331</v>
      </c>
      <c r="C1117" s="23" t="s">
        <v>94</v>
      </c>
      <c r="D1117" s="43" t="s">
        <v>97</v>
      </c>
      <c r="E1117" s="53"/>
      <c r="F1117" s="53">
        <f t="shared" si="498"/>
        <v>0</v>
      </c>
      <c r="G1117" s="59"/>
      <c r="H1117" s="99"/>
      <c r="I1117" s="119">
        <f t="shared" ref="I1117" si="501">G1117-F1117</f>
        <v>0</v>
      </c>
      <c r="J1117" s="55" t="e">
        <f t="shared" ref="J1117" si="502">ROUND(I1117/F1117*100,2)</f>
        <v>#DIV/0!</v>
      </c>
      <c r="K1117" s="54">
        <f t="shared" si="499"/>
        <v>0</v>
      </c>
      <c r="L1117" s="55" t="e">
        <f t="shared" si="500"/>
        <v>#DIV/0!</v>
      </c>
      <c r="M1117" s="59"/>
      <c r="N1117" s="59"/>
      <c r="O1117" s="53"/>
      <c r="P1117" s="53"/>
      <c r="Q1117" s="57">
        <f t="shared" si="492"/>
        <v>0</v>
      </c>
      <c r="R1117" s="53"/>
      <c r="S1117" s="53">
        <f t="shared" si="497"/>
        <v>0</v>
      </c>
      <c r="T1117" s="58"/>
      <c r="U1117" s="58"/>
      <c r="V1117" s="53">
        <f t="shared" si="493"/>
        <v>0</v>
      </c>
      <c r="W1117" s="59"/>
      <c r="X1117" s="6"/>
    </row>
    <row r="1118" spans="1:28" s="35" customFormat="1" ht="15.75" x14ac:dyDescent="0.25">
      <c r="A1118" s="33" t="s">
        <v>285</v>
      </c>
      <c r="B1118" s="33" t="s">
        <v>331</v>
      </c>
      <c r="C1118" s="23" t="s">
        <v>93</v>
      </c>
      <c r="D1118" s="43" t="s">
        <v>92</v>
      </c>
      <c r="E1118" s="53"/>
      <c r="F1118" s="53"/>
      <c r="G1118" s="53"/>
      <c r="H1118" s="53"/>
      <c r="I1118" s="54"/>
      <c r="J1118" s="50"/>
      <c r="K1118" s="54"/>
      <c r="L1118" s="55"/>
      <c r="M1118" s="59"/>
      <c r="N1118" s="59"/>
      <c r="O1118" s="53"/>
      <c r="P1118" s="53"/>
      <c r="Q1118" s="57">
        <f t="shared" si="492"/>
        <v>0</v>
      </c>
      <c r="R1118" s="53"/>
      <c r="S1118" s="53">
        <f t="shared" si="497"/>
        <v>0</v>
      </c>
      <c r="T1118" s="58"/>
      <c r="U1118" s="58"/>
      <c r="V1118" s="53">
        <f t="shared" si="493"/>
        <v>0</v>
      </c>
      <c r="W1118" s="59"/>
      <c r="X1118" s="6"/>
    </row>
    <row r="1119" spans="1:28" s="35" customFormat="1" ht="31.5" x14ac:dyDescent="0.25">
      <c r="A1119" s="33" t="s">
        <v>285</v>
      </c>
      <c r="B1119" s="33" t="s">
        <v>331</v>
      </c>
      <c r="C1119" s="23" t="s">
        <v>98</v>
      </c>
      <c r="D1119" s="34" t="s">
        <v>99</v>
      </c>
      <c r="E1119" s="53"/>
      <c r="F1119" s="53"/>
      <c r="G1119" s="53"/>
      <c r="H1119" s="53"/>
      <c r="I1119" s="54"/>
      <c r="J1119" s="50"/>
      <c r="K1119" s="54"/>
      <c r="L1119" s="55"/>
      <c r="M1119" s="59"/>
      <c r="N1119" s="59"/>
      <c r="O1119" s="53"/>
      <c r="P1119" s="53"/>
      <c r="Q1119" s="57">
        <f t="shared" si="492"/>
        <v>0</v>
      </c>
      <c r="R1119" s="53"/>
      <c r="S1119" s="53">
        <f t="shared" si="497"/>
        <v>0</v>
      </c>
      <c r="T1119" s="58"/>
      <c r="U1119" s="58"/>
      <c r="V1119" s="53">
        <f t="shared" si="493"/>
        <v>0</v>
      </c>
      <c r="W1119" s="59"/>
      <c r="X1119" s="6"/>
    </row>
    <row r="1120" spans="1:28" s="35" customFormat="1" ht="15.75" x14ac:dyDescent="0.25">
      <c r="A1120" s="33" t="s">
        <v>285</v>
      </c>
      <c r="B1120" s="33" t="s">
        <v>331</v>
      </c>
      <c r="C1120" s="23" t="s">
        <v>100</v>
      </c>
      <c r="D1120" s="34" t="s">
        <v>101</v>
      </c>
      <c r="E1120" s="53"/>
      <c r="F1120" s="53"/>
      <c r="G1120" s="53"/>
      <c r="H1120" s="53"/>
      <c r="I1120" s="54"/>
      <c r="J1120" s="50"/>
      <c r="K1120" s="54"/>
      <c r="L1120" s="55"/>
      <c r="M1120" s="59"/>
      <c r="N1120" s="59"/>
      <c r="O1120" s="53"/>
      <c r="P1120" s="53"/>
      <c r="Q1120" s="57">
        <f t="shared" si="492"/>
        <v>0</v>
      </c>
      <c r="R1120" s="53"/>
      <c r="S1120" s="53">
        <f t="shared" si="497"/>
        <v>0</v>
      </c>
      <c r="T1120" s="58"/>
      <c r="U1120" s="58"/>
      <c r="V1120" s="53">
        <f t="shared" si="493"/>
        <v>0</v>
      </c>
      <c r="W1120" s="59"/>
      <c r="X1120" s="6"/>
    </row>
    <row r="1121" spans="1:24" s="35" customFormat="1" ht="47.25" x14ac:dyDescent="0.25">
      <c r="A1121" s="33" t="s">
        <v>285</v>
      </c>
      <c r="B1121" s="33" t="s">
        <v>331</v>
      </c>
      <c r="C1121" s="23" t="s">
        <v>102</v>
      </c>
      <c r="D1121" s="39" t="s">
        <v>87</v>
      </c>
      <c r="E1121" s="53"/>
      <c r="F1121" s="53"/>
      <c r="G1121" s="53"/>
      <c r="H1121" s="53"/>
      <c r="I1121" s="54"/>
      <c r="J1121" s="50"/>
      <c r="K1121" s="54"/>
      <c r="L1121" s="55"/>
      <c r="M1121" s="59"/>
      <c r="N1121" s="59"/>
      <c r="O1121" s="53"/>
      <c r="P1121" s="53"/>
      <c r="Q1121" s="57">
        <f t="shared" si="492"/>
        <v>0</v>
      </c>
      <c r="R1121" s="53"/>
      <c r="S1121" s="53">
        <f t="shared" si="497"/>
        <v>0</v>
      </c>
      <c r="T1121" s="58"/>
      <c r="U1121" s="58"/>
      <c r="V1121" s="53">
        <f t="shared" si="493"/>
        <v>0</v>
      </c>
      <c r="W1121" s="59"/>
      <c r="X1121" s="6"/>
    </row>
    <row r="1122" spans="1:24" s="35" customFormat="1" ht="63" x14ac:dyDescent="0.25">
      <c r="A1122" s="33" t="s">
        <v>285</v>
      </c>
      <c r="B1122" s="33" t="s">
        <v>331</v>
      </c>
      <c r="C1122" s="23" t="s">
        <v>102</v>
      </c>
      <c r="D1122" s="39" t="s">
        <v>103</v>
      </c>
      <c r="E1122" s="53"/>
      <c r="F1122" s="53"/>
      <c r="G1122" s="53"/>
      <c r="H1122" s="53"/>
      <c r="I1122" s="54"/>
      <c r="J1122" s="50"/>
      <c r="K1122" s="54"/>
      <c r="L1122" s="55"/>
      <c r="M1122" s="59"/>
      <c r="N1122" s="59"/>
      <c r="O1122" s="53"/>
      <c r="P1122" s="53"/>
      <c r="Q1122" s="57">
        <f t="shared" si="492"/>
        <v>0</v>
      </c>
      <c r="R1122" s="53"/>
      <c r="S1122" s="53">
        <f t="shared" si="497"/>
        <v>0</v>
      </c>
      <c r="T1122" s="58"/>
      <c r="U1122" s="58"/>
      <c r="V1122" s="53">
        <f t="shared" si="493"/>
        <v>0</v>
      </c>
      <c r="W1122" s="59"/>
      <c r="X1122" s="6"/>
    </row>
    <row r="1123" spans="1:24" s="35" customFormat="1" ht="23.25" customHeight="1" x14ac:dyDescent="0.25">
      <c r="A1123" s="33" t="s">
        <v>285</v>
      </c>
      <c r="B1123" s="33" t="s">
        <v>331</v>
      </c>
      <c r="C1123" s="23" t="s">
        <v>361</v>
      </c>
      <c r="D1123" s="39" t="s">
        <v>362</v>
      </c>
      <c r="E1123" s="53">
        <v>3785</v>
      </c>
      <c r="F1123" s="53">
        <f>ROUND(E1123/12*7,0)</f>
        <v>2208</v>
      </c>
      <c r="G1123" s="59">
        <v>9232.9</v>
      </c>
      <c r="H1123" s="99">
        <v>3800</v>
      </c>
      <c r="I1123" s="119">
        <f>G1123-F1123</f>
        <v>7024.9</v>
      </c>
      <c r="J1123" s="55">
        <f>ROUND(I1123/F1123*100,2)</f>
        <v>318.16000000000003</v>
      </c>
      <c r="K1123" s="54"/>
      <c r="L1123" s="55"/>
      <c r="M1123" s="59"/>
      <c r="N1123" s="59"/>
      <c r="O1123" s="53"/>
      <c r="P1123" s="53"/>
      <c r="Q1123" s="59"/>
      <c r="R1123" s="53"/>
      <c r="S1123" s="53"/>
      <c r="T1123" s="53"/>
      <c r="U1123" s="53"/>
      <c r="V1123" s="53"/>
      <c r="W1123" s="59"/>
      <c r="X1123" s="6"/>
    </row>
    <row r="1124" spans="1:24" s="35" customFormat="1" ht="15.75" x14ac:dyDescent="0.25">
      <c r="A1124" s="33" t="s">
        <v>285</v>
      </c>
      <c r="B1124" s="33" t="s">
        <v>331</v>
      </c>
      <c r="C1124" s="23" t="s">
        <v>364</v>
      </c>
      <c r="D1124" s="39" t="s">
        <v>363</v>
      </c>
      <c r="E1124" s="53"/>
      <c r="F1124" s="53"/>
      <c r="G1124" s="53"/>
      <c r="H1124" s="53"/>
      <c r="I1124" s="119"/>
      <c r="J1124" s="55"/>
      <c r="K1124" s="119"/>
      <c r="L1124" s="55"/>
      <c r="M1124" s="59"/>
      <c r="N1124" s="59"/>
      <c r="O1124" s="53"/>
      <c r="P1124" s="53"/>
      <c r="Q1124" s="59"/>
      <c r="R1124" s="53"/>
      <c r="S1124" s="53"/>
      <c r="T1124" s="53"/>
      <c r="U1124" s="53"/>
      <c r="V1124" s="53"/>
      <c r="W1124" s="59"/>
      <c r="X1124" s="6"/>
    </row>
    <row r="1125" spans="1:24" s="35" customFormat="1" ht="15.75" x14ac:dyDescent="0.25">
      <c r="A1125" s="33" t="s">
        <v>285</v>
      </c>
      <c r="B1125" s="33" t="s">
        <v>331</v>
      </c>
      <c r="C1125" s="23" t="s">
        <v>420</v>
      </c>
      <c r="D1125" s="117" t="s">
        <v>421</v>
      </c>
      <c r="E1125" s="53"/>
      <c r="F1125" s="53"/>
      <c r="G1125" s="53">
        <v>770.94</v>
      </c>
      <c r="H1125" s="53"/>
      <c r="I1125" s="119">
        <f>G1125-F1125</f>
        <v>770.94</v>
      </c>
      <c r="J1125" s="55"/>
      <c r="K1125" s="54"/>
      <c r="L1125" s="55"/>
      <c r="M1125" s="59"/>
      <c r="N1125" s="59"/>
      <c r="O1125" s="53"/>
      <c r="P1125" s="53"/>
      <c r="Q1125" s="57"/>
      <c r="R1125" s="53"/>
      <c r="S1125" s="53"/>
      <c r="T1125" s="58"/>
      <c r="U1125" s="58"/>
      <c r="V1125" s="53"/>
      <c r="W1125" s="59"/>
      <c r="X1125" s="6"/>
    </row>
    <row r="1126" spans="1:24" s="35" customFormat="1" ht="15.75" x14ac:dyDescent="0.25">
      <c r="A1126" s="33" t="s">
        <v>285</v>
      </c>
      <c r="B1126" s="21">
        <v>2</v>
      </c>
      <c r="C1126" s="23" t="s">
        <v>102</v>
      </c>
      <c r="D1126" s="40" t="s">
        <v>31</v>
      </c>
      <c r="E1126" s="64">
        <f>E1127+E1133+E1188</f>
        <v>9682764</v>
      </c>
      <c r="F1126" s="64">
        <f>F1127+F1133+F1188</f>
        <v>5678348.7599999998</v>
      </c>
      <c r="G1126" s="64">
        <f>G1127+G1133+G1188</f>
        <v>6057985.5499999998</v>
      </c>
      <c r="H1126" s="64">
        <f>H1127+H1133+H1188</f>
        <v>5505724</v>
      </c>
      <c r="I1126" s="126">
        <f>I1127+I1133+I1188</f>
        <v>560515.57999999996</v>
      </c>
      <c r="J1126" s="50">
        <f>ROUND(I1126/F1126*100,2)</f>
        <v>9.8699999999999992</v>
      </c>
      <c r="K1126" s="126">
        <f>K1127+K1133+K1188</f>
        <v>-181815.48999999996</v>
      </c>
      <c r="L1126" s="55">
        <f>ROUND(K1126*100/-F1126,2)</f>
        <v>3.2</v>
      </c>
      <c r="M1126" s="64">
        <v>154309</v>
      </c>
      <c r="N1126" s="49">
        <f>ROUND(M1126/12*7,2)</f>
        <v>90013.58</v>
      </c>
      <c r="O1126" s="64">
        <f t="shared" ref="O1126:V1126" si="503">O1127+O1133+O1188</f>
        <v>87184</v>
      </c>
      <c r="P1126" s="64">
        <f t="shared" si="503"/>
        <v>84976</v>
      </c>
      <c r="Q1126" s="126">
        <f t="shared" si="503"/>
        <v>2208</v>
      </c>
      <c r="R1126" s="64">
        <f t="shared" si="503"/>
        <v>4658</v>
      </c>
      <c r="S1126" s="64">
        <f t="shared" si="503"/>
        <v>2715</v>
      </c>
      <c r="T1126" s="136">
        <f t="shared" si="503"/>
        <v>3017</v>
      </c>
      <c r="U1126" s="136">
        <f t="shared" si="503"/>
        <v>2986</v>
      </c>
      <c r="V1126" s="53">
        <f t="shared" si="503"/>
        <v>31</v>
      </c>
      <c r="W1126" s="53"/>
      <c r="X1126" s="6"/>
    </row>
    <row r="1127" spans="1:24" s="35" customFormat="1" ht="15.75" x14ac:dyDescent="0.25">
      <c r="A1127" s="33" t="s">
        <v>285</v>
      </c>
      <c r="B1127" s="22" t="s">
        <v>332</v>
      </c>
      <c r="C1127" s="23" t="s">
        <v>102</v>
      </c>
      <c r="D1127" s="32" t="s">
        <v>32</v>
      </c>
      <c r="E1127" s="64">
        <f>SUM(E1128:E1132)</f>
        <v>2732306</v>
      </c>
      <c r="F1127" s="64">
        <f>SUM(F1128:F1132)</f>
        <v>1593345</v>
      </c>
      <c r="G1127" s="64">
        <f>SUM(G1128:G1132)</f>
        <v>1960451</v>
      </c>
      <c r="H1127" s="64">
        <f>SUM(H1128:H1132)</f>
        <v>1593345</v>
      </c>
      <c r="I1127" s="126">
        <f>SUM(I1128:I1132)</f>
        <v>367106</v>
      </c>
      <c r="J1127" s="50">
        <f>ROUND(I1127/F1127*100,2)</f>
        <v>23.04</v>
      </c>
      <c r="K1127" s="126">
        <f>SUM(K1128:K1132)</f>
        <v>0</v>
      </c>
      <c r="L1127" s="64">
        <f>SUM(L1128:L1132)</f>
        <v>0</v>
      </c>
      <c r="M1127" s="64"/>
      <c r="N1127" s="64"/>
      <c r="O1127" s="64">
        <f t="shared" ref="O1127:V1127" si="504">SUM(O1128:O1132)</f>
        <v>20261</v>
      </c>
      <c r="P1127" s="64">
        <f t="shared" si="504"/>
        <v>20261</v>
      </c>
      <c r="Q1127" s="126">
        <f t="shared" si="504"/>
        <v>0</v>
      </c>
      <c r="R1127" s="64">
        <f t="shared" si="504"/>
        <v>2274</v>
      </c>
      <c r="S1127" s="64">
        <f t="shared" si="504"/>
        <v>1326</v>
      </c>
      <c r="T1127" s="136">
        <f t="shared" si="504"/>
        <v>1627</v>
      </c>
      <c r="U1127" s="136">
        <f t="shared" si="504"/>
        <v>1627</v>
      </c>
      <c r="V1127" s="64">
        <f t="shared" si="504"/>
        <v>0</v>
      </c>
      <c r="W1127" s="64"/>
      <c r="X1127" s="6"/>
    </row>
    <row r="1128" spans="1:24" s="35" customFormat="1" ht="15.75" x14ac:dyDescent="0.25">
      <c r="A1128" s="156" t="s">
        <v>285</v>
      </c>
      <c r="B1128" s="33" t="s">
        <v>332</v>
      </c>
      <c r="C1128" s="23" t="s">
        <v>109</v>
      </c>
      <c r="D1128" s="34" t="s">
        <v>106</v>
      </c>
      <c r="E1128" s="53">
        <v>2710540</v>
      </c>
      <c r="F1128" s="53">
        <f>225779*3+225912*4</f>
        <v>1580985</v>
      </c>
      <c r="G1128" s="99">
        <v>1937468</v>
      </c>
      <c r="H1128" s="99">
        <v>1580985</v>
      </c>
      <c r="I1128" s="119">
        <f>G1128-F1128</f>
        <v>356483</v>
      </c>
      <c r="J1128" s="55">
        <f>ROUND(I1128/F1128*100,2)</f>
        <v>22.55</v>
      </c>
      <c r="K1128" s="54"/>
      <c r="L1128" s="55"/>
      <c r="M1128" s="59"/>
      <c r="N1128" s="59"/>
      <c r="O1128" s="53">
        <v>20024</v>
      </c>
      <c r="P1128" s="53">
        <v>20024</v>
      </c>
      <c r="Q1128" s="57">
        <f>O1128-P1128</f>
        <v>0</v>
      </c>
      <c r="R1128" s="74">
        <v>2265</v>
      </c>
      <c r="S1128" s="53">
        <f>ROUND(R1128/12*7,0)</f>
        <v>1321</v>
      </c>
      <c r="T1128" s="58">
        <v>1618</v>
      </c>
      <c r="U1128" s="58">
        <v>1618</v>
      </c>
      <c r="V1128" s="53">
        <f>T1128-U1128</f>
        <v>0</v>
      </c>
      <c r="W1128" s="59"/>
      <c r="X1128" s="6"/>
    </row>
    <row r="1129" spans="1:24" s="35" customFormat="1" ht="31.5" x14ac:dyDescent="0.25">
      <c r="A1129" s="33" t="s">
        <v>285</v>
      </c>
      <c r="B1129" s="33" t="s">
        <v>332</v>
      </c>
      <c r="C1129" s="23" t="s">
        <v>110</v>
      </c>
      <c r="D1129" s="34" t="s">
        <v>114</v>
      </c>
      <c r="E1129" s="53"/>
      <c r="F1129" s="53"/>
      <c r="G1129" s="53"/>
      <c r="H1129" s="53"/>
      <c r="I1129" s="54"/>
      <c r="J1129" s="50"/>
      <c r="K1129" s="54"/>
      <c r="L1129" s="55"/>
      <c r="M1129" s="59"/>
      <c r="N1129" s="59"/>
      <c r="O1129" s="53"/>
      <c r="P1129" s="53"/>
      <c r="Q1129" s="57">
        <f>O1129-P1129</f>
        <v>0</v>
      </c>
      <c r="R1129" s="53"/>
      <c r="S1129" s="53">
        <f>ROUND(R1129/12*3,0)</f>
        <v>0</v>
      </c>
      <c r="T1129" s="58"/>
      <c r="U1129" s="58"/>
      <c r="V1129" s="53">
        <f>T1129-U1129</f>
        <v>0</v>
      </c>
      <c r="W1129" s="59"/>
      <c r="X1129" s="6"/>
    </row>
    <row r="1130" spans="1:24" s="35" customFormat="1" ht="15.75" x14ac:dyDescent="0.25">
      <c r="A1130" s="33" t="s">
        <v>285</v>
      </c>
      <c r="B1130" s="33" t="s">
        <v>332</v>
      </c>
      <c r="C1130" s="23" t="s">
        <v>111</v>
      </c>
      <c r="D1130" s="34" t="s">
        <v>115</v>
      </c>
      <c r="E1130" s="53"/>
      <c r="F1130" s="53"/>
      <c r="G1130" s="53"/>
      <c r="H1130" s="53"/>
      <c r="I1130" s="54"/>
      <c r="J1130" s="50"/>
      <c r="K1130" s="54"/>
      <c r="L1130" s="55"/>
      <c r="M1130" s="59"/>
      <c r="N1130" s="59"/>
      <c r="O1130" s="53"/>
      <c r="P1130" s="53"/>
      <c r="Q1130" s="57">
        <f>O1130-P1130</f>
        <v>0</v>
      </c>
      <c r="R1130" s="53"/>
      <c r="S1130" s="53">
        <f>ROUND(R1130/12*3,0)</f>
        <v>0</v>
      </c>
      <c r="T1130" s="58"/>
      <c r="U1130" s="58"/>
      <c r="V1130" s="53">
        <f>T1130-U1130</f>
        <v>0</v>
      </c>
      <c r="W1130" s="59"/>
      <c r="X1130" s="6"/>
    </row>
    <row r="1131" spans="1:24" s="35" customFormat="1" ht="31.5" x14ac:dyDescent="0.25">
      <c r="A1131" s="33" t="s">
        <v>285</v>
      </c>
      <c r="B1131" s="33" t="s">
        <v>332</v>
      </c>
      <c r="C1131" s="23" t="s">
        <v>113</v>
      </c>
      <c r="D1131" s="34" t="s">
        <v>116</v>
      </c>
      <c r="E1131" s="53"/>
      <c r="F1131" s="53"/>
      <c r="G1131" s="53"/>
      <c r="H1131" s="53"/>
      <c r="I1131" s="119"/>
      <c r="J1131" s="50"/>
      <c r="K1131" s="119"/>
      <c r="L1131" s="55"/>
      <c r="M1131" s="59"/>
      <c r="N1131" s="59"/>
      <c r="O1131" s="53"/>
      <c r="P1131" s="53"/>
      <c r="Q1131" s="59">
        <f>O1131-P1131</f>
        <v>0</v>
      </c>
      <c r="R1131" s="53"/>
      <c r="S1131" s="53">
        <f>ROUND(R1131/12*3,0)</f>
        <v>0</v>
      </c>
      <c r="T1131" s="53"/>
      <c r="U1131" s="53"/>
      <c r="V1131" s="53">
        <f>T1131-U1131</f>
        <v>0</v>
      </c>
      <c r="W1131" s="59"/>
      <c r="X1131" s="6"/>
    </row>
    <row r="1132" spans="1:24" s="35" customFormat="1" ht="15.75" x14ac:dyDescent="0.25">
      <c r="A1132" s="33" t="s">
        <v>285</v>
      </c>
      <c r="B1132" s="33" t="s">
        <v>332</v>
      </c>
      <c r="C1132" s="23" t="s">
        <v>112</v>
      </c>
      <c r="D1132" s="34" t="s">
        <v>117</v>
      </c>
      <c r="E1132" s="53">
        <v>21766</v>
      </c>
      <c r="F1132" s="53">
        <f>1612*3+1881*4</f>
        <v>12360</v>
      </c>
      <c r="G1132" s="99">
        <v>22983</v>
      </c>
      <c r="H1132" s="99">
        <v>12360</v>
      </c>
      <c r="I1132" s="119">
        <f>G1132-F1132</f>
        <v>10623</v>
      </c>
      <c r="J1132" s="55">
        <f>ROUND(I1132/F1132*100,2)</f>
        <v>85.95</v>
      </c>
      <c r="K1132" s="54"/>
      <c r="L1132" s="55"/>
      <c r="M1132" s="59"/>
      <c r="N1132" s="59"/>
      <c r="O1132" s="53">
        <v>237</v>
      </c>
      <c r="P1132" s="53">
        <v>237</v>
      </c>
      <c r="Q1132" s="57">
        <f>O1132-P1132</f>
        <v>0</v>
      </c>
      <c r="R1132" s="74">
        <v>9</v>
      </c>
      <c r="S1132" s="53">
        <f>ROUND(R1132/12*7,0)</f>
        <v>5</v>
      </c>
      <c r="T1132" s="58">
        <v>9</v>
      </c>
      <c r="U1132" s="58">
        <v>9</v>
      </c>
      <c r="V1132" s="53">
        <f>T1132-U1132</f>
        <v>0</v>
      </c>
      <c r="W1132" s="59"/>
      <c r="X1132" s="6"/>
    </row>
    <row r="1133" spans="1:24" s="35" customFormat="1" ht="15.75" x14ac:dyDescent="0.25">
      <c r="A1133" s="33" t="s">
        <v>285</v>
      </c>
      <c r="B1133" s="22" t="s">
        <v>333</v>
      </c>
      <c r="C1133" s="23" t="s">
        <v>102</v>
      </c>
      <c r="D1133" s="41" t="s">
        <v>33</v>
      </c>
      <c r="E1133" s="64">
        <f>SUM(E1134:E1187)</f>
        <v>6426015</v>
      </c>
      <c r="F1133" s="64">
        <f>SUM(F1134:F1187)</f>
        <v>3748508.76</v>
      </c>
      <c r="G1133" s="64">
        <f>SUM(G1134:G1187)</f>
        <v>3677062</v>
      </c>
      <c r="H1133" s="64">
        <f>SUM(H1134:H1187)</f>
        <v>3572963</v>
      </c>
      <c r="I1133" s="64">
        <f>SUM(I1134:I1187)</f>
        <v>87721.159999999989</v>
      </c>
      <c r="J1133" s="50">
        <f>ROUND(I1133/F1133*100,2)</f>
        <v>2.34</v>
      </c>
      <c r="K1133" s="64">
        <f>SUM(K1134:K1187)</f>
        <v>-159167.91999999995</v>
      </c>
      <c r="L1133" s="55">
        <f>ROUND(K1133*100/-F1133,2)</f>
        <v>4.25</v>
      </c>
      <c r="M1133" s="64"/>
      <c r="N1133" s="64"/>
      <c r="O1133" s="64">
        <f t="shared" ref="O1133:V1133" si="505">SUM(O1134:O1187)</f>
        <v>66923</v>
      </c>
      <c r="P1133" s="64">
        <f t="shared" si="505"/>
        <v>64715</v>
      </c>
      <c r="Q1133" s="64">
        <f t="shared" si="505"/>
        <v>2208</v>
      </c>
      <c r="R1133" s="64">
        <f t="shared" si="505"/>
        <v>2384</v>
      </c>
      <c r="S1133" s="64">
        <f t="shared" si="505"/>
        <v>1389</v>
      </c>
      <c r="T1133" s="64">
        <f t="shared" si="505"/>
        <v>1390</v>
      </c>
      <c r="U1133" s="64">
        <f t="shared" si="505"/>
        <v>1359</v>
      </c>
      <c r="V1133" s="64">
        <f t="shared" si="505"/>
        <v>31</v>
      </c>
      <c r="W1133" s="64"/>
      <c r="X1133" s="6"/>
    </row>
    <row r="1134" spans="1:24" s="35" customFormat="1" ht="31.5" x14ac:dyDescent="0.25">
      <c r="A1134" s="33" t="s">
        <v>285</v>
      </c>
      <c r="B1134" s="33" t="s">
        <v>333</v>
      </c>
      <c r="C1134" s="42" t="s">
        <v>139</v>
      </c>
      <c r="D1134" s="43" t="s">
        <v>119</v>
      </c>
      <c r="E1134" s="53">
        <v>60689</v>
      </c>
      <c r="F1134" s="53">
        <f t="shared" ref="F1134:F1135" si="506">ROUND(E1134/12*7,2)</f>
        <v>35401.919999999998</v>
      </c>
      <c r="G1134" s="99">
        <v>27722</v>
      </c>
      <c r="H1134" s="99">
        <v>27722</v>
      </c>
      <c r="I1134" s="119"/>
      <c r="J1134" s="55"/>
      <c r="K1134" s="54">
        <f t="shared" ref="K1134:K1135" si="507">G1134-F1134</f>
        <v>-7679.9199999999983</v>
      </c>
      <c r="L1134" s="55">
        <f t="shared" ref="L1134:L1135" si="508">ROUND(K1134*100/-F1134,2)</f>
        <v>21.69</v>
      </c>
      <c r="M1134" s="59"/>
      <c r="N1134" s="59"/>
      <c r="O1134" s="53">
        <v>910</v>
      </c>
      <c r="P1134" s="53">
        <v>910</v>
      </c>
      <c r="Q1134" s="57">
        <f t="shared" ref="Q1134:Q1165" si="509">O1134-P1134</f>
        <v>0</v>
      </c>
      <c r="R1134" s="59">
        <v>81</v>
      </c>
      <c r="S1134" s="53">
        <f t="shared" ref="S1134:S1135" si="510">ROUND(R1134/12*7,0)</f>
        <v>47</v>
      </c>
      <c r="T1134" s="58">
        <v>35</v>
      </c>
      <c r="U1134" s="58">
        <v>35</v>
      </c>
      <c r="V1134" s="53">
        <f t="shared" ref="V1134:V1165" si="511">T1134-U1134</f>
        <v>0</v>
      </c>
      <c r="W1134" s="59"/>
      <c r="X1134" s="6"/>
    </row>
    <row r="1135" spans="1:24" s="35" customFormat="1" ht="47.25" x14ac:dyDescent="0.25">
      <c r="A1135" s="33" t="s">
        <v>285</v>
      </c>
      <c r="B1135" s="33" t="s">
        <v>333</v>
      </c>
      <c r="C1135" s="42" t="s">
        <v>140</v>
      </c>
      <c r="D1135" s="43" t="s">
        <v>120</v>
      </c>
      <c r="E1135" s="53">
        <v>166611</v>
      </c>
      <c r="F1135" s="53">
        <f t="shared" si="506"/>
        <v>97189.75</v>
      </c>
      <c r="G1135" s="99">
        <v>75594</v>
      </c>
      <c r="H1135" s="99">
        <v>75594</v>
      </c>
      <c r="I1135" s="119"/>
      <c r="J1135" s="55"/>
      <c r="K1135" s="54">
        <f t="shared" si="507"/>
        <v>-21595.75</v>
      </c>
      <c r="L1135" s="55">
        <f t="shared" si="508"/>
        <v>22.22</v>
      </c>
      <c r="M1135" s="59"/>
      <c r="N1135" s="59"/>
      <c r="O1135" s="53">
        <v>4234</v>
      </c>
      <c r="P1135" s="53">
        <v>4234</v>
      </c>
      <c r="Q1135" s="57">
        <f t="shared" si="509"/>
        <v>0</v>
      </c>
      <c r="R1135" s="59">
        <v>140</v>
      </c>
      <c r="S1135" s="53">
        <f t="shared" si="510"/>
        <v>82</v>
      </c>
      <c r="T1135" s="58">
        <v>63</v>
      </c>
      <c r="U1135" s="58">
        <v>63</v>
      </c>
      <c r="V1135" s="53">
        <f t="shared" si="511"/>
        <v>0</v>
      </c>
      <c r="W1135" s="59"/>
      <c r="X1135" s="6"/>
    </row>
    <row r="1136" spans="1:24" s="35" customFormat="1" ht="31.5" x14ac:dyDescent="0.25">
      <c r="A1136" s="33" t="s">
        <v>285</v>
      </c>
      <c r="B1136" s="33" t="s">
        <v>333</v>
      </c>
      <c r="C1136" s="42" t="s">
        <v>141</v>
      </c>
      <c r="D1136" s="43" t="s">
        <v>142</v>
      </c>
      <c r="E1136" s="53"/>
      <c r="F1136" s="53"/>
      <c r="G1136" s="53"/>
      <c r="H1136" s="53"/>
      <c r="I1136" s="54"/>
      <c r="J1136" s="50"/>
      <c r="K1136" s="54"/>
      <c r="L1136" s="55"/>
      <c r="M1136" s="59"/>
      <c r="N1136" s="59"/>
      <c r="O1136" s="53"/>
      <c r="P1136" s="53"/>
      <c r="Q1136" s="57">
        <f t="shared" si="509"/>
        <v>0</v>
      </c>
      <c r="R1136" s="53"/>
      <c r="S1136" s="53">
        <f>ROUND(R1136/12*3,0)</f>
        <v>0</v>
      </c>
      <c r="T1136" s="58"/>
      <c r="U1136" s="58"/>
      <c r="V1136" s="53">
        <f t="shared" si="511"/>
        <v>0</v>
      </c>
      <c r="W1136" s="59"/>
      <c r="X1136" s="6"/>
    </row>
    <row r="1137" spans="1:24" s="35" customFormat="1" ht="31.5" x14ac:dyDescent="0.25">
      <c r="A1137" s="33" t="s">
        <v>285</v>
      </c>
      <c r="B1137" s="33" t="s">
        <v>333</v>
      </c>
      <c r="C1137" s="42" t="s">
        <v>143</v>
      </c>
      <c r="D1137" s="43" t="s">
        <v>144</v>
      </c>
      <c r="E1137" s="53"/>
      <c r="F1137" s="53"/>
      <c r="G1137" s="53"/>
      <c r="H1137" s="53"/>
      <c r="I1137" s="54"/>
      <c r="J1137" s="50"/>
      <c r="K1137" s="54"/>
      <c r="L1137" s="55"/>
      <c r="M1137" s="59"/>
      <c r="N1137" s="59"/>
      <c r="O1137" s="53"/>
      <c r="P1137" s="53"/>
      <c r="Q1137" s="57">
        <f t="shared" si="509"/>
        <v>0</v>
      </c>
      <c r="R1137" s="53"/>
      <c r="S1137" s="53">
        <f>ROUND(R1137/12*3,0)</f>
        <v>0</v>
      </c>
      <c r="T1137" s="58"/>
      <c r="U1137" s="58"/>
      <c r="V1137" s="53">
        <f t="shared" si="511"/>
        <v>0</v>
      </c>
      <c r="W1137" s="59"/>
      <c r="X1137" s="6"/>
    </row>
    <row r="1138" spans="1:24" s="35" customFormat="1" ht="15.75" x14ac:dyDescent="0.25">
      <c r="A1138" s="33" t="s">
        <v>285</v>
      </c>
      <c r="B1138" s="33" t="s">
        <v>333</v>
      </c>
      <c r="C1138" s="42" t="s">
        <v>145</v>
      </c>
      <c r="D1138" s="43" t="s">
        <v>146</v>
      </c>
      <c r="E1138" s="53"/>
      <c r="F1138" s="53"/>
      <c r="G1138" s="53"/>
      <c r="H1138" s="53"/>
      <c r="I1138" s="54"/>
      <c r="J1138" s="50"/>
      <c r="K1138" s="54"/>
      <c r="L1138" s="55"/>
      <c r="M1138" s="59"/>
      <c r="N1138" s="59"/>
      <c r="O1138" s="53"/>
      <c r="P1138" s="53"/>
      <c r="Q1138" s="57">
        <f t="shared" si="509"/>
        <v>0</v>
      </c>
      <c r="R1138" s="53"/>
      <c r="S1138" s="53">
        <f>ROUND(R1138/12*3,0)</f>
        <v>0</v>
      </c>
      <c r="T1138" s="58"/>
      <c r="U1138" s="58"/>
      <c r="V1138" s="53">
        <f t="shared" si="511"/>
        <v>0</v>
      </c>
      <c r="W1138" s="59"/>
      <c r="X1138" s="6"/>
    </row>
    <row r="1139" spans="1:24" s="35" customFormat="1" ht="15.75" x14ac:dyDescent="0.25">
      <c r="A1139" s="33" t="s">
        <v>285</v>
      </c>
      <c r="B1139" s="33" t="s">
        <v>333</v>
      </c>
      <c r="C1139" s="42" t="s">
        <v>147</v>
      </c>
      <c r="D1139" s="43" t="s">
        <v>148</v>
      </c>
      <c r="E1139" s="53"/>
      <c r="F1139" s="53"/>
      <c r="G1139" s="53"/>
      <c r="H1139" s="53"/>
      <c r="I1139" s="54"/>
      <c r="J1139" s="50"/>
      <c r="K1139" s="54"/>
      <c r="L1139" s="55"/>
      <c r="M1139" s="59"/>
      <c r="N1139" s="59"/>
      <c r="O1139" s="53"/>
      <c r="P1139" s="53"/>
      <c r="Q1139" s="57">
        <f t="shared" si="509"/>
        <v>0</v>
      </c>
      <c r="R1139" s="53"/>
      <c r="S1139" s="53">
        <f>ROUND(R1139/12*3,0)</f>
        <v>0</v>
      </c>
      <c r="T1139" s="58"/>
      <c r="U1139" s="58"/>
      <c r="V1139" s="53">
        <f t="shared" si="511"/>
        <v>0</v>
      </c>
      <c r="W1139" s="59"/>
      <c r="X1139" s="6"/>
    </row>
    <row r="1140" spans="1:24" s="35" customFormat="1" ht="78.75" x14ac:dyDescent="0.25">
      <c r="A1140" s="33" t="s">
        <v>285</v>
      </c>
      <c r="B1140" s="33" t="s">
        <v>333</v>
      </c>
      <c r="C1140" s="42" t="s">
        <v>149</v>
      </c>
      <c r="D1140" s="43" t="s">
        <v>150</v>
      </c>
      <c r="E1140" s="53"/>
      <c r="F1140" s="53"/>
      <c r="G1140" s="53"/>
      <c r="H1140" s="53"/>
      <c r="I1140" s="54"/>
      <c r="J1140" s="50"/>
      <c r="K1140" s="54"/>
      <c r="L1140" s="55"/>
      <c r="M1140" s="59"/>
      <c r="N1140" s="59"/>
      <c r="O1140" s="53"/>
      <c r="P1140" s="53"/>
      <c r="Q1140" s="57">
        <f t="shared" si="509"/>
        <v>0</v>
      </c>
      <c r="R1140" s="53"/>
      <c r="S1140" s="53">
        <f>ROUND(R1140/12*3,0)</f>
        <v>0</v>
      </c>
      <c r="T1140" s="58"/>
      <c r="U1140" s="58"/>
      <c r="V1140" s="53">
        <f t="shared" si="511"/>
        <v>0</v>
      </c>
      <c r="W1140" s="59"/>
      <c r="X1140" s="6"/>
    </row>
    <row r="1141" spans="1:24" s="35" customFormat="1" ht="31.5" x14ac:dyDescent="0.25">
      <c r="A1141" s="33" t="s">
        <v>285</v>
      </c>
      <c r="B1141" s="33" t="s">
        <v>333</v>
      </c>
      <c r="C1141" s="42" t="s">
        <v>130</v>
      </c>
      <c r="D1141" s="43" t="s">
        <v>151</v>
      </c>
      <c r="E1141" s="53">
        <v>971907</v>
      </c>
      <c r="F1141" s="53">
        <f>ROUND(E1141/12*7,2)</f>
        <v>566945.75</v>
      </c>
      <c r="G1141" s="99">
        <v>560575</v>
      </c>
      <c r="H1141" s="99">
        <v>560575</v>
      </c>
      <c r="I1141" s="119"/>
      <c r="J1141" s="55"/>
      <c r="K1141" s="54">
        <f>G1141-F1141</f>
        <v>-6370.75</v>
      </c>
      <c r="L1141" s="55">
        <f>ROUND(K1141*100/-F1141,2)</f>
        <v>1.1200000000000001</v>
      </c>
      <c r="M1141" s="59"/>
      <c r="N1141" s="59"/>
      <c r="O1141" s="53">
        <v>1145</v>
      </c>
      <c r="P1141" s="53">
        <v>1145</v>
      </c>
      <c r="Q1141" s="57">
        <f t="shared" si="509"/>
        <v>0</v>
      </c>
      <c r="R1141" s="59">
        <v>267</v>
      </c>
      <c r="S1141" s="53">
        <f>ROUND(R1141/12*7,0)</f>
        <v>156</v>
      </c>
      <c r="T1141" s="58">
        <v>154</v>
      </c>
      <c r="U1141" s="58">
        <v>154</v>
      </c>
      <c r="V1141" s="53">
        <f t="shared" si="511"/>
        <v>0</v>
      </c>
      <c r="W1141" s="59"/>
      <c r="X1141" s="6"/>
    </row>
    <row r="1142" spans="1:24" s="35" customFormat="1" ht="47.25" x14ac:dyDescent="0.25">
      <c r="A1142" s="33" t="s">
        <v>285</v>
      </c>
      <c r="B1142" s="33" t="s">
        <v>333</v>
      </c>
      <c r="C1142" s="42" t="s">
        <v>174</v>
      </c>
      <c r="D1142" s="43" t="s">
        <v>175</v>
      </c>
      <c r="E1142" s="53"/>
      <c r="F1142" s="53"/>
      <c r="G1142" s="53"/>
      <c r="H1142" s="53"/>
      <c r="I1142" s="54"/>
      <c r="J1142" s="50"/>
      <c r="K1142" s="54"/>
      <c r="L1142" s="55"/>
      <c r="M1142" s="59"/>
      <c r="N1142" s="59"/>
      <c r="O1142" s="53"/>
      <c r="P1142" s="53"/>
      <c r="Q1142" s="57">
        <f t="shared" si="509"/>
        <v>0</v>
      </c>
      <c r="R1142" s="59"/>
      <c r="S1142" s="53">
        <f>ROUND(R1142/12*3,0)</f>
        <v>0</v>
      </c>
      <c r="T1142" s="58"/>
      <c r="U1142" s="58"/>
      <c r="V1142" s="53">
        <f t="shared" si="511"/>
        <v>0</v>
      </c>
      <c r="W1142" s="59"/>
      <c r="X1142" s="6"/>
    </row>
    <row r="1143" spans="1:24" s="35" customFormat="1" ht="31.5" x14ac:dyDescent="0.25">
      <c r="A1143" s="33" t="s">
        <v>285</v>
      </c>
      <c r="B1143" s="33" t="s">
        <v>333</v>
      </c>
      <c r="C1143" s="42" t="s">
        <v>129</v>
      </c>
      <c r="D1143" s="43" t="s">
        <v>152</v>
      </c>
      <c r="E1143" s="53">
        <v>300122</v>
      </c>
      <c r="F1143" s="53">
        <f>ROUND(E1143/12*7,2)</f>
        <v>175071.17</v>
      </c>
      <c r="G1143" s="99">
        <v>215622</v>
      </c>
      <c r="H1143" s="99">
        <v>171915</v>
      </c>
      <c r="I1143" s="119">
        <f>G1143-F1143</f>
        <v>40550.829999999987</v>
      </c>
      <c r="J1143" s="55">
        <f>ROUND(I1143/F1143*100,2)</f>
        <v>23.16</v>
      </c>
      <c r="K1143" s="54"/>
      <c r="L1143" s="55"/>
      <c r="M1143" s="59"/>
      <c r="N1143" s="59"/>
      <c r="O1143" s="53">
        <v>2404</v>
      </c>
      <c r="P1143" s="53">
        <v>1413</v>
      </c>
      <c r="Q1143" s="57">
        <f t="shared" si="509"/>
        <v>991</v>
      </c>
      <c r="R1143" s="59">
        <v>103</v>
      </c>
      <c r="S1143" s="53">
        <f>ROUND(R1143/12*7,0)</f>
        <v>60</v>
      </c>
      <c r="T1143" s="58">
        <v>73</v>
      </c>
      <c r="U1143" s="58">
        <v>58</v>
      </c>
      <c r="V1143" s="53">
        <f t="shared" si="511"/>
        <v>15</v>
      </c>
      <c r="W1143" s="59"/>
      <c r="X1143" s="6"/>
    </row>
    <row r="1144" spans="1:24" s="35" customFormat="1" ht="31.5" x14ac:dyDescent="0.25">
      <c r="A1144" s="33" t="s">
        <v>285</v>
      </c>
      <c r="B1144" s="33" t="s">
        <v>333</v>
      </c>
      <c r="C1144" s="42" t="s">
        <v>176</v>
      </c>
      <c r="D1144" s="43" t="s">
        <v>177</v>
      </c>
      <c r="E1144" s="53"/>
      <c r="F1144" s="53"/>
      <c r="G1144" s="53"/>
      <c r="H1144" s="53"/>
      <c r="I1144" s="54"/>
      <c r="J1144" s="50"/>
      <c r="K1144" s="54"/>
      <c r="L1144" s="55"/>
      <c r="M1144" s="59"/>
      <c r="N1144" s="59"/>
      <c r="O1144" s="53"/>
      <c r="P1144" s="53"/>
      <c r="Q1144" s="57">
        <f t="shared" si="509"/>
        <v>0</v>
      </c>
      <c r="R1144" s="53"/>
      <c r="S1144" s="53">
        <f>ROUND(R1144/12*3,0)</f>
        <v>0</v>
      </c>
      <c r="T1144" s="58"/>
      <c r="U1144" s="58"/>
      <c r="V1144" s="53">
        <f t="shared" si="511"/>
        <v>0</v>
      </c>
      <c r="W1144" s="59"/>
      <c r="X1144" s="6"/>
    </row>
    <row r="1145" spans="1:24" s="35" customFormat="1" ht="15.75" x14ac:dyDescent="0.25">
      <c r="A1145" s="33" t="s">
        <v>285</v>
      </c>
      <c r="B1145" s="33" t="s">
        <v>333</v>
      </c>
      <c r="C1145" s="42" t="s">
        <v>131</v>
      </c>
      <c r="D1145" s="43" t="s">
        <v>153</v>
      </c>
      <c r="E1145" s="53">
        <v>1506478</v>
      </c>
      <c r="F1145" s="53">
        <f>ROUND(E1145/12*7,2)</f>
        <v>878778.83</v>
      </c>
      <c r="G1145" s="99">
        <v>862970</v>
      </c>
      <c r="H1145" s="99">
        <v>862970</v>
      </c>
      <c r="I1145" s="119"/>
      <c r="J1145" s="55"/>
      <c r="K1145" s="54">
        <f>G1145-F1145</f>
        <v>-15808.829999999958</v>
      </c>
      <c r="L1145" s="55">
        <f>ROUND(K1145*100/-F1145,2)</f>
        <v>1.8</v>
      </c>
      <c r="M1145" s="59"/>
      <c r="N1145" s="59"/>
      <c r="O1145" s="53">
        <v>2288</v>
      </c>
      <c r="P1145" s="53">
        <v>2288</v>
      </c>
      <c r="Q1145" s="57">
        <f t="shared" si="509"/>
        <v>0</v>
      </c>
      <c r="R1145" s="59">
        <v>405</v>
      </c>
      <c r="S1145" s="53">
        <f>ROUND(R1145/12*7,0)</f>
        <v>236</v>
      </c>
      <c r="T1145" s="58">
        <v>232</v>
      </c>
      <c r="U1145" s="58">
        <v>232</v>
      </c>
      <c r="V1145" s="53">
        <f t="shared" si="511"/>
        <v>0</v>
      </c>
      <c r="W1145" s="59"/>
      <c r="X1145" s="6"/>
    </row>
    <row r="1146" spans="1:24" s="35" customFormat="1" ht="31.5" x14ac:dyDescent="0.25">
      <c r="A1146" s="33" t="s">
        <v>285</v>
      </c>
      <c r="B1146" s="33" t="s">
        <v>333</v>
      </c>
      <c r="C1146" s="42" t="s">
        <v>178</v>
      </c>
      <c r="D1146" s="43" t="s">
        <v>179</v>
      </c>
      <c r="E1146" s="53"/>
      <c r="F1146" s="53"/>
      <c r="G1146" s="53"/>
      <c r="H1146" s="53"/>
      <c r="I1146" s="54"/>
      <c r="J1146" s="50"/>
      <c r="K1146" s="54"/>
      <c r="L1146" s="55"/>
      <c r="M1146" s="59"/>
      <c r="N1146" s="59"/>
      <c r="O1146" s="53"/>
      <c r="P1146" s="53"/>
      <c r="Q1146" s="57">
        <f t="shared" si="509"/>
        <v>0</v>
      </c>
      <c r="R1146" s="53"/>
      <c r="S1146" s="53">
        <f>ROUND(R1146/12*3,0)</f>
        <v>0</v>
      </c>
      <c r="T1146" s="58"/>
      <c r="U1146" s="58"/>
      <c r="V1146" s="53">
        <f t="shared" si="511"/>
        <v>0</v>
      </c>
      <c r="W1146" s="59"/>
      <c r="X1146" s="6"/>
    </row>
    <row r="1147" spans="1:24" s="35" customFormat="1" ht="31.5" x14ac:dyDescent="0.25">
      <c r="A1147" s="33" t="s">
        <v>285</v>
      </c>
      <c r="B1147" s="33" t="s">
        <v>333</v>
      </c>
      <c r="C1147" s="42" t="s">
        <v>132</v>
      </c>
      <c r="D1147" s="43" t="s">
        <v>154</v>
      </c>
      <c r="E1147" s="53"/>
      <c r="F1147" s="53"/>
      <c r="G1147" s="53"/>
      <c r="H1147" s="53"/>
      <c r="I1147" s="54"/>
      <c r="J1147" s="50"/>
      <c r="K1147" s="54"/>
      <c r="L1147" s="55"/>
      <c r="M1147" s="59"/>
      <c r="N1147" s="59"/>
      <c r="O1147" s="53"/>
      <c r="P1147" s="53"/>
      <c r="Q1147" s="57">
        <f t="shared" si="509"/>
        <v>0</v>
      </c>
      <c r="R1147" s="53"/>
      <c r="S1147" s="53">
        <f>ROUND(R1147/12*3,0)</f>
        <v>0</v>
      </c>
      <c r="T1147" s="58"/>
      <c r="U1147" s="58"/>
      <c r="V1147" s="53">
        <f t="shared" si="511"/>
        <v>0</v>
      </c>
      <c r="W1147" s="59"/>
      <c r="X1147" s="6"/>
    </row>
    <row r="1148" spans="1:24" s="35" customFormat="1" ht="15.75" x14ac:dyDescent="0.25">
      <c r="A1148" s="33" t="s">
        <v>285</v>
      </c>
      <c r="B1148" s="33" t="s">
        <v>333</v>
      </c>
      <c r="C1148" s="42" t="s">
        <v>133</v>
      </c>
      <c r="D1148" s="43" t="s">
        <v>155</v>
      </c>
      <c r="E1148" s="53"/>
      <c r="F1148" s="53"/>
      <c r="G1148" s="53"/>
      <c r="H1148" s="53"/>
      <c r="I1148" s="54"/>
      <c r="J1148" s="50"/>
      <c r="K1148" s="54"/>
      <c r="L1148" s="55"/>
      <c r="M1148" s="59"/>
      <c r="N1148" s="59"/>
      <c r="O1148" s="53"/>
      <c r="P1148" s="53"/>
      <c r="Q1148" s="57">
        <f t="shared" si="509"/>
        <v>0</v>
      </c>
      <c r="R1148" s="53"/>
      <c r="S1148" s="53">
        <f>ROUND(R1148/12*3,0)</f>
        <v>0</v>
      </c>
      <c r="T1148" s="58"/>
      <c r="U1148" s="58"/>
      <c r="V1148" s="53">
        <f t="shared" si="511"/>
        <v>0</v>
      </c>
      <c r="W1148" s="59"/>
      <c r="X1148" s="6"/>
    </row>
    <row r="1149" spans="1:24" s="35" customFormat="1" ht="15.75" x14ac:dyDescent="0.25">
      <c r="A1149" s="33" t="s">
        <v>285</v>
      </c>
      <c r="B1149" s="33" t="s">
        <v>333</v>
      </c>
      <c r="C1149" s="42" t="s">
        <v>135</v>
      </c>
      <c r="D1149" s="43" t="s">
        <v>156</v>
      </c>
      <c r="E1149" s="53"/>
      <c r="F1149" s="53"/>
      <c r="G1149" s="53"/>
      <c r="H1149" s="53"/>
      <c r="I1149" s="54"/>
      <c r="J1149" s="50"/>
      <c r="K1149" s="54"/>
      <c r="L1149" s="55"/>
      <c r="M1149" s="59"/>
      <c r="N1149" s="59"/>
      <c r="O1149" s="53"/>
      <c r="P1149" s="53"/>
      <c r="Q1149" s="57">
        <f t="shared" si="509"/>
        <v>0</v>
      </c>
      <c r="R1149" s="53"/>
      <c r="S1149" s="53">
        <f>ROUND(R1149/12*3,0)</f>
        <v>0</v>
      </c>
      <c r="T1149" s="58"/>
      <c r="U1149" s="58"/>
      <c r="V1149" s="53">
        <f t="shared" si="511"/>
        <v>0</v>
      </c>
      <c r="W1149" s="59"/>
      <c r="X1149" s="6"/>
    </row>
    <row r="1150" spans="1:24" s="35" customFormat="1" ht="31.5" x14ac:dyDescent="0.25">
      <c r="A1150" s="33" t="s">
        <v>285</v>
      </c>
      <c r="B1150" s="33" t="s">
        <v>333</v>
      </c>
      <c r="C1150" s="42" t="s">
        <v>136</v>
      </c>
      <c r="D1150" s="43" t="s">
        <v>157</v>
      </c>
      <c r="E1150" s="53">
        <v>108800</v>
      </c>
      <c r="F1150" s="53">
        <f>ROUND(E1150/12*7,2)</f>
        <v>63466.67</v>
      </c>
      <c r="G1150" s="99">
        <v>80418</v>
      </c>
      <c r="H1150" s="99">
        <v>80418</v>
      </c>
      <c r="I1150" s="119">
        <f>G1150-F1150</f>
        <v>16951.330000000002</v>
      </c>
      <c r="J1150" s="55">
        <f>ROUND(I1150/F1150*100,2)</f>
        <v>26.71</v>
      </c>
      <c r="K1150" s="54"/>
      <c r="L1150" s="55"/>
      <c r="M1150" s="59"/>
      <c r="N1150" s="59"/>
      <c r="O1150" s="53">
        <v>2561</v>
      </c>
      <c r="P1150" s="53">
        <v>2561</v>
      </c>
      <c r="Q1150" s="57">
        <f t="shared" si="509"/>
        <v>0</v>
      </c>
      <c r="R1150" s="59">
        <v>23</v>
      </c>
      <c r="S1150" s="53">
        <f>ROUND(R1150/12*7,0)</f>
        <v>13</v>
      </c>
      <c r="T1150" s="58">
        <v>17</v>
      </c>
      <c r="U1150" s="58">
        <v>17</v>
      </c>
      <c r="V1150" s="53">
        <f t="shared" si="511"/>
        <v>0</v>
      </c>
      <c r="W1150" s="59"/>
      <c r="X1150" s="6"/>
    </row>
    <row r="1151" spans="1:24" s="35" customFormat="1" ht="47.25" x14ac:dyDescent="0.25">
      <c r="A1151" s="33" t="s">
        <v>285</v>
      </c>
      <c r="B1151" s="33" t="s">
        <v>333</v>
      </c>
      <c r="C1151" s="42" t="s">
        <v>134</v>
      </c>
      <c r="D1151" s="43" t="s">
        <v>158</v>
      </c>
      <c r="E1151" s="53"/>
      <c r="F1151" s="53"/>
      <c r="G1151" s="53"/>
      <c r="H1151" s="53"/>
      <c r="I1151" s="54"/>
      <c r="J1151" s="50"/>
      <c r="K1151" s="54"/>
      <c r="L1151" s="55"/>
      <c r="M1151" s="59"/>
      <c r="N1151" s="59"/>
      <c r="O1151" s="53"/>
      <c r="P1151" s="53"/>
      <c r="Q1151" s="57">
        <f t="shared" si="509"/>
        <v>0</v>
      </c>
      <c r="R1151" s="53"/>
      <c r="S1151" s="53">
        <f>ROUND(R1151/12*3,0)</f>
        <v>0</v>
      </c>
      <c r="T1151" s="58"/>
      <c r="U1151" s="58"/>
      <c r="V1151" s="53">
        <f t="shared" si="511"/>
        <v>0</v>
      </c>
      <c r="W1151" s="59"/>
      <c r="X1151" s="6"/>
    </row>
    <row r="1152" spans="1:24" s="35" customFormat="1" ht="15.75" x14ac:dyDescent="0.25">
      <c r="A1152" s="33" t="s">
        <v>285</v>
      </c>
      <c r="B1152" s="33" t="s">
        <v>333</v>
      </c>
      <c r="C1152" s="42" t="s">
        <v>138</v>
      </c>
      <c r="D1152" s="43" t="s">
        <v>159</v>
      </c>
      <c r="E1152" s="53">
        <v>448868</v>
      </c>
      <c r="F1152" s="53">
        <f t="shared" ref="F1152:F1153" si="512">ROUND(E1152/12*7,2)</f>
        <v>261839.67</v>
      </c>
      <c r="G1152" s="99">
        <v>270510</v>
      </c>
      <c r="H1152" s="99">
        <v>270510</v>
      </c>
      <c r="I1152" s="119">
        <f t="shared" ref="I1152" si="513">G1152-F1152</f>
        <v>8670.3299999999872</v>
      </c>
      <c r="J1152" s="55">
        <f t="shared" ref="J1152" si="514">ROUND(I1152/F1152*100,2)</f>
        <v>3.31</v>
      </c>
      <c r="K1152" s="54"/>
      <c r="L1152" s="55"/>
      <c r="M1152" s="59"/>
      <c r="N1152" s="59"/>
      <c r="O1152" s="53">
        <v>6953</v>
      </c>
      <c r="P1152" s="53">
        <v>6953</v>
      </c>
      <c r="Q1152" s="57">
        <f t="shared" si="509"/>
        <v>0</v>
      </c>
      <c r="R1152" s="59">
        <v>453</v>
      </c>
      <c r="S1152" s="53">
        <f t="shared" ref="S1152:S1153" si="515">ROUND(R1152/12*7,0)</f>
        <v>264</v>
      </c>
      <c r="T1152" s="58">
        <v>273</v>
      </c>
      <c r="U1152" s="58">
        <v>273</v>
      </c>
      <c r="V1152" s="53">
        <f t="shared" si="511"/>
        <v>0</v>
      </c>
      <c r="W1152" s="59"/>
      <c r="X1152" s="6"/>
    </row>
    <row r="1153" spans="1:24" s="35" customFormat="1" ht="15.75" x14ac:dyDescent="0.25">
      <c r="A1153" s="33" t="s">
        <v>285</v>
      </c>
      <c r="B1153" s="33" t="s">
        <v>333</v>
      </c>
      <c r="C1153" s="42" t="s">
        <v>180</v>
      </c>
      <c r="D1153" s="43" t="s">
        <v>181</v>
      </c>
      <c r="E1153" s="53">
        <v>1165527</v>
      </c>
      <c r="F1153" s="53">
        <f t="shared" si="512"/>
        <v>679890.75</v>
      </c>
      <c r="G1153" s="99">
        <v>642719</v>
      </c>
      <c r="H1153" s="99">
        <v>604348</v>
      </c>
      <c r="I1153" s="119"/>
      <c r="J1153" s="55"/>
      <c r="K1153" s="54">
        <f t="shared" ref="K1153" si="516">G1153-F1153</f>
        <v>-37171.75</v>
      </c>
      <c r="L1153" s="55">
        <f t="shared" ref="L1153" si="517">ROUND(K1153*100/-F1153,2)</f>
        <v>5.47</v>
      </c>
      <c r="M1153" s="59"/>
      <c r="N1153" s="59"/>
      <c r="O1153" s="53">
        <v>8998</v>
      </c>
      <c r="P1153" s="53">
        <v>8771</v>
      </c>
      <c r="Q1153" s="57">
        <f t="shared" si="509"/>
        <v>227</v>
      </c>
      <c r="R1153" s="59">
        <v>243</v>
      </c>
      <c r="S1153" s="53">
        <f t="shared" si="515"/>
        <v>142</v>
      </c>
      <c r="T1153" s="58">
        <v>134</v>
      </c>
      <c r="U1153" s="58">
        <v>126</v>
      </c>
      <c r="V1153" s="53">
        <f t="shared" si="511"/>
        <v>8</v>
      </c>
      <c r="W1153" s="59"/>
      <c r="X1153" s="6"/>
    </row>
    <row r="1154" spans="1:24" s="35" customFormat="1" ht="31.5" x14ac:dyDescent="0.25">
      <c r="A1154" s="33" t="s">
        <v>285</v>
      </c>
      <c r="B1154" s="33" t="s">
        <v>333</v>
      </c>
      <c r="C1154" s="42" t="s">
        <v>137</v>
      </c>
      <c r="D1154" s="43" t="s">
        <v>160</v>
      </c>
      <c r="E1154" s="53"/>
      <c r="F1154" s="53"/>
      <c r="G1154" s="53"/>
      <c r="H1154" s="53"/>
      <c r="I1154" s="54"/>
      <c r="J1154" s="50"/>
      <c r="K1154" s="54"/>
      <c r="L1154" s="55"/>
      <c r="M1154" s="59"/>
      <c r="N1154" s="59"/>
      <c r="O1154" s="53"/>
      <c r="P1154" s="53"/>
      <c r="Q1154" s="57">
        <f t="shared" si="509"/>
        <v>0</v>
      </c>
      <c r="R1154" s="53"/>
      <c r="S1154" s="53">
        <f>ROUND(R1154/12*3,0)</f>
        <v>0</v>
      </c>
      <c r="T1154" s="58"/>
      <c r="U1154" s="58"/>
      <c r="V1154" s="53">
        <f t="shared" si="511"/>
        <v>0</v>
      </c>
      <c r="W1154" s="59"/>
      <c r="X1154" s="6"/>
    </row>
    <row r="1155" spans="1:24" s="35" customFormat="1" ht="15.75" x14ac:dyDescent="0.25">
      <c r="A1155" s="33" t="s">
        <v>285</v>
      </c>
      <c r="B1155" s="33" t="s">
        <v>333</v>
      </c>
      <c r="C1155" s="42" t="s">
        <v>127</v>
      </c>
      <c r="D1155" s="43" t="s">
        <v>161</v>
      </c>
      <c r="E1155" s="53"/>
      <c r="F1155" s="53"/>
      <c r="G1155" s="53"/>
      <c r="H1155" s="53"/>
      <c r="I1155" s="54"/>
      <c r="J1155" s="50"/>
      <c r="K1155" s="54"/>
      <c r="L1155" s="55"/>
      <c r="M1155" s="59"/>
      <c r="N1155" s="59"/>
      <c r="O1155" s="53"/>
      <c r="P1155" s="53"/>
      <c r="Q1155" s="57">
        <f t="shared" si="509"/>
        <v>0</v>
      </c>
      <c r="R1155" s="53"/>
      <c r="S1155" s="53">
        <f>ROUND(R1155/12*3,0)</f>
        <v>0</v>
      </c>
      <c r="T1155" s="58"/>
      <c r="U1155" s="58"/>
      <c r="V1155" s="53">
        <f t="shared" si="511"/>
        <v>0</v>
      </c>
      <c r="W1155" s="59"/>
      <c r="X1155" s="6"/>
    </row>
    <row r="1156" spans="1:24" s="35" customFormat="1" ht="31.5" x14ac:dyDescent="0.25">
      <c r="A1156" s="33" t="s">
        <v>285</v>
      </c>
      <c r="B1156" s="33" t="s">
        <v>333</v>
      </c>
      <c r="C1156" s="42" t="s">
        <v>126</v>
      </c>
      <c r="D1156" s="43" t="s">
        <v>162</v>
      </c>
      <c r="E1156" s="53"/>
      <c r="F1156" s="53"/>
      <c r="G1156" s="53"/>
      <c r="H1156" s="53"/>
      <c r="I1156" s="54"/>
      <c r="J1156" s="50"/>
      <c r="K1156" s="54"/>
      <c r="L1156" s="55"/>
      <c r="M1156" s="59"/>
      <c r="N1156" s="59"/>
      <c r="O1156" s="53"/>
      <c r="P1156" s="53"/>
      <c r="Q1156" s="57">
        <f t="shared" si="509"/>
        <v>0</v>
      </c>
      <c r="R1156" s="53"/>
      <c r="S1156" s="53">
        <f>ROUND(R1156/12*3,0)</f>
        <v>0</v>
      </c>
      <c r="T1156" s="58"/>
      <c r="U1156" s="58"/>
      <c r="V1156" s="53">
        <f t="shared" si="511"/>
        <v>0</v>
      </c>
      <c r="W1156" s="59"/>
      <c r="X1156" s="6"/>
    </row>
    <row r="1157" spans="1:24" s="35" customFormat="1" ht="15.75" x14ac:dyDescent="0.25">
      <c r="A1157" s="33" t="s">
        <v>285</v>
      </c>
      <c r="B1157" s="33" t="s">
        <v>333</v>
      </c>
      <c r="C1157" s="42" t="s">
        <v>122</v>
      </c>
      <c r="D1157" s="43" t="s">
        <v>163</v>
      </c>
      <c r="E1157" s="53">
        <v>354015</v>
      </c>
      <c r="F1157" s="53">
        <f t="shared" ref="F1157:F1158" si="518">ROUND(E1157/12*7,2)</f>
        <v>206508.75</v>
      </c>
      <c r="G1157" s="99">
        <v>164658</v>
      </c>
      <c r="H1157" s="99">
        <v>164658</v>
      </c>
      <c r="I1157" s="119"/>
      <c r="J1157" s="55"/>
      <c r="K1157" s="54">
        <f t="shared" ref="K1157:K1158" si="519">G1157-F1157</f>
        <v>-41850.75</v>
      </c>
      <c r="L1157" s="55">
        <f t="shared" ref="L1157:L1158" si="520">ROUND(K1157*100/-F1157,2)</f>
        <v>20.27</v>
      </c>
      <c r="M1157" s="59"/>
      <c r="N1157" s="59"/>
      <c r="O1157" s="53">
        <v>3408</v>
      </c>
      <c r="P1157" s="53">
        <v>3408</v>
      </c>
      <c r="Q1157" s="57">
        <f t="shared" si="509"/>
        <v>0</v>
      </c>
      <c r="R1157" s="59">
        <v>43</v>
      </c>
      <c r="S1157" s="53">
        <f t="shared" ref="S1157:S1158" si="521">ROUND(R1157/12*7,0)</f>
        <v>25</v>
      </c>
      <c r="T1157" s="58">
        <v>20</v>
      </c>
      <c r="U1157" s="58">
        <v>20</v>
      </c>
      <c r="V1157" s="53">
        <f t="shared" si="511"/>
        <v>0</v>
      </c>
      <c r="W1157" s="59"/>
      <c r="X1157" s="6"/>
    </row>
    <row r="1158" spans="1:24" s="35" customFormat="1" ht="15.75" x14ac:dyDescent="0.25">
      <c r="A1158" s="33" t="s">
        <v>285</v>
      </c>
      <c r="B1158" s="33" t="s">
        <v>333</v>
      </c>
      <c r="C1158" s="42" t="s">
        <v>123</v>
      </c>
      <c r="D1158" s="43" t="s">
        <v>164</v>
      </c>
      <c r="E1158" s="53">
        <v>179192</v>
      </c>
      <c r="F1158" s="53">
        <f t="shared" si="518"/>
        <v>104528.67</v>
      </c>
      <c r="G1158" s="99">
        <v>98556</v>
      </c>
      <c r="H1158" s="99">
        <v>98556</v>
      </c>
      <c r="I1158" s="119"/>
      <c r="J1158" s="55"/>
      <c r="K1158" s="54">
        <f t="shared" si="519"/>
        <v>-5972.6699999999983</v>
      </c>
      <c r="L1158" s="55">
        <f t="shared" si="520"/>
        <v>5.71</v>
      </c>
      <c r="M1158" s="59"/>
      <c r="N1158" s="59"/>
      <c r="O1158" s="53">
        <v>2092</v>
      </c>
      <c r="P1158" s="53">
        <v>2092</v>
      </c>
      <c r="Q1158" s="57">
        <f t="shared" si="509"/>
        <v>0</v>
      </c>
      <c r="R1158" s="59">
        <v>60</v>
      </c>
      <c r="S1158" s="53">
        <f t="shared" si="521"/>
        <v>35</v>
      </c>
      <c r="T1158" s="58">
        <v>33</v>
      </c>
      <c r="U1158" s="58">
        <v>33</v>
      </c>
      <c r="V1158" s="53">
        <f t="shared" si="511"/>
        <v>0</v>
      </c>
      <c r="W1158" s="59"/>
      <c r="X1158" s="6"/>
    </row>
    <row r="1159" spans="1:24" s="35" customFormat="1" ht="15.75" x14ac:dyDescent="0.25">
      <c r="A1159" s="33" t="s">
        <v>285</v>
      </c>
      <c r="B1159" s="33" t="s">
        <v>333</v>
      </c>
      <c r="C1159" s="42" t="s">
        <v>182</v>
      </c>
      <c r="D1159" s="43" t="s">
        <v>183</v>
      </c>
      <c r="E1159" s="53"/>
      <c r="F1159" s="53"/>
      <c r="G1159" s="53"/>
      <c r="H1159" s="53"/>
      <c r="I1159" s="54"/>
      <c r="J1159" s="50"/>
      <c r="K1159" s="54"/>
      <c r="L1159" s="55"/>
      <c r="M1159" s="59"/>
      <c r="N1159" s="59"/>
      <c r="O1159" s="53"/>
      <c r="P1159" s="53"/>
      <c r="Q1159" s="57">
        <f t="shared" si="509"/>
        <v>0</v>
      </c>
      <c r="R1159" s="53"/>
      <c r="S1159" s="53">
        <f t="shared" ref="S1159:S1169" si="522">ROUND(R1159/12*3,0)</f>
        <v>0</v>
      </c>
      <c r="T1159" s="58"/>
      <c r="U1159" s="58"/>
      <c r="V1159" s="53">
        <f t="shared" si="511"/>
        <v>0</v>
      </c>
      <c r="W1159" s="59"/>
      <c r="X1159" s="6"/>
    </row>
    <row r="1160" spans="1:24" s="35" customFormat="1" ht="15.75" x14ac:dyDescent="0.25">
      <c r="A1160" s="33" t="s">
        <v>285</v>
      </c>
      <c r="B1160" s="33" t="s">
        <v>333</v>
      </c>
      <c r="C1160" s="42" t="s">
        <v>184</v>
      </c>
      <c r="D1160" s="43" t="s">
        <v>185</v>
      </c>
      <c r="E1160" s="53"/>
      <c r="F1160" s="53"/>
      <c r="G1160" s="53"/>
      <c r="H1160" s="53"/>
      <c r="I1160" s="54"/>
      <c r="J1160" s="50"/>
      <c r="K1160" s="54"/>
      <c r="L1160" s="55"/>
      <c r="M1160" s="59"/>
      <c r="N1160" s="59"/>
      <c r="O1160" s="53"/>
      <c r="P1160" s="53"/>
      <c r="Q1160" s="57">
        <f t="shared" si="509"/>
        <v>0</v>
      </c>
      <c r="R1160" s="53"/>
      <c r="S1160" s="53">
        <f t="shared" si="522"/>
        <v>0</v>
      </c>
      <c r="T1160" s="58"/>
      <c r="U1160" s="58"/>
      <c r="V1160" s="53">
        <f t="shared" si="511"/>
        <v>0</v>
      </c>
      <c r="W1160" s="59"/>
      <c r="X1160" s="6"/>
    </row>
    <row r="1161" spans="1:24" s="35" customFormat="1" ht="15.75" x14ac:dyDescent="0.25">
      <c r="A1161" s="33" t="s">
        <v>285</v>
      </c>
      <c r="B1161" s="33" t="s">
        <v>333</v>
      </c>
      <c r="C1161" s="42" t="s">
        <v>186</v>
      </c>
      <c r="D1161" s="43" t="s">
        <v>187</v>
      </c>
      <c r="E1161" s="53"/>
      <c r="F1161" s="53"/>
      <c r="G1161" s="53"/>
      <c r="H1161" s="53"/>
      <c r="I1161" s="54"/>
      <c r="J1161" s="50"/>
      <c r="K1161" s="54"/>
      <c r="L1161" s="55"/>
      <c r="M1161" s="59"/>
      <c r="N1161" s="59"/>
      <c r="O1161" s="53"/>
      <c r="P1161" s="53"/>
      <c r="Q1161" s="57">
        <f t="shared" si="509"/>
        <v>0</v>
      </c>
      <c r="R1161" s="53"/>
      <c r="S1161" s="53">
        <f t="shared" si="522"/>
        <v>0</v>
      </c>
      <c r="T1161" s="58"/>
      <c r="U1161" s="58"/>
      <c r="V1161" s="53">
        <f t="shared" si="511"/>
        <v>0</v>
      </c>
      <c r="W1161" s="59"/>
      <c r="X1161" s="6"/>
    </row>
    <row r="1162" spans="1:24" s="35" customFormat="1" ht="31.5" x14ac:dyDescent="0.25">
      <c r="A1162" s="33" t="s">
        <v>285</v>
      </c>
      <c r="B1162" s="33" t="s">
        <v>333</v>
      </c>
      <c r="C1162" s="42" t="s">
        <v>188</v>
      </c>
      <c r="D1162" s="43" t="s">
        <v>189</v>
      </c>
      <c r="E1162" s="53"/>
      <c r="F1162" s="53"/>
      <c r="G1162" s="53"/>
      <c r="H1162" s="53"/>
      <c r="I1162" s="54"/>
      <c r="J1162" s="50"/>
      <c r="K1162" s="54"/>
      <c r="L1162" s="55"/>
      <c r="M1162" s="59"/>
      <c r="N1162" s="59"/>
      <c r="O1162" s="53"/>
      <c r="P1162" s="53"/>
      <c r="Q1162" s="57">
        <f t="shared" si="509"/>
        <v>0</v>
      </c>
      <c r="R1162" s="53"/>
      <c r="S1162" s="53">
        <f t="shared" si="522"/>
        <v>0</v>
      </c>
      <c r="T1162" s="58"/>
      <c r="U1162" s="58"/>
      <c r="V1162" s="53">
        <f t="shared" si="511"/>
        <v>0</v>
      </c>
      <c r="W1162" s="59"/>
      <c r="X1162" s="6"/>
    </row>
    <row r="1163" spans="1:24" s="35" customFormat="1" ht="15.75" x14ac:dyDescent="0.25">
      <c r="A1163" s="33" t="s">
        <v>285</v>
      </c>
      <c r="B1163" s="33" t="s">
        <v>333</v>
      </c>
      <c r="C1163" s="42" t="s">
        <v>124</v>
      </c>
      <c r="D1163" s="43" t="s">
        <v>165</v>
      </c>
      <c r="E1163" s="53"/>
      <c r="F1163" s="53"/>
      <c r="G1163" s="53"/>
      <c r="H1163" s="53"/>
      <c r="I1163" s="54"/>
      <c r="J1163" s="50"/>
      <c r="K1163" s="54"/>
      <c r="L1163" s="55"/>
      <c r="M1163" s="59"/>
      <c r="N1163" s="59"/>
      <c r="O1163" s="53"/>
      <c r="P1163" s="53"/>
      <c r="Q1163" s="57">
        <f t="shared" si="509"/>
        <v>0</v>
      </c>
      <c r="R1163" s="53"/>
      <c r="S1163" s="53">
        <f t="shared" si="522"/>
        <v>0</v>
      </c>
      <c r="T1163" s="58"/>
      <c r="U1163" s="58"/>
      <c r="V1163" s="53">
        <f t="shared" si="511"/>
        <v>0</v>
      </c>
      <c r="W1163" s="59"/>
      <c r="X1163" s="6"/>
    </row>
    <row r="1164" spans="1:24" s="35" customFormat="1" ht="15.75" x14ac:dyDescent="0.25">
      <c r="A1164" s="33" t="s">
        <v>285</v>
      </c>
      <c r="B1164" s="33" t="s">
        <v>333</v>
      </c>
      <c r="C1164" s="42" t="s">
        <v>125</v>
      </c>
      <c r="D1164" s="43" t="s">
        <v>166</v>
      </c>
      <c r="E1164" s="53"/>
      <c r="F1164" s="53"/>
      <c r="G1164" s="53"/>
      <c r="H1164" s="53"/>
      <c r="I1164" s="54"/>
      <c r="J1164" s="50"/>
      <c r="K1164" s="54"/>
      <c r="L1164" s="55"/>
      <c r="M1164" s="59"/>
      <c r="N1164" s="59"/>
      <c r="O1164" s="53"/>
      <c r="P1164" s="53"/>
      <c r="Q1164" s="57">
        <f t="shared" si="509"/>
        <v>0</v>
      </c>
      <c r="R1164" s="53"/>
      <c r="S1164" s="53">
        <f t="shared" si="522"/>
        <v>0</v>
      </c>
      <c r="T1164" s="58"/>
      <c r="U1164" s="58"/>
      <c r="V1164" s="53">
        <f t="shared" si="511"/>
        <v>0</v>
      </c>
      <c r="W1164" s="59"/>
      <c r="X1164" s="6"/>
    </row>
    <row r="1165" spans="1:24" s="35" customFormat="1" ht="47.25" x14ac:dyDescent="0.25">
      <c r="A1165" s="33" t="s">
        <v>285</v>
      </c>
      <c r="B1165" s="33" t="s">
        <v>333</v>
      </c>
      <c r="C1165" s="42" t="s">
        <v>34</v>
      </c>
      <c r="D1165" s="43" t="s">
        <v>167</v>
      </c>
      <c r="E1165" s="53"/>
      <c r="F1165" s="53"/>
      <c r="G1165" s="53"/>
      <c r="H1165" s="53"/>
      <c r="I1165" s="54"/>
      <c r="J1165" s="50"/>
      <c r="K1165" s="54"/>
      <c r="L1165" s="55"/>
      <c r="M1165" s="59"/>
      <c r="N1165" s="59"/>
      <c r="O1165" s="53"/>
      <c r="P1165" s="53"/>
      <c r="Q1165" s="57">
        <f t="shared" si="509"/>
        <v>0</v>
      </c>
      <c r="R1165" s="53"/>
      <c r="S1165" s="53">
        <f t="shared" si="522"/>
        <v>0</v>
      </c>
      <c r="T1165" s="58"/>
      <c r="U1165" s="58"/>
      <c r="V1165" s="53">
        <f t="shared" si="511"/>
        <v>0</v>
      </c>
      <c r="W1165" s="59"/>
      <c r="X1165" s="6"/>
    </row>
    <row r="1166" spans="1:24" s="35" customFormat="1" ht="15.75" x14ac:dyDescent="0.25">
      <c r="A1166" s="33" t="s">
        <v>285</v>
      </c>
      <c r="B1166" s="33" t="s">
        <v>333</v>
      </c>
      <c r="C1166" s="42" t="s">
        <v>35</v>
      </c>
      <c r="D1166" s="43" t="s">
        <v>168</v>
      </c>
      <c r="E1166" s="53"/>
      <c r="F1166" s="53"/>
      <c r="G1166" s="53"/>
      <c r="H1166" s="53"/>
      <c r="I1166" s="54"/>
      <c r="J1166" s="50"/>
      <c r="K1166" s="54"/>
      <c r="L1166" s="55"/>
      <c r="M1166" s="59"/>
      <c r="N1166" s="59"/>
      <c r="O1166" s="53"/>
      <c r="P1166" s="53"/>
      <c r="Q1166" s="57">
        <f t="shared" ref="Q1166:Q1187" si="523">O1166-P1166</f>
        <v>0</v>
      </c>
      <c r="R1166" s="53"/>
      <c r="S1166" s="53">
        <f t="shared" si="522"/>
        <v>0</v>
      </c>
      <c r="T1166" s="58"/>
      <c r="U1166" s="58"/>
      <c r="V1166" s="53">
        <f t="shared" ref="V1166:V1187" si="524">T1166-U1166</f>
        <v>0</v>
      </c>
      <c r="W1166" s="59"/>
      <c r="X1166" s="6"/>
    </row>
    <row r="1167" spans="1:24" s="35" customFormat="1" ht="31.5" x14ac:dyDescent="0.25">
      <c r="A1167" s="33" t="s">
        <v>285</v>
      </c>
      <c r="B1167" s="33" t="s">
        <v>333</v>
      </c>
      <c r="C1167" s="42" t="s">
        <v>36</v>
      </c>
      <c r="D1167" s="43" t="s">
        <v>190</v>
      </c>
      <c r="E1167" s="53"/>
      <c r="F1167" s="53"/>
      <c r="G1167" s="53"/>
      <c r="H1167" s="53"/>
      <c r="I1167" s="54"/>
      <c r="J1167" s="50"/>
      <c r="K1167" s="54"/>
      <c r="L1167" s="55"/>
      <c r="M1167" s="59"/>
      <c r="N1167" s="59"/>
      <c r="O1167" s="53"/>
      <c r="P1167" s="53"/>
      <c r="Q1167" s="57">
        <f t="shared" si="523"/>
        <v>0</v>
      </c>
      <c r="R1167" s="53"/>
      <c r="S1167" s="53">
        <f t="shared" si="522"/>
        <v>0</v>
      </c>
      <c r="T1167" s="58"/>
      <c r="U1167" s="58"/>
      <c r="V1167" s="53">
        <f t="shared" si="524"/>
        <v>0</v>
      </c>
      <c r="W1167" s="59"/>
      <c r="X1167" s="6"/>
    </row>
    <row r="1168" spans="1:24" s="35" customFormat="1" ht="31.5" x14ac:dyDescent="0.25">
      <c r="A1168" s="33" t="s">
        <v>285</v>
      </c>
      <c r="B1168" s="33" t="s">
        <v>333</v>
      </c>
      <c r="C1168" s="42" t="s">
        <v>37</v>
      </c>
      <c r="D1168" s="43" t="s">
        <v>191</v>
      </c>
      <c r="E1168" s="53"/>
      <c r="F1168" s="53"/>
      <c r="G1168" s="53"/>
      <c r="H1168" s="53"/>
      <c r="I1168" s="54"/>
      <c r="J1168" s="50"/>
      <c r="K1168" s="54"/>
      <c r="L1168" s="55"/>
      <c r="M1168" s="59"/>
      <c r="N1168" s="59"/>
      <c r="O1168" s="53"/>
      <c r="P1168" s="53"/>
      <c r="Q1168" s="57">
        <f t="shared" si="523"/>
        <v>0</v>
      </c>
      <c r="R1168" s="53"/>
      <c r="S1168" s="53">
        <f t="shared" si="522"/>
        <v>0</v>
      </c>
      <c r="T1168" s="58"/>
      <c r="U1168" s="58"/>
      <c r="V1168" s="53">
        <f t="shared" si="524"/>
        <v>0</v>
      </c>
      <c r="W1168" s="59"/>
      <c r="X1168" s="6"/>
    </row>
    <row r="1169" spans="1:26" s="35" customFormat="1" ht="31.5" x14ac:dyDescent="0.25">
      <c r="A1169" s="33" t="s">
        <v>285</v>
      </c>
      <c r="B1169" s="33" t="s">
        <v>333</v>
      </c>
      <c r="C1169" s="42" t="s">
        <v>38</v>
      </c>
      <c r="D1169" s="43" t="s">
        <v>169</v>
      </c>
      <c r="E1169" s="53"/>
      <c r="F1169" s="53"/>
      <c r="G1169" s="53"/>
      <c r="H1169" s="53"/>
      <c r="I1169" s="54"/>
      <c r="J1169" s="50"/>
      <c r="K1169" s="54"/>
      <c r="L1169" s="55"/>
      <c r="M1169" s="59"/>
      <c r="N1169" s="59"/>
      <c r="O1169" s="53"/>
      <c r="P1169" s="53"/>
      <c r="Q1169" s="57">
        <f t="shared" si="523"/>
        <v>0</v>
      </c>
      <c r="R1169" s="53"/>
      <c r="S1169" s="53">
        <f t="shared" si="522"/>
        <v>0</v>
      </c>
      <c r="T1169" s="58"/>
      <c r="U1169" s="58"/>
      <c r="V1169" s="53">
        <f t="shared" si="524"/>
        <v>0</v>
      </c>
      <c r="W1169" s="59"/>
      <c r="X1169" s="6"/>
    </row>
    <row r="1170" spans="1:26" s="35" customFormat="1" ht="15.75" x14ac:dyDescent="0.25">
      <c r="A1170" s="33" t="s">
        <v>285</v>
      </c>
      <c r="B1170" s="33" t="s">
        <v>333</v>
      </c>
      <c r="C1170" s="42" t="s">
        <v>39</v>
      </c>
      <c r="D1170" s="43" t="s">
        <v>170</v>
      </c>
      <c r="E1170" s="53">
        <v>447849</v>
      </c>
      <c r="F1170" s="53">
        <f>ROUND(E1170/12*7,2)</f>
        <v>261245.25</v>
      </c>
      <c r="G1170" s="99">
        <v>258260</v>
      </c>
      <c r="H1170" s="99">
        <v>258260</v>
      </c>
      <c r="I1170" s="119"/>
      <c r="J1170" s="55"/>
      <c r="K1170" s="54">
        <f>G1170-F1170</f>
        <v>-2985.25</v>
      </c>
      <c r="L1170" s="55">
        <f>ROUND(K1170*100/-F1170,2)</f>
        <v>1.1399999999999999</v>
      </c>
      <c r="M1170" s="59"/>
      <c r="N1170" s="59"/>
      <c r="O1170" s="53">
        <v>16744</v>
      </c>
      <c r="P1170" s="53">
        <v>16744</v>
      </c>
      <c r="Q1170" s="57">
        <f t="shared" si="523"/>
        <v>0</v>
      </c>
      <c r="R1170" s="59">
        <v>300</v>
      </c>
      <c r="S1170" s="53">
        <f>ROUND(R1170/12*7,0)</f>
        <v>175</v>
      </c>
      <c r="T1170" s="58">
        <v>173</v>
      </c>
      <c r="U1170" s="58">
        <v>173</v>
      </c>
      <c r="V1170" s="53">
        <f t="shared" si="524"/>
        <v>0</v>
      </c>
      <c r="W1170" s="59"/>
      <c r="X1170" s="6"/>
    </row>
    <row r="1171" spans="1:26" s="35" customFormat="1" ht="47.25" x14ac:dyDescent="0.25">
      <c r="A1171" s="33" t="s">
        <v>285</v>
      </c>
      <c r="B1171" s="33" t="s">
        <v>333</v>
      </c>
      <c r="C1171" s="42" t="s">
        <v>40</v>
      </c>
      <c r="D1171" s="43" t="s">
        <v>172</v>
      </c>
      <c r="E1171" s="53"/>
      <c r="F1171" s="53"/>
      <c r="G1171" s="53"/>
      <c r="H1171" s="53"/>
      <c r="I1171" s="54"/>
      <c r="J1171" s="50"/>
      <c r="K1171" s="54"/>
      <c r="L1171" s="55"/>
      <c r="M1171" s="59"/>
      <c r="N1171" s="59"/>
      <c r="O1171" s="53"/>
      <c r="P1171" s="53"/>
      <c r="Q1171" s="57">
        <f t="shared" si="523"/>
        <v>0</v>
      </c>
      <c r="R1171" s="53"/>
      <c r="S1171" s="53">
        <f t="shared" ref="S1171:S1181" si="525">ROUND(R1171/12*3,0)</f>
        <v>0</v>
      </c>
      <c r="T1171" s="58"/>
      <c r="U1171" s="58"/>
      <c r="V1171" s="53">
        <f t="shared" si="524"/>
        <v>0</v>
      </c>
      <c r="W1171" s="59"/>
      <c r="X1171" s="6"/>
    </row>
    <row r="1172" spans="1:26" s="35" customFormat="1" ht="15.75" x14ac:dyDescent="0.25">
      <c r="A1172" s="33" t="s">
        <v>285</v>
      </c>
      <c r="B1172" s="33" t="s">
        <v>333</v>
      </c>
      <c r="C1172" s="42" t="s">
        <v>41</v>
      </c>
      <c r="D1172" s="43" t="s">
        <v>171</v>
      </c>
      <c r="E1172" s="53"/>
      <c r="F1172" s="53"/>
      <c r="G1172" s="53"/>
      <c r="H1172" s="53"/>
      <c r="I1172" s="54"/>
      <c r="J1172" s="50"/>
      <c r="K1172" s="54"/>
      <c r="L1172" s="55"/>
      <c r="M1172" s="59"/>
      <c r="N1172" s="59"/>
      <c r="O1172" s="53"/>
      <c r="P1172" s="53"/>
      <c r="Q1172" s="57">
        <f t="shared" si="523"/>
        <v>0</v>
      </c>
      <c r="R1172" s="53"/>
      <c r="S1172" s="53">
        <f t="shared" si="525"/>
        <v>0</v>
      </c>
      <c r="T1172" s="58"/>
      <c r="U1172" s="58"/>
      <c r="V1172" s="53">
        <f t="shared" si="524"/>
        <v>0</v>
      </c>
      <c r="W1172" s="59"/>
      <c r="X1172" s="6"/>
    </row>
    <row r="1173" spans="1:26" s="35" customFormat="1" ht="15.75" x14ac:dyDescent="0.25">
      <c r="A1173" s="33" t="s">
        <v>285</v>
      </c>
      <c r="B1173" s="33" t="s">
        <v>333</v>
      </c>
      <c r="C1173" s="42" t="s">
        <v>42</v>
      </c>
      <c r="D1173" s="43" t="s">
        <v>192</v>
      </c>
      <c r="E1173" s="53"/>
      <c r="F1173" s="53"/>
      <c r="G1173" s="53"/>
      <c r="H1173" s="53"/>
      <c r="I1173" s="54"/>
      <c r="J1173" s="50"/>
      <c r="K1173" s="54"/>
      <c r="L1173" s="55"/>
      <c r="M1173" s="59"/>
      <c r="N1173" s="59"/>
      <c r="O1173" s="53"/>
      <c r="P1173" s="53"/>
      <c r="Q1173" s="57">
        <f t="shared" si="523"/>
        <v>0</v>
      </c>
      <c r="R1173" s="53"/>
      <c r="S1173" s="53">
        <f t="shared" si="525"/>
        <v>0</v>
      </c>
      <c r="T1173" s="58"/>
      <c r="U1173" s="58"/>
      <c r="V1173" s="53">
        <f t="shared" si="524"/>
        <v>0</v>
      </c>
      <c r="W1173" s="59"/>
      <c r="X1173" s="6"/>
    </row>
    <row r="1174" spans="1:26" s="35" customFormat="1" ht="15.75" x14ac:dyDescent="0.25">
      <c r="A1174" s="33" t="s">
        <v>285</v>
      </c>
      <c r="B1174" s="33" t="s">
        <v>333</v>
      </c>
      <c r="C1174" s="42" t="s">
        <v>43</v>
      </c>
      <c r="D1174" s="43" t="s">
        <v>193</v>
      </c>
      <c r="E1174" s="53"/>
      <c r="F1174" s="53"/>
      <c r="G1174" s="53"/>
      <c r="H1174" s="53"/>
      <c r="I1174" s="54"/>
      <c r="J1174" s="50"/>
      <c r="K1174" s="54"/>
      <c r="L1174" s="55"/>
      <c r="M1174" s="59"/>
      <c r="N1174" s="59"/>
      <c r="O1174" s="53"/>
      <c r="P1174" s="53"/>
      <c r="Q1174" s="57">
        <f t="shared" si="523"/>
        <v>0</v>
      </c>
      <c r="R1174" s="53"/>
      <c r="S1174" s="53">
        <f t="shared" si="525"/>
        <v>0</v>
      </c>
      <c r="T1174" s="58"/>
      <c r="U1174" s="58"/>
      <c r="V1174" s="53">
        <f t="shared" si="524"/>
        <v>0</v>
      </c>
      <c r="W1174" s="59"/>
      <c r="X1174" s="6"/>
    </row>
    <row r="1175" spans="1:26" s="35" customFormat="1" ht="15.75" x14ac:dyDescent="0.25">
      <c r="A1175" s="33" t="s">
        <v>285</v>
      </c>
      <c r="B1175" s="33" t="s">
        <v>333</v>
      </c>
      <c r="C1175" s="42" t="s">
        <v>44</v>
      </c>
      <c r="D1175" s="43" t="s">
        <v>173</v>
      </c>
      <c r="E1175" s="53">
        <v>6427</v>
      </c>
      <c r="F1175" s="53">
        <f>ROUND(E1175/12*7,2)</f>
        <v>3749.08</v>
      </c>
      <c r="G1175" s="99">
        <v>1169</v>
      </c>
      <c r="H1175" s="99">
        <v>1169</v>
      </c>
      <c r="I1175" s="119"/>
      <c r="J1175" s="55"/>
      <c r="K1175" s="54">
        <f>G1175-F1175</f>
        <v>-2580.08</v>
      </c>
      <c r="L1175" s="55">
        <f>ROUND(K1175*100/-F1175,2)</f>
        <v>68.819999999999993</v>
      </c>
      <c r="M1175" s="59"/>
      <c r="N1175" s="59"/>
      <c r="O1175" s="53">
        <v>21</v>
      </c>
      <c r="P1175" s="53">
        <v>21</v>
      </c>
      <c r="Q1175" s="57">
        <f t="shared" si="523"/>
        <v>0</v>
      </c>
      <c r="R1175" s="59">
        <v>11</v>
      </c>
      <c r="S1175" s="53">
        <f>ROUND(R1175/12*7,0)</f>
        <v>6</v>
      </c>
      <c r="T1175" s="58">
        <v>2</v>
      </c>
      <c r="U1175" s="58">
        <v>2</v>
      </c>
      <c r="V1175" s="53">
        <f t="shared" si="524"/>
        <v>0</v>
      </c>
      <c r="W1175" s="59"/>
      <c r="X1175" s="6"/>
    </row>
    <row r="1176" spans="1:26" s="35" customFormat="1" ht="15.75" x14ac:dyDescent="0.25">
      <c r="A1176" s="33" t="s">
        <v>285</v>
      </c>
      <c r="B1176" s="33" t="s">
        <v>333</v>
      </c>
      <c r="C1176" s="42" t="s">
        <v>45</v>
      </c>
      <c r="D1176" s="43" t="s">
        <v>187</v>
      </c>
      <c r="E1176" s="53"/>
      <c r="F1176" s="53"/>
      <c r="G1176" s="53"/>
      <c r="H1176" s="53"/>
      <c r="I1176" s="54"/>
      <c r="J1176" s="50"/>
      <c r="K1176" s="54"/>
      <c r="L1176" s="55"/>
      <c r="M1176" s="59"/>
      <c r="N1176" s="59"/>
      <c r="O1176" s="53"/>
      <c r="P1176" s="53"/>
      <c r="Q1176" s="57">
        <f t="shared" si="523"/>
        <v>0</v>
      </c>
      <c r="R1176" s="53"/>
      <c r="S1176" s="53">
        <f t="shared" si="525"/>
        <v>0</v>
      </c>
      <c r="T1176" s="58"/>
      <c r="U1176" s="58"/>
      <c r="V1176" s="53">
        <f t="shared" si="524"/>
        <v>0</v>
      </c>
      <c r="W1176" s="59"/>
      <c r="X1176" s="6"/>
    </row>
    <row r="1177" spans="1:26" s="35" customFormat="1" ht="15.75" x14ac:dyDescent="0.25">
      <c r="A1177" s="33" t="s">
        <v>285</v>
      </c>
      <c r="B1177" s="33" t="s">
        <v>333</v>
      </c>
      <c r="C1177" s="42" t="s">
        <v>46</v>
      </c>
      <c r="D1177" s="43" t="s">
        <v>194</v>
      </c>
      <c r="E1177" s="53"/>
      <c r="F1177" s="53"/>
      <c r="G1177" s="53"/>
      <c r="H1177" s="53"/>
      <c r="I1177" s="54"/>
      <c r="J1177" s="50"/>
      <c r="K1177" s="54"/>
      <c r="L1177" s="55"/>
      <c r="M1177" s="59"/>
      <c r="N1177" s="59"/>
      <c r="O1177" s="53"/>
      <c r="P1177" s="53"/>
      <c r="Q1177" s="57">
        <f t="shared" si="523"/>
        <v>0</v>
      </c>
      <c r="R1177" s="53"/>
      <c r="S1177" s="53">
        <f t="shared" si="525"/>
        <v>0</v>
      </c>
      <c r="T1177" s="58"/>
      <c r="U1177" s="58"/>
      <c r="V1177" s="53">
        <f t="shared" si="524"/>
        <v>0</v>
      </c>
      <c r="W1177" s="59"/>
      <c r="X1177" s="6"/>
    </row>
    <row r="1178" spans="1:26" s="35" customFormat="1" ht="15.75" x14ac:dyDescent="0.25">
      <c r="A1178" s="33" t="s">
        <v>285</v>
      </c>
      <c r="B1178" s="33" t="s">
        <v>333</v>
      </c>
      <c r="C1178" s="42" t="s">
        <v>47</v>
      </c>
      <c r="D1178" s="43" t="s">
        <v>121</v>
      </c>
      <c r="E1178" s="53"/>
      <c r="F1178" s="53"/>
      <c r="G1178" s="53"/>
      <c r="H1178" s="53"/>
      <c r="I1178" s="54"/>
      <c r="J1178" s="50"/>
      <c r="K1178" s="54"/>
      <c r="L1178" s="55"/>
      <c r="M1178" s="59"/>
      <c r="N1178" s="59"/>
      <c r="O1178" s="53"/>
      <c r="P1178" s="53"/>
      <c r="Q1178" s="57">
        <f t="shared" si="523"/>
        <v>0</v>
      </c>
      <c r="R1178" s="53"/>
      <c r="S1178" s="53">
        <f t="shared" si="525"/>
        <v>0</v>
      </c>
      <c r="T1178" s="58"/>
      <c r="U1178" s="58"/>
      <c r="V1178" s="53">
        <f t="shared" si="524"/>
        <v>0</v>
      </c>
      <c r="W1178" s="59"/>
      <c r="X1178" s="6"/>
    </row>
    <row r="1179" spans="1:26" s="35" customFormat="1" ht="15.75" x14ac:dyDescent="0.25">
      <c r="A1179" s="33" t="s">
        <v>285</v>
      </c>
      <c r="B1179" s="33" t="s">
        <v>333</v>
      </c>
      <c r="C1179" s="42" t="s">
        <v>48</v>
      </c>
      <c r="D1179" s="43" t="s">
        <v>195</v>
      </c>
      <c r="E1179" s="53"/>
      <c r="F1179" s="53"/>
      <c r="G1179" s="53"/>
      <c r="H1179" s="53"/>
      <c r="I1179" s="54"/>
      <c r="J1179" s="50"/>
      <c r="K1179" s="54"/>
      <c r="L1179" s="55"/>
      <c r="M1179" s="59"/>
      <c r="N1179" s="59"/>
      <c r="O1179" s="53"/>
      <c r="P1179" s="53"/>
      <c r="Q1179" s="57">
        <f t="shared" si="523"/>
        <v>0</v>
      </c>
      <c r="R1179" s="53"/>
      <c r="S1179" s="53">
        <f t="shared" si="525"/>
        <v>0</v>
      </c>
      <c r="T1179" s="58"/>
      <c r="U1179" s="58"/>
      <c r="V1179" s="53">
        <f t="shared" si="524"/>
        <v>0</v>
      </c>
      <c r="W1179" s="59"/>
      <c r="X1179" s="6"/>
    </row>
    <row r="1180" spans="1:26" s="35" customFormat="1" ht="31.5" x14ac:dyDescent="0.25">
      <c r="A1180" s="33" t="s">
        <v>285</v>
      </c>
      <c r="B1180" s="33" t="s">
        <v>333</v>
      </c>
      <c r="C1180" s="42" t="s">
        <v>128</v>
      </c>
      <c r="D1180" s="43" t="s">
        <v>118</v>
      </c>
      <c r="E1180" s="53"/>
      <c r="F1180" s="53"/>
      <c r="G1180" s="53"/>
      <c r="H1180" s="53"/>
      <c r="I1180" s="54"/>
      <c r="J1180" s="50"/>
      <c r="K1180" s="54"/>
      <c r="L1180" s="55"/>
      <c r="M1180" s="59"/>
      <c r="N1180" s="59"/>
      <c r="O1180" s="53"/>
      <c r="P1180" s="53"/>
      <c r="Q1180" s="57">
        <f t="shared" si="523"/>
        <v>0</v>
      </c>
      <c r="R1180" s="53"/>
      <c r="S1180" s="53">
        <f t="shared" si="525"/>
        <v>0</v>
      </c>
      <c r="T1180" s="58"/>
      <c r="U1180" s="58"/>
      <c r="V1180" s="53">
        <f t="shared" si="524"/>
        <v>0</v>
      </c>
      <c r="W1180" s="59"/>
      <c r="X1180" s="6"/>
    </row>
    <row r="1181" spans="1:26" s="35" customFormat="1" ht="15.75" x14ac:dyDescent="0.25">
      <c r="A1181" s="33" t="s">
        <v>285</v>
      </c>
      <c r="B1181" s="33" t="s">
        <v>333</v>
      </c>
      <c r="C1181" s="42" t="s">
        <v>47</v>
      </c>
      <c r="D1181" s="43" t="s">
        <v>121</v>
      </c>
      <c r="E1181" s="53"/>
      <c r="F1181" s="53"/>
      <c r="G1181" s="53"/>
      <c r="H1181" s="53"/>
      <c r="I1181" s="54"/>
      <c r="J1181" s="50"/>
      <c r="K1181" s="54"/>
      <c r="L1181" s="55"/>
      <c r="M1181" s="59"/>
      <c r="N1181" s="59"/>
      <c r="O1181" s="53"/>
      <c r="P1181" s="53"/>
      <c r="Q1181" s="57">
        <f t="shared" si="523"/>
        <v>0</v>
      </c>
      <c r="R1181" s="53"/>
      <c r="S1181" s="53">
        <f t="shared" si="525"/>
        <v>0</v>
      </c>
      <c r="T1181" s="58"/>
      <c r="U1181" s="58"/>
      <c r="V1181" s="53">
        <f t="shared" si="524"/>
        <v>0</v>
      </c>
      <c r="W1181" s="59"/>
      <c r="X1181" s="6"/>
    </row>
    <row r="1182" spans="1:26" s="35" customFormat="1" ht="31.5" x14ac:dyDescent="0.25">
      <c r="A1182" s="33" t="s">
        <v>285</v>
      </c>
      <c r="B1182" s="33" t="s">
        <v>333</v>
      </c>
      <c r="C1182" s="42" t="s">
        <v>49</v>
      </c>
      <c r="D1182" s="43" t="s">
        <v>196</v>
      </c>
      <c r="E1182" s="53"/>
      <c r="F1182" s="53">
        <f>E1182</f>
        <v>0</v>
      </c>
      <c r="G1182" s="53"/>
      <c r="H1182" s="53"/>
      <c r="I1182" s="119">
        <f>G1182-F1182</f>
        <v>0</v>
      </c>
      <c r="J1182" s="55"/>
      <c r="K1182" s="54">
        <f>G1182-F1182</f>
        <v>0</v>
      </c>
      <c r="L1182" s="55"/>
      <c r="M1182" s="59"/>
      <c r="N1182" s="59"/>
      <c r="O1182" s="53"/>
      <c r="P1182" s="53"/>
      <c r="Q1182" s="57">
        <f t="shared" si="523"/>
        <v>0</v>
      </c>
      <c r="R1182" s="59"/>
      <c r="S1182" s="53">
        <f>ROUND(R1182/12*9,0)</f>
        <v>0</v>
      </c>
      <c r="T1182" s="58"/>
      <c r="U1182" s="58"/>
      <c r="V1182" s="53">
        <f t="shared" si="524"/>
        <v>0</v>
      </c>
      <c r="W1182" s="59"/>
      <c r="X1182" s="6"/>
    </row>
    <row r="1183" spans="1:26" s="35" customFormat="1" ht="31.5" x14ac:dyDescent="0.25">
      <c r="A1183" s="33" t="s">
        <v>285</v>
      </c>
      <c r="B1183" s="33" t="s">
        <v>333</v>
      </c>
      <c r="C1183" s="42" t="s">
        <v>197</v>
      </c>
      <c r="D1183" s="43" t="s">
        <v>198</v>
      </c>
      <c r="E1183" s="53"/>
      <c r="F1183" s="53"/>
      <c r="G1183" s="53"/>
      <c r="H1183" s="53"/>
      <c r="I1183" s="54"/>
      <c r="J1183" s="50"/>
      <c r="K1183" s="54"/>
      <c r="L1183" s="55"/>
      <c r="M1183" s="59"/>
      <c r="N1183" s="59"/>
      <c r="O1183" s="53"/>
      <c r="P1183" s="53"/>
      <c r="Q1183" s="57">
        <f t="shared" si="523"/>
        <v>0</v>
      </c>
      <c r="R1183" s="53"/>
      <c r="S1183" s="53">
        <f>ROUND(R1183/12*3,0)</f>
        <v>0</v>
      </c>
      <c r="T1183" s="58"/>
      <c r="U1183" s="58"/>
      <c r="V1183" s="53">
        <f t="shared" si="524"/>
        <v>0</v>
      </c>
      <c r="W1183" s="59"/>
      <c r="X1183" s="6"/>
    </row>
    <row r="1184" spans="1:26" s="35" customFormat="1" ht="47.25" x14ac:dyDescent="0.25">
      <c r="A1184" s="33" t="s">
        <v>285</v>
      </c>
      <c r="B1184" s="33" t="s">
        <v>333</v>
      </c>
      <c r="C1184" s="42" t="s">
        <v>199</v>
      </c>
      <c r="D1184" s="43" t="s">
        <v>200</v>
      </c>
      <c r="E1184" s="53">
        <v>435304</v>
      </c>
      <c r="F1184" s="53">
        <f>ROUND(E1184/12*7,2)</f>
        <v>253927.33</v>
      </c>
      <c r="G1184" s="99">
        <v>275476</v>
      </c>
      <c r="H1184" s="99">
        <v>253455</v>
      </c>
      <c r="I1184" s="119">
        <f>G1184-F1184</f>
        <v>21548.670000000013</v>
      </c>
      <c r="J1184" s="55">
        <f>ROUND(I1184/F1184*100,2)</f>
        <v>8.49</v>
      </c>
      <c r="K1184" s="54"/>
      <c r="L1184" s="55"/>
      <c r="M1184" s="59"/>
      <c r="N1184" s="59"/>
      <c r="O1184" s="59">
        <v>14319</v>
      </c>
      <c r="P1184" s="53">
        <v>13329</v>
      </c>
      <c r="Q1184" s="57">
        <f t="shared" si="523"/>
        <v>990</v>
      </c>
      <c r="R1184" s="59">
        <v>167</v>
      </c>
      <c r="S1184" s="53">
        <f>ROUND(R1184/12*7,0)</f>
        <v>97</v>
      </c>
      <c r="T1184" s="58">
        <v>146</v>
      </c>
      <c r="U1184" s="58">
        <v>138</v>
      </c>
      <c r="V1184" s="53">
        <f t="shared" si="524"/>
        <v>8</v>
      </c>
      <c r="W1184" s="59"/>
      <c r="X1184" s="6"/>
      <c r="Y1184" s="177"/>
      <c r="Z1184" s="177"/>
    </row>
    <row r="1185" spans="1:27" s="35" customFormat="1" ht="31.5" x14ac:dyDescent="0.25">
      <c r="A1185" s="33" t="s">
        <v>285</v>
      </c>
      <c r="B1185" s="33" t="s">
        <v>333</v>
      </c>
      <c r="C1185" s="42" t="s">
        <v>201</v>
      </c>
      <c r="D1185" s="43" t="s">
        <v>202</v>
      </c>
      <c r="E1185" s="53"/>
      <c r="F1185" s="53">
        <f>E1185/12*10</f>
        <v>0</v>
      </c>
      <c r="G1185" s="53"/>
      <c r="H1185" s="53"/>
      <c r="I1185" s="119">
        <f>G1185-F1185</f>
        <v>0</v>
      </c>
      <c r="J1185" s="55"/>
      <c r="K1185" s="54"/>
      <c r="L1185" s="55"/>
      <c r="M1185" s="59"/>
      <c r="N1185" s="59"/>
      <c r="O1185" s="59"/>
      <c r="P1185" s="53"/>
      <c r="Q1185" s="59">
        <f t="shared" si="523"/>
        <v>0</v>
      </c>
      <c r="R1185" s="53"/>
      <c r="S1185" s="53">
        <f>ROUND(R1185/9*1,0)</f>
        <v>0</v>
      </c>
      <c r="T1185" s="53"/>
      <c r="U1185" s="53"/>
      <c r="V1185" s="53">
        <f t="shared" si="524"/>
        <v>0</v>
      </c>
      <c r="W1185" s="59"/>
      <c r="X1185" s="6"/>
    </row>
    <row r="1186" spans="1:27" s="35" customFormat="1" ht="47.25" x14ac:dyDescent="0.25">
      <c r="A1186" s="33" t="s">
        <v>285</v>
      </c>
      <c r="B1186" s="33" t="s">
        <v>333</v>
      </c>
      <c r="C1186" s="42" t="s">
        <v>203</v>
      </c>
      <c r="D1186" s="43" t="s">
        <v>204</v>
      </c>
      <c r="E1186" s="53"/>
      <c r="F1186" s="53">
        <f>E1186/12*10</f>
        <v>0</v>
      </c>
      <c r="G1186" s="53"/>
      <c r="H1186" s="53"/>
      <c r="I1186" s="119">
        <f>G1186-F1186</f>
        <v>0</v>
      </c>
      <c r="J1186" s="55"/>
      <c r="K1186" s="54"/>
      <c r="L1186" s="55"/>
      <c r="M1186" s="59"/>
      <c r="N1186" s="59"/>
      <c r="O1186" s="59"/>
      <c r="P1186" s="53"/>
      <c r="Q1186" s="57">
        <f t="shared" si="523"/>
        <v>0</v>
      </c>
      <c r="R1186" s="59"/>
      <c r="S1186" s="53">
        <f>ROUND(R1186/9*1,0)</f>
        <v>0</v>
      </c>
      <c r="T1186" s="58"/>
      <c r="U1186" s="58"/>
      <c r="V1186" s="53">
        <f t="shared" si="524"/>
        <v>0</v>
      </c>
      <c r="W1186" s="59"/>
      <c r="X1186" s="6"/>
    </row>
    <row r="1187" spans="1:27" s="35" customFormat="1" ht="47.25" x14ac:dyDescent="0.25">
      <c r="A1187" s="33" t="s">
        <v>285</v>
      </c>
      <c r="B1187" s="33" t="s">
        <v>333</v>
      </c>
      <c r="C1187" s="42" t="s">
        <v>396</v>
      </c>
      <c r="D1187" s="43" t="s">
        <v>395</v>
      </c>
      <c r="E1187" s="53">
        <v>274226</v>
      </c>
      <c r="F1187" s="53">
        <f>ROUND(E1187/12*7,2)</f>
        <v>159965.17000000001</v>
      </c>
      <c r="G1187" s="99">
        <v>142813</v>
      </c>
      <c r="H1187" s="99">
        <v>142813</v>
      </c>
      <c r="I1187" s="119"/>
      <c r="J1187" s="55"/>
      <c r="K1187" s="54">
        <f>G1187-F1187</f>
        <v>-17152.170000000013</v>
      </c>
      <c r="L1187" s="55">
        <f>ROUND(K1187*100/-F1187,2)</f>
        <v>10.72</v>
      </c>
      <c r="M1187" s="59"/>
      <c r="N1187" s="59"/>
      <c r="O1187" s="53">
        <v>846</v>
      </c>
      <c r="P1187" s="53">
        <v>846</v>
      </c>
      <c r="Q1187" s="57">
        <f t="shared" si="523"/>
        <v>0</v>
      </c>
      <c r="R1187" s="59">
        <v>88</v>
      </c>
      <c r="S1187" s="53">
        <f>ROUND(R1187/12*7,0)</f>
        <v>51</v>
      </c>
      <c r="T1187" s="58">
        <v>35</v>
      </c>
      <c r="U1187" s="58">
        <v>35</v>
      </c>
      <c r="V1187" s="53">
        <f t="shared" si="524"/>
        <v>0</v>
      </c>
      <c r="W1187" s="59"/>
      <c r="X1187" s="6"/>
    </row>
    <row r="1188" spans="1:27" s="35" customFormat="1" ht="31.5" x14ac:dyDescent="0.25">
      <c r="A1188" s="33" t="s">
        <v>285</v>
      </c>
      <c r="B1188" s="22" t="s">
        <v>334</v>
      </c>
      <c r="C1188" s="23" t="s">
        <v>102</v>
      </c>
      <c r="D1188" s="32" t="s">
        <v>50</v>
      </c>
      <c r="E1188" s="64">
        <f>SUM(E1189:E1236)</f>
        <v>524443</v>
      </c>
      <c r="F1188" s="64">
        <f>SUM(F1189:F1236)</f>
        <v>336495</v>
      </c>
      <c r="G1188" s="64">
        <f>SUM(G1189:G1236)</f>
        <v>420472.55</v>
      </c>
      <c r="H1188" s="64">
        <f>SUM(H1189:H1236)</f>
        <v>339416</v>
      </c>
      <c r="I1188" s="126">
        <f>SUM(I1189:I1235)</f>
        <v>105688.42</v>
      </c>
      <c r="J1188" s="50">
        <f>ROUND(I1188/F1188*100,2)</f>
        <v>31.41</v>
      </c>
      <c r="K1188" s="126">
        <f>SUM(K1189:K1235)</f>
        <v>-22647.57</v>
      </c>
      <c r="L1188" s="55">
        <f>ROUND(K1188*100/-F1188,2)</f>
        <v>6.73</v>
      </c>
      <c r="M1188" s="64"/>
      <c r="N1188" s="64"/>
      <c r="O1188" s="64">
        <f t="shared" ref="O1188:U1188" si="526">SUM(O1189:O1235)</f>
        <v>0</v>
      </c>
      <c r="P1188" s="64">
        <f t="shared" si="526"/>
        <v>0</v>
      </c>
      <c r="Q1188" s="126">
        <f t="shared" si="526"/>
        <v>0</v>
      </c>
      <c r="R1188" s="64">
        <f t="shared" si="526"/>
        <v>0</v>
      </c>
      <c r="S1188" s="64">
        <f t="shared" si="526"/>
        <v>0</v>
      </c>
      <c r="T1188" s="136">
        <f t="shared" si="526"/>
        <v>0</v>
      </c>
      <c r="U1188" s="136">
        <f t="shared" si="526"/>
        <v>0</v>
      </c>
      <c r="V1188" s="64">
        <f>SUM(V1189:V1232)</f>
        <v>0</v>
      </c>
      <c r="W1188" s="64"/>
      <c r="X1188" s="6"/>
    </row>
    <row r="1189" spans="1:27" s="35" customFormat="1" ht="63" x14ac:dyDescent="0.25">
      <c r="A1189" s="33" t="s">
        <v>285</v>
      </c>
      <c r="B1189" s="44" t="s">
        <v>334</v>
      </c>
      <c r="C1189" s="23" t="s">
        <v>102</v>
      </c>
      <c r="D1189" s="43" t="s">
        <v>205</v>
      </c>
      <c r="E1189" s="53"/>
      <c r="F1189" s="53"/>
      <c r="G1189" s="53"/>
      <c r="H1189" s="53"/>
      <c r="I1189" s="54"/>
      <c r="J1189" s="50"/>
      <c r="K1189" s="54"/>
      <c r="L1189" s="55"/>
      <c r="M1189" s="59"/>
      <c r="N1189" s="59"/>
      <c r="O1189" s="53"/>
      <c r="P1189" s="53"/>
      <c r="Q1189" s="57">
        <f>O1189-P1189</f>
        <v>0</v>
      </c>
      <c r="R1189" s="53"/>
      <c r="S1189" s="53">
        <f>ROUND(R1189/12*3,0)</f>
        <v>0</v>
      </c>
      <c r="T1189" s="58"/>
      <c r="U1189" s="58"/>
      <c r="V1189" s="53">
        <f>T1189-U1189</f>
        <v>0</v>
      </c>
      <c r="W1189" s="59"/>
      <c r="X1189" s="6"/>
    </row>
    <row r="1190" spans="1:27" s="35" customFormat="1" ht="15.75" x14ac:dyDescent="0.25">
      <c r="A1190" s="33" t="s">
        <v>285</v>
      </c>
      <c r="B1190" s="44" t="s">
        <v>334</v>
      </c>
      <c r="C1190" s="23" t="s">
        <v>366</v>
      </c>
      <c r="D1190" s="43" t="s">
        <v>369</v>
      </c>
      <c r="E1190" s="53"/>
      <c r="F1190" s="53">
        <f>E1190</f>
        <v>0</v>
      </c>
      <c r="G1190" s="53"/>
      <c r="H1190" s="53"/>
      <c r="I1190" s="119"/>
      <c r="J1190" s="55"/>
      <c r="K1190" s="54"/>
      <c r="L1190" s="55"/>
      <c r="M1190" s="59"/>
      <c r="N1190" s="59"/>
      <c r="O1190" s="53"/>
      <c r="P1190" s="53"/>
      <c r="Q1190" s="57"/>
      <c r="R1190" s="53"/>
      <c r="S1190" s="53"/>
      <c r="T1190" s="58"/>
      <c r="U1190" s="58"/>
      <c r="V1190" s="53"/>
      <c r="W1190" s="59"/>
      <c r="X1190" s="6"/>
    </row>
    <row r="1191" spans="1:27" s="35" customFormat="1" ht="15.75" x14ac:dyDescent="0.25">
      <c r="A1191" s="33" t="s">
        <v>285</v>
      </c>
      <c r="B1191" s="44" t="s">
        <v>334</v>
      </c>
      <c r="C1191" s="23" t="s">
        <v>367</v>
      </c>
      <c r="D1191" s="43" t="s">
        <v>370</v>
      </c>
      <c r="E1191" s="53"/>
      <c r="F1191" s="53"/>
      <c r="G1191" s="53"/>
      <c r="H1191" s="53"/>
      <c r="I1191" s="54"/>
      <c r="J1191" s="50"/>
      <c r="K1191" s="54"/>
      <c r="L1191" s="55"/>
      <c r="M1191" s="59"/>
      <c r="N1191" s="59"/>
      <c r="O1191" s="53"/>
      <c r="P1191" s="53"/>
      <c r="Q1191" s="57"/>
      <c r="R1191" s="53"/>
      <c r="S1191" s="53"/>
      <c r="T1191" s="58"/>
      <c r="U1191" s="58"/>
      <c r="V1191" s="53"/>
      <c r="W1191" s="59"/>
      <c r="X1191" s="6"/>
    </row>
    <row r="1192" spans="1:27" s="35" customFormat="1" ht="31.5" x14ac:dyDescent="0.25">
      <c r="A1192" s="33" t="s">
        <v>285</v>
      </c>
      <c r="B1192" s="44" t="s">
        <v>334</v>
      </c>
      <c r="C1192" s="23" t="s">
        <v>368</v>
      </c>
      <c r="D1192" s="43" t="s">
        <v>371</v>
      </c>
      <c r="E1192" s="53"/>
      <c r="F1192" s="53">
        <f>ROUND(E1192/12*7,0)</f>
        <v>0</v>
      </c>
      <c r="G1192" s="59">
        <v>1740.86</v>
      </c>
      <c r="H1192" s="99"/>
      <c r="I1192" s="119">
        <f t="shared" ref="I1192" si="527">G1192-F1192</f>
        <v>1740.86</v>
      </c>
      <c r="J1192" s="55"/>
      <c r="K1192" s="54"/>
      <c r="L1192" s="55"/>
      <c r="M1192" s="59"/>
      <c r="N1192" s="59"/>
      <c r="O1192" s="53"/>
      <c r="P1192" s="53"/>
      <c r="Q1192" s="57"/>
      <c r="R1192" s="53"/>
      <c r="S1192" s="53"/>
      <c r="T1192" s="58"/>
      <c r="U1192" s="58"/>
      <c r="V1192" s="53"/>
      <c r="W1192" s="59"/>
      <c r="X1192" s="6"/>
    </row>
    <row r="1193" spans="1:27" s="35" customFormat="1" ht="31.5" x14ac:dyDescent="0.25">
      <c r="A1193" s="33" t="s">
        <v>285</v>
      </c>
      <c r="B1193" s="44" t="s">
        <v>334</v>
      </c>
      <c r="C1193" s="37" t="s">
        <v>206</v>
      </c>
      <c r="D1193" s="43" t="s">
        <v>207</v>
      </c>
      <c r="E1193" s="53"/>
      <c r="F1193" s="53"/>
      <c r="G1193" s="53"/>
      <c r="H1193" s="53"/>
      <c r="I1193" s="54"/>
      <c r="J1193" s="50"/>
      <c r="K1193" s="54"/>
      <c r="L1193" s="55"/>
      <c r="M1193" s="59"/>
      <c r="N1193" s="59"/>
      <c r="O1193" s="53"/>
      <c r="P1193" s="53"/>
      <c r="Q1193" s="57">
        <f t="shared" ref="Q1193:Q1230" si="528">O1193-P1193</f>
        <v>0</v>
      </c>
      <c r="R1193" s="53"/>
      <c r="S1193" s="53">
        <f t="shared" ref="S1193:S1206" si="529">ROUND(R1193/12*3,0)</f>
        <v>0</v>
      </c>
      <c r="T1193" s="58"/>
      <c r="U1193" s="58"/>
      <c r="V1193" s="53">
        <f t="shared" ref="V1193:V1230" si="530">T1193-U1193</f>
        <v>0</v>
      </c>
      <c r="W1193" s="59"/>
      <c r="X1193" s="6"/>
    </row>
    <row r="1194" spans="1:27" s="35" customFormat="1" ht="31.5" x14ac:dyDescent="0.25">
      <c r="A1194" s="33" t="s">
        <v>285</v>
      </c>
      <c r="B1194" s="44" t="s">
        <v>334</v>
      </c>
      <c r="C1194" s="37" t="s">
        <v>208</v>
      </c>
      <c r="D1194" s="43" t="s">
        <v>209</v>
      </c>
      <c r="E1194" s="53">
        <v>33695</v>
      </c>
      <c r="F1194" s="53">
        <f>ROUND(E1194/12*7,0)</f>
        <v>19655</v>
      </c>
      <c r="G1194" s="59">
        <v>23382.03</v>
      </c>
      <c r="H1194" s="99">
        <v>20615</v>
      </c>
      <c r="I1194" s="119">
        <f t="shared" ref="I1194" si="531">G1194-F1194</f>
        <v>3727.0299999999988</v>
      </c>
      <c r="J1194" s="55">
        <f t="shared" ref="J1194" si="532">ROUND(I1194/F1194*100,2)</f>
        <v>18.96</v>
      </c>
      <c r="K1194" s="54"/>
      <c r="L1194" s="55"/>
      <c r="M1194" s="59"/>
      <c r="N1194" s="59"/>
      <c r="O1194" s="53"/>
      <c r="P1194" s="53"/>
      <c r="Q1194" s="57">
        <f t="shared" si="528"/>
        <v>0</v>
      </c>
      <c r="R1194" s="53"/>
      <c r="S1194" s="53">
        <f t="shared" si="529"/>
        <v>0</v>
      </c>
      <c r="T1194" s="58"/>
      <c r="U1194" s="58"/>
      <c r="V1194" s="53">
        <f t="shared" si="530"/>
        <v>0</v>
      </c>
      <c r="W1194" s="59"/>
      <c r="X1194" s="6"/>
    </row>
    <row r="1195" spans="1:27" s="35" customFormat="1" ht="15.75" x14ac:dyDescent="0.25">
      <c r="A1195" s="33" t="s">
        <v>285</v>
      </c>
      <c r="B1195" s="44" t="s">
        <v>334</v>
      </c>
      <c r="C1195" s="37" t="s">
        <v>210</v>
      </c>
      <c r="D1195" s="43" t="s">
        <v>223</v>
      </c>
      <c r="E1195" s="53"/>
      <c r="F1195" s="53"/>
      <c r="G1195" s="53"/>
      <c r="H1195" s="53"/>
      <c r="I1195" s="54"/>
      <c r="J1195" s="50"/>
      <c r="K1195" s="54"/>
      <c r="L1195" s="55"/>
      <c r="M1195" s="59"/>
      <c r="N1195" s="59"/>
      <c r="O1195" s="53"/>
      <c r="P1195" s="53"/>
      <c r="Q1195" s="57">
        <f t="shared" si="528"/>
        <v>0</v>
      </c>
      <c r="R1195" s="53"/>
      <c r="S1195" s="53">
        <f t="shared" si="529"/>
        <v>0</v>
      </c>
      <c r="T1195" s="58"/>
      <c r="U1195" s="58"/>
      <c r="V1195" s="53">
        <f t="shared" si="530"/>
        <v>0</v>
      </c>
      <c r="W1195" s="59"/>
      <c r="X1195" s="6"/>
    </row>
    <row r="1196" spans="1:27" s="35" customFormat="1" ht="31.5" x14ac:dyDescent="0.25">
      <c r="A1196" s="33" t="s">
        <v>285</v>
      </c>
      <c r="B1196" s="44" t="s">
        <v>334</v>
      </c>
      <c r="C1196" s="37" t="s">
        <v>211</v>
      </c>
      <c r="D1196" s="43" t="s">
        <v>212</v>
      </c>
      <c r="E1196" s="53">
        <v>183514</v>
      </c>
      <c r="F1196" s="53">
        <f>ROUND(E1196/12*7,0)</f>
        <v>107050</v>
      </c>
      <c r="G1196" s="59">
        <v>122993.64</v>
      </c>
      <c r="H1196" s="99">
        <v>107720</v>
      </c>
      <c r="I1196" s="119">
        <f t="shared" ref="I1196" si="533">G1196-F1196</f>
        <v>15943.64</v>
      </c>
      <c r="J1196" s="55">
        <f t="shared" ref="J1196" si="534">ROUND(I1196/F1196*100,2)</f>
        <v>14.89</v>
      </c>
      <c r="K1196" s="54"/>
      <c r="L1196" s="55"/>
      <c r="M1196" s="59"/>
      <c r="N1196" s="59"/>
      <c r="O1196" s="53"/>
      <c r="P1196" s="53"/>
      <c r="Q1196" s="57">
        <f t="shared" si="528"/>
        <v>0</v>
      </c>
      <c r="R1196" s="53"/>
      <c r="S1196" s="53">
        <f t="shared" si="529"/>
        <v>0</v>
      </c>
      <c r="T1196" s="58"/>
      <c r="U1196" s="58"/>
      <c r="V1196" s="53">
        <f t="shared" si="530"/>
        <v>0</v>
      </c>
      <c r="W1196" s="59"/>
      <c r="X1196" s="6"/>
    </row>
    <row r="1197" spans="1:27" s="35" customFormat="1" ht="15.75" x14ac:dyDescent="0.25">
      <c r="A1197" s="33" t="s">
        <v>285</v>
      </c>
      <c r="B1197" s="44" t="s">
        <v>334</v>
      </c>
      <c r="C1197" s="37" t="s">
        <v>213</v>
      </c>
      <c r="D1197" s="43" t="s">
        <v>397</v>
      </c>
      <c r="E1197" s="53">
        <v>15702</v>
      </c>
      <c r="F1197" s="99">
        <f>E1197/12*6</f>
        <v>7851</v>
      </c>
      <c r="G1197" s="99">
        <v>9001</v>
      </c>
      <c r="H1197" s="99">
        <v>9001</v>
      </c>
      <c r="I1197" s="119">
        <f t="shared" ref="I1197:I1198" si="535">G1197-F1197</f>
        <v>1150</v>
      </c>
      <c r="J1197" s="55">
        <f t="shared" ref="J1197:J1198" si="536">ROUND(I1197/F1197*100,2)</f>
        <v>14.65</v>
      </c>
      <c r="K1197" s="54"/>
      <c r="L1197" s="55"/>
      <c r="M1197" s="59"/>
      <c r="N1197" s="59"/>
      <c r="O1197" s="53"/>
      <c r="P1197" s="53"/>
      <c r="Q1197" s="57">
        <f t="shared" si="528"/>
        <v>0</v>
      </c>
      <c r="R1197" s="53"/>
      <c r="S1197" s="53">
        <f t="shared" si="529"/>
        <v>0</v>
      </c>
      <c r="T1197" s="58"/>
      <c r="U1197" s="58"/>
      <c r="V1197" s="53">
        <f t="shared" si="530"/>
        <v>0</v>
      </c>
      <c r="W1197" s="59"/>
      <c r="X1197" s="6"/>
    </row>
    <row r="1198" spans="1:27" s="35" customFormat="1" ht="31.5" x14ac:dyDescent="0.25">
      <c r="A1198" s="33" t="s">
        <v>285</v>
      </c>
      <c r="B1198" s="44" t="s">
        <v>334</v>
      </c>
      <c r="C1198" s="37" t="s">
        <v>215</v>
      </c>
      <c r="D1198" s="43" t="s">
        <v>216</v>
      </c>
      <c r="E1198" s="53">
        <v>167524</v>
      </c>
      <c r="F1198" s="53">
        <f t="shared" ref="F1198:F1199" si="537">ROUND(E1198/12*7,0)</f>
        <v>97722</v>
      </c>
      <c r="G1198" s="59">
        <v>138104.76</v>
      </c>
      <c r="H1198" s="99">
        <v>118524</v>
      </c>
      <c r="I1198" s="119">
        <f t="shared" si="535"/>
        <v>40382.760000000009</v>
      </c>
      <c r="J1198" s="55">
        <f t="shared" si="536"/>
        <v>41.32</v>
      </c>
      <c r="K1198" s="54"/>
      <c r="L1198" s="55"/>
      <c r="M1198" s="59"/>
      <c r="N1198" s="59"/>
      <c r="O1198" s="53"/>
      <c r="P1198" s="53"/>
      <c r="Q1198" s="57">
        <f t="shared" si="528"/>
        <v>0</v>
      </c>
      <c r="R1198" s="53"/>
      <c r="S1198" s="53">
        <f t="shared" si="529"/>
        <v>0</v>
      </c>
      <c r="T1198" s="58"/>
      <c r="U1198" s="58"/>
      <c r="V1198" s="53">
        <f t="shared" si="530"/>
        <v>0</v>
      </c>
      <c r="W1198" s="59"/>
      <c r="X1198" s="6"/>
      <c r="Y1198" s="177"/>
      <c r="Z1198" s="177"/>
      <c r="AA1198" s="177"/>
    </row>
    <row r="1199" spans="1:27" s="35" customFormat="1" ht="31.5" x14ac:dyDescent="0.25">
      <c r="A1199" s="33" t="s">
        <v>285</v>
      </c>
      <c r="B1199" s="44" t="s">
        <v>334</v>
      </c>
      <c r="C1199" s="37" t="s">
        <v>217</v>
      </c>
      <c r="D1199" s="43" t="s">
        <v>218</v>
      </c>
      <c r="E1199" s="53">
        <v>2905</v>
      </c>
      <c r="F1199" s="53">
        <f t="shared" si="537"/>
        <v>1695</v>
      </c>
      <c r="G1199" s="59"/>
      <c r="H1199" s="99"/>
      <c r="I1199" s="119"/>
      <c r="J1199" s="55"/>
      <c r="K1199" s="54">
        <f t="shared" ref="K1199" si="538">G1199-F1199</f>
        <v>-1695</v>
      </c>
      <c r="L1199" s="55">
        <f t="shared" ref="L1199" si="539">ROUND(K1199*100/-F1199,2)</f>
        <v>100</v>
      </c>
      <c r="M1199" s="59"/>
      <c r="N1199" s="59"/>
      <c r="O1199" s="53"/>
      <c r="P1199" s="53"/>
      <c r="Q1199" s="57">
        <f t="shared" si="528"/>
        <v>0</v>
      </c>
      <c r="R1199" s="53"/>
      <c r="S1199" s="53">
        <f t="shared" si="529"/>
        <v>0</v>
      </c>
      <c r="T1199" s="58"/>
      <c r="U1199" s="58"/>
      <c r="V1199" s="53">
        <f t="shared" si="530"/>
        <v>0</v>
      </c>
      <c r="W1199" s="59"/>
      <c r="X1199" s="6"/>
    </row>
    <row r="1200" spans="1:27" s="35" customFormat="1" ht="31.5" x14ac:dyDescent="0.25">
      <c r="A1200" s="33" t="s">
        <v>285</v>
      </c>
      <c r="B1200" s="44" t="s">
        <v>334</v>
      </c>
      <c r="C1200" s="37" t="s">
        <v>219</v>
      </c>
      <c r="D1200" s="43" t="s">
        <v>220</v>
      </c>
      <c r="E1200" s="53"/>
      <c r="F1200" s="53">
        <f>E1200/12*1</f>
        <v>0</v>
      </c>
      <c r="G1200" s="53"/>
      <c r="H1200" s="53"/>
      <c r="I1200" s="54"/>
      <c r="J1200" s="50"/>
      <c r="K1200" s="54"/>
      <c r="L1200" s="55"/>
      <c r="M1200" s="59"/>
      <c r="N1200" s="59"/>
      <c r="O1200" s="53"/>
      <c r="P1200" s="53"/>
      <c r="Q1200" s="57">
        <f t="shared" si="528"/>
        <v>0</v>
      </c>
      <c r="R1200" s="53"/>
      <c r="S1200" s="53">
        <f t="shared" si="529"/>
        <v>0</v>
      </c>
      <c r="T1200" s="58"/>
      <c r="U1200" s="58"/>
      <c r="V1200" s="53">
        <f t="shared" si="530"/>
        <v>0</v>
      </c>
      <c r="W1200" s="59"/>
      <c r="X1200" s="6"/>
    </row>
    <row r="1201" spans="1:24" s="35" customFormat="1" ht="31.5" x14ac:dyDescent="0.25">
      <c r="A1201" s="33" t="s">
        <v>285</v>
      </c>
      <c r="B1201" s="44" t="s">
        <v>334</v>
      </c>
      <c r="C1201" s="37" t="s">
        <v>221</v>
      </c>
      <c r="D1201" s="43" t="s">
        <v>224</v>
      </c>
      <c r="E1201" s="53">
        <v>152</v>
      </c>
      <c r="F1201" s="53">
        <f>ROUND(E1201/12*7,0)</f>
        <v>89</v>
      </c>
      <c r="G1201" s="59">
        <v>232.23</v>
      </c>
      <c r="H1201" s="99">
        <v>152</v>
      </c>
      <c r="I1201" s="119">
        <f t="shared" ref="I1201" si="540">G1201-F1201</f>
        <v>143.22999999999999</v>
      </c>
      <c r="J1201" s="55">
        <f t="shared" ref="J1201" si="541">ROUND(I1201/F1201*100,2)</f>
        <v>160.93</v>
      </c>
      <c r="K1201" s="54"/>
      <c r="L1201" s="55"/>
      <c r="M1201" s="59"/>
      <c r="N1201" s="59"/>
      <c r="O1201" s="53"/>
      <c r="P1201" s="53"/>
      <c r="Q1201" s="57">
        <f t="shared" si="528"/>
        <v>0</v>
      </c>
      <c r="R1201" s="53"/>
      <c r="S1201" s="53">
        <f t="shared" si="529"/>
        <v>0</v>
      </c>
      <c r="T1201" s="58"/>
      <c r="U1201" s="58"/>
      <c r="V1201" s="53">
        <f t="shared" si="530"/>
        <v>0</v>
      </c>
      <c r="W1201" s="59"/>
      <c r="X1201" s="6"/>
    </row>
    <row r="1202" spans="1:24" s="35" customFormat="1" ht="31.5" x14ac:dyDescent="0.25">
      <c r="A1202" s="33" t="s">
        <v>285</v>
      </c>
      <c r="B1202" s="44" t="s">
        <v>334</v>
      </c>
      <c r="C1202" s="37" t="s">
        <v>222</v>
      </c>
      <c r="D1202" s="43" t="s">
        <v>225</v>
      </c>
      <c r="E1202" s="53"/>
      <c r="F1202" s="53">
        <f>E1202/12*1</f>
        <v>0</v>
      </c>
      <c r="G1202" s="53"/>
      <c r="H1202" s="53"/>
      <c r="I1202" s="54"/>
      <c r="J1202" s="50"/>
      <c r="K1202" s="54"/>
      <c r="L1202" s="55"/>
      <c r="M1202" s="59"/>
      <c r="N1202" s="59"/>
      <c r="O1202" s="53"/>
      <c r="P1202" s="53"/>
      <c r="Q1202" s="57">
        <f t="shared" si="528"/>
        <v>0</v>
      </c>
      <c r="R1202" s="53"/>
      <c r="S1202" s="53">
        <f t="shared" si="529"/>
        <v>0</v>
      </c>
      <c r="T1202" s="58"/>
      <c r="U1202" s="58"/>
      <c r="V1202" s="53">
        <f t="shared" si="530"/>
        <v>0</v>
      </c>
      <c r="W1202" s="59"/>
      <c r="X1202" s="6"/>
    </row>
    <row r="1203" spans="1:24" s="35" customFormat="1" ht="31.5" x14ac:dyDescent="0.25">
      <c r="A1203" s="33" t="s">
        <v>285</v>
      </c>
      <c r="B1203" s="44" t="s">
        <v>334</v>
      </c>
      <c r="C1203" s="37" t="s">
        <v>277</v>
      </c>
      <c r="D1203" s="43" t="s">
        <v>278</v>
      </c>
      <c r="E1203" s="53"/>
      <c r="F1203" s="53">
        <f>E1203/12*1</f>
        <v>0</v>
      </c>
      <c r="G1203" s="53"/>
      <c r="H1203" s="53"/>
      <c r="I1203" s="54"/>
      <c r="J1203" s="50"/>
      <c r="K1203" s="54"/>
      <c r="L1203" s="55"/>
      <c r="M1203" s="59"/>
      <c r="N1203" s="59"/>
      <c r="O1203" s="53"/>
      <c r="P1203" s="53"/>
      <c r="Q1203" s="57">
        <f t="shared" si="528"/>
        <v>0</v>
      </c>
      <c r="R1203" s="53"/>
      <c r="S1203" s="53">
        <f t="shared" si="529"/>
        <v>0</v>
      </c>
      <c r="T1203" s="58"/>
      <c r="U1203" s="58"/>
      <c r="V1203" s="53">
        <f t="shared" si="530"/>
        <v>0</v>
      </c>
      <c r="W1203" s="59"/>
      <c r="X1203" s="6"/>
    </row>
    <row r="1204" spans="1:24" s="35" customFormat="1" ht="15.75" x14ac:dyDescent="0.25">
      <c r="A1204" s="33" t="s">
        <v>285</v>
      </c>
      <c r="B1204" s="44" t="s">
        <v>334</v>
      </c>
      <c r="C1204" s="37" t="s">
        <v>226</v>
      </c>
      <c r="D1204" s="38" t="s">
        <v>405</v>
      </c>
      <c r="E1204" s="53">
        <v>1628</v>
      </c>
      <c r="F1204" s="53">
        <f>E1204</f>
        <v>1628</v>
      </c>
      <c r="G1204" s="59">
        <v>2564.6999999999998</v>
      </c>
      <c r="H1204" s="99">
        <v>2455</v>
      </c>
      <c r="I1204" s="119"/>
      <c r="J1204" s="55"/>
      <c r="K1204" s="54"/>
      <c r="L1204" s="55"/>
      <c r="M1204" s="59"/>
      <c r="N1204" s="59"/>
      <c r="O1204" s="53"/>
      <c r="P1204" s="53"/>
      <c r="Q1204" s="57">
        <f t="shared" si="528"/>
        <v>0</v>
      </c>
      <c r="R1204" s="53"/>
      <c r="S1204" s="53">
        <f t="shared" si="529"/>
        <v>0</v>
      </c>
      <c r="T1204" s="58"/>
      <c r="U1204" s="58"/>
      <c r="V1204" s="53">
        <f t="shared" si="530"/>
        <v>0</v>
      </c>
      <c r="W1204" s="59"/>
      <c r="X1204" s="6"/>
    </row>
    <row r="1205" spans="1:24" s="35" customFormat="1" ht="31.5" x14ac:dyDescent="0.25">
      <c r="A1205" s="33" t="s">
        <v>285</v>
      </c>
      <c r="B1205" s="44" t="s">
        <v>334</v>
      </c>
      <c r="C1205" s="37" t="s">
        <v>227</v>
      </c>
      <c r="D1205" s="43" t="s">
        <v>228</v>
      </c>
      <c r="E1205" s="53"/>
      <c r="F1205" s="53">
        <f>E1205/12*1</f>
        <v>0</v>
      </c>
      <c r="G1205" s="53"/>
      <c r="H1205" s="53"/>
      <c r="I1205" s="54"/>
      <c r="J1205" s="50"/>
      <c r="K1205" s="54"/>
      <c r="L1205" s="55"/>
      <c r="M1205" s="59"/>
      <c r="N1205" s="59"/>
      <c r="O1205" s="53"/>
      <c r="P1205" s="53"/>
      <c r="Q1205" s="57">
        <f t="shared" si="528"/>
        <v>0</v>
      </c>
      <c r="R1205" s="53"/>
      <c r="S1205" s="53">
        <f t="shared" si="529"/>
        <v>0</v>
      </c>
      <c r="T1205" s="58"/>
      <c r="U1205" s="58"/>
      <c r="V1205" s="53">
        <f t="shared" si="530"/>
        <v>0</v>
      </c>
      <c r="W1205" s="59"/>
      <c r="X1205" s="6"/>
    </row>
    <row r="1206" spans="1:24" s="35" customFormat="1" ht="15.75" x14ac:dyDescent="0.25">
      <c r="A1206" s="33" t="s">
        <v>285</v>
      </c>
      <c r="B1206" s="44" t="s">
        <v>334</v>
      </c>
      <c r="C1206" s="37" t="s">
        <v>229</v>
      </c>
      <c r="D1206" s="43" t="s">
        <v>230</v>
      </c>
      <c r="E1206" s="53"/>
      <c r="F1206" s="53">
        <f>E1206/12*1</f>
        <v>0</v>
      </c>
      <c r="G1206" s="53"/>
      <c r="H1206" s="53"/>
      <c r="I1206" s="54"/>
      <c r="J1206" s="50"/>
      <c r="K1206" s="54"/>
      <c r="L1206" s="55"/>
      <c r="M1206" s="59"/>
      <c r="N1206" s="59"/>
      <c r="O1206" s="53"/>
      <c r="P1206" s="53"/>
      <c r="Q1206" s="57">
        <f t="shared" si="528"/>
        <v>0</v>
      </c>
      <c r="R1206" s="53"/>
      <c r="S1206" s="53">
        <f t="shared" si="529"/>
        <v>0</v>
      </c>
      <c r="T1206" s="58"/>
      <c r="U1206" s="58"/>
      <c r="V1206" s="53">
        <f t="shared" si="530"/>
        <v>0</v>
      </c>
      <c r="W1206" s="59"/>
      <c r="X1206" s="6"/>
    </row>
    <row r="1207" spans="1:24" s="35" customFormat="1" ht="15.75" x14ac:dyDescent="0.25">
      <c r="A1207" s="33" t="s">
        <v>285</v>
      </c>
      <c r="B1207" s="44" t="s">
        <v>334</v>
      </c>
      <c r="C1207" s="37" t="s">
        <v>376</v>
      </c>
      <c r="D1207" s="43" t="s">
        <v>358</v>
      </c>
      <c r="E1207" s="53">
        <v>3294</v>
      </c>
      <c r="F1207" s="53">
        <f t="shared" ref="F1207" si="542">ROUND(E1207/12*6,0)</f>
        <v>1647</v>
      </c>
      <c r="G1207" s="59"/>
      <c r="H1207" s="53"/>
      <c r="I1207" s="119"/>
      <c r="J1207" s="55"/>
      <c r="K1207" s="54">
        <f>G1207-F1207</f>
        <v>-1647</v>
      </c>
      <c r="L1207" s="55">
        <f>ROUND(K1207*100/-F1207,2)</f>
        <v>100</v>
      </c>
      <c r="M1207" s="59"/>
      <c r="N1207" s="59"/>
      <c r="O1207" s="53"/>
      <c r="P1207" s="53"/>
      <c r="Q1207" s="57">
        <f t="shared" si="528"/>
        <v>0</v>
      </c>
      <c r="R1207" s="74"/>
      <c r="S1207" s="53">
        <f>ROUND(R1207/12*2,0)</f>
        <v>0</v>
      </c>
      <c r="T1207" s="58"/>
      <c r="U1207" s="58"/>
      <c r="V1207" s="53">
        <f t="shared" si="530"/>
        <v>0</v>
      </c>
      <c r="W1207" s="59"/>
      <c r="X1207" s="6"/>
    </row>
    <row r="1208" spans="1:24" s="35" customFormat="1" ht="15.75" x14ac:dyDescent="0.25">
      <c r="A1208" s="33" t="s">
        <v>285</v>
      </c>
      <c r="B1208" s="44" t="s">
        <v>334</v>
      </c>
      <c r="C1208" s="37" t="s">
        <v>231</v>
      </c>
      <c r="D1208" s="43" t="s">
        <v>232</v>
      </c>
      <c r="E1208" s="53">
        <v>2924</v>
      </c>
      <c r="F1208" s="53">
        <f>ROUND(E1208/12*7,0)</f>
        <v>1706</v>
      </c>
      <c r="G1208" s="59">
        <v>39895.800000000003</v>
      </c>
      <c r="H1208" s="99">
        <v>2924</v>
      </c>
      <c r="I1208" s="119">
        <f t="shared" ref="I1208" si="543">G1208-F1208</f>
        <v>38189.800000000003</v>
      </c>
      <c r="J1208" s="55">
        <f t="shared" ref="J1208" si="544">ROUND(I1208/F1208*100,2)</f>
        <v>2238.56</v>
      </c>
      <c r="K1208" s="54"/>
      <c r="L1208" s="55"/>
      <c r="M1208" s="59"/>
      <c r="N1208" s="59"/>
      <c r="O1208" s="53"/>
      <c r="P1208" s="53"/>
      <c r="Q1208" s="57">
        <f t="shared" si="528"/>
        <v>0</v>
      </c>
      <c r="R1208" s="53"/>
      <c r="S1208" s="53">
        <f t="shared" ref="S1208:S1230" si="545">ROUND(R1208/12*3,0)</f>
        <v>0</v>
      </c>
      <c r="T1208" s="58"/>
      <c r="U1208" s="58"/>
      <c r="V1208" s="53">
        <f t="shared" si="530"/>
        <v>0</v>
      </c>
      <c r="W1208" s="59"/>
      <c r="X1208" s="6"/>
    </row>
    <row r="1209" spans="1:24" s="35" customFormat="1" ht="15.75" x14ac:dyDescent="0.25">
      <c r="A1209" s="33" t="s">
        <v>285</v>
      </c>
      <c r="B1209" s="44" t="s">
        <v>334</v>
      </c>
      <c r="C1209" s="37" t="s">
        <v>233</v>
      </c>
      <c r="D1209" s="43" t="s">
        <v>234</v>
      </c>
      <c r="E1209" s="53"/>
      <c r="F1209" s="53"/>
      <c r="G1209" s="53"/>
      <c r="H1209" s="53"/>
      <c r="I1209" s="119">
        <f>G1209-F1209</f>
        <v>0</v>
      </c>
      <c r="J1209" s="55" t="e">
        <f>ROUND(I1209/F1209*100,2)</f>
        <v>#DIV/0!</v>
      </c>
      <c r="K1209" s="54">
        <f>G1209-F1209</f>
        <v>0</v>
      </c>
      <c r="L1209" s="55" t="e">
        <f>ROUND(K1209*100/-F1209,2)</f>
        <v>#DIV/0!</v>
      </c>
      <c r="M1209" s="59"/>
      <c r="N1209" s="59"/>
      <c r="O1209" s="53"/>
      <c r="P1209" s="53"/>
      <c r="Q1209" s="57">
        <f t="shared" si="528"/>
        <v>0</v>
      </c>
      <c r="R1209" s="53"/>
      <c r="S1209" s="53">
        <f t="shared" si="545"/>
        <v>0</v>
      </c>
      <c r="T1209" s="58"/>
      <c r="U1209" s="58"/>
      <c r="V1209" s="53">
        <f t="shared" si="530"/>
        <v>0</v>
      </c>
      <c r="W1209" s="59"/>
      <c r="X1209" s="6"/>
    </row>
    <row r="1210" spans="1:24" s="35" customFormat="1" ht="31.5" x14ac:dyDescent="0.25">
      <c r="A1210" s="33" t="s">
        <v>285</v>
      </c>
      <c r="B1210" s="44" t="s">
        <v>334</v>
      </c>
      <c r="C1210" s="37" t="s">
        <v>235</v>
      </c>
      <c r="D1210" s="43" t="s">
        <v>236</v>
      </c>
      <c r="E1210" s="53"/>
      <c r="F1210" s="53"/>
      <c r="G1210" s="53"/>
      <c r="H1210" s="53"/>
      <c r="I1210" s="54"/>
      <c r="J1210" s="50"/>
      <c r="K1210" s="54"/>
      <c r="L1210" s="55"/>
      <c r="M1210" s="59"/>
      <c r="N1210" s="59"/>
      <c r="O1210" s="53"/>
      <c r="P1210" s="53"/>
      <c r="Q1210" s="57">
        <f t="shared" si="528"/>
        <v>0</v>
      </c>
      <c r="R1210" s="53"/>
      <c r="S1210" s="53">
        <f t="shared" si="545"/>
        <v>0</v>
      </c>
      <c r="T1210" s="58"/>
      <c r="U1210" s="58"/>
      <c r="V1210" s="53">
        <f t="shared" si="530"/>
        <v>0</v>
      </c>
      <c r="W1210" s="59"/>
      <c r="X1210" s="6"/>
    </row>
    <row r="1211" spans="1:24" s="35" customFormat="1" ht="31.5" x14ac:dyDescent="0.25">
      <c r="A1211" s="33" t="s">
        <v>285</v>
      </c>
      <c r="B1211" s="44" t="s">
        <v>334</v>
      </c>
      <c r="C1211" s="37" t="s">
        <v>237</v>
      </c>
      <c r="D1211" s="43" t="s">
        <v>238</v>
      </c>
      <c r="E1211" s="53">
        <v>3168</v>
      </c>
      <c r="F1211" s="53">
        <f>ROUND(E1211/12*6,0)</f>
        <v>1584</v>
      </c>
      <c r="G1211" s="59"/>
      <c r="H1211" s="53"/>
      <c r="I1211" s="119"/>
      <c r="J1211" s="55"/>
      <c r="K1211" s="54">
        <f>G1211-F1211</f>
        <v>-1584</v>
      </c>
      <c r="L1211" s="55">
        <f>ROUND(K1211*100/-F1211,2)</f>
        <v>100</v>
      </c>
      <c r="M1211" s="59"/>
      <c r="N1211" s="59"/>
      <c r="O1211" s="53"/>
      <c r="P1211" s="53"/>
      <c r="Q1211" s="57">
        <f t="shared" si="528"/>
        <v>0</v>
      </c>
      <c r="R1211" s="53"/>
      <c r="S1211" s="53">
        <f t="shared" si="545"/>
        <v>0</v>
      </c>
      <c r="T1211" s="58"/>
      <c r="U1211" s="58"/>
      <c r="V1211" s="53">
        <f t="shared" si="530"/>
        <v>0</v>
      </c>
      <c r="W1211" s="59"/>
      <c r="X1211" s="6"/>
    </row>
    <row r="1212" spans="1:24" s="35" customFormat="1" ht="15.75" x14ac:dyDescent="0.25">
      <c r="A1212" s="33" t="s">
        <v>285</v>
      </c>
      <c r="B1212" s="44" t="s">
        <v>334</v>
      </c>
      <c r="C1212" s="37" t="s">
        <v>239</v>
      </c>
      <c r="D1212" s="43" t="s">
        <v>243</v>
      </c>
      <c r="E1212" s="53"/>
      <c r="F1212" s="53">
        <f>E1212/12*1</f>
        <v>0</v>
      </c>
      <c r="G1212" s="53"/>
      <c r="H1212" s="53"/>
      <c r="I1212" s="54"/>
      <c r="J1212" s="50"/>
      <c r="K1212" s="54"/>
      <c r="L1212" s="55"/>
      <c r="M1212" s="59"/>
      <c r="N1212" s="59"/>
      <c r="O1212" s="53"/>
      <c r="P1212" s="53"/>
      <c r="Q1212" s="57">
        <f t="shared" si="528"/>
        <v>0</v>
      </c>
      <c r="R1212" s="53"/>
      <c r="S1212" s="53">
        <f t="shared" si="545"/>
        <v>0</v>
      </c>
      <c r="T1212" s="58"/>
      <c r="U1212" s="58"/>
      <c r="V1212" s="53">
        <f t="shared" si="530"/>
        <v>0</v>
      </c>
      <c r="W1212" s="59"/>
      <c r="X1212" s="6"/>
    </row>
    <row r="1213" spans="1:24" s="35" customFormat="1" ht="15.75" x14ac:dyDescent="0.25">
      <c r="A1213" s="33" t="s">
        <v>285</v>
      </c>
      <c r="B1213" s="44" t="s">
        <v>334</v>
      </c>
      <c r="C1213" s="37" t="s">
        <v>240</v>
      </c>
      <c r="D1213" s="43" t="s">
        <v>244</v>
      </c>
      <c r="E1213" s="53"/>
      <c r="F1213" s="53"/>
      <c r="G1213" s="53"/>
      <c r="H1213" s="53"/>
      <c r="I1213" s="119">
        <f>G1213-F1213</f>
        <v>0</v>
      </c>
      <c r="J1213" s="55" t="e">
        <f>ROUND(I1213/F1213*100,2)</f>
        <v>#DIV/0!</v>
      </c>
      <c r="K1213" s="54">
        <f>G1213-F1213</f>
        <v>0</v>
      </c>
      <c r="L1213" s="55" t="e">
        <f>ROUND(K1213*100/-F1213,2)</f>
        <v>#DIV/0!</v>
      </c>
      <c r="M1213" s="59"/>
      <c r="N1213" s="59"/>
      <c r="O1213" s="53"/>
      <c r="P1213" s="53"/>
      <c r="Q1213" s="57">
        <f t="shared" si="528"/>
        <v>0</v>
      </c>
      <c r="R1213" s="53"/>
      <c r="S1213" s="53">
        <f t="shared" si="545"/>
        <v>0</v>
      </c>
      <c r="T1213" s="58"/>
      <c r="U1213" s="58"/>
      <c r="V1213" s="53">
        <f t="shared" si="530"/>
        <v>0</v>
      </c>
      <c r="W1213" s="59"/>
      <c r="X1213" s="6"/>
    </row>
    <row r="1214" spans="1:24" s="35" customFormat="1" ht="15.75" x14ac:dyDescent="0.25">
      <c r="A1214" s="33" t="s">
        <v>285</v>
      </c>
      <c r="B1214" s="44" t="s">
        <v>334</v>
      </c>
      <c r="C1214" s="37" t="s">
        <v>241</v>
      </c>
      <c r="D1214" s="43" t="s">
        <v>242</v>
      </c>
      <c r="E1214" s="53">
        <v>64</v>
      </c>
      <c r="F1214" s="53">
        <f>ROUND(E1214/12*6,0)</f>
        <v>32</v>
      </c>
      <c r="G1214" s="59"/>
      <c r="H1214" s="53"/>
      <c r="I1214" s="119"/>
      <c r="J1214" s="55"/>
      <c r="K1214" s="54">
        <f>G1214-F1214</f>
        <v>-32</v>
      </c>
      <c r="L1214" s="55">
        <f>ROUND(K1214*100/-F1214,2)</f>
        <v>100</v>
      </c>
      <c r="M1214" s="59"/>
      <c r="N1214" s="59"/>
      <c r="O1214" s="53"/>
      <c r="P1214" s="53"/>
      <c r="Q1214" s="57">
        <f t="shared" si="528"/>
        <v>0</v>
      </c>
      <c r="R1214" s="53"/>
      <c r="S1214" s="53">
        <f t="shared" si="545"/>
        <v>0</v>
      </c>
      <c r="T1214" s="58"/>
      <c r="U1214" s="58"/>
      <c r="V1214" s="53">
        <f t="shared" si="530"/>
        <v>0</v>
      </c>
      <c r="W1214" s="59"/>
      <c r="X1214" s="6"/>
    </row>
    <row r="1215" spans="1:24" s="35" customFormat="1" ht="31.5" x14ac:dyDescent="0.25">
      <c r="A1215" s="33" t="s">
        <v>285</v>
      </c>
      <c r="B1215" s="44" t="s">
        <v>334</v>
      </c>
      <c r="C1215" s="37" t="s">
        <v>245</v>
      </c>
      <c r="D1215" s="43" t="s">
        <v>246</v>
      </c>
      <c r="E1215" s="53"/>
      <c r="F1215" s="53">
        <f>E1215/12*1</f>
        <v>0</v>
      </c>
      <c r="G1215" s="53"/>
      <c r="H1215" s="53"/>
      <c r="I1215" s="54"/>
      <c r="J1215" s="50"/>
      <c r="K1215" s="54"/>
      <c r="L1215" s="55"/>
      <c r="M1215" s="59"/>
      <c r="N1215" s="59"/>
      <c r="O1215" s="53"/>
      <c r="P1215" s="53"/>
      <c r="Q1215" s="57">
        <f t="shared" si="528"/>
        <v>0</v>
      </c>
      <c r="R1215" s="53"/>
      <c r="S1215" s="53">
        <f t="shared" si="545"/>
        <v>0</v>
      </c>
      <c r="T1215" s="58"/>
      <c r="U1215" s="58"/>
      <c r="V1215" s="53">
        <f t="shared" si="530"/>
        <v>0</v>
      </c>
      <c r="W1215" s="59"/>
      <c r="X1215" s="6"/>
    </row>
    <row r="1216" spans="1:24" s="35" customFormat="1" ht="15.75" x14ac:dyDescent="0.25">
      <c r="A1216" s="33" t="s">
        <v>285</v>
      </c>
      <c r="B1216" s="44" t="s">
        <v>334</v>
      </c>
      <c r="C1216" s="37" t="s">
        <v>247</v>
      </c>
      <c r="D1216" s="43" t="s">
        <v>248</v>
      </c>
      <c r="E1216" s="53"/>
      <c r="F1216" s="53">
        <f>E1216/12*1</f>
        <v>0</v>
      </c>
      <c r="G1216" s="53"/>
      <c r="H1216" s="53"/>
      <c r="I1216" s="54"/>
      <c r="J1216" s="50"/>
      <c r="K1216" s="54"/>
      <c r="L1216" s="55"/>
      <c r="M1216" s="59"/>
      <c r="N1216" s="59"/>
      <c r="O1216" s="53"/>
      <c r="P1216" s="53"/>
      <c r="Q1216" s="57">
        <f t="shared" si="528"/>
        <v>0</v>
      </c>
      <c r="R1216" s="53"/>
      <c r="S1216" s="53">
        <f t="shared" si="545"/>
        <v>0</v>
      </c>
      <c r="T1216" s="58"/>
      <c r="U1216" s="58"/>
      <c r="V1216" s="53">
        <f t="shared" si="530"/>
        <v>0</v>
      </c>
      <c r="W1216" s="59"/>
      <c r="X1216" s="6"/>
    </row>
    <row r="1217" spans="1:24" s="35" customFormat="1" ht="31.5" x14ac:dyDescent="0.25">
      <c r="A1217" s="33" t="s">
        <v>285</v>
      </c>
      <c r="B1217" s="44" t="s">
        <v>334</v>
      </c>
      <c r="C1217" s="37" t="s">
        <v>249</v>
      </c>
      <c r="D1217" s="43" t="s">
        <v>250</v>
      </c>
      <c r="E1217" s="53"/>
      <c r="F1217" s="53">
        <f>E1217/12*1</f>
        <v>0</v>
      </c>
      <c r="G1217" s="53"/>
      <c r="H1217" s="53"/>
      <c r="I1217" s="54"/>
      <c r="J1217" s="50"/>
      <c r="K1217" s="54"/>
      <c r="L1217" s="55"/>
      <c r="M1217" s="59"/>
      <c r="N1217" s="59"/>
      <c r="O1217" s="53"/>
      <c r="P1217" s="53"/>
      <c r="Q1217" s="57">
        <f t="shared" si="528"/>
        <v>0</v>
      </c>
      <c r="R1217" s="53"/>
      <c r="S1217" s="53">
        <f t="shared" si="545"/>
        <v>0</v>
      </c>
      <c r="T1217" s="58"/>
      <c r="U1217" s="58"/>
      <c r="V1217" s="53">
        <f t="shared" si="530"/>
        <v>0</v>
      </c>
      <c r="W1217" s="59"/>
      <c r="X1217" s="6"/>
    </row>
    <row r="1218" spans="1:24" s="35" customFormat="1" ht="15.75" x14ac:dyDescent="0.25">
      <c r="A1218" s="33" t="s">
        <v>285</v>
      </c>
      <c r="B1218" s="44" t="s">
        <v>334</v>
      </c>
      <c r="C1218" s="37" t="s">
        <v>251</v>
      </c>
      <c r="D1218" s="43" t="s">
        <v>260</v>
      </c>
      <c r="E1218" s="53"/>
      <c r="F1218" s="53">
        <f>E1218/12*1</f>
        <v>0</v>
      </c>
      <c r="G1218" s="53"/>
      <c r="H1218" s="53"/>
      <c r="I1218" s="54"/>
      <c r="J1218" s="50"/>
      <c r="K1218" s="54"/>
      <c r="L1218" s="55"/>
      <c r="M1218" s="59"/>
      <c r="N1218" s="59"/>
      <c r="O1218" s="53"/>
      <c r="P1218" s="53"/>
      <c r="Q1218" s="57">
        <f t="shared" si="528"/>
        <v>0</v>
      </c>
      <c r="R1218" s="53"/>
      <c r="S1218" s="53">
        <f t="shared" si="545"/>
        <v>0</v>
      </c>
      <c r="T1218" s="58"/>
      <c r="U1218" s="58"/>
      <c r="V1218" s="53">
        <f t="shared" si="530"/>
        <v>0</v>
      </c>
      <c r="W1218" s="59"/>
      <c r="X1218" s="6"/>
    </row>
    <row r="1219" spans="1:24" s="35" customFormat="1" ht="15.75" x14ac:dyDescent="0.25">
      <c r="A1219" s="33" t="s">
        <v>285</v>
      </c>
      <c r="B1219" s="44" t="s">
        <v>334</v>
      </c>
      <c r="C1219" s="37" t="s">
        <v>252</v>
      </c>
      <c r="D1219" s="43" t="s">
        <v>253</v>
      </c>
      <c r="E1219" s="53"/>
      <c r="F1219" s="53">
        <f>E1219/12*1</f>
        <v>0</v>
      </c>
      <c r="G1219" s="53"/>
      <c r="H1219" s="53"/>
      <c r="I1219" s="54"/>
      <c r="J1219" s="50"/>
      <c r="K1219" s="54"/>
      <c r="L1219" s="55"/>
      <c r="M1219" s="59"/>
      <c r="N1219" s="59"/>
      <c r="O1219" s="53"/>
      <c r="P1219" s="53"/>
      <c r="Q1219" s="57">
        <f t="shared" si="528"/>
        <v>0</v>
      </c>
      <c r="R1219" s="53"/>
      <c r="S1219" s="53">
        <f t="shared" si="545"/>
        <v>0</v>
      </c>
      <c r="T1219" s="58"/>
      <c r="U1219" s="58"/>
      <c r="V1219" s="53">
        <f t="shared" si="530"/>
        <v>0</v>
      </c>
      <c r="W1219" s="59"/>
      <c r="X1219" s="6"/>
    </row>
    <row r="1220" spans="1:24" s="35" customFormat="1" ht="15.75" x14ac:dyDescent="0.25">
      <c r="A1220" s="33" t="s">
        <v>285</v>
      </c>
      <c r="B1220" s="44" t="s">
        <v>334</v>
      </c>
      <c r="C1220" s="37" t="s">
        <v>254</v>
      </c>
      <c r="D1220" s="43" t="s">
        <v>255</v>
      </c>
      <c r="E1220" s="53"/>
      <c r="F1220" s="53"/>
      <c r="G1220" s="53"/>
      <c r="H1220" s="53"/>
      <c r="I1220" s="54"/>
      <c r="J1220" s="50"/>
      <c r="K1220" s="54"/>
      <c r="L1220" s="55"/>
      <c r="M1220" s="59"/>
      <c r="N1220" s="59"/>
      <c r="O1220" s="53"/>
      <c r="P1220" s="53"/>
      <c r="Q1220" s="57">
        <f t="shared" si="528"/>
        <v>0</v>
      </c>
      <c r="R1220" s="53"/>
      <c r="S1220" s="53">
        <f t="shared" si="545"/>
        <v>0</v>
      </c>
      <c r="T1220" s="58"/>
      <c r="U1220" s="58"/>
      <c r="V1220" s="53">
        <f t="shared" si="530"/>
        <v>0</v>
      </c>
      <c r="W1220" s="59"/>
      <c r="X1220" s="6"/>
    </row>
    <row r="1221" spans="1:24" s="35" customFormat="1" ht="15.75" x14ac:dyDescent="0.25">
      <c r="A1221" s="33" t="s">
        <v>285</v>
      </c>
      <c r="B1221" s="44" t="s">
        <v>334</v>
      </c>
      <c r="C1221" s="37" t="s">
        <v>256</v>
      </c>
      <c r="D1221" s="43" t="s">
        <v>257</v>
      </c>
      <c r="E1221" s="53"/>
      <c r="F1221" s="53">
        <f>E1221/12*1</f>
        <v>0</v>
      </c>
      <c r="G1221" s="53"/>
      <c r="H1221" s="53"/>
      <c r="I1221" s="54"/>
      <c r="J1221" s="50"/>
      <c r="K1221" s="54"/>
      <c r="L1221" s="55"/>
      <c r="M1221" s="59"/>
      <c r="N1221" s="59"/>
      <c r="O1221" s="53"/>
      <c r="P1221" s="53"/>
      <c r="Q1221" s="57">
        <f t="shared" si="528"/>
        <v>0</v>
      </c>
      <c r="R1221" s="53"/>
      <c r="S1221" s="53">
        <f t="shared" si="545"/>
        <v>0</v>
      </c>
      <c r="T1221" s="58"/>
      <c r="U1221" s="58"/>
      <c r="V1221" s="53">
        <f t="shared" si="530"/>
        <v>0</v>
      </c>
      <c r="W1221" s="59"/>
      <c r="X1221" s="6"/>
    </row>
    <row r="1222" spans="1:24" s="35" customFormat="1" ht="31.5" x14ac:dyDescent="0.25">
      <c r="A1222" s="33" t="s">
        <v>285</v>
      </c>
      <c r="B1222" s="44" t="s">
        <v>334</v>
      </c>
      <c r="C1222" s="37" t="s">
        <v>258</v>
      </c>
      <c r="D1222" s="43" t="s">
        <v>259</v>
      </c>
      <c r="E1222" s="53"/>
      <c r="F1222" s="53"/>
      <c r="G1222" s="53"/>
      <c r="H1222" s="53"/>
      <c r="I1222" s="119">
        <f>G1222-F1222</f>
        <v>0</v>
      </c>
      <c r="J1222" s="55" t="e">
        <f>ROUND(I1222/F1222*100,2)</f>
        <v>#DIV/0!</v>
      </c>
      <c r="K1222" s="54">
        <f>G1222-F1222</f>
        <v>0</v>
      </c>
      <c r="L1222" s="55" t="e">
        <f>ROUND(K1222*100/-F1222,2)</f>
        <v>#DIV/0!</v>
      </c>
      <c r="M1222" s="59"/>
      <c r="N1222" s="59"/>
      <c r="O1222" s="53"/>
      <c r="P1222" s="53"/>
      <c r="Q1222" s="57">
        <f t="shared" si="528"/>
        <v>0</v>
      </c>
      <c r="R1222" s="53"/>
      <c r="S1222" s="53">
        <f t="shared" si="545"/>
        <v>0</v>
      </c>
      <c r="T1222" s="58"/>
      <c r="U1222" s="58"/>
      <c r="V1222" s="53">
        <f t="shared" si="530"/>
        <v>0</v>
      </c>
      <c r="W1222" s="59"/>
      <c r="X1222" s="6"/>
    </row>
    <row r="1223" spans="1:24" s="35" customFormat="1" ht="15.75" x14ac:dyDescent="0.25">
      <c r="A1223" s="33" t="s">
        <v>285</v>
      </c>
      <c r="B1223" s="44" t="s">
        <v>334</v>
      </c>
      <c r="C1223" s="37" t="s">
        <v>261</v>
      </c>
      <c r="D1223" s="43" t="s">
        <v>262</v>
      </c>
      <c r="E1223" s="53">
        <v>16649</v>
      </c>
      <c r="F1223" s="53">
        <f t="shared" ref="F1223:F1224" si="546">ROUND(E1223/12*7,0)</f>
        <v>9712</v>
      </c>
      <c r="G1223" s="59">
        <v>650</v>
      </c>
      <c r="H1223" s="99">
        <v>585</v>
      </c>
      <c r="I1223" s="119"/>
      <c r="J1223" s="55"/>
      <c r="K1223" s="54">
        <f t="shared" ref="K1223:K1224" si="547">G1223-F1223</f>
        <v>-9062</v>
      </c>
      <c r="L1223" s="55">
        <f t="shared" ref="L1223:L1224" si="548">ROUND(K1223*100/-F1223,2)</f>
        <v>93.31</v>
      </c>
      <c r="M1223" s="59"/>
      <c r="N1223" s="59"/>
      <c r="O1223" s="53"/>
      <c r="P1223" s="53"/>
      <c r="Q1223" s="57">
        <f t="shared" si="528"/>
        <v>0</v>
      </c>
      <c r="R1223" s="53"/>
      <c r="S1223" s="53">
        <f t="shared" si="545"/>
        <v>0</v>
      </c>
      <c r="T1223" s="58"/>
      <c r="U1223" s="58"/>
      <c r="V1223" s="53">
        <f t="shared" si="530"/>
        <v>0</v>
      </c>
      <c r="W1223" s="59"/>
      <c r="X1223" s="6"/>
    </row>
    <row r="1224" spans="1:24" s="35" customFormat="1" ht="47.25" x14ac:dyDescent="0.25">
      <c r="A1224" s="33" t="s">
        <v>285</v>
      </c>
      <c r="B1224" s="44" t="s">
        <v>334</v>
      </c>
      <c r="C1224" s="37" t="s">
        <v>263</v>
      </c>
      <c r="D1224" s="43" t="s">
        <v>264</v>
      </c>
      <c r="E1224" s="53">
        <v>1022</v>
      </c>
      <c r="F1224" s="53">
        <f t="shared" si="546"/>
        <v>596</v>
      </c>
      <c r="G1224" s="59">
        <v>464.82</v>
      </c>
      <c r="H1224" s="99">
        <v>427</v>
      </c>
      <c r="I1224" s="119"/>
      <c r="J1224" s="55"/>
      <c r="K1224" s="54">
        <f t="shared" si="547"/>
        <v>-131.18</v>
      </c>
      <c r="L1224" s="55">
        <f t="shared" si="548"/>
        <v>22.01</v>
      </c>
      <c r="M1224" s="59"/>
      <c r="N1224" s="59"/>
      <c r="O1224" s="53"/>
      <c r="P1224" s="53"/>
      <c r="Q1224" s="57">
        <f t="shared" si="528"/>
        <v>0</v>
      </c>
      <c r="R1224" s="53"/>
      <c r="S1224" s="53">
        <f t="shared" si="545"/>
        <v>0</v>
      </c>
      <c r="T1224" s="58"/>
      <c r="U1224" s="58"/>
      <c r="V1224" s="53">
        <f t="shared" si="530"/>
        <v>0</v>
      </c>
      <c r="W1224" s="59"/>
      <c r="X1224" s="6"/>
    </row>
    <row r="1225" spans="1:24" s="35" customFormat="1" ht="15.75" x14ac:dyDescent="0.25">
      <c r="A1225" s="33" t="s">
        <v>285</v>
      </c>
      <c r="B1225" s="44" t="s">
        <v>334</v>
      </c>
      <c r="C1225" s="37" t="s">
        <v>265</v>
      </c>
      <c r="D1225" s="43" t="s">
        <v>266</v>
      </c>
      <c r="E1225" s="53"/>
      <c r="F1225" s="53">
        <f>E1225/12*1</f>
        <v>0</v>
      </c>
      <c r="G1225" s="53"/>
      <c r="H1225" s="53"/>
      <c r="I1225" s="54"/>
      <c r="J1225" s="50"/>
      <c r="K1225" s="54"/>
      <c r="L1225" s="55"/>
      <c r="M1225" s="59"/>
      <c r="N1225" s="59"/>
      <c r="O1225" s="53"/>
      <c r="P1225" s="53"/>
      <c r="Q1225" s="57">
        <f t="shared" si="528"/>
        <v>0</v>
      </c>
      <c r="R1225" s="53"/>
      <c r="S1225" s="53">
        <f t="shared" si="545"/>
        <v>0</v>
      </c>
      <c r="T1225" s="58"/>
      <c r="U1225" s="58"/>
      <c r="V1225" s="53">
        <f t="shared" si="530"/>
        <v>0</v>
      </c>
      <c r="W1225" s="59"/>
      <c r="X1225" s="6"/>
    </row>
    <row r="1226" spans="1:24" s="35" customFormat="1" ht="31.5" x14ac:dyDescent="0.25">
      <c r="A1226" s="33" t="s">
        <v>285</v>
      </c>
      <c r="B1226" s="44" t="s">
        <v>334</v>
      </c>
      <c r="C1226" s="37" t="s">
        <v>267</v>
      </c>
      <c r="D1226" s="43" t="s">
        <v>268</v>
      </c>
      <c r="E1226" s="53"/>
      <c r="F1226" s="53">
        <f>E1226/12*1</f>
        <v>0</v>
      </c>
      <c r="G1226" s="53"/>
      <c r="H1226" s="53"/>
      <c r="I1226" s="54"/>
      <c r="J1226" s="50"/>
      <c r="K1226" s="54"/>
      <c r="L1226" s="55"/>
      <c r="M1226" s="59"/>
      <c r="N1226" s="59"/>
      <c r="O1226" s="53"/>
      <c r="P1226" s="53"/>
      <c r="Q1226" s="57">
        <f t="shared" si="528"/>
        <v>0</v>
      </c>
      <c r="R1226" s="53"/>
      <c r="S1226" s="53">
        <f t="shared" si="545"/>
        <v>0</v>
      </c>
      <c r="T1226" s="58"/>
      <c r="U1226" s="58"/>
      <c r="V1226" s="53">
        <f t="shared" si="530"/>
        <v>0</v>
      </c>
      <c r="W1226" s="59"/>
      <c r="X1226" s="6"/>
    </row>
    <row r="1227" spans="1:24" s="35" customFormat="1" ht="15.75" x14ac:dyDescent="0.25">
      <c r="A1227" s="33" t="s">
        <v>285</v>
      </c>
      <c r="B1227" s="44" t="s">
        <v>334</v>
      </c>
      <c r="C1227" s="37" t="s">
        <v>269</v>
      </c>
      <c r="D1227" s="43" t="s">
        <v>270</v>
      </c>
      <c r="E1227" s="53"/>
      <c r="F1227" s="53">
        <f>E1227/12*1</f>
        <v>0</v>
      </c>
      <c r="G1227" s="53"/>
      <c r="H1227" s="53"/>
      <c r="I1227" s="54"/>
      <c r="J1227" s="50"/>
      <c r="K1227" s="54"/>
      <c r="L1227" s="55"/>
      <c r="M1227" s="59"/>
      <c r="N1227" s="59"/>
      <c r="O1227" s="53"/>
      <c r="P1227" s="53"/>
      <c r="Q1227" s="57">
        <f t="shared" si="528"/>
        <v>0</v>
      </c>
      <c r="R1227" s="53"/>
      <c r="S1227" s="53">
        <f t="shared" si="545"/>
        <v>0</v>
      </c>
      <c r="T1227" s="58"/>
      <c r="U1227" s="58"/>
      <c r="V1227" s="53">
        <f t="shared" si="530"/>
        <v>0</v>
      </c>
      <c r="W1227" s="59"/>
      <c r="X1227" s="6"/>
    </row>
    <row r="1228" spans="1:24" s="35" customFormat="1" ht="31.5" x14ac:dyDescent="0.25">
      <c r="A1228" s="33" t="s">
        <v>285</v>
      </c>
      <c r="B1228" s="44" t="s">
        <v>334</v>
      </c>
      <c r="C1228" s="37" t="s">
        <v>271</v>
      </c>
      <c r="D1228" s="43" t="s">
        <v>272</v>
      </c>
      <c r="E1228" s="53"/>
      <c r="F1228" s="53">
        <f>E1228/12*1</f>
        <v>0</v>
      </c>
      <c r="G1228" s="53"/>
      <c r="H1228" s="53"/>
      <c r="I1228" s="54"/>
      <c r="J1228" s="50"/>
      <c r="K1228" s="54"/>
      <c r="L1228" s="55"/>
      <c r="M1228" s="59"/>
      <c r="N1228" s="59"/>
      <c r="O1228" s="53"/>
      <c r="P1228" s="53"/>
      <c r="Q1228" s="57">
        <f t="shared" si="528"/>
        <v>0</v>
      </c>
      <c r="R1228" s="53"/>
      <c r="S1228" s="53">
        <f t="shared" si="545"/>
        <v>0</v>
      </c>
      <c r="T1228" s="58"/>
      <c r="U1228" s="58"/>
      <c r="V1228" s="53">
        <f t="shared" si="530"/>
        <v>0</v>
      </c>
      <c r="W1228" s="59"/>
      <c r="X1228" s="6"/>
    </row>
    <row r="1229" spans="1:24" s="35" customFormat="1" ht="15.75" x14ac:dyDescent="0.25">
      <c r="A1229" s="33" t="s">
        <v>285</v>
      </c>
      <c r="B1229" s="44" t="s">
        <v>334</v>
      </c>
      <c r="C1229" s="37" t="s">
        <v>273</v>
      </c>
      <c r="D1229" s="43" t="s">
        <v>274</v>
      </c>
      <c r="E1229" s="53">
        <v>14366</v>
      </c>
      <c r="F1229" s="53">
        <f>ROUND(E1229/12*7,0)</f>
        <v>8380</v>
      </c>
      <c r="G1229" s="59">
        <v>547.61</v>
      </c>
      <c r="H1229" s="99">
        <v>548</v>
      </c>
      <c r="I1229" s="119"/>
      <c r="J1229" s="55"/>
      <c r="K1229" s="54">
        <f>G1229-F1229</f>
        <v>-7832.39</v>
      </c>
      <c r="L1229" s="55">
        <f>ROUND(K1229*100/-F1229,2)</f>
        <v>93.47</v>
      </c>
      <c r="M1229" s="59"/>
      <c r="N1229" s="59"/>
      <c r="O1229" s="53"/>
      <c r="P1229" s="53"/>
      <c r="Q1229" s="57">
        <f t="shared" si="528"/>
        <v>0</v>
      </c>
      <c r="R1229" s="53"/>
      <c r="S1229" s="53">
        <f t="shared" si="545"/>
        <v>0</v>
      </c>
      <c r="T1229" s="58"/>
      <c r="U1229" s="58"/>
      <c r="V1229" s="53">
        <f t="shared" si="530"/>
        <v>0</v>
      </c>
      <c r="W1229" s="59"/>
      <c r="X1229" s="6"/>
    </row>
    <row r="1230" spans="1:24" s="35" customFormat="1" ht="31.5" x14ac:dyDescent="0.25">
      <c r="A1230" s="33" t="s">
        <v>285</v>
      </c>
      <c r="B1230" s="44" t="s">
        <v>334</v>
      </c>
      <c r="C1230" s="186" t="s">
        <v>275</v>
      </c>
      <c r="D1230" s="43" t="s">
        <v>276</v>
      </c>
      <c r="E1230" s="53"/>
      <c r="F1230" s="53"/>
      <c r="G1230" s="53"/>
      <c r="H1230" s="53"/>
      <c r="I1230" s="54"/>
      <c r="J1230" s="50"/>
      <c r="K1230" s="54"/>
      <c r="L1230" s="55"/>
      <c r="M1230" s="59"/>
      <c r="N1230" s="59"/>
      <c r="O1230" s="53"/>
      <c r="P1230" s="53"/>
      <c r="Q1230" s="57">
        <f t="shared" si="528"/>
        <v>0</v>
      </c>
      <c r="R1230" s="53"/>
      <c r="S1230" s="53">
        <f t="shared" si="545"/>
        <v>0</v>
      </c>
      <c r="T1230" s="53"/>
      <c r="U1230" s="53"/>
      <c r="V1230" s="53">
        <f t="shared" si="530"/>
        <v>0</v>
      </c>
      <c r="W1230" s="59"/>
      <c r="X1230" s="6"/>
    </row>
    <row r="1231" spans="1:24" s="35" customFormat="1" ht="15.75" x14ac:dyDescent="0.25">
      <c r="A1231" s="33" t="s">
        <v>285</v>
      </c>
      <c r="B1231" s="44" t="s">
        <v>334</v>
      </c>
      <c r="C1231" s="37" t="s">
        <v>352</v>
      </c>
      <c r="D1231" s="43" t="s">
        <v>350</v>
      </c>
      <c r="E1231" s="53"/>
      <c r="F1231" s="53">
        <f>ROUND(E1231/12*7,0)</f>
        <v>0</v>
      </c>
      <c r="G1231" s="59">
        <v>4401.4799999999996</v>
      </c>
      <c r="H1231" s="99"/>
      <c r="I1231" s="119">
        <f t="shared" ref="I1231" si="549">G1231-F1231</f>
        <v>4401.4799999999996</v>
      </c>
      <c r="J1231" s="55" t="e">
        <f t="shared" ref="J1231" si="550">ROUND(I1231/F1231*100,2)</f>
        <v>#DIV/0!</v>
      </c>
      <c r="K1231" s="54"/>
      <c r="L1231" s="55"/>
      <c r="M1231" s="59"/>
      <c r="N1231" s="59"/>
      <c r="O1231" s="53"/>
      <c r="P1231" s="53"/>
      <c r="Q1231" s="57"/>
      <c r="R1231" s="53"/>
      <c r="S1231" s="53"/>
      <c r="T1231" s="53"/>
      <c r="U1231" s="53"/>
      <c r="V1231" s="53"/>
      <c r="W1231" s="59"/>
      <c r="X1231" s="6"/>
    </row>
    <row r="1232" spans="1:24" s="35" customFormat="1" ht="15.75" x14ac:dyDescent="0.25">
      <c r="A1232" s="33" t="s">
        <v>285</v>
      </c>
      <c r="B1232" s="44" t="s">
        <v>334</v>
      </c>
      <c r="C1232" s="37" t="s">
        <v>353</v>
      </c>
      <c r="D1232" s="38" t="s">
        <v>354</v>
      </c>
      <c r="E1232" s="53"/>
      <c r="F1232" s="99">
        <f>E1232/12*1</f>
        <v>0</v>
      </c>
      <c r="G1232" s="53"/>
      <c r="H1232" s="53"/>
      <c r="I1232" s="54"/>
      <c r="J1232" s="50"/>
      <c r="K1232" s="54"/>
      <c r="L1232" s="55"/>
      <c r="M1232" s="59"/>
      <c r="N1232" s="59"/>
      <c r="O1232" s="53"/>
      <c r="P1232" s="53"/>
      <c r="Q1232" s="57">
        <f>O1232-P1232</f>
        <v>0</v>
      </c>
      <c r="R1232" s="53"/>
      <c r="S1232" s="53">
        <f>ROUND(R1232/12*3,0)</f>
        <v>0</v>
      </c>
      <c r="T1232" s="53"/>
      <c r="U1232" s="53"/>
      <c r="V1232" s="53">
        <f>T1232-U1232</f>
        <v>0</v>
      </c>
      <c r="W1232" s="59"/>
      <c r="X1232" s="6"/>
    </row>
    <row r="1233" spans="1:27" s="26" customFormat="1" ht="29.25" customHeight="1" x14ac:dyDescent="0.25">
      <c r="A1233" s="33" t="s">
        <v>285</v>
      </c>
      <c r="B1233" s="44" t="s">
        <v>334</v>
      </c>
      <c r="C1233" s="37" t="s">
        <v>359</v>
      </c>
      <c r="D1233" s="43" t="s">
        <v>318</v>
      </c>
      <c r="E1233" s="53"/>
      <c r="F1233" s="99">
        <f>E1233/12*1</f>
        <v>0</v>
      </c>
      <c r="G1233" s="53"/>
      <c r="H1233" s="53"/>
      <c r="I1233" s="119"/>
      <c r="J1233" s="55"/>
      <c r="K1233" s="119"/>
      <c r="L1233" s="55"/>
      <c r="M1233" s="59"/>
      <c r="N1233" s="59"/>
      <c r="O1233" s="53"/>
      <c r="P1233" s="53"/>
      <c r="Q1233" s="59"/>
      <c r="R1233" s="53"/>
      <c r="S1233" s="53"/>
      <c r="T1233" s="53"/>
      <c r="U1233" s="53"/>
      <c r="V1233" s="53"/>
      <c r="W1233" s="59"/>
      <c r="X1233" s="6"/>
    </row>
    <row r="1234" spans="1:27" s="26" customFormat="1" ht="26.25" customHeight="1" x14ac:dyDescent="0.25">
      <c r="A1234" s="33" t="s">
        <v>285</v>
      </c>
      <c r="B1234" s="44" t="s">
        <v>334</v>
      </c>
      <c r="C1234" s="37" t="s">
        <v>379</v>
      </c>
      <c r="D1234" s="39" t="s">
        <v>360</v>
      </c>
      <c r="E1234" s="53">
        <v>59</v>
      </c>
      <c r="F1234" s="53">
        <f>ROUND(E1234/12*7,0)</f>
        <v>34</v>
      </c>
      <c r="G1234" s="59">
        <v>43.62</v>
      </c>
      <c r="H1234" s="99">
        <v>15</v>
      </c>
      <c r="I1234" s="119">
        <f t="shared" ref="I1234" si="551">G1234-F1234</f>
        <v>9.6199999999999974</v>
      </c>
      <c r="J1234" s="55">
        <f t="shared" ref="J1234" si="552">ROUND(I1234/F1234*100,2)</f>
        <v>28.29</v>
      </c>
      <c r="K1234" s="54"/>
      <c r="L1234" s="55"/>
      <c r="M1234" s="59"/>
      <c r="N1234" s="59"/>
      <c r="O1234" s="53"/>
      <c r="P1234" s="53"/>
      <c r="Q1234" s="59"/>
      <c r="R1234" s="53"/>
      <c r="S1234" s="53"/>
      <c r="T1234" s="53"/>
      <c r="U1234" s="53"/>
      <c r="V1234" s="53"/>
      <c r="W1234" s="59"/>
      <c r="X1234" s="6"/>
    </row>
    <row r="1235" spans="1:27" s="26" customFormat="1" ht="26.25" customHeight="1" x14ac:dyDescent="0.25">
      <c r="A1235" s="33" t="s">
        <v>285</v>
      </c>
      <c r="B1235" s="44" t="s">
        <v>334</v>
      </c>
      <c r="C1235" s="98" t="s">
        <v>380</v>
      </c>
      <c r="D1235" s="117" t="s">
        <v>377</v>
      </c>
      <c r="E1235" s="53">
        <v>1327</v>
      </c>
      <c r="F1235" s="53">
        <f t="shared" ref="F1235" si="553">ROUND(E1235/12*6,0)</f>
        <v>664</v>
      </c>
      <c r="G1235" s="59"/>
      <c r="H1235" s="53"/>
      <c r="I1235" s="119"/>
      <c r="J1235" s="55"/>
      <c r="K1235" s="54">
        <f>G1235-F1235</f>
        <v>-664</v>
      </c>
      <c r="L1235" s="55">
        <f>ROUND(K1235*100/-F1235,2)</f>
        <v>100</v>
      </c>
      <c r="M1235" s="59"/>
      <c r="N1235" s="59"/>
      <c r="O1235" s="53"/>
      <c r="P1235" s="53"/>
      <c r="Q1235" s="59"/>
      <c r="R1235" s="53"/>
      <c r="S1235" s="53"/>
      <c r="T1235" s="53"/>
      <c r="U1235" s="53"/>
      <c r="V1235" s="53"/>
      <c r="W1235" s="59"/>
      <c r="X1235" s="6"/>
    </row>
    <row r="1236" spans="1:27" s="26" customFormat="1" ht="26.25" customHeight="1" x14ac:dyDescent="0.25">
      <c r="A1236" s="33" t="s">
        <v>285</v>
      </c>
      <c r="B1236" s="44" t="s">
        <v>334</v>
      </c>
      <c r="C1236" s="98" t="s">
        <v>386</v>
      </c>
      <c r="D1236" s="117" t="s">
        <v>387</v>
      </c>
      <c r="E1236" s="53">
        <v>76450</v>
      </c>
      <c r="F1236" s="53">
        <v>76450</v>
      </c>
      <c r="G1236" s="53">
        <v>76450</v>
      </c>
      <c r="H1236" s="53">
        <v>76450</v>
      </c>
      <c r="I1236" s="119">
        <f>G1236-F1236</f>
        <v>0</v>
      </c>
      <c r="J1236" s="55">
        <f>ROUND(I1236/F1236*100,2)</f>
        <v>0</v>
      </c>
      <c r="K1236" s="54">
        <f>G1236-F1236</f>
        <v>0</v>
      </c>
      <c r="L1236" s="55">
        <f>ROUND(K1236*100/-F1236,2)</f>
        <v>0</v>
      </c>
      <c r="M1236" s="59"/>
      <c r="N1236" s="59"/>
      <c r="O1236" s="53"/>
      <c r="P1236" s="53"/>
      <c r="Q1236" s="59"/>
      <c r="R1236" s="53"/>
      <c r="S1236" s="53"/>
      <c r="T1236" s="53"/>
      <c r="U1236" s="53"/>
      <c r="V1236" s="53"/>
      <c r="W1236" s="59"/>
      <c r="X1236" s="6"/>
    </row>
    <row r="1237" spans="1:27" s="81" customFormat="1" ht="26.25" customHeight="1" x14ac:dyDescent="0.25">
      <c r="A1237" s="100" t="s">
        <v>286</v>
      </c>
      <c r="B1237" s="100" t="s">
        <v>335</v>
      </c>
      <c r="C1237" s="101" t="s">
        <v>102</v>
      </c>
      <c r="D1237" s="102" t="s">
        <v>21</v>
      </c>
      <c r="E1237" s="103">
        <f>E1238+E1278</f>
        <v>16026277</v>
      </c>
      <c r="F1237" s="103">
        <f>F1238+F1278</f>
        <v>9367548.5</v>
      </c>
      <c r="G1237" s="103">
        <f>G1238+G1278</f>
        <v>9194375.0099999979</v>
      </c>
      <c r="H1237" s="103">
        <f>H1238+H1278</f>
        <v>9018301</v>
      </c>
      <c r="I1237" s="103">
        <f>I1238+I1278</f>
        <v>203817.72</v>
      </c>
      <c r="J1237" s="106">
        <f>ROUND(I1237/F1237*100,2)</f>
        <v>2.1800000000000002</v>
      </c>
      <c r="K1237" s="103">
        <f>K1238+K1278</f>
        <v>-394694.83000000141</v>
      </c>
      <c r="L1237" s="106">
        <f>ROUND(K1237*100/-F1237,2)</f>
        <v>4.21</v>
      </c>
      <c r="M1237" s="103">
        <f t="shared" ref="M1237:V1237" si="554">M1238+M1278</f>
        <v>295377</v>
      </c>
      <c r="N1237" s="103">
        <f t="shared" si="554"/>
        <v>172303.25</v>
      </c>
      <c r="O1237" s="103">
        <f t="shared" si="554"/>
        <v>178728</v>
      </c>
      <c r="P1237" s="103">
        <f t="shared" si="554"/>
        <v>177508</v>
      </c>
      <c r="Q1237" s="103">
        <f t="shared" si="554"/>
        <v>1220</v>
      </c>
      <c r="R1237" s="103">
        <f t="shared" si="554"/>
        <v>7907</v>
      </c>
      <c r="S1237" s="103">
        <f t="shared" si="554"/>
        <v>4615</v>
      </c>
      <c r="T1237" s="103">
        <f t="shared" si="554"/>
        <v>4476</v>
      </c>
      <c r="U1237" s="103">
        <f t="shared" si="554"/>
        <v>4427</v>
      </c>
      <c r="V1237" s="103">
        <f t="shared" si="554"/>
        <v>49</v>
      </c>
      <c r="W1237" s="107">
        <v>146444</v>
      </c>
      <c r="X1237" s="47"/>
    </row>
    <row r="1238" spans="1:27" s="81" customFormat="1" ht="22.5" customHeight="1" x14ac:dyDescent="0.25">
      <c r="A1238" s="33" t="s">
        <v>286</v>
      </c>
      <c r="B1238" s="21">
        <v>1</v>
      </c>
      <c r="C1238" s="23" t="s">
        <v>102</v>
      </c>
      <c r="D1238" s="27" t="s">
        <v>22</v>
      </c>
      <c r="E1238" s="52">
        <f>E1239+E1245+E1259</f>
        <v>12711752</v>
      </c>
      <c r="F1238" s="52">
        <f>F1239+F1245+F1259</f>
        <v>7414998.25</v>
      </c>
      <c r="G1238" s="52">
        <f>G1239+G1245+G1259</f>
        <v>7236020.3199999984</v>
      </c>
      <c r="H1238" s="52">
        <f>H1239+H1245+H1259</f>
        <v>7202373</v>
      </c>
      <c r="I1238" s="52">
        <f>I1239+I1245+I1259</f>
        <v>21409.32</v>
      </c>
      <c r="J1238" s="55">
        <f>ROUND(I1238/F1238*100,2)</f>
        <v>0.28999999999999998</v>
      </c>
      <c r="K1238" s="52">
        <f>K1239+K1245+K1259</f>
        <v>-217461.25000000146</v>
      </c>
      <c r="L1238" s="55">
        <f>ROUND(K1238*100/-F1238,2)</f>
        <v>2.93</v>
      </c>
      <c r="M1238" s="49">
        <v>218002</v>
      </c>
      <c r="N1238" s="49">
        <f>ROUND(M1238/12*7,2)</f>
        <v>127167.83</v>
      </c>
      <c r="O1238" s="52">
        <f t="shared" ref="O1238:V1238" si="555">O1239+O1245+O1259</f>
        <v>144335</v>
      </c>
      <c r="P1238" s="52">
        <f t="shared" si="555"/>
        <v>144335</v>
      </c>
      <c r="Q1238" s="52">
        <f t="shared" si="555"/>
        <v>0</v>
      </c>
      <c r="R1238" s="52">
        <f t="shared" si="555"/>
        <v>5694</v>
      </c>
      <c r="S1238" s="52">
        <f t="shared" si="555"/>
        <v>3324</v>
      </c>
      <c r="T1238" s="59">
        <f t="shared" si="555"/>
        <v>3259</v>
      </c>
      <c r="U1238" s="59">
        <f t="shared" si="555"/>
        <v>3258</v>
      </c>
      <c r="V1238" s="59">
        <f t="shared" si="555"/>
        <v>1</v>
      </c>
      <c r="W1238" s="59"/>
      <c r="X1238" s="25"/>
    </row>
    <row r="1239" spans="1:27" s="77" customFormat="1" ht="15.75" x14ac:dyDescent="0.25">
      <c r="A1239" s="33" t="s">
        <v>286</v>
      </c>
      <c r="B1239" s="33" t="s">
        <v>329</v>
      </c>
      <c r="C1239" s="23" t="s">
        <v>102</v>
      </c>
      <c r="D1239" s="32" t="s">
        <v>23</v>
      </c>
      <c r="E1239" s="49">
        <f t="shared" ref="E1239:L1239" si="556">SUM(E1240:E1244)</f>
        <v>11331757</v>
      </c>
      <c r="F1239" s="49">
        <f t="shared" si="556"/>
        <v>6608129</v>
      </c>
      <c r="G1239" s="49">
        <f t="shared" si="556"/>
        <v>6582922</v>
      </c>
      <c r="H1239" s="49">
        <f t="shared" si="556"/>
        <v>6608129</v>
      </c>
      <c r="I1239" s="128">
        <f t="shared" si="556"/>
        <v>0</v>
      </c>
      <c r="J1239" s="128">
        <f t="shared" si="556"/>
        <v>0</v>
      </c>
      <c r="K1239" s="128">
        <f t="shared" si="556"/>
        <v>-25207</v>
      </c>
      <c r="L1239" s="49">
        <f t="shared" si="556"/>
        <v>0.69</v>
      </c>
      <c r="M1239" s="49"/>
      <c r="N1239" s="49"/>
      <c r="O1239" s="52">
        <f t="shared" ref="O1239:V1239" si="557">SUM(O1240:O1244)</f>
        <v>138081</v>
      </c>
      <c r="P1239" s="52">
        <f t="shared" si="557"/>
        <v>138081</v>
      </c>
      <c r="Q1239" s="124">
        <f t="shared" si="557"/>
        <v>0</v>
      </c>
      <c r="R1239" s="52">
        <f t="shared" si="557"/>
        <v>5429</v>
      </c>
      <c r="S1239" s="52">
        <f t="shared" si="557"/>
        <v>3167</v>
      </c>
      <c r="T1239" s="139">
        <f t="shared" si="557"/>
        <v>3144</v>
      </c>
      <c r="U1239" s="141">
        <f t="shared" si="557"/>
        <v>3143</v>
      </c>
      <c r="V1239" s="49">
        <f t="shared" si="557"/>
        <v>1</v>
      </c>
      <c r="W1239" s="49"/>
      <c r="X1239" s="25"/>
    </row>
    <row r="1240" spans="1:27" s="77" customFormat="1" ht="15.75" x14ac:dyDescent="0.25">
      <c r="A1240" s="156" t="s">
        <v>286</v>
      </c>
      <c r="B1240" s="33" t="s">
        <v>329</v>
      </c>
      <c r="C1240" s="23" t="s">
        <v>73</v>
      </c>
      <c r="D1240" s="34" t="s">
        <v>106</v>
      </c>
      <c r="E1240" s="53">
        <v>6283929</v>
      </c>
      <c r="F1240" s="53">
        <f>523564*3+523693*4</f>
        <v>3665464</v>
      </c>
      <c r="G1240" s="99">
        <v>3640257</v>
      </c>
      <c r="H1240" s="99">
        <v>3665464</v>
      </c>
      <c r="I1240" s="119"/>
      <c r="J1240" s="55"/>
      <c r="K1240" s="54">
        <f>G1240-F1240</f>
        <v>-25207</v>
      </c>
      <c r="L1240" s="55">
        <f>ROUND(K1240*100/-F1240,2)</f>
        <v>0.69</v>
      </c>
      <c r="M1240" s="53"/>
      <c r="N1240" s="53"/>
      <c r="O1240" s="53">
        <v>138081</v>
      </c>
      <c r="P1240" s="53">
        <v>138081</v>
      </c>
      <c r="Q1240" s="57">
        <f>O1240-P1240</f>
        <v>0</v>
      </c>
      <c r="R1240" s="74">
        <v>5429</v>
      </c>
      <c r="S1240" s="53">
        <f>ROUND(R1240/12*7,0)</f>
        <v>3167</v>
      </c>
      <c r="T1240" s="58">
        <v>3144</v>
      </c>
      <c r="U1240" s="58">
        <v>3143</v>
      </c>
      <c r="V1240" s="53">
        <f>T1240-U1240</f>
        <v>1</v>
      </c>
      <c r="W1240" s="53"/>
      <c r="X1240" s="6"/>
      <c r="Z1240" s="176"/>
      <c r="AA1240" s="176"/>
    </row>
    <row r="1241" spans="1:27" s="77" customFormat="1" ht="15.75" x14ac:dyDescent="0.25">
      <c r="A1241" s="33" t="s">
        <v>286</v>
      </c>
      <c r="B1241" s="33" t="s">
        <v>329</v>
      </c>
      <c r="C1241" s="23" t="s">
        <v>74</v>
      </c>
      <c r="D1241" s="116" t="s">
        <v>104</v>
      </c>
      <c r="E1241" s="53">
        <v>4573112</v>
      </c>
      <c r="F1241" s="53">
        <f>381473*6+376907</f>
        <v>2665745</v>
      </c>
      <c r="G1241" s="99">
        <v>2665745</v>
      </c>
      <c r="H1241" s="99">
        <v>2665745</v>
      </c>
      <c r="I1241" s="119"/>
      <c r="J1241" s="55"/>
      <c r="K1241" s="54"/>
      <c r="L1241" s="55"/>
      <c r="M1241" s="59"/>
      <c r="N1241" s="59"/>
      <c r="O1241" s="53"/>
      <c r="P1241" s="53"/>
      <c r="Q1241" s="57">
        <f>O1241-P1241</f>
        <v>0</v>
      </c>
      <c r="R1241" s="53"/>
      <c r="S1241" s="53">
        <f>ROUND(R1241/12*3,0)</f>
        <v>0</v>
      </c>
      <c r="T1241" s="58"/>
      <c r="U1241" s="58"/>
      <c r="V1241" s="53">
        <f>T1241-U1241</f>
        <v>0</v>
      </c>
      <c r="W1241" s="59"/>
      <c r="X1241" s="6"/>
    </row>
    <row r="1242" spans="1:27" s="77" customFormat="1" ht="15.75" x14ac:dyDescent="0.25">
      <c r="A1242" s="33" t="s">
        <v>286</v>
      </c>
      <c r="B1242" s="33" t="s">
        <v>329</v>
      </c>
      <c r="C1242" s="23" t="s">
        <v>74</v>
      </c>
      <c r="D1242" s="116" t="s">
        <v>105</v>
      </c>
      <c r="E1242" s="53">
        <v>474716</v>
      </c>
      <c r="F1242" s="53">
        <f>39560*7</f>
        <v>276920</v>
      </c>
      <c r="G1242" s="99">
        <v>276920</v>
      </c>
      <c r="H1242" s="99">
        <v>276920</v>
      </c>
      <c r="I1242" s="119"/>
      <c r="J1242" s="55"/>
      <c r="K1242" s="54"/>
      <c r="L1242" s="55"/>
      <c r="M1242" s="59"/>
      <c r="N1242" s="59"/>
      <c r="O1242" s="53"/>
      <c r="P1242" s="53"/>
      <c r="Q1242" s="57">
        <f>O1242-P1242</f>
        <v>0</v>
      </c>
      <c r="R1242" s="53"/>
      <c r="S1242" s="53">
        <f>ROUND(R1242/12*3,0)</f>
        <v>0</v>
      </c>
      <c r="T1242" s="58"/>
      <c r="U1242" s="58"/>
      <c r="V1242" s="53">
        <f>T1242-U1242</f>
        <v>0</v>
      </c>
      <c r="W1242" s="59"/>
      <c r="X1242" s="6"/>
    </row>
    <row r="1243" spans="1:27" s="77" customFormat="1" ht="15.75" x14ac:dyDescent="0.25">
      <c r="A1243" s="33" t="s">
        <v>286</v>
      </c>
      <c r="B1243" s="33" t="s">
        <v>329</v>
      </c>
      <c r="C1243" s="23" t="s">
        <v>75</v>
      </c>
      <c r="D1243" s="34" t="s">
        <v>107</v>
      </c>
      <c r="E1243" s="53"/>
      <c r="F1243" s="53"/>
      <c r="G1243" s="53"/>
      <c r="H1243" s="53"/>
      <c r="I1243" s="54"/>
      <c r="J1243" s="50"/>
      <c r="K1243" s="54"/>
      <c r="L1243" s="55"/>
      <c r="M1243" s="59"/>
      <c r="N1243" s="59"/>
      <c r="O1243" s="53"/>
      <c r="P1243" s="53"/>
      <c r="Q1243" s="57">
        <f>O1243-P1243</f>
        <v>0</v>
      </c>
      <c r="R1243" s="53"/>
      <c r="S1243" s="53">
        <f>ROUND(R1243/12*3,0)</f>
        <v>0</v>
      </c>
      <c r="T1243" s="58"/>
      <c r="U1243" s="58"/>
      <c r="V1243" s="53">
        <f>T1243-U1243</f>
        <v>0</v>
      </c>
      <c r="W1243" s="59"/>
      <c r="X1243" s="6"/>
    </row>
    <row r="1244" spans="1:27" s="77" customFormat="1" ht="31.5" x14ac:dyDescent="0.25">
      <c r="A1244" s="33" t="s">
        <v>286</v>
      </c>
      <c r="B1244" s="33" t="s">
        <v>329</v>
      </c>
      <c r="C1244" s="23" t="s">
        <v>76</v>
      </c>
      <c r="D1244" s="34" t="s">
        <v>108</v>
      </c>
      <c r="E1244" s="53"/>
      <c r="F1244" s="53"/>
      <c r="G1244" s="53"/>
      <c r="H1244" s="53"/>
      <c r="I1244" s="119"/>
      <c r="J1244" s="55"/>
      <c r="K1244" s="119"/>
      <c r="L1244" s="55"/>
      <c r="M1244" s="59"/>
      <c r="N1244" s="59"/>
      <c r="O1244" s="53"/>
      <c r="P1244" s="53"/>
      <c r="Q1244" s="59">
        <f>O1244-P1244</f>
        <v>0</v>
      </c>
      <c r="R1244" s="53"/>
      <c r="S1244" s="53">
        <f>ROUND(R1244/12*3,0)</f>
        <v>0</v>
      </c>
      <c r="T1244" s="53"/>
      <c r="U1244" s="53"/>
      <c r="V1244" s="53">
        <f>T1244-U1244</f>
        <v>0</v>
      </c>
      <c r="W1244" s="59"/>
      <c r="X1244" s="6"/>
    </row>
    <row r="1245" spans="1:27" s="77" customFormat="1" ht="15.75" x14ac:dyDescent="0.25">
      <c r="A1245" s="33" t="s">
        <v>286</v>
      </c>
      <c r="B1245" s="22" t="s">
        <v>330</v>
      </c>
      <c r="C1245" s="36"/>
      <c r="D1245" s="32" t="s">
        <v>24</v>
      </c>
      <c r="E1245" s="61">
        <f t="shared" ref="E1245:K1245" si="558">SUM(E1246:E1258)</f>
        <v>517293</v>
      </c>
      <c r="F1245" s="61">
        <f t="shared" si="558"/>
        <v>301754.25</v>
      </c>
      <c r="G1245" s="61">
        <f t="shared" si="558"/>
        <v>192990</v>
      </c>
      <c r="H1245" s="61">
        <f t="shared" si="558"/>
        <v>192990</v>
      </c>
      <c r="I1245" s="120">
        <f t="shared" si="558"/>
        <v>0</v>
      </c>
      <c r="J1245" s="120">
        <f t="shared" si="558"/>
        <v>0</v>
      </c>
      <c r="K1245" s="120">
        <f t="shared" si="558"/>
        <v>-108764.25</v>
      </c>
      <c r="L1245" s="55">
        <f>ROUND(K1245*100/-F1245,2)</f>
        <v>36.04</v>
      </c>
      <c r="M1245" s="61"/>
      <c r="N1245" s="61"/>
      <c r="O1245" s="61">
        <f t="shared" ref="O1245:V1245" si="559">SUM(O1246:O1258)</f>
        <v>5452</v>
      </c>
      <c r="P1245" s="61">
        <f t="shared" si="559"/>
        <v>5452</v>
      </c>
      <c r="Q1245" s="120">
        <f t="shared" si="559"/>
        <v>0</v>
      </c>
      <c r="R1245" s="61">
        <f t="shared" si="559"/>
        <v>260</v>
      </c>
      <c r="S1245" s="61">
        <f t="shared" si="559"/>
        <v>152</v>
      </c>
      <c r="T1245" s="137">
        <f t="shared" si="559"/>
        <v>97</v>
      </c>
      <c r="U1245" s="137">
        <f t="shared" si="559"/>
        <v>97</v>
      </c>
      <c r="V1245" s="61">
        <f t="shared" si="559"/>
        <v>0</v>
      </c>
      <c r="W1245" s="68"/>
      <c r="X1245" s="6"/>
    </row>
    <row r="1246" spans="1:27" s="77" customFormat="1" ht="15.75" x14ac:dyDescent="0.25">
      <c r="A1246" s="33" t="s">
        <v>286</v>
      </c>
      <c r="B1246" s="33" t="s">
        <v>330</v>
      </c>
      <c r="C1246" s="37" t="s">
        <v>25</v>
      </c>
      <c r="D1246" s="34" t="s">
        <v>54</v>
      </c>
      <c r="E1246" s="53">
        <v>517293</v>
      </c>
      <c r="F1246" s="53">
        <f>ROUND(E1246/12*7,2)</f>
        <v>301754.25</v>
      </c>
      <c r="G1246" s="99">
        <v>192990</v>
      </c>
      <c r="H1246" s="99">
        <v>192990</v>
      </c>
      <c r="I1246" s="119"/>
      <c r="J1246" s="55"/>
      <c r="K1246" s="54">
        <f>G1246-F1246</f>
        <v>-108764.25</v>
      </c>
      <c r="L1246" s="55">
        <f>ROUND(K1246*100/-F1246,2)</f>
        <v>36.04</v>
      </c>
      <c r="M1246" s="59"/>
      <c r="N1246" s="59"/>
      <c r="O1246" s="53">
        <v>5452</v>
      </c>
      <c r="P1246" s="53">
        <v>5452</v>
      </c>
      <c r="Q1246" s="57">
        <f t="shared" ref="Q1246:Q1258" si="560">O1246-P1246</f>
        <v>0</v>
      </c>
      <c r="R1246" s="74">
        <v>260</v>
      </c>
      <c r="S1246" s="53">
        <f>ROUND(R1246/12*7,0)</f>
        <v>152</v>
      </c>
      <c r="T1246" s="58">
        <v>97</v>
      </c>
      <c r="U1246" s="58">
        <v>97</v>
      </c>
      <c r="V1246" s="53">
        <f t="shared" ref="V1246:V1258" si="561">T1246-U1246</f>
        <v>0</v>
      </c>
      <c r="W1246" s="59"/>
      <c r="X1246" s="6"/>
    </row>
    <row r="1247" spans="1:27" s="77" customFormat="1" ht="15.75" x14ac:dyDescent="0.25">
      <c r="A1247" s="33" t="s">
        <v>286</v>
      </c>
      <c r="B1247" s="33" t="s">
        <v>330</v>
      </c>
      <c r="C1247" s="37" t="s">
        <v>26</v>
      </c>
      <c r="D1247" s="34" t="s">
        <v>27</v>
      </c>
      <c r="E1247" s="53"/>
      <c r="F1247" s="53"/>
      <c r="G1247" s="53"/>
      <c r="H1247" s="53"/>
      <c r="I1247" s="54"/>
      <c r="J1247" s="50"/>
      <c r="K1247" s="54"/>
      <c r="L1247" s="55"/>
      <c r="M1247" s="59"/>
      <c r="N1247" s="59"/>
      <c r="O1247" s="53"/>
      <c r="P1247" s="53"/>
      <c r="Q1247" s="57">
        <f t="shared" si="560"/>
        <v>0</v>
      </c>
      <c r="R1247" s="53"/>
      <c r="S1247" s="53">
        <f t="shared" ref="S1247:S1258" si="562">ROUND(R1247/12*3,0)</f>
        <v>0</v>
      </c>
      <c r="T1247" s="58"/>
      <c r="U1247" s="58"/>
      <c r="V1247" s="53">
        <f t="shared" si="561"/>
        <v>0</v>
      </c>
      <c r="W1247" s="59"/>
      <c r="X1247" s="6"/>
    </row>
    <row r="1248" spans="1:27" s="77" customFormat="1" ht="31.5" x14ac:dyDescent="0.25">
      <c r="A1248" s="33" t="s">
        <v>286</v>
      </c>
      <c r="B1248" s="33" t="s">
        <v>330</v>
      </c>
      <c r="C1248" s="37" t="s">
        <v>28</v>
      </c>
      <c r="D1248" s="34" t="s">
        <v>29</v>
      </c>
      <c r="E1248" s="53"/>
      <c r="F1248" s="53"/>
      <c r="G1248" s="53"/>
      <c r="H1248" s="53"/>
      <c r="I1248" s="54"/>
      <c r="J1248" s="50"/>
      <c r="K1248" s="54"/>
      <c r="L1248" s="55"/>
      <c r="M1248" s="59"/>
      <c r="N1248" s="59"/>
      <c r="O1248" s="53"/>
      <c r="P1248" s="53"/>
      <c r="Q1248" s="57">
        <f t="shared" si="560"/>
        <v>0</v>
      </c>
      <c r="R1248" s="53"/>
      <c r="S1248" s="53">
        <f t="shared" si="562"/>
        <v>0</v>
      </c>
      <c r="T1248" s="58"/>
      <c r="U1248" s="58"/>
      <c r="V1248" s="53">
        <f t="shared" si="561"/>
        <v>0</v>
      </c>
      <c r="W1248" s="59"/>
      <c r="X1248" s="6"/>
    </row>
    <row r="1249" spans="1:28" s="77" customFormat="1" ht="15.75" x14ac:dyDescent="0.25">
      <c r="A1249" s="33" t="s">
        <v>286</v>
      </c>
      <c r="B1249" s="33" t="s">
        <v>330</v>
      </c>
      <c r="C1249" s="37" t="s">
        <v>56</v>
      </c>
      <c r="D1249" s="34" t="s">
        <v>53</v>
      </c>
      <c r="E1249" s="53"/>
      <c r="F1249" s="53"/>
      <c r="G1249" s="53"/>
      <c r="H1249" s="53"/>
      <c r="I1249" s="54"/>
      <c r="J1249" s="50"/>
      <c r="K1249" s="54"/>
      <c r="L1249" s="55"/>
      <c r="M1249" s="59"/>
      <c r="N1249" s="59"/>
      <c r="O1249" s="53"/>
      <c r="P1249" s="53"/>
      <c r="Q1249" s="57">
        <f t="shared" si="560"/>
        <v>0</v>
      </c>
      <c r="R1249" s="53"/>
      <c r="S1249" s="53">
        <f t="shared" si="562"/>
        <v>0</v>
      </c>
      <c r="T1249" s="58"/>
      <c r="U1249" s="58"/>
      <c r="V1249" s="53">
        <f t="shared" si="561"/>
        <v>0</v>
      </c>
      <c r="W1249" s="59"/>
      <c r="X1249" s="6"/>
    </row>
    <row r="1250" spans="1:28" s="77" customFormat="1" ht="15.75" x14ac:dyDescent="0.25">
      <c r="A1250" s="33" t="s">
        <v>286</v>
      </c>
      <c r="B1250" s="33" t="s">
        <v>330</v>
      </c>
      <c r="C1250" s="37" t="s">
        <v>57</v>
      </c>
      <c r="D1250" s="34" t="s">
        <v>68</v>
      </c>
      <c r="E1250" s="53"/>
      <c r="F1250" s="53"/>
      <c r="G1250" s="53"/>
      <c r="H1250" s="53"/>
      <c r="I1250" s="54"/>
      <c r="J1250" s="50"/>
      <c r="K1250" s="54"/>
      <c r="L1250" s="55"/>
      <c r="M1250" s="59"/>
      <c r="N1250" s="59"/>
      <c r="O1250" s="53"/>
      <c r="P1250" s="53"/>
      <c r="Q1250" s="57">
        <f t="shared" si="560"/>
        <v>0</v>
      </c>
      <c r="R1250" s="53"/>
      <c r="S1250" s="53">
        <f t="shared" si="562"/>
        <v>0</v>
      </c>
      <c r="T1250" s="58"/>
      <c r="U1250" s="58"/>
      <c r="V1250" s="53">
        <f t="shared" si="561"/>
        <v>0</v>
      </c>
      <c r="W1250" s="59"/>
      <c r="X1250" s="6"/>
    </row>
    <row r="1251" spans="1:28" s="77" customFormat="1" ht="15.75" x14ac:dyDescent="0.25">
      <c r="A1251" s="33" t="s">
        <v>286</v>
      </c>
      <c r="B1251" s="33" t="s">
        <v>330</v>
      </c>
      <c r="C1251" s="37" t="s">
        <v>58</v>
      </c>
      <c r="D1251" s="34" t="s">
        <v>70</v>
      </c>
      <c r="E1251" s="53"/>
      <c r="F1251" s="53"/>
      <c r="G1251" s="53"/>
      <c r="H1251" s="53"/>
      <c r="I1251" s="54"/>
      <c r="J1251" s="50"/>
      <c r="K1251" s="54"/>
      <c r="L1251" s="55"/>
      <c r="M1251" s="59"/>
      <c r="N1251" s="59"/>
      <c r="O1251" s="53"/>
      <c r="P1251" s="53"/>
      <c r="Q1251" s="57">
        <f t="shared" si="560"/>
        <v>0</v>
      </c>
      <c r="R1251" s="53"/>
      <c r="S1251" s="53">
        <f t="shared" si="562"/>
        <v>0</v>
      </c>
      <c r="T1251" s="58"/>
      <c r="U1251" s="58"/>
      <c r="V1251" s="53">
        <f t="shared" si="561"/>
        <v>0</v>
      </c>
      <c r="W1251" s="59"/>
      <c r="X1251" s="6"/>
    </row>
    <row r="1252" spans="1:28" s="77" customFormat="1" ht="31.5" x14ac:dyDescent="0.25">
      <c r="A1252" s="33" t="s">
        <v>286</v>
      </c>
      <c r="B1252" s="33" t="s">
        <v>330</v>
      </c>
      <c r="C1252" s="37" t="s">
        <v>59</v>
      </c>
      <c r="D1252" s="34" t="s">
        <v>69</v>
      </c>
      <c r="E1252" s="53"/>
      <c r="F1252" s="53"/>
      <c r="G1252" s="53"/>
      <c r="H1252" s="53"/>
      <c r="I1252" s="54"/>
      <c r="J1252" s="50"/>
      <c r="K1252" s="54"/>
      <c r="L1252" s="55"/>
      <c r="M1252" s="59"/>
      <c r="N1252" s="59"/>
      <c r="O1252" s="53"/>
      <c r="P1252" s="53"/>
      <c r="Q1252" s="57">
        <f t="shared" si="560"/>
        <v>0</v>
      </c>
      <c r="R1252" s="53"/>
      <c r="S1252" s="53">
        <f t="shared" si="562"/>
        <v>0</v>
      </c>
      <c r="T1252" s="58"/>
      <c r="U1252" s="58"/>
      <c r="V1252" s="53">
        <f t="shared" si="561"/>
        <v>0</v>
      </c>
      <c r="W1252" s="59"/>
      <c r="X1252" s="6"/>
    </row>
    <row r="1253" spans="1:28" s="77" customFormat="1" ht="15.75" x14ac:dyDescent="0.25">
      <c r="A1253" s="33" t="s">
        <v>286</v>
      </c>
      <c r="B1253" s="33" t="s">
        <v>330</v>
      </c>
      <c r="C1253" s="37" t="s">
        <v>60</v>
      </c>
      <c r="D1253" s="34" t="s">
        <v>72</v>
      </c>
      <c r="E1253" s="53"/>
      <c r="F1253" s="53"/>
      <c r="G1253" s="53"/>
      <c r="H1253" s="53"/>
      <c r="I1253" s="54"/>
      <c r="J1253" s="50"/>
      <c r="K1253" s="54"/>
      <c r="L1253" s="55"/>
      <c r="M1253" s="59"/>
      <c r="N1253" s="59"/>
      <c r="O1253" s="53"/>
      <c r="P1253" s="53"/>
      <c r="Q1253" s="57">
        <f t="shared" si="560"/>
        <v>0</v>
      </c>
      <c r="R1253" s="53"/>
      <c r="S1253" s="53">
        <f t="shared" si="562"/>
        <v>0</v>
      </c>
      <c r="T1253" s="58"/>
      <c r="U1253" s="58"/>
      <c r="V1253" s="53">
        <f t="shared" si="561"/>
        <v>0</v>
      </c>
      <c r="W1253" s="59"/>
      <c r="X1253" s="6"/>
    </row>
    <row r="1254" spans="1:28" s="77" customFormat="1" ht="15.75" x14ac:dyDescent="0.25">
      <c r="A1254" s="33" t="s">
        <v>286</v>
      </c>
      <c r="B1254" s="33" t="s">
        <v>330</v>
      </c>
      <c r="C1254" s="37" t="s">
        <v>61</v>
      </c>
      <c r="D1254" s="34" t="s">
        <v>67</v>
      </c>
      <c r="E1254" s="53"/>
      <c r="F1254" s="53"/>
      <c r="G1254" s="53"/>
      <c r="H1254" s="53"/>
      <c r="I1254" s="54"/>
      <c r="J1254" s="50"/>
      <c r="K1254" s="54"/>
      <c r="L1254" s="55"/>
      <c r="M1254" s="59"/>
      <c r="N1254" s="59"/>
      <c r="O1254" s="53"/>
      <c r="P1254" s="53"/>
      <c r="Q1254" s="57">
        <f t="shared" si="560"/>
        <v>0</v>
      </c>
      <c r="R1254" s="53"/>
      <c r="S1254" s="53">
        <f t="shared" si="562"/>
        <v>0</v>
      </c>
      <c r="T1254" s="58"/>
      <c r="U1254" s="58"/>
      <c r="V1254" s="53">
        <f t="shared" si="561"/>
        <v>0</v>
      </c>
      <c r="W1254" s="59"/>
      <c r="X1254" s="6"/>
    </row>
    <row r="1255" spans="1:28" s="77" customFormat="1" ht="15.75" x14ac:dyDescent="0.25">
      <c r="A1255" s="33" t="s">
        <v>286</v>
      </c>
      <c r="B1255" s="33" t="s">
        <v>330</v>
      </c>
      <c r="C1255" s="37" t="s">
        <v>62</v>
      </c>
      <c r="D1255" s="34" t="s">
        <v>66</v>
      </c>
      <c r="E1255" s="53"/>
      <c r="F1255" s="53"/>
      <c r="G1255" s="53"/>
      <c r="H1255" s="53"/>
      <c r="I1255" s="54"/>
      <c r="J1255" s="50"/>
      <c r="K1255" s="54"/>
      <c r="L1255" s="55"/>
      <c r="M1255" s="59"/>
      <c r="N1255" s="59"/>
      <c r="O1255" s="53"/>
      <c r="P1255" s="53"/>
      <c r="Q1255" s="57">
        <f t="shared" si="560"/>
        <v>0</v>
      </c>
      <c r="R1255" s="53"/>
      <c r="S1255" s="53">
        <f t="shared" si="562"/>
        <v>0</v>
      </c>
      <c r="T1255" s="58"/>
      <c r="U1255" s="58"/>
      <c r="V1255" s="53">
        <f t="shared" si="561"/>
        <v>0</v>
      </c>
      <c r="W1255" s="59"/>
      <c r="X1255" s="6"/>
    </row>
    <row r="1256" spans="1:28" s="77" customFormat="1" ht="15.75" x14ac:dyDescent="0.25">
      <c r="A1256" s="33" t="s">
        <v>286</v>
      </c>
      <c r="B1256" s="33" t="s">
        <v>330</v>
      </c>
      <c r="C1256" s="37" t="s">
        <v>63</v>
      </c>
      <c r="D1256" s="34" t="s">
        <v>52</v>
      </c>
      <c r="E1256" s="53"/>
      <c r="F1256" s="53"/>
      <c r="G1256" s="53"/>
      <c r="H1256" s="53"/>
      <c r="I1256" s="54"/>
      <c r="J1256" s="50"/>
      <c r="K1256" s="54"/>
      <c r="L1256" s="55"/>
      <c r="M1256" s="59"/>
      <c r="N1256" s="59"/>
      <c r="O1256" s="53"/>
      <c r="P1256" s="53"/>
      <c r="Q1256" s="57">
        <f t="shared" si="560"/>
        <v>0</v>
      </c>
      <c r="R1256" s="53"/>
      <c r="S1256" s="53">
        <f t="shared" si="562"/>
        <v>0</v>
      </c>
      <c r="T1256" s="58"/>
      <c r="U1256" s="58"/>
      <c r="V1256" s="53">
        <f t="shared" si="561"/>
        <v>0</v>
      </c>
      <c r="W1256" s="59"/>
      <c r="X1256" s="6"/>
    </row>
    <row r="1257" spans="1:28" s="77" customFormat="1" ht="15.75" x14ac:dyDescent="0.25">
      <c r="A1257" s="33" t="s">
        <v>286</v>
      </c>
      <c r="B1257" s="33" t="s">
        <v>330</v>
      </c>
      <c r="C1257" s="37" t="s">
        <v>64</v>
      </c>
      <c r="D1257" s="34" t="s">
        <v>55</v>
      </c>
      <c r="E1257" s="53"/>
      <c r="F1257" s="53"/>
      <c r="G1257" s="53"/>
      <c r="H1257" s="53"/>
      <c r="I1257" s="54"/>
      <c r="J1257" s="50"/>
      <c r="K1257" s="54"/>
      <c r="L1257" s="55"/>
      <c r="M1257" s="59"/>
      <c r="N1257" s="59"/>
      <c r="O1257" s="53"/>
      <c r="P1257" s="53"/>
      <c r="Q1257" s="57">
        <f t="shared" si="560"/>
        <v>0</v>
      </c>
      <c r="R1257" s="53"/>
      <c r="S1257" s="53">
        <f t="shared" si="562"/>
        <v>0</v>
      </c>
      <c r="T1257" s="58"/>
      <c r="U1257" s="58"/>
      <c r="V1257" s="53">
        <f t="shared" si="561"/>
        <v>0</v>
      </c>
      <c r="W1257" s="59"/>
      <c r="X1257" s="6"/>
    </row>
    <row r="1258" spans="1:28" s="77" customFormat="1" ht="15.75" x14ac:dyDescent="0.25">
      <c r="A1258" s="33" t="s">
        <v>286</v>
      </c>
      <c r="B1258" s="33" t="s">
        <v>330</v>
      </c>
      <c r="C1258" s="37" t="s">
        <v>65</v>
      </c>
      <c r="D1258" s="34" t="s">
        <v>71</v>
      </c>
      <c r="E1258" s="53"/>
      <c r="F1258" s="53"/>
      <c r="G1258" s="53"/>
      <c r="H1258" s="53"/>
      <c r="I1258" s="119"/>
      <c r="J1258" s="55"/>
      <c r="K1258" s="119"/>
      <c r="L1258" s="55"/>
      <c r="M1258" s="59"/>
      <c r="N1258" s="59"/>
      <c r="O1258" s="53"/>
      <c r="P1258" s="53"/>
      <c r="Q1258" s="59">
        <f t="shared" si="560"/>
        <v>0</v>
      </c>
      <c r="R1258" s="53"/>
      <c r="S1258" s="53">
        <f t="shared" si="562"/>
        <v>0</v>
      </c>
      <c r="T1258" s="53"/>
      <c r="U1258" s="53"/>
      <c r="V1258" s="53">
        <f t="shared" si="561"/>
        <v>0</v>
      </c>
      <c r="W1258" s="59"/>
      <c r="X1258" s="6"/>
    </row>
    <row r="1259" spans="1:28" s="77" customFormat="1" ht="31.5" x14ac:dyDescent="0.25">
      <c r="A1259" s="33" t="s">
        <v>286</v>
      </c>
      <c r="B1259" s="22" t="s">
        <v>331</v>
      </c>
      <c r="C1259" s="23" t="s">
        <v>102</v>
      </c>
      <c r="D1259" s="32" t="s">
        <v>30</v>
      </c>
      <c r="E1259" s="61">
        <f>SUM(E1260:E1277)</f>
        <v>862702</v>
      </c>
      <c r="F1259" s="61">
        <f>SUM(F1260:F1277)</f>
        <v>505115</v>
      </c>
      <c r="G1259" s="61">
        <f>SUM(G1260:G1277)</f>
        <v>460108.31999999849</v>
      </c>
      <c r="H1259" s="61">
        <f>SUM(H1260:H1277)</f>
        <v>401254</v>
      </c>
      <c r="I1259" s="120">
        <f>SUM(I1260:I1277)</f>
        <v>21409.32</v>
      </c>
      <c r="J1259" s="50">
        <f>ROUND(I1259/F1259*100,2)</f>
        <v>4.24</v>
      </c>
      <c r="K1259" s="120">
        <f>SUM(K1260:K1277)</f>
        <v>-83490.000000001455</v>
      </c>
      <c r="L1259" s="61" t="e">
        <f>SUM(L1260:L1277)</f>
        <v>#DIV/0!</v>
      </c>
      <c r="M1259" s="61"/>
      <c r="N1259" s="61"/>
      <c r="O1259" s="61">
        <f t="shared" ref="O1259:V1259" si="563">SUM(O1260:O1275)</f>
        <v>802</v>
      </c>
      <c r="P1259" s="61">
        <f t="shared" si="563"/>
        <v>802</v>
      </c>
      <c r="Q1259" s="120">
        <f t="shared" si="563"/>
        <v>0</v>
      </c>
      <c r="R1259" s="61">
        <f t="shared" si="563"/>
        <v>5</v>
      </c>
      <c r="S1259" s="61">
        <f t="shared" si="563"/>
        <v>5</v>
      </c>
      <c r="T1259" s="137">
        <f t="shared" si="563"/>
        <v>18</v>
      </c>
      <c r="U1259" s="137">
        <f t="shared" si="563"/>
        <v>18</v>
      </c>
      <c r="V1259" s="61">
        <f t="shared" si="563"/>
        <v>0</v>
      </c>
      <c r="W1259" s="61"/>
      <c r="X1259" s="6"/>
    </row>
    <row r="1260" spans="1:28" s="77" customFormat="1" ht="15.75" x14ac:dyDescent="0.25">
      <c r="A1260" s="33" t="s">
        <v>286</v>
      </c>
      <c r="B1260" s="33" t="s">
        <v>331</v>
      </c>
      <c r="C1260" s="23" t="s">
        <v>79</v>
      </c>
      <c r="D1260" s="43" t="s">
        <v>77</v>
      </c>
      <c r="E1260" s="53">
        <v>54955</v>
      </c>
      <c r="F1260" s="53">
        <f t="shared" ref="F1260:F1261" si="564">ROUND(E1260/12*7,0)</f>
        <v>32057</v>
      </c>
      <c r="G1260" s="59">
        <v>43280.92</v>
      </c>
      <c r="H1260" s="99">
        <v>40334</v>
      </c>
      <c r="I1260" s="119">
        <f t="shared" ref="I1260:I1261" si="565">G1260-F1260</f>
        <v>11223.919999999998</v>
      </c>
      <c r="J1260" s="55">
        <f t="shared" ref="J1260:J1261" si="566">ROUND(I1260/F1260*100,2)</f>
        <v>35.01</v>
      </c>
      <c r="K1260" s="54"/>
      <c r="L1260" s="55"/>
      <c r="M1260" s="59"/>
      <c r="N1260" s="59"/>
      <c r="O1260" s="53"/>
      <c r="P1260" s="53"/>
      <c r="Q1260" s="57">
        <f t="shared" ref="Q1260:Q1267" si="567">O1260-P1260</f>
        <v>0</v>
      </c>
      <c r="R1260" s="53"/>
      <c r="S1260" s="53">
        <f>ROUND(R1260/12*3,0)</f>
        <v>0</v>
      </c>
      <c r="T1260" s="58"/>
      <c r="U1260" s="58"/>
      <c r="V1260" s="53">
        <f t="shared" ref="V1260:V1267" si="568">T1260-U1260</f>
        <v>0</v>
      </c>
      <c r="W1260" s="59"/>
      <c r="X1260" s="6"/>
      <c r="Y1260" s="177"/>
      <c r="Z1260" s="177"/>
      <c r="AA1260" s="177"/>
      <c r="AB1260" s="177"/>
    </row>
    <row r="1261" spans="1:28" s="77" customFormat="1" ht="15.75" x14ac:dyDescent="0.25">
      <c r="A1261" s="33" t="s">
        <v>286</v>
      </c>
      <c r="B1261" s="33" t="s">
        <v>331</v>
      </c>
      <c r="C1261" s="23" t="s">
        <v>80</v>
      </c>
      <c r="D1261" s="43" t="s">
        <v>78</v>
      </c>
      <c r="E1261" s="53">
        <v>28944</v>
      </c>
      <c r="F1261" s="53">
        <f t="shared" si="564"/>
        <v>16884</v>
      </c>
      <c r="G1261" s="59">
        <v>25804.17</v>
      </c>
      <c r="H1261" s="99">
        <v>24985</v>
      </c>
      <c r="I1261" s="119">
        <f t="shared" si="565"/>
        <v>8920.1699999999983</v>
      </c>
      <c r="J1261" s="55">
        <f t="shared" si="566"/>
        <v>52.83</v>
      </c>
      <c r="K1261" s="54"/>
      <c r="L1261" s="55"/>
      <c r="M1261" s="59"/>
      <c r="N1261" s="59"/>
      <c r="O1261" s="53"/>
      <c r="P1261" s="53"/>
      <c r="Q1261" s="57">
        <f t="shared" si="567"/>
        <v>0</v>
      </c>
      <c r="R1261" s="53"/>
      <c r="S1261" s="53">
        <f>ROUND(R1261/12*3,0)</f>
        <v>0</v>
      </c>
      <c r="T1261" s="58"/>
      <c r="U1261" s="58"/>
      <c r="V1261" s="53">
        <f t="shared" si="568"/>
        <v>0</v>
      </c>
      <c r="W1261" s="59"/>
      <c r="X1261" s="6"/>
      <c r="Y1261" s="177"/>
      <c r="Z1261" s="177"/>
    </row>
    <row r="1262" spans="1:28" s="77" customFormat="1" ht="15.75" x14ac:dyDescent="0.25">
      <c r="A1262" s="33" t="s">
        <v>286</v>
      </c>
      <c r="B1262" s="33" t="s">
        <v>331</v>
      </c>
      <c r="C1262" s="23" t="s">
        <v>82</v>
      </c>
      <c r="D1262" s="34" t="s">
        <v>81</v>
      </c>
      <c r="E1262" s="53"/>
      <c r="F1262" s="53"/>
      <c r="G1262" s="53"/>
      <c r="H1262" s="53"/>
      <c r="I1262" s="54"/>
      <c r="J1262" s="50"/>
      <c r="K1262" s="54"/>
      <c r="L1262" s="55"/>
      <c r="M1262" s="59"/>
      <c r="N1262" s="59"/>
      <c r="O1262" s="53"/>
      <c r="P1262" s="53"/>
      <c r="Q1262" s="57">
        <f t="shared" si="567"/>
        <v>0</v>
      </c>
      <c r="R1262" s="53"/>
      <c r="S1262" s="53">
        <f>ROUND(R1262/12*4,0)</f>
        <v>0</v>
      </c>
      <c r="T1262" s="58"/>
      <c r="U1262" s="58"/>
      <c r="V1262" s="53">
        <f t="shared" si="568"/>
        <v>0</v>
      </c>
      <c r="W1262" s="59"/>
      <c r="X1262" s="6"/>
    </row>
    <row r="1263" spans="1:28" s="77" customFormat="1" ht="31.5" x14ac:dyDescent="0.25">
      <c r="A1263" s="33" t="s">
        <v>286</v>
      </c>
      <c r="B1263" s="33" t="s">
        <v>331</v>
      </c>
      <c r="C1263" s="23" t="s">
        <v>84</v>
      </c>
      <c r="D1263" s="43" t="s">
        <v>83</v>
      </c>
      <c r="E1263" s="53"/>
      <c r="F1263" s="53"/>
      <c r="G1263" s="53"/>
      <c r="H1263" s="53"/>
      <c r="I1263" s="54"/>
      <c r="J1263" s="50"/>
      <c r="K1263" s="54"/>
      <c r="L1263" s="55"/>
      <c r="M1263" s="59"/>
      <c r="N1263" s="59"/>
      <c r="O1263" s="53"/>
      <c r="P1263" s="53"/>
      <c r="Q1263" s="57">
        <f t="shared" si="567"/>
        <v>0</v>
      </c>
      <c r="R1263" s="53"/>
      <c r="S1263" s="53">
        <f>ROUND(R1263/12*3,0)</f>
        <v>0</v>
      </c>
      <c r="T1263" s="58"/>
      <c r="U1263" s="58"/>
      <c r="V1263" s="53">
        <f t="shared" si="568"/>
        <v>0</v>
      </c>
      <c r="W1263" s="59"/>
      <c r="X1263" s="6"/>
    </row>
    <row r="1264" spans="1:28" s="77" customFormat="1" ht="15.75" x14ac:dyDescent="0.25">
      <c r="A1264" s="33" t="s">
        <v>286</v>
      </c>
      <c r="B1264" s="33" t="s">
        <v>331</v>
      </c>
      <c r="C1264" s="23" t="s">
        <v>95</v>
      </c>
      <c r="D1264" s="43" t="s">
        <v>96</v>
      </c>
      <c r="E1264" s="53"/>
      <c r="F1264" s="53"/>
      <c r="G1264" s="53"/>
      <c r="H1264" s="53"/>
      <c r="I1264" s="54"/>
      <c r="J1264" s="50"/>
      <c r="K1264" s="54"/>
      <c r="L1264" s="55"/>
      <c r="M1264" s="59"/>
      <c r="N1264" s="59"/>
      <c r="O1264" s="53"/>
      <c r="P1264" s="53"/>
      <c r="Q1264" s="57">
        <f t="shared" si="567"/>
        <v>0</v>
      </c>
      <c r="R1264" s="53"/>
      <c r="S1264" s="53">
        <f>ROUND(R1264/12*3,0)</f>
        <v>0</v>
      </c>
      <c r="T1264" s="58"/>
      <c r="U1264" s="58"/>
      <c r="V1264" s="53">
        <f t="shared" si="568"/>
        <v>0</v>
      </c>
      <c r="W1264" s="59"/>
      <c r="X1264" s="6"/>
    </row>
    <row r="1265" spans="1:24" s="77" customFormat="1" ht="31.5" x14ac:dyDescent="0.25">
      <c r="A1265" s="33" t="s">
        <v>286</v>
      </c>
      <c r="B1265" s="33" t="s">
        <v>331</v>
      </c>
      <c r="C1265" s="23" t="s">
        <v>86</v>
      </c>
      <c r="D1265" s="43" t="s">
        <v>85</v>
      </c>
      <c r="E1265" s="53">
        <v>4492</v>
      </c>
      <c r="F1265" s="53">
        <f>E1265</f>
        <v>4492</v>
      </c>
      <c r="G1265" s="59">
        <v>19680</v>
      </c>
      <c r="H1265" s="99">
        <v>19680</v>
      </c>
      <c r="I1265" s="119"/>
      <c r="J1265" s="55"/>
      <c r="K1265" s="54"/>
      <c r="L1265" s="55"/>
      <c r="M1265" s="59"/>
      <c r="N1265" s="59"/>
      <c r="O1265" s="53">
        <v>752</v>
      </c>
      <c r="P1265" s="53">
        <v>752</v>
      </c>
      <c r="Q1265" s="57">
        <f t="shared" si="567"/>
        <v>0</v>
      </c>
      <c r="R1265" s="74">
        <v>5</v>
      </c>
      <c r="S1265" s="53">
        <f>R1265</f>
        <v>5</v>
      </c>
      <c r="T1265" s="58">
        <v>15</v>
      </c>
      <c r="U1265" s="58">
        <v>15</v>
      </c>
      <c r="V1265" s="53">
        <f t="shared" si="568"/>
        <v>0</v>
      </c>
      <c r="W1265" s="59"/>
      <c r="X1265" s="6"/>
    </row>
    <row r="1266" spans="1:24" s="77" customFormat="1" ht="31.5" x14ac:dyDescent="0.25">
      <c r="A1266" s="33" t="s">
        <v>286</v>
      </c>
      <c r="B1266" s="33" t="s">
        <v>331</v>
      </c>
      <c r="C1266" s="23" t="s">
        <v>102</v>
      </c>
      <c r="D1266" s="39" t="s">
        <v>351</v>
      </c>
      <c r="E1266" s="53"/>
      <c r="F1266" s="53"/>
      <c r="G1266" s="99">
        <v>1886</v>
      </c>
      <c r="H1266" s="99">
        <v>1886</v>
      </c>
      <c r="I1266" s="119"/>
      <c r="J1266" s="55"/>
      <c r="K1266" s="54"/>
      <c r="L1266" s="55"/>
      <c r="M1266" s="59"/>
      <c r="N1266" s="59"/>
      <c r="O1266" s="53">
        <v>50</v>
      </c>
      <c r="P1266" s="53">
        <v>50</v>
      </c>
      <c r="Q1266" s="57">
        <f t="shared" si="567"/>
        <v>0</v>
      </c>
      <c r="R1266" s="74"/>
      <c r="S1266" s="53">
        <f t="shared" ref="S1266" si="569">ROUND(R1266/12*6,0)</f>
        <v>0</v>
      </c>
      <c r="T1266" s="58">
        <v>3</v>
      </c>
      <c r="U1266" s="58">
        <v>3</v>
      </c>
      <c r="V1266" s="53">
        <f t="shared" si="568"/>
        <v>0</v>
      </c>
      <c r="W1266" s="59"/>
      <c r="X1266" s="6"/>
    </row>
    <row r="1267" spans="1:24" s="77" customFormat="1" ht="15.75" x14ac:dyDescent="0.25">
      <c r="A1267" s="33" t="s">
        <v>286</v>
      </c>
      <c r="B1267" s="33" t="s">
        <v>331</v>
      </c>
      <c r="C1267" s="23" t="s">
        <v>89</v>
      </c>
      <c r="D1267" s="43" t="s">
        <v>88</v>
      </c>
      <c r="E1267" s="53"/>
      <c r="F1267" s="53"/>
      <c r="G1267" s="53"/>
      <c r="H1267" s="53"/>
      <c r="I1267" s="55">
        <f>G1267-F1267</f>
        <v>0</v>
      </c>
      <c r="J1267" s="55" t="e">
        <f>ROUND(I1267/F1267*100,2)</f>
        <v>#DIV/0!</v>
      </c>
      <c r="K1267" s="54">
        <f>G1267-F1267</f>
        <v>0</v>
      </c>
      <c r="L1267" s="55" t="e">
        <f>ROUND(K1267*100/-F1267,2)</f>
        <v>#DIV/0!</v>
      </c>
      <c r="M1267" s="59"/>
      <c r="N1267" s="59"/>
      <c r="O1267" s="53"/>
      <c r="P1267" s="53"/>
      <c r="Q1267" s="57">
        <f t="shared" si="567"/>
        <v>0</v>
      </c>
      <c r="R1267" s="53"/>
      <c r="S1267" s="53">
        <f>ROUND(R1267/12*3,0)</f>
        <v>0</v>
      </c>
      <c r="T1267" s="58"/>
      <c r="U1267" s="58"/>
      <c r="V1267" s="53">
        <f t="shared" si="568"/>
        <v>0</v>
      </c>
      <c r="W1267" s="59"/>
      <c r="X1267" s="6"/>
    </row>
    <row r="1268" spans="1:24" s="77" customFormat="1" ht="15.75" x14ac:dyDescent="0.25">
      <c r="A1268" s="33" t="s">
        <v>286</v>
      </c>
      <c r="B1268" s="33" t="s">
        <v>331</v>
      </c>
      <c r="C1268" s="23" t="s">
        <v>356</v>
      </c>
      <c r="D1268" s="38" t="s">
        <v>357</v>
      </c>
      <c r="E1268" s="53"/>
      <c r="F1268" s="53"/>
      <c r="G1268" s="59">
        <v>647.80999999999995</v>
      </c>
      <c r="H1268" s="99"/>
      <c r="I1268" s="119">
        <f>G1268-F1268</f>
        <v>647.80999999999995</v>
      </c>
      <c r="J1268" s="55"/>
      <c r="K1268" s="54"/>
      <c r="L1268" s="55"/>
      <c r="M1268" s="59"/>
      <c r="N1268" s="59"/>
      <c r="O1268" s="53"/>
      <c r="P1268" s="53"/>
      <c r="Q1268" s="57"/>
      <c r="R1268" s="53"/>
      <c r="S1268" s="53"/>
      <c r="T1268" s="58"/>
      <c r="U1268" s="58"/>
      <c r="V1268" s="53"/>
      <c r="W1268" s="59"/>
      <c r="X1268" s="6"/>
    </row>
    <row r="1269" spans="1:24" s="77" customFormat="1" ht="15.75" x14ac:dyDescent="0.25">
      <c r="A1269" s="33" t="s">
        <v>286</v>
      </c>
      <c r="B1269" s="33" t="s">
        <v>331</v>
      </c>
      <c r="C1269" s="23" t="s">
        <v>91</v>
      </c>
      <c r="D1269" s="43" t="s">
        <v>90</v>
      </c>
      <c r="E1269" s="53">
        <v>773550</v>
      </c>
      <c r="F1269" s="53">
        <f>ROUND(E1269/12*7,0)</f>
        <v>451238</v>
      </c>
      <c r="G1269" s="59">
        <v>367747.99999999854</v>
      </c>
      <c r="H1269" s="99">
        <v>313608</v>
      </c>
      <c r="I1269" s="119"/>
      <c r="J1269" s="55"/>
      <c r="K1269" s="54">
        <f t="shared" ref="K1269" si="570">G1269-F1269</f>
        <v>-83490.000000001455</v>
      </c>
      <c r="L1269" s="55">
        <f t="shared" ref="L1269" si="571">ROUND(K1269*100/-F1269,2)</f>
        <v>18.5</v>
      </c>
      <c r="M1269" s="59"/>
      <c r="N1269" s="59"/>
      <c r="O1269" s="53"/>
      <c r="P1269" s="53"/>
      <c r="Q1269" s="57">
        <f t="shared" ref="Q1269:Q1275" si="572">O1269-P1269</f>
        <v>0</v>
      </c>
      <c r="R1269" s="53"/>
      <c r="S1269" s="53">
        <f t="shared" ref="S1269:S1275" si="573">ROUND(R1269/12*3,0)</f>
        <v>0</v>
      </c>
      <c r="T1269" s="58"/>
      <c r="U1269" s="58"/>
      <c r="V1269" s="53">
        <f t="shared" ref="V1269:V1275" si="574">T1269-U1269</f>
        <v>0</v>
      </c>
      <c r="W1269" s="59"/>
      <c r="X1269" s="6"/>
    </row>
    <row r="1270" spans="1:24" s="77" customFormat="1" ht="37.5" customHeight="1" x14ac:dyDescent="0.25">
      <c r="A1270" s="33" t="s">
        <v>286</v>
      </c>
      <c r="B1270" s="33" t="s">
        <v>331</v>
      </c>
      <c r="C1270" s="23" t="s">
        <v>94</v>
      </c>
      <c r="D1270" s="43" t="s">
        <v>322</v>
      </c>
      <c r="E1270" s="53"/>
      <c r="F1270" s="53"/>
      <c r="G1270" s="53"/>
      <c r="H1270" s="53"/>
      <c r="I1270" s="55">
        <f>G1270-F1270</f>
        <v>0</v>
      </c>
      <c r="J1270" s="55" t="e">
        <f>ROUND(I1270/F1270*100,2)</f>
        <v>#DIV/0!</v>
      </c>
      <c r="K1270" s="54">
        <f>G1270-F1270</f>
        <v>0</v>
      </c>
      <c r="L1270" s="55" t="e">
        <f>ROUND(K1270*100/-F1270,2)</f>
        <v>#DIV/0!</v>
      </c>
      <c r="M1270" s="59"/>
      <c r="N1270" s="59"/>
      <c r="O1270" s="53"/>
      <c r="P1270" s="53"/>
      <c r="Q1270" s="57">
        <f t="shared" si="572"/>
        <v>0</v>
      </c>
      <c r="R1270" s="53"/>
      <c r="S1270" s="53">
        <f t="shared" si="573"/>
        <v>0</v>
      </c>
      <c r="T1270" s="58"/>
      <c r="U1270" s="58"/>
      <c r="V1270" s="53">
        <f t="shared" si="574"/>
        <v>0</v>
      </c>
      <c r="W1270" s="59"/>
      <c r="X1270" s="6"/>
    </row>
    <row r="1271" spans="1:24" s="77" customFormat="1" ht="15.75" x14ac:dyDescent="0.25">
      <c r="A1271" s="33" t="s">
        <v>286</v>
      </c>
      <c r="B1271" s="33" t="s">
        <v>331</v>
      </c>
      <c r="C1271" s="23" t="s">
        <v>93</v>
      </c>
      <c r="D1271" s="43" t="s">
        <v>92</v>
      </c>
      <c r="E1271" s="53"/>
      <c r="F1271" s="53"/>
      <c r="G1271" s="53"/>
      <c r="H1271" s="53"/>
      <c r="I1271" s="54"/>
      <c r="J1271" s="50"/>
      <c r="K1271" s="54"/>
      <c r="L1271" s="55"/>
      <c r="M1271" s="59"/>
      <c r="N1271" s="59"/>
      <c r="O1271" s="53"/>
      <c r="P1271" s="53"/>
      <c r="Q1271" s="57">
        <f t="shared" si="572"/>
        <v>0</v>
      </c>
      <c r="R1271" s="53"/>
      <c r="S1271" s="53">
        <f t="shared" si="573"/>
        <v>0</v>
      </c>
      <c r="T1271" s="58"/>
      <c r="U1271" s="58"/>
      <c r="V1271" s="53">
        <f t="shared" si="574"/>
        <v>0</v>
      </c>
      <c r="W1271" s="59"/>
      <c r="X1271" s="6"/>
    </row>
    <row r="1272" spans="1:24" s="77" customFormat="1" ht="31.5" x14ac:dyDescent="0.25">
      <c r="A1272" s="33" t="s">
        <v>286</v>
      </c>
      <c r="B1272" s="33" t="s">
        <v>331</v>
      </c>
      <c r="C1272" s="23" t="s">
        <v>98</v>
      </c>
      <c r="D1272" s="34" t="s">
        <v>323</v>
      </c>
      <c r="E1272" s="53"/>
      <c r="F1272" s="53"/>
      <c r="G1272" s="53"/>
      <c r="H1272" s="53"/>
      <c r="I1272" s="54"/>
      <c r="J1272" s="50"/>
      <c r="K1272" s="54"/>
      <c r="L1272" s="55"/>
      <c r="M1272" s="59"/>
      <c r="N1272" s="59"/>
      <c r="O1272" s="53"/>
      <c r="P1272" s="53"/>
      <c r="Q1272" s="57">
        <f t="shared" si="572"/>
        <v>0</v>
      </c>
      <c r="R1272" s="53"/>
      <c r="S1272" s="53">
        <f t="shared" si="573"/>
        <v>0</v>
      </c>
      <c r="T1272" s="58"/>
      <c r="U1272" s="58"/>
      <c r="V1272" s="53">
        <f t="shared" si="574"/>
        <v>0</v>
      </c>
      <c r="W1272" s="59"/>
      <c r="X1272" s="6"/>
    </row>
    <row r="1273" spans="1:24" s="77" customFormat="1" ht="15.75" x14ac:dyDescent="0.25">
      <c r="A1273" s="33" t="s">
        <v>286</v>
      </c>
      <c r="B1273" s="33" t="s">
        <v>331</v>
      </c>
      <c r="C1273" s="23" t="s">
        <v>100</v>
      </c>
      <c r="D1273" s="34" t="s">
        <v>346</v>
      </c>
      <c r="E1273" s="53"/>
      <c r="F1273" s="53"/>
      <c r="G1273" s="53"/>
      <c r="H1273" s="53"/>
      <c r="I1273" s="54"/>
      <c r="J1273" s="50"/>
      <c r="K1273" s="54"/>
      <c r="L1273" s="55"/>
      <c r="M1273" s="59"/>
      <c r="N1273" s="59"/>
      <c r="O1273" s="53"/>
      <c r="P1273" s="53"/>
      <c r="Q1273" s="57">
        <f t="shared" si="572"/>
        <v>0</v>
      </c>
      <c r="R1273" s="53"/>
      <c r="S1273" s="53">
        <f t="shared" si="573"/>
        <v>0</v>
      </c>
      <c r="T1273" s="58"/>
      <c r="U1273" s="58"/>
      <c r="V1273" s="53">
        <f t="shared" si="574"/>
        <v>0</v>
      </c>
      <c r="W1273" s="59"/>
      <c r="X1273" s="6"/>
    </row>
    <row r="1274" spans="1:24" s="77" customFormat="1" ht="47.25" x14ac:dyDescent="0.25">
      <c r="A1274" s="33" t="s">
        <v>286</v>
      </c>
      <c r="B1274" s="33" t="s">
        <v>331</v>
      </c>
      <c r="C1274" s="23" t="s">
        <v>102</v>
      </c>
      <c r="D1274" s="39" t="s">
        <v>324</v>
      </c>
      <c r="E1274" s="53"/>
      <c r="F1274" s="53"/>
      <c r="G1274" s="53"/>
      <c r="H1274" s="53"/>
      <c r="I1274" s="54"/>
      <c r="J1274" s="50"/>
      <c r="K1274" s="54"/>
      <c r="L1274" s="55"/>
      <c r="M1274" s="59"/>
      <c r="N1274" s="59"/>
      <c r="O1274" s="53"/>
      <c r="P1274" s="53"/>
      <c r="Q1274" s="57">
        <f t="shared" si="572"/>
        <v>0</v>
      </c>
      <c r="R1274" s="53"/>
      <c r="S1274" s="53">
        <f t="shared" si="573"/>
        <v>0</v>
      </c>
      <c r="T1274" s="58"/>
      <c r="U1274" s="58"/>
      <c r="V1274" s="53">
        <f t="shared" si="574"/>
        <v>0</v>
      </c>
      <c r="W1274" s="59"/>
      <c r="X1274" s="6"/>
    </row>
    <row r="1275" spans="1:24" s="77" customFormat="1" ht="63" x14ac:dyDescent="0.25">
      <c r="A1275" s="33" t="s">
        <v>286</v>
      </c>
      <c r="B1275" s="33" t="s">
        <v>331</v>
      </c>
      <c r="C1275" s="23" t="s">
        <v>102</v>
      </c>
      <c r="D1275" s="39" t="s">
        <v>345</v>
      </c>
      <c r="E1275" s="53"/>
      <c r="F1275" s="53"/>
      <c r="G1275" s="53"/>
      <c r="H1275" s="53"/>
      <c r="I1275" s="54"/>
      <c r="J1275" s="50"/>
      <c r="K1275" s="54"/>
      <c r="L1275" s="55"/>
      <c r="M1275" s="59"/>
      <c r="N1275" s="59"/>
      <c r="O1275" s="53"/>
      <c r="P1275" s="53"/>
      <c r="Q1275" s="57">
        <f t="shared" si="572"/>
        <v>0</v>
      </c>
      <c r="R1275" s="53"/>
      <c r="S1275" s="53">
        <f t="shared" si="573"/>
        <v>0</v>
      </c>
      <c r="T1275" s="58"/>
      <c r="U1275" s="58"/>
      <c r="V1275" s="53">
        <f t="shared" si="574"/>
        <v>0</v>
      </c>
      <c r="W1275" s="59"/>
      <c r="X1275" s="6"/>
    </row>
    <row r="1276" spans="1:24" s="77" customFormat="1" ht="31.5" x14ac:dyDescent="0.25">
      <c r="A1276" s="33" t="s">
        <v>286</v>
      </c>
      <c r="B1276" s="33" t="s">
        <v>331</v>
      </c>
      <c r="C1276" s="23" t="s">
        <v>361</v>
      </c>
      <c r="D1276" s="39" t="s">
        <v>362</v>
      </c>
      <c r="E1276" s="53">
        <v>761</v>
      </c>
      <c r="F1276" s="53">
        <f>ROUND(E1276/12*7,0)</f>
        <v>444</v>
      </c>
      <c r="G1276" s="59">
        <v>1061.42</v>
      </c>
      <c r="H1276" s="99">
        <v>761</v>
      </c>
      <c r="I1276" s="119">
        <f>G1276-F1276</f>
        <v>617.42000000000007</v>
      </c>
      <c r="J1276" s="55">
        <f>ROUND(I1276/F1276*100,2)</f>
        <v>139.06</v>
      </c>
      <c r="K1276" s="54"/>
      <c r="L1276" s="55"/>
      <c r="M1276" s="59"/>
      <c r="N1276" s="59"/>
      <c r="O1276" s="53"/>
      <c r="P1276" s="53"/>
      <c r="Q1276" s="57"/>
      <c r="R1276" s="53"/>
      <c r="S1276" s="53"/>
      <c r="T1276" s="58"/>
      <c r="U1276" s="58"/>
      <c r="V1276" s="53"/>
      <c r="W1276" s="59"/>
      <c r="X1276" s="6"/>
    </row>
    <row r="1277" spans="1:24" s="77" customFormat="1" ht="23.25" customHeight="1" x14ac:dyDescent="0.25">
      <c r="A1277" s="33" t="s">
        <v>286</v>
      </c>
      <c r="B1277" s="33" t="s">
        <v>331</v>
      </c>
      <c r="C1277" s="23" t="s">
        <v>364</v>
      </c>
      <c r="D1277" s="39" t="s">
        <v>363</v>
      </c>
      <c r="E1277" s="53"/>
      <c r="F1277" s="53"/>
      <c r="G1277" s="53"/>
      <c r="H1277" s="53"/>
      <c r="I1277" s="119"/>
      <c r="J1277" s="55"/>
      <c r="K1277" s="119"/>
      <c r="L1277" s="55"/>
      <c r="M1277" s="59"/>
      <c r="N1277" s="59"/>
      <c r="O1277" s="53"/>
      <c r="P1277" s="53"/>
      <c r="Q1277" s="59"/>
      <c r="R1277" s="53"/>
      <c r="S1277" s="53"/>
      <c r="T1277" s="53"/>
      <c r="U1277" s="53"/>
      <c r="V1277" s="53"/>
      <c r="W1277" s="59"/>
      <c r="X1277" s="6"/>
    </row>
    <row r="1278" spans="1:24" s="77" customFormat="1" ht="15.75" x14ac:dyDescent="0.25">
      <c r="A1278" s="33" t="s">
        <v>286</v>
      </c>
      <c r="B1278" s="21">
        <v>2</v>
      </c>
      <c r="C1278" s="23" t="s">
        <v>102</v>
      </c>
      <c r="D1278" s="40" t="s">
        <v>31</v>
      </c>
      <c r="E1278" s="64">
        <f>E1279+E1285+E1340</f>
        <v>3314525</v>
      </c>
      <c r="F1278" s="64">
        <f>F1279+F1285+F1340</f>
        <v>1952550.25</v>
      </c>
      <c r="G1278" s="64">
        <f>G1279+G1285+G1340</f>
        <v>1958354.69</v>
      </c>
      <c r="H1278" s="64">
        <f>H1279+H1285+H1340</f>
        <v>1815928</v>
      </c>
      <c r="I1278" s="64">
        <f>I1279+I1285+I1340</f>
        <v>182408.4</v>
      </c>
      <c r="J1278" s="55">
        <f>ROUND(I1278/F1278*100,2)</f>
        <v>9.34</v>
      </c>
      <c r="K1278" s="64">
        <f>K1279+K1285+K1340</f>
        <v>-177233.57999999996</v>
      </c>
      <c r="L1278" s="55">
        <f>ROUND(K1278*100/-F1278,2)</f>
        <v>9.08</v>
      </c>
      <c r="M1278" s="64">
        <v>77375</v>
      </c>
      <c r="N1278" s="49">
        <f>ROUND(M1278/12*7,2)</f>
        <v>45135.42</v>
      </c>
      <c r="O1278" s="64">
        <f t="shared" ref="O1278:V1278" si="575">O1279+O1285+O1340</f>
        <v>34393</v>
      </c>
      <c r="P1278" s="64">
        <f t="shared" si="575"/>
        <v>33173</v>
      </c>
      <c r="Q1278" s="64">
        <f t="shared" si="575"/>
        <v>1220</v>
      </c>
      <c r="R1278" s="64">
        <f t="shared" si="575"/>
        <v>2213</v>
      </c>
      <c r="S1278" s="64">
        <f t="shared" si="575"/>
        <v>1291</v>
      </c>
      <c r="T1278" s="64">
        <f t="shared" si="575"/>
        <v>1217</v>
      </c>
      <c r="U1278" s="64">
        <f t="shared" si="575"/>
        <v>1169</v>
      </c>
      <c r="V1278" s="53">
        <f t="shared" si="575"/>
        <v>48</v>
      </c>
      <c r="W1278" s="53"/>
      <c r="X1278" s="6"/>
    </row>
    <row r="1279" spans="1:24" s="77" customFormat="1" ht="15.75" x14ac:dyDescent="0.25">
      <c r="A1279" s="33" t="s">
        <v>286</v>
      </c>
      <c r="B1279" s="22" t="s">
        <v>332</v>
      </c>
      <c r="C1279" s="23" t="s">
        <v>102</v>
      </c>
      <c r="D1279" s="32" t="s">
        <v>32</v>
      </c>
      <c r="E1279" s="64">
        <f>SUM(E1280:E1284)</f>
        <v>1554488</v>
      </c>
      <c r="F1279" s="64">
        <f>SUM(F1280:F1284)</f>
        <v>906947</v>
      </c>
      <c r="G1279" s="64">
        <f>SUM(G1280:G1284)</f>
        <v>879681</v>
      </c>
      <c r="H1279" s="64">
        <f>SUM(H1280:H1284)</f>
        <v>906947</v>
      </c>
      <c r="I1279" s="126">
        <f>SUM(I1280:I1284)</f>
        <v>0</v>
      </c>
      <c r="J1279" s="50">
        <f>ROUND(I1279/F1279*100,2)</f>
        <v>0</v>
      </c>
      <c r="K1279" s="126">
        <f>SUM(K1280:K1284)</f>
        <v>-27266</v>
      </c>
      <c r="L1279" s="64">
        <f>SUM(L1280:L1284)</f>
        <v>3.01</v>
      </c>
      <c r="M1279" s="64"/>
      <c r="N1279" s="64"/>
      <c r="O1279" s="64">
        <f t="shared" ref="O1279:V1279" si="576">SUM(O1280:O1284)</f>
        <v>10640</v>
      </c>
      <c r="P1279" s="64">
        <f t="shared" si="576"/>
        <v>10640</v>
      </c>
      <c r="Q1279" s="126">
        <f t="shared" si="576"/>
        <v>0</v>
      </c>
      <c r="R1279" s="64">
        <f t="shared" si="576"/>
        <v>1343</v>
      </c>
      <c r="S1279" s="64">
        <f t="shared" si="576"/>
        <v>783</v>
      </c>
      <c r="T1279" s="136">
        <f t="shared" si="576"/>
        <v>760</v>
      </c>
      <c r="U1279" s="136">
        <f t="shared" si="576"/>
        <v>760</v>
      </c>
      <c r="V1279" s="64">
        <f t="shared" si="576"/>
        <v>0</v>
      </c>
      <c r="W1279" s="64"/>
      <c r="X1279" s="6"/>
    </row>
    <row r="1280" spans="1:24" s="77" customFormat="1" ht="15.75" x14ac:dyDescent="0.25">
      <c r="A1280" s="156" t="s">
        <v>286</v>
      </c>
      <c r="B1280" s="33" t="s">
        <v>332</v>
      </c>
      <c r="C1280" s="23" t="s">
        <v>109</v>
      </c>
      <c r="D1280" s="34" t="s">
        <v>106</v>
      </c>
      <c r="E1280" s="53">
        <v>1554488</v>
      </c>
      <c r="F1280" s="99">
        <f>129637*3+129509*4</f>
        <v>906947</v>
      </c>
      <c r="G1280" s="99">
        <v>879681</v>
      </c>
      <c r="H1280" s="99">
        <v>906947</v>
      </c>
      <c r="I1280" s="119"/>
      <c r="J1280" s="55"/>
      <c r="K1280" s="54">
        <f>G1280-F1280</f>
        <v>-27266</v>
      </c>
      <c r="L1280" s="55">
        <f>ROUND(K1280*100/-F1280,2)</f>
        <v>3.01</v>
      </c>
      <c r="M1280" s="59"/>
      <c r="N1280" s="59"/>
      <c r="O1280" s="53">
        <v>10640</v>
      </c>
      <c r="P1280" s="53">
        <v>10640</v>
      </c>
      <c r="Q1280" s="57">
        <f>O1280-P1280</f>
        <v>0</v>
      </c>
      <c r="R1280" s="74">
        <v>1343</v>
      </c>
      <c r="S1280" s="53">
        <f>ROUND(R1280/12*7,0)</f>
        <v>783</v>
      </c>
      <c r="T1280" s="58">
        <v>760</v>
      </c>
      <c r="U1280" s="58">
        <v>760</v>
      </c>
      <c r="V1280" s="53">
        <f>T1280-U1280</f>
        <v>0</v>
      </c>
      <c r="W1280" s="59"/>
      <c r="X1280" s="6"/>
    </row>
    <row r="1281" spans="1:24" s="77" customFormat="1" ht="31.5" x14ac:dyDescent="0.25">
      <c r="A1281" s="33" t="s">
        <v>286</v>
      </c>
      <c r="B1281" s="33" t="s">
        <v>332</v>
      </c>
      <c r="C1281" s="23" t="s">
        <v>110</v>
      </c>
      <c r="D1281" s="34" t="s">
        <v>325</v>
      </c>
      <c r="E1281" s="53"/>
      <c r="F1281" s="53"/>
      <c r="G1281" s="53"/>
      <c r="H1281" s="53"/>
      <c r="I1281" s="54"/>
      <c r="J1281" s="50"/>
      <c r="K1281" s="54"/>
      <c r="L1281" s="55"/>
      <c r="M1281" s="59"/>
      <c r="N1281" s="59"/>
      <c r="O1281" s="53"/>
      <c r="P1281" s="53"/>
      <c r="Q1281" s="57">
        <f>O1281-P1281</f>
        <v>0</v>
      </c>
      <c r="R1281" s="53"/>
      <c r="S1281" s="53">
        <f>ROUND(R1281/12*3,0)</f>
        <v>0</v>
      </c>
      <c r="T1281" s="58"/>
      <c r="U1281" s="58"/>
      <c r="V1281" s="53">
        <f>T1281-U1281</f>
        <v>0</v>
      </c>
      <c r="W1281" s="59"/>
      <c r="X1281" s="6"/>
    </row>
    <row r="1282" spans="1:24" s="77" customFormat="1" ht="15.75" x14ac:dyDescent="0.25">
      <c r="A1282" s="33" t="s">
        <v>286</v>
      </c>
      <c r="B1282" s="33" t="s">
        <v>332</v>
      </c>
      <c r="C1282" s="23" t="s">
        <v>111</v>
      </c>
      <c r="D1282" s="34" t="s">
        <v>326</v>
      </c>
      <c r="E1282" s="53"/>
      <c r="F1282" s="53"/>
      <c r="G1282" s="53"/>
      <c r="H1282" s="53"/>
      <c r="I1282" s="54"/>
      <c r="J1282" s="50"/>
      <c r="K1282" s="54"/>
      <c r="L1282" s="55"/>
      <c r="M1282" s="59"/>
      <c r="N1282" s="59"/>
      <c r="O1282" s="53"/>
      <c r="P1282" s="53"/>
      <c r="Q1282" s="57">
        <f>O1282-P1282</f>
        <v>0</v>
      </c>
      <c r="R1282" s="53"/>
      <c r="S1282" s="53">
        <f>ROUND(R1282/12*3,0)</f>
        <v>0</v>
      </c>
      <c r="T1282" s="58"/>
      <c r="U1282" s="58"/>
      <c r="V1282" s="53">
        <f>T1282-U1282</f>
        <v>0</v>
      </c>
      <c r="W1282" s="59"/>
      <c r="X1282" s="6"/>
    </row>
    <row r="1283" spans="1:24" s="77" customFormat="1" ht="31.5" x14ac:dyDescent="0.25">
      <c r="A1283" s="33" t="s">
        <v>286</v>
      </c>
      <c r="B1283" s="33" t="s">
        <v>332</v>
      </c>
      <c r="C1283" s="23" t="s">
        <v>113</v>
      </c>
      <c r="D1283" s="34" t="s">
        <v>327</v>
      </c>
      <c r="E1283" s="53"/>
      <c r="F1283" s="53"/>
      <c r="G1283" s="53"/>
      <c r="H1283" s="53"/>
      <c r="I1283" s="54"/>
      <c r="J1283" s="50"/>
      <c r="K1283" s="54"/>
      <c r="L1283" s="55"/>
      <c r="M1283" s="59"/>
      <c r="N1283" s="59"/>
      <c r="O1283" s="53"/>
      <c r="P1283" s="53"/>
      <c r="Q1283" s="57">
        <f>O1283-P1283</f>
        <v>0</v>
      </c>
      <c r="R1283" s="53"/>
      <c r="S1283" s="53">
        <f>ROUND(R1283/12*3,0)</f>
        <v>0</v>
      </c>
      <c r="T1283" s="58"/>
      <c r="U1283" s="58"/>
      <c r="V1283" s="53">
        <f>T1283-U1283</f>
        <v>0</v>
      </c>
      <c r="W1283" s="59"/>
      <c r="X1283" s="6"/>
    </row>
    <row r="1284" spans="1:24" s="77" customFormat="1" ht="15.75" x14ac:dyDescent="0.25">
      <c r="A1284" s="33" t="s">
        <v>286</v>
      </c>
      <c r="B1284" s="33" t="s">
        <v>332</v>
      </c>
      <c r="C1284" s="23" t="s">
        <v>112</v>
      </c>
      <c r="D1284" s="34" t="s">
        <v>117</v>
      </c>
      <c r="E1284" s="53"/>
      <c r="F1284" s="99"/>
      <c r="G1284" s="53"/>
      <c r="H1284" s="53"/>
      <c r="I1284" s="119"/>
      <c r="J1284" s="50"/>
      <c r="K1284" s="119"/>
      <c r="L1284" s="55"/>
      <c r="M1284" s="59"/>
      <c r="N1284" s="59"/>
      <c r="O1284" s="53"/>
      <c r="P1284" s="53"/>
      <c r="Q1284" s="59">
        <f>O1284-P1284</f>
        <v>0</v>
      </c>
      <c r="R1284" s="53"/>
      <c r="S1284" s="53">
        <f>ROUND(R1284/12*3,0)</f>
        <v>0</v>
      </c>
      <c r="T1284" s="53"/>
      <c r="U1284" s="53"/>
      <c r="V1284" s="53">
        <f>T1284-U1284</f>
        <v>0</v>
      </c>
      <c r="W1284" s="59"/>
      <c r="X1284" s="6"/>
    </row>
    <row r="1285" spans="1:24" s="77" customFormat="1" ht="15.75" x14ac:dyDescent="0.25">
      <c r="A1285" s="33" t="s">
        <v>286</v>
      </c>
      <c r="B1285" s="22" t="s">
        <v>333</v>
      </c>
      <c r="C1285" s="23" t="s">
        <v>102</v>
      </c>
      <c r="D1285" s="41" t="s">
        <v>33</v>
      </c>
      <c r="E1285" s="64">
        <f>SUM(E1286:E1339)</f>
        <v>1604457</v>
      </c>
      <c r="F1285" s="64">
        <f>SUM(F1286:F1339)</f>
        <v>935933.25</v>
      </c>
      <c r="G1285" s="64">
        <f>SUM(G1286:G1339)</f>
        <v>927696</v>
      </c>
      <c r="H1285" s="64">
        <f>SUM(H1286:H1339)</f>
        <v>776587</v>
      </c>
      <c r="I1285" s="64">
        <f>SUM(I1286:I1339)</f>
        <v>141730.32999999999</v>
      </c>
      <c r="J1285" s="50">
        <f>ROUND(I1285/F1285*100,2)</f>
        <v>15.14</v>
      </c>
      <c r="K1285" s="64">
        <f>SUM(K1286:K1339)</f>
        <v>-149967.57999999996</v>
      </c>
      <c r="L1285" s="55">
        <f>ROUND(K1285*100/-F1285,2)</f>
        <v>16.02</v>
      </c>
      <c r="M1285" s="64"/>
      <c r="N1285" s="64"/>
      <c r="O1285" s="64">
        <f t="shared" ref="O1285:V1285" si="577">SUM(O1286:O1339)</f>
        <v>23753</v>
      </c>
      <c r="P1285" s="64">
        <f t="shared" si="577"/>
        <v>22533</v>
      </c>
      <c r="Q1285" s="64">
        <f t="shared" si="577"/>
        <v>1220</v>
      </c>
      <c r="R1285" s="64">
        <f t="shared" si="577"/>
        <v>870</v>
      </c>
      <c r="S1285" s="64">
        <f t="shared" si="577"/>
        <v>508</v>
      </c>
      <c r="T1285" s="64">
        <f t="shared" si="577"/>
        <v>457</v>
      </c>
      <c r="U1285" s="64">
        <f t="shared" si="577"/>
        <v>409</v>
      </c>
      <c r="V1285" s="64">
        <f t="shared" si="577"/>
        <v>48</v>
      </c>
      <c r="W1285" s="64"/>
      <c r="X1285" s="6"/>
    </row>
    <row r="1286" spans="1:24" s="77" customFormat="1" ht="31.5" x14ac:dyDescent="0.25">
      <c r="A1286" s="33" t="s">
        <v>286</v>
      </c>
      <c r="B1286" s="33" t="s">
        <v>333</v>
      </c>
      <c r="C1286" s="42" t="s">
        <v>139</v>
      </c>
      <c r="D1286" s="43" t="s">
        <v>119</v>
      </c>
      <c r="E1286" s="53">
        <v>749</v>
      </c>
      <c r="F1286" s="53">
        <f t="shared" ref="F1286:F1287" si="578">ROUND(E1286/12*7,2)</f>
        <v>436.92</v>
      </c>
      <c r="G1286" s="99">
        <v>749</v>
      </c>
      <c r="H1286" s="99"/>
      <c r="I1286" s="119">
        <f t="shared" ref="I1286:I1287" si="579">G1286-F1286</f>
        <v>312.08</v>
      </c>
      <c r="J1286" s="55">
        <f t="shared" ref="J1286:J1287" si="580">ROUND(I1286/F1286*100,2)</f>
        <v>71.430000000000007</v>
      </c>
      <c r="K1286" s="54"/>
      <c r="L1286" s="55"/>
      <c r="M1286" s="59"/>
      <c r="N1286" s="59"/>
      <c r="O1286" s="53">
        <v>56</v>
      </c>
      <c r="P1286" s="53"/>
      <c r="Q1286" s="57">
        <f t="shared" ref="Q1286:Q1317" si="581">O1286-P1286</f>
        <v>56</v>
      </c>
      <c r="R1286" s="59">
        <v>1</v>
      </c>
      <c r="S1286" s="53">
        <f t="shared" ref="S1286:S1287" si="582">ROUND(R1286/12*7,0)</f>
        <v>1</v>
      </c>
      <c r="T1286" s="58">
        <v>1</v>
      </c>
      <c r="U1286" s="58"/>
      <c r="V1286" s="53">
        <f t="shared" ref="V1286:V1317" si="583">T1286-U1286</f>
        <v>1</v>
      </c>
      <c r="W1286" s="59"/>
      <c r="X1286" s="6"/>
    </row>
    <row r="1287" spans="1:24" s="77" customFormat="1" ht="47.25" x14ac:dyDescent="0.25">
      <c r="A1287" s="33" t="s">
        <v>286</v>
      </c>
      <c r="B1287" s="33" t="s">
        <v>333</v>
      </c>
      <c r="C1287" s="42" t="s">
        <v>140</v>
      </c>
      <c r="D1287" s="43" t="s">
        <v>120</v>
      </c>
      <c r="E1287" s="53">
        <v>53473</v>
      </c>
      <c r="F1287" s="53">
        <f t="shared" si="578"/>
        <v>31192.58</v>
      </c>
      <c r="G1287" s="99">
        <v>37155</v>
      </c>
      <c r="H1287" s="99">
        <v>28531</v>
      </c>
      <c r="I1287" s="119">
        <f t="shared" si="579"/>
        <v>5962.4199999999983</v>
      </c>
      <c r="J1287" s="55">
        <f t="shared" si="580"/>
        <v>19.11</v>
      </c>
      <c r="K1287" s="54"/>
      <c r="L1287" s="55"/>
      <c r="M1287" s="59"/>
      <c r="N1287" s="59"/>
      <c r="O1287" s="53">
        <v>1932</v>
      </c>
      <c r="P1287" s="53">
        <v>1554</v>
      </c>
      <c r="Q1287" s="57">
        <f t="shared" si="581"/>
        <v>378</v>
      </c>
      <c r="R1287" s="59">
        <v>76</v>
      </c>
      <c r="S1287" s="53">
        <f t="shared" si="582"/>
        <v>44</v>
      </c>
      <c r="T1287" s="58">
        <v>51</v>
      </c>
      <c r="U1287" s="58">
        <v>42</v>
      </c>
      <c r="V1287" s="53">
        <f t="shared" si="583"/>
        <v>9</v>
      </c>
      <c r="W1287" s="59"/>
      <c r="X1287" s="6"/>
    </row>
    <row r="1288" spans="1:24" s="77" customFormat="1" ht="31.5" x14ac:dyDescent="0.25">
      <c r="A1288" s="33" t="s">
        <v>286</v>
      </c>
      <c r="B1288" s="33" t="s">
        <v>333</v>
      </c>
      <c r="C1288" s="42" t="s">
        <v>141</v>
      </c>
      <c r="D1288" s="43" t="s">
        <v>142</v>
      </c>
      <c r="E1288" s="53"/>
      <c r="F1288" s="53"/>
      <c r="G1288" s="53"/>
      <c r="H1288" s="53"/>
      <c r="I1288" s="54"/>
      <c r="J1288" s="50"/>
      <c r="K1288" s="54"/>
      <c r="L1288" s="55"/>
      <c r="M1288" s="59"/>
      <c r="N1288" s="59"/>
      <c r="O1288" s="53"/>
      <c r="P1288" s="53"/>
      <c r="Q1288" s="57">
        <f t="shared" si="581"/>
        <v>0</v>
      </c>
      <c r="R1288" s="53"/>
      <c r="S1288" s="53">
        <f>ROUND(R1288/12*3,0)</f>
        <v>0</v>
      </c>
      <c r="T1288" s="58"/>
      <c r="U1288" s="58"/>
      <c r="V1288" s="53">
        <f t="shared" si="583"/>
        <v>0</v>
      </c>
      <c r="W1288" s="59"/>
      <c r="X1288" s="6"/>
    </row>
    <row r="1289" spans="1:24" s="77" customFormat="1" ht="31.5" x14ac:dyDescent="0.25">
      <c r="A1289" s="33" t="s">
        <v>286</v>
      </c>
      <c r="B1289" s="33" t="s">
        <v>333</v>
      </c>
      <c r="C1289" s="42" t="s">
        <v>143</v>
      </c>
      <c r="D1289" s="43" t="s">
        <v>144</v>
      </c>
      <c r="E1289" s="53"/>
      <c r="F1289" s="53"/>
      <c r="G1289" s="53"/>
      <c r="H1289" s="53"/>
      <c r="I1289" s="54"/>
      <c r="J1289" s="50"/>
      <c r="K1289" s="54"/>
      <c r="L1289" s="55"/>
      <c r="M1289" s="59"/>
      <c r="N1289" s="59"/>
      <c r="O1289" s="53"/>
      <c r="P1289" s="53"/>
      <c r="Q1289" s="57">
        <f t="shared" si="581"/>
        <v>0</v>
      </c>
      <c r="R1289" s="53"/>
      <c r="S1289" s="53">
        <f>ROUND(R1289/12*3,0)</f>
        <v>0</v>
      </c>
      <c r="T1289" s="58"/>
      <c r="U1289" s="58"/>
      <c r="V1289" s="53">
        <f t="shared" si="583"/>
        <v>0</v>
      </c>
      <c r="W1289" s="59"/>
      <c r="X1289" s="6"/>
    </row>
    <row r="1290" spans="1:24" s="77" customFormat="1" ht="15.75" x14ac:dyDescent="0.25">
      <c r="A1290" s="33" t="s">
        <v>286</v>
      </c>
      <c r="B1290" s="33" t="s">
        <v>333</v>
      </c>
      <c r="C1290" s="42" t="s">
        <v>145</v>
      </c>
      <c r="D1290" s="43" t="s">
        <v>146</v>
      </c>
      <c r="E1290" s="53"/>
      <c r="F1290" s="53"/>
      <c r="G1290" s="53"/>
      <c r="H1290" s="53"/>
      <c r="I1290" s="54"/>
      <c r="J1290" s="50"/>
      <c r="K1290" s="54"/>
      <c r="L1290" s="55"/>
      <c r="M1290" s="59"/>
      <c r="N1290" s="59"/>
      <c r="O1290" s="53"/>
      <c r="P1290" s="53"/>
      <c r="Q1290" s="57">
        <f t="shared" si="581"/>
        <v>0</v>
      </c>
      <c r="R1290" s="53"/>
      <c r="S1290" s="53">
        <f>ROUND(R1290/12*3,0)</f>
        <v>0</v>
      </c>
      <c r="T1290" s="58"/>
      <c r="U1290" s="58"/>
      <c r="V1290" s="53">
        <f t="shared" si="583"/>
        <v>0</v>
      </c>
      <c r="W1290" s="59"/>
      <c r="X1290" s="6"/>
    </row>
    <row r="1291" spans="1:24" s="77" customFormat="1" ht="15.75" x14ac:dyDescent="0.25">
      <c r="A1291" s="33" t="s">
        <v>286</v>
      </c>
      <c r="B1291" s="33" t="s">
        <v>333</v>
      </c>
      <c r="C1291" s="42" t="s">
        <v>147</v>
      </c>
      <c r="D1291" s="43" t="s">
        <v>148</v>
      </c>
      <c r="E1291" s="53"/>
      <c r="F1291" s="53"/>
      <c r="G1291" s="53"/>
      <c r="H1291" s="53"/>
      <c r="I1291" s="54"/>
      <c r="J1291" s="50"/>
      <c r="K1291" s="54"/>
      <c r="L1291" s="55"/>
      <c r="M1291" s="59"/>
      <c r="N1291" s="59"/>
      <c r="O1291" s="53"/>
      <c r="P1291" s="53"/>
      <c r="Q1291" s="57">
        <f t="shared" si="581"/>
        <v>0</v>
      </c>
      <c r="R1291" s="53"/>
      <c r="S1291" s="53">
        <f>ROUND(R1291/12*3,0)</f>
        <v>0</v>
      </c>
      <c r="T1291" s="58"/>
      <c r="U1291" s="58"/>
      <c r="V1291" s="53">
        <f t="shared" si="583"/>
        <v>0</v>
      </c>
      <c r="W1291" s="59"/>
      <c r="X1291" s="6"/>
    </row>
    <row r="1292" spans="1:24" s="77" customFormat="1" ht="78.75" x14ac:dyDescent="0.25">
      <c r="A1292" s="33" t="s">
        <v>286</v>
      </c>
      <c r="B1292" s="33" t="s">
        <v>333</v>
      </c>
      <c r="C1292" s="42" t="s">
        <v>149</v>
      </c>
      <c r="D1292" s="43" t="s">
        <v>150</v>
      </c>
      <c r="E1292" s="53"/>
      <c r="F1292" s="53"/>
      <c r="G1292" s="53"/>
      <c r="H1292" s="53"/>
      <c r="I1292" s="54"/>
      <c r="J1292" s="50"/>
      <c r="K1292" s="54"/>
      <c r="L1292" s="55"/>
      <c r="M1292" s="59"/>
      <c r="N1292" s="59"/>
      <c r="O1292" s="53"/>
      <c r="P1292" s="53"/>
      <c r="Q1292" s="57">
        <f t="shared" si="581"/>
        <v>0</v>
      </c>
      <c r="R1292" s="53"/>
      <c r="S1292" s="53">
        <f>ROUND(R1292/12*3,0)</f>
        <v>0</v>
      </c>
      <c r="T1292" s="58"/>
      <c r="U1292" s="58"/>
      <c r="V1292" s="53">
        <f t="shared" si="583"/>
        <v>0</v>
      </c>
      <c r="W1292" s="59"/>
      <c r="X1292" s="6"/>
    </row>
    <row r="1293" spans="1:24" s="77" customFormat="1" ht="31.5" x14ac:dyDescent="0.25">
      <c r="A1293" s="33" t="s">
        <v>286</v>
      </c>
      <c r="B1293" s="33" t="s">
        <v>333</v>
      </c>
      <c r="C1293" s="42" t="s">
        <v>130</v>
      </c>
      <c r="D1293" s="43" t="s">
        <v>151</v>
      </c>
      <c r="E1293" s="53">
        <v>323969</v>
      </c>
      <c r="F1293" s="53">
        <f>ROUND(E1293/12*7,2)</f>
        <v>188981.92</v>
      </c>
      <c r="G1293" s="99">
        <v>232966</v>
      </c>
      <c r="H1293" s="99">
        <v>189285</v>
      </c>
      <c r="I1293" s="119">
        <f>G1293-F1293</f>
        <v>43984.079999999987</v>
      </c>
      <c r="J1293" s="55">
        <f>ROUND(I1293/F1293*100,2)</f>
        <v>23.27</v>
      </c>
      <c r="K1293" s="54"/>
      <c r="L1293" s="55"/>
      <c r="M1293" s="59"/>
      <c r="N1293" s="59"/>
      <c r="O1293" s="53">
        <v>580</v>
      </c>
      <c r="P1293" s="53">
        <v>480</v>
      </c>
      <c r="Q1293" s="57">
        <f t="shared" si="581"/>
        <v>100</v>
      </c>
      <c r="R1293" s="59">
        <v>89</v>
      </c>
      <c r="S1293" s="53">
        <f>ROUND(R1293/12*7,0)</f>
        <v>52</v>
      </c>
      <c r="T1293" s="58">
        <v>64</v>
      </c>
      <c r="U1293" s="58">
        <v>52</v>
      </c>
      <c r="V1293" s="53">
        <f t="shared" si="583"/>
        <v>12</v>
      </c>
      <c r="W1293" s="59"/>
      <c r="X1293" s="6"/>
    </row>
    <row r="1294" spans="1:24" s="77" customFormat="1" ht="47.25" x14ac:dyDescent="0.25">
      <c r="A1294" s="33" t="s">
        <v>286</v>
      </c>
      <c r="B1294" s="33" t="s">
        <v>333</v>
      </c>
      <c r="C1294" s="42" t="s">
        <v>174</v>
      </c>
      <c r="D1294" s="43" t="s">
        <v>175</v>
      </c>
      <c r="E1294" s="53"/>
      <c r="F1294" s="53"/>
      <c r="G1294" s="53"/>
      <c r="H1294" s="53"/>
      <c r="I1294" s="54"/>
      <c r="J1294" s="50"/>
      <c r="K1294" s="54"/>
      <c r="L1294" s="55"/>
      <c r="M1294" s="59"/>
      <c r="N1294" s="59"/>
      <c r="O1294" s="53"/>
      <c r="P1294" s="53"/>
      <c r="Q1294" s="57">
        <f t="shared" si="581"/>
        <v>0</v>
      </c>
      <c r="R1294" s="53"/>
      <c r="S1294" s="53">
        <f>ROUND(R1294/12*3,0)</f>
        <v>0</v>
      </c>
      <c r="T1294" s="58"/>
      <c r="U1294" s="58"/>
      <c r="V1294" s="53">
        <f t="shared" si="583"/>
        <v>0</v>
      </c>
      <c r="W1294" s="59"/>
      <c r="X1294" s="6"/>
    </row>
    <row r="1295" spans="1:24" s="77" customFormat="1" ht="31.5" x14ac:dyDescent="0.25">
      <c r="A1295" s="33" t="s">
        <v>286</v>
      </c>
      <c r="B1295" s="33" t="s">
        <v>333</v>
      </c>
      <c r="C1295" s="42" t="s">
        <v>129</v>
      </c>
      <c r="D1295" s="43" t="s">
        <v>152</v>
      </c>
      <c r="E1295" s="53">
        <v>55362</v>
      </c>
      <c r="F1295" s="53">
        <f>ROUND(E1295/12*7,2)</f>
        <v>32294.5</v>
      </c>
      <c r="G1295" s="99">
        <v>55362</v>
      </c>
      <c r="H1295" s="99">
        <v>32052</v>
      </c>
      <c r="I1295" s="119">
        <f>G1295-F1295</f>
        <v>23067.5</v>
      </c>
      <c r="J1295" s="55">
        <f>ROUND(I1295/F1295*100,2)</f>
        <v>71.430000000000007</v>
      </c>
      <c r="K1295" s="54"/>
      <c r="L1295" s="55"/>
      <c r="M1295" s="59"/>
      <c r="N1295" s="59"/>
      <c r="O1295" s="53">
        <v>773</v>
      </c>
      <c r="P1295" s="53">
        <v>461</v>
      </c>
      <c r="Q1295" s="57">
        <f t="shared" si="581"/>
        <v>312</v>
      </c>
      <c r="R1295" s="59">
        <v>19</v>
      </c>
      <c r="S1295" s="53">
        <f>ROUND(R1295/12*7,0)</f>
        <v>11</v>
      </c>
      <c r="T1295" s="58">
        <v>19</v>
      </c>
      <c r="U1295" s="58">
        <v>11</v>
      </c>
      <c r="V1295" s="53">
        <f t="shared" si="583"/>
        <v>8</v>
      </c>
      <c r="W1295" s="59"/>
      <c r="X1295" s="6"/>
    </row>
    <row r="1296" spans="1:24" s="77" customFormat="1" ht="31.5" x14ac:dyDescent="0.25">
      <c r="A1296" s="33" t="s">
        <v>286</v>
      </c>
      <c r="B1296" s="33" t="s">
        <v>333</v>
      </c>
      <c r="C1296" s="42" t="s">
        <v>176</v>
      </c>
      <c r="D1296" s="43" t="s">
        <v>177</v>
      </c>
      <c r="E1296" s="53"/>
      <c r="F1296" s="53"/>
      <c r="G1296" s="53"/>
      <c r="H1296" s="53"/>
      <c r="I1296" s="54"/>
      <c r="J1296" s="50"/>
      <c r="K1296" s="54"/>
      <c r="L1296" s="55"/>
      <c r="M1296" s="59"/>
      <c r="N1296" s="59"/>
      <c r="O1296" s="53"/>
      <c r="P1296" s="53"/>
      <c r="Q1296" s="57">
        <f t="shared" si="581"/>
        <v>0</v>
      </c>
      <c r="R1296" s="53"/>
      <c r="S1296" s="53">
        <f>ROUND(R1296/12*3,0)</f>
        <v>0</v>
      </c>
      <c r="T1296" s="58"/>
      <c r="U1296" s="58"/>
      <c r="V1296" s="53">
        <f t="shared" si="583"/>
        <v>0</v>
      </c>
      <c r="W1296" s="59"/>
      <c r="X1296" s="6"/>
    </row>
    <row r="1297" spans="1:24" s="77" customFormat="1" ht="15.75" x14ac:dyDescent="0.25">
      <c r="A1297" s="33" t="s">
        <v>286</v>
      </c>
      <c r="B1297" s="33" t="s">
        <v>333</v>
      </c>
      <c r="C1297" s="42" t="s">
        <v>131</v>
      </c>
      <c r="D1297" s="43" t="s">
        <v>153</v>
      </c>
      <c r="E1297" s="53">
        <v>185985</v>
      </c>
      <c r="F1297" s="53">
        <f>ROUND(E1297/12*7,2)</f>
        <v>108491.25</v>
      </c>
      <c r="G1297" s="99">
        <v>152508</v>
      </c>
      <c r="H1297" s="99">
        <v>104152</v>
      </c>
      <c r="I1297" s="119">
        <f>G1297-F1297</f>
        <v>44016.75</v>
      </c>
      <c r="J1297" s="55">
        <f>ROUND(I1297/F1297*100,2)</f>
        <v>40.57</v>
      </c>
      <c r="K1297" s="54"/>
      <c r="L1297" s="55"/>
      <c r="M1297" s="59"/>
      <c r="N1297" s="59"/>
      <c r="O1297" s="53">
        <v>484</v>
      </c>
      <c r="P1297" s="53">
        <v>220</v>
      </c>
      <c r="Q1297" s="57">
        <f t="shared" si="581"/>
        <v>264</v>
      </c>
      <c r="R1297" s="59">
        <v>50</v>
      </c>
      <c r="S1297" s="53">
        <f>ROUND(R1297/12*7,0)</f>
        <v>29</v>
      </c>
      <c r="T1297" s="58">
        <v>41</v>
      </c>
      <c r="U1297" s="58">
        <v>28</v>
      </c>
      <c r="V1297" s="53">
        <f t="shared" si="583"/>
        <v>13</v>
      </c>
      <c r="W1297" s="59"/>
      <c r="X1297" s="6"/>
    </row>
    <row r="1298" spans="1:24" s="77" customFormat="1" ht="31.5" x14ac:dyDescent="0.25">
      <c r="A1298" s="33" t="s">
        <v>286</v>
      </c>
      <c r="B1298" s="33" t="s">
        <v>333</v>
      </c>
      <c r="C1298" s="42" t="s">
        <v>178</v>
      </c>
      <c r="D1298" s="43" t="s">
        <v>179</v>
      </c>
      <c r="E1298" s="53"/>
      <c r="F1298" s="53"/>
      <c r="G1298" s="53"/>
      <c r="H1298" s="53"/>
      <c r="I1298" s="54"/>
      <c r="J1298" s="50"/>
      <c r="K1298" s="54"/>
      <c r="L1298" s="55"/>
      <c r="M1298" s="59"/>
      <c r="N1298" s="59"/>
      <c r="O1298" s="53"/>
      <c r="P1298" s="53"/>
      <c r="Q1298" s="57">
        <f t="shared" si="581"/>
        <v>0</v>
      </c>
      <c r="R1298" s="53"/>
      <c r="S1298" s="53">
        <f t="shared" ref="S1298:S1321" si="584">ROUND(R1298/12*3,0)</f>
        <v>0</v>
      </c>
      <c r="T1298" s="58"/>
      <c r="U1298" s="58"/>
      <c r="V1298" s="53">
        <f t="shared" si="583"/>
        <v>0</v>
      </c>
      <c r="W1298" s="59"/>
      <c r="X1298" s="6"/>
    </row>
    <row r="1299" spans="1:24" s="77" customFormat="1" ht="31.5" x14ac:dyDescent="0.25">
      <c r="A1299" s="33" t="s">
        <v>286</v>
      </c>
      <c r="B1299" s="33" t="s">
        <v>333</v>
      </c>
      <c r="C1299" s="42" t="s">
        <v>132</v>
      </c>
      <c r="D1299" s="43" t="s">
        <v>154</v>
      </c>
      <c r="E1299" s="53"/>
      <c r="F1299" s="53"/>
      <c r="G1299" s="53"/>
      <c r="H1299" s="53"/>
      <c r="I1299" s="54"/>
      <c r="J1299" s="50"/>
      <c r="K1299" s="54"/>
      <c r="L1299" s="55"/>
      <c r="M1299" s="59"/>
      <c r="N1299" s="59"/>
      <c r="O1299" s="53"/>
      <c r="P1299" s="53"/>
      <c r="Q1299" s="57">
        <f t="shared" si="581"/>
        <v>0</v>
      </c>
      <c r="R1299" s="53"/>
      <c r="S1299" s="53">
        <f t="shared" si="584"/>
        <v>0</v>
      </c>
      <c r="T1299" s="58"/>
      <c r="U1299" s="58"/>
      <c r="V1299" s="53">
        <f t="shared" si="583"/>
        <v>0</v>
      </c>
      <c r="W1299" s="59"/>
      <c r="X1299" s="6"/>
    </row>
    <row r="1300" spans="1:24" s="77" customFormat="1" ht="15.75" x14ac:dyDescent="0.25">
      <c r="A1300" s="33" t="s">
        <v>286</v>
      </c>
      <c r="B1300" s="33" t="s">
        <v>333</v>
      </c>
      <c r="C1300" s="42" t="s">
        <v>133</v>
      </c>
      <c r="D1300" s="43" t="s">
        <v>155</v>
      </c>
      <c r="E1300" s="53"/>
      <c r="F1300" s="53"/>
      <c r="G1300" s="53"/>
      <c r="H1300" s="53"/>
      <c r="I1300" s="54"/>
      <c r="J1300" s="50"/>
      <c r="K1300" s="54"/>
      <c r="L1300" s="55"/>
      <c r="M1300" s="59"/>
      <c r="N1300" s="59"/>
      <c r="O1300" s="53"/>
      <c r="P1300" s="53"/>
      <c r="Q1300" s="57">
        <f t="shared" si="581"/>
        <v>0</v>
      </c>
      <c r="R1300" s="53"/>
      <c r="S1300" s="53">
        <f t="shared" si="584"/>
        <v>0</v>
      </c>
      <c r="T1300" s="58"/>
      <c r="U1300" s="58"/>
      <c r="V1300" s="53">
        <f t="shared" si="583"/>
        <v>0</v>
      </c>
      <c r="W1300" s="59"/>
      <c r="X1300" s="6"/>
    </row>
    <row r="1301" spans="1:24" s="77" customFormat="1" ht="15.75" x14ac:dyDescent="0.25">
      <c r="A1301" s="33" t="s">
        <v>286</v>
      </c>
      <c r="B1301" s="33" t="s">
        <v>333</v>
      </c>
      <c r="C1301" s="42" t="s">
        <v>135</v>
      </c>
      <c r="D1301" s="43" t="s">
        <v>156</v>
      </c>
      <c r="E1301" s="53"/>
      <c r="F1301" s="53"/>
      <c r="G1301" s="53"/>
      <c r="H1301" s="53"/>
      <c r="I1301" s="54"/>
      <c r="J1301" s="50"/>
      <c r="K1301" s="54"/>
      <c r="L1301" s="55"/>
      <c r="M1301" s="59"/>
      <c r="N1301" s="59"/>
      <c r="O1301" s="53"/>
      <c r="P1301" s="53"/>
      <c r="Q1301" s="57">
        <f t="shared" si="581"/>
        <v>0</v>
      </c>
      <c r="R1301" s="53"/>
      <c r="S1301" s="53">
        <f t="shared" si="584"/>
        <v>0</v>
      </c>
      <c r="T1301" s="58"/>
      <c r="U1301" s="58"/>
      <c r="V1301" s="53">
        <f t="shared" si="583"/>
        <v>0</v>
      </c>
      <c r="W1301" s="59"/>
      <c r="X1301" s="6"/>
    </row>
    <row r="1302" spans="1:24" s="77" customFormat="1" ht="31.5" x14ac:dyDescent="0.25">
      <c r="A1302" s="33" t="s">
        <v>286</v>
      </c>
      <c r="B1302" s="33" t="s">
        <v>333</v>
      </c>
      <c r="C1302" s="42" t="s">
        <v>136</v>
      </c>
      <c r="D1302" s="43" t="s">
        <v>157</v>
      </c>
      <c r="E1302" s="53"/>
      <c r="F1302" s="53"/>
      <c r="G1302" s="53"/>
      <c r="H1302" s="53"/>
      <c r="I1302" s="54"/>
      <c r="J1302" s="50"/>
      <c r="K1302" s="54"/>
      <c r="L1302" s="55"/>
      <c r="M1302" s="59"/>
      <c r="N1302" s="59"/>
      <c r="O1302" s="53"/>
      <c r="P1302" s="53"/>
      <c r="Q1302" s="57">
        <f t="shared" si="581"/>
        <v>0</v>
      </c>
      <c r="R1302" s="53"/>
      <c r="S1302" s="53">
        <f t="shared" si="584"/>
        <v>0</v>
      </c>
      <c r="T1302" s="58"/>
      <c r="U1302" s="58"/>
      <c r="V1302" s="53">
        <f t="shared" si="583"/>
        <v>0</v>
      </c>
      <c r="W1302" s="59"/>
      <c r="X1302" s="6"/>
    </row>
    <row r="1303" spans="1:24" s="77" customFormat="1" ht="47.25" x14ac:dyDescent="0.25">
      <c r="A1303" s="33" t="s">
        <v>286</v>
      </c>
      <c r="B1303" s="33" t="s">
        <v>333</v>
      </c>
      <c r="C1303" s="42" t="s">
        <v>134</v>
      </c>
      <c r="D1303" s="43" t="s">
        <v>158</v>
      </c>
      <c r="E1303" s="53"/>
      <c r="F1303" s="53"/>
      <c r="G1303" s="53"/>
      <c r="H1303" s="53"/>
      <c r="I1303" s="54"/>
      <c r="J1303" s="50"/>
      <c r="K1303" s="54"/>
      <c r="L1303" s="55"/>
      <c r="M1303" s="59"/>
      <c r="N1303" s="59"/>
      <c r="O1303" s="53"/>
      <c r="P1303" s="53"/>
      <c r="Q1303" s="57">
        <f t="shared" si="581"/>
        <v>0</v>
      </c>
      <c r="R1303" s="53"/>
      <c r="S1303" s="53">
        <f t="shared" si="584"/>
        <v>0</v>
      </c>
      <c r="T1303" s="58"/>
      <c r="U1303" s="58"/>
      <c r="V1303" s="53">
        <f t="shared" si="583"/>
        <v>0</v>
      </c>
      <c r="W1303" s="59"/>
      <c r="X1303" s="6"/>
    </row>
    <row r="1304" spans="1:24" s="77" customFormat="1" ht="15.75" x14ac:dyDescent="0.25">
      <c r="A1304" s="33" t="s">
        <v>286</v>
      </c>
      <c r="B1304" s="33" t="s">
        <v>333</v>
      </c>
      <c r="C1304" s="42" t="s">
        <v>138</v>
      </c>
      <c r="D1304" s="43" t="s">
        <v>159</v>
      </c>
      <c r="E1304" s="53"/>
      <c r="F1304" s="53"/>
      <c r="G1304" s="53"/>
      <c r="H1304" s="53"/>
      <c r="I1304" s="54"/>
      <c r="J1304" s="50"/>
      <c r="K1304" s="54"/>
      <c r="L1304" s="55"/>
      <c r="M1304" s="59"/>
      <c r="N1304" s="59"/>
      <c r="O1304" s="53"/>
      <c r="P1304" s="53"/>
      <c r="Q1304" s="57">
        <f t="shared" si="581"/>
        <v>0</v>
      </c>
      <c r="R1304" s="53"/>
      <c r="S1304" s="53">
        <f t="shared" si="584"/>
        <v>0</v>
      </c>
      <c r="T1304" s="58"/>
      <c r="U1304" s="58"/>
      <c r="V1304" s="53">
        <f t="shared" si="583"/>
        <v>0</v>
      </c>
      <c r="W1304" s="59"/>
      <c r="X1304" s="6"/>
    </row>
    <row r="1305" spans="1:24" s="77" customFormat="1" ht="15.75" x14ac:dyDescent="0.25">
      <c r="A1305" s="33" t="s">
        <v>286</v>
      </c>
      <c r="B1305" s="33" t="s">
        <v>333</v>
      </c>
      <c r="C1305" s="42" t="s">
        <v>180</v>
      </c>
      <c r="D1305" s="43" t="s">
        <v>181</v>
      </c>
      <c r="E1305" s="53"/>
      <c r="F1305" s="53"/>
      <c r="G1305" s="53"/>
      <c r="H1305" s="53"/>
      <c r="I1305" s="54"/>
      <c r="J1305" s="50"/>
      <c r="K1305" s="54"/>
      <c r="L1305" s="55"/>
      <c r="M1305" s="59"/>
      <c r="N1305" s="59"/>
      <c r="O1305" s="53"/>
      <c r="P1305" s="53"/>
      <c r="Q1305" s="57">
        <f t="shared" si="581"/>
        <v>0</v>
      </c>
      <c r="R1305" s="53"/>
      <c r="S1305" s="53">
        <f t="shared" si="584"/>
        <v>0</v>
      </c>
      <c r="T1305" s="58"/>
      <c r="U1305" s="58"/>
      <c r="V1305" s="53">
        <f t="shared" si="583"/>
        <v>0</v>
      </c>
      <c r="W1305" s="59"/>
      <c r="X1305" s="6"/>
    </row>
    <row r="1306" spans="1:24" s="77" customFormat="1" ht="31.5" x14ac:dyDescent="0.25">
      <c r="A1306" s="33" t="s">
        <v>286</v>
      </c>
      <c r="B1306" s="33" t="s">
        <v>333</v>
      </c>
      <c r="C1306" s="42" t="s">
        <v>137</v>
      </c>
      <c r="D1306" s="43" t="s">
        <v>160</v>
      </c>
      <c r="E1306" s="53"/>
      <c r="F1306" s="53"/>
      <c r="G1306" s="53"/>
      <c r="H1306" s="53"/>
      <c r="I1306" s="54"/>
      <c r="J1306" s="50"/>
      <c r="K1306" s="54"/>
      <c r="L1306" s="55"/>
      <c r="M1306" s="59"/>
      <c r="N1306" s="59"/>
      <c r="O1306" s="53"/>
      <c r="P1306" s="53"/>
      <c r="Q1306" s="57">
        <f t="shared" si="581"/>
        <v>0</v>
      </c>
      <c r="R1306" s="53"/>
      <c r="S1306" s="53">
        <f t="shared" si="584"/>
        <v>0</v>
      </c>
      <c r="T1306" s="58"/>
      <c r="U1306" s="58"/>
      <c r="V1306" s="53">
        <f t="shared" si="583"/>
        <v>0</v>
      </c>
      <c r="W1306" s="59"/>
      <c r="X1306" s="6"/>
    </row>
    <row r="1307" spans="1:24" s="77" customFormat="1" ht="15.75" x14ac:dyDescent="0.25">
      <c r="A1307" s="33" t="s">
        <v>286</v>
      </c>
      <c r="B1307" s="33" t="s">
        <v>333</v>
      </c>
      <c r="C1307" s="42" t="s">
        <v>127</v>
      </c>
      <c r="D1307" s="43" t="s">
        <v>161</v>
      </c>
      <c r="E1307" s="53"/>
      <c r="F1307" s="53"/>
      <c r="G1307" s="53"/>
      <c r="H1307" s="53"/>
      <c r="I1307" s="54"/>
      <c r="J1307" s="50"/>
      <c r="K1307" s="54"/>
      <c r="L1307" s="55"/>
      <c r="M1307" s="59"/>
      <c r="N1307" s="59"/>
      <c r="O1307" s="53"/>
      <c r="P1307" s="53"/>
      <c r="Q1307" s="57">
        <f t="shared" si="581"/>
        <v>0</v>
      </c>
      <c r="R1307" s="53"/>
      <c r="S1307" s="53">
        <f t="shared" si="584"/>
        <v>0</v>
      </c>
      <c r="T1307" s="58"/>
      <c r="U1307" s="58"/>
      <c r="V1307" s="53">
        <f t="shared" si="583"/>
        <v>0</v>
      </c>
      <c r="W1307" s="59"/>
      <c r="X1307" s="6"/>
    </row>
    <row r="1308" spans="1:24" s="77" customFormat="1" ht="31.5" x14ac:dyDescent="0.25">
      <c r="A1308" s="33" t="s">
        <v>286</v>
      </c>
      <c r="B1308" s="33" t="s">
        <v>333</v>
      </c>
      <c r="C1308" s="42" t="s">
        <v>126</v>
      </c>
      <c r="D1308" s="43" t="s">
        <v>162</v>
      </c>
      <c r="E1308" s="53"/>
      <c r="F1308" s="53"/>
      <c r="G1308" s="53"/>
      <c r="H1308" s="53"/>
      <c r="I1308" s="54"/>
      <c r="J1308" s="50"/>
      <c r="K1308" s="54"/>
      <c r="L1308" s="55"/>
      <c r="M1308" s="59"/>
      <c r="N1308" s="59"/>
      <c r="O1308" s="53"/>
      <c r="P1308" s="53"/>
      <c r="Q1308" s="57">
        <f t="shared" si="581"/>
        <v>0</v>
      </c>
      <c r="R1308" s="53"/>
      <c r="S1308" s="53">
        <f t="shared" si="584"/>
        <v>0</v>
      </c>
      <c r="T1308" s="58"/>
      <c r="U1308" s="58"/>
      <c r="V1308" s="53">
        <f t="shared" si="583"/>
        <v>0</v>
      </c>
      <c r="W1308" s="59"/>
      <c r="X1308" s="6"/>
    </row>
    <row r="1309" spans="1:24" s="77" customFormat="1" ht="15.75" x14ac:dyDescent="0.25">
      <c r="A1309" s="33" t="s">
        <v>286</v>
      </c>
      <c r="B1309" s="33" t="s">
        <v>333</v>
      </c>
      <c r="C1309" s="42" t="s">
        <v>122</v>
      </c>
      <c r="D1309" s="43" t="s">
        <v>163</v>
      </c>
      <c r="E1309" s="53"/>
      <c r="F1309" s="53"/>
      <c r="G1309" s="53"/>
      <c r="H1309" s="53"/>
      <c r="I1309" s="54"/>
      <c r="J1309" s="50"/>
      <c r="K1309" s="54"/>
      <c r="L1309" s="55"/>
      <c r="M1309" s="59"/>
      <c r="N1309" s="59"/>
      <c r="O1309" s="53"/>
      <c r="P1309" s="53"/>
      <c r="Q1309" s="57">
        <f t="shared" si="581"/>
        <v>0</v>
      </c>
      <c r="R1309" s="53"/>
      <c r="S1309" s="53">
        <f t="shared" si="584"/>
        <v>0</v>
      </c>
      <c r="T1309" s="58"/>
      <c r="U1309" s="58"/>
      <c r="V1309" s="53">
        <f t="shared" si="583"/>
        <v>0</v>
      </c>
      <c r="W1309" s="59"/>
      <c r="X1309" s="6"/>
    </row>
    <row r="1310" spans="1:24" s="77" customFormat="1" ht="15.75" x14ac:dyDescent="0.25">
      <c r="A1310" s="33" t="s">
        <v>286</v>
      </c>
      <c r="B1310" s="33" t="s">
        <v>333</v>
      </c>
      <c r="C1310" s="42" t="s">
        <v>123</v>
      </c>
      <c r="D1310" s="43" t="s">
        <v>164</v>
      </c>
      <c r="E1310" s="53"/>
      <c r="F1310" s="53"/>
      <c r="G1310" s="53"/>
      <c r="H1310" s="53"/>
      <c r="I1310" s="54"/>
      <c r="J1310" s="50"/>
      <c r="K1310" s="54"/>
      <c r="L1310" s="55"/>
      <c r="M1310" s="59"/>
      <c r="N1310" s="59"/>
      <c r="O1310" s="53"/>
      <c r="P1310" s="53"/>
      <c r="Q1310" s="57">
        <f t="shared" si="581"/>
        <v>0</v>
      </c>
      <c r="R1310" s="53"/>
      <c r="S1310" s="53">
        <f t="shared" si="584"/>
        <v>0</v>
      </c>
      <c r="T1310" s="58"/>
      <c r="U1310" s="58"/>
      <c r="V1310" s="53">
        <f t="shared" si="583"/>
        <v>0</v>
      </c>
      <c r="W1310" s="59"/>
      <c r="X1310" s="6"/>
    </row>
    <row r="1311" spans="1:24" s="77" customFormat="1" ht="15.75" x14ac:dyDescent="0.25">
      <c r="A1311" s="33" t="s">
        <v>286</v>
      </c>
      <c r="B1311" s="33" t="s">
        <v>333</v>
      </c>
      <c r="C1311" s="42" t="s">
        <v>182</v>
      </c>
      <c r="D1311" s="43" t="s">
        <v>183</v>
      </c>
      <c r="E1311" s="53"/>
      <c r="F1311" s="53"/>
      <c r="G1311" s="53"/>
      <c r="H1311" s="53"/>
      <c r="I1311" s="54"/>
      <c r="J1311" s="50"/>
      <c r="K1311" s="54"/>
      <c r="L1311" s="55"/>
      <c r="M1311" s="59"/>
      <c r="N1311" s="59"/>
      <c r="O1311" s="53"/>
      <c r="P1311" s="53"/>
      <c r="Q1311" s="57">
        <f t="shared" si="581"/>
        <v>0</v>
      </c>
      <c r="R1311" s="53"/>
      <c r="S1311" s="53">
        <f t="shared" si="584"/>
        <v>0</v>
      </c>
      <c r="T1311" s="58"/>
      <c r="U1311" s="58"/>
      <c r="V1311" s="53">
        <f t="shared" si="583"/>
        <v>0</v>
      </c>
      <c r="W1311" s="59"/>
      <c r="X1311" s="6"/>
    </row>
    <row r="1312" spans="1:24" s="77" customFormat="1" ht="15.75" x14ac:dyDescent="0.25">
      <c r="A1312" s="33" t="s">
        <v>286</v>
      </c>
      <c r="B1312" s="33" t="s">
        <v>333</v>
      </c>
      <c r="C1312" s="42" t="s">
        <v>184</v>
      </c>
      <c r="D1312" s="43" t="s">
        <v>185</v>
      </c>
      <c r="E1312" s="53"/>
      <c r="F1312" s="53"/>
      <c r="G1312" s="53"/>
      <c r="H1312" s="53"/>
      <c r="I1312" s="54"/>
      <c r="J1312" s="50"/>
      <c r="K1312" s="54"/>
      <c r="L1312" s="55"/>
      <c r="M1312" s="59"/>
      <c r="N1312" s="59"/>
      <c r="O1312" s="53"/>
      <c r="P1312" s="53"/>
      <c r="Q1312" s="57">
        <f t="shared" si="581"/>
        <v>0</v>
      </c>
      <c r="R1312" s="53"/>
      <c r="S1312" s="53">
        <f t="shared" si="584"/>
        <v>0</v>
      </c>
      <c r="T1312" s="58"/>
      <c r="U1312" s="58"/>
      <c r="V1312" s="53">
        <f t="shared" si="583"/>
        <v>0</v>
      </c>
      <c r="W1312" s="59"/>
      <c r="X1312" s="6"/>
    </row>
    <row r="1313" spans="1:24" s="77" customFormat="1" ht="15.75" x14ac:dyDescent="0.25">
      <c r="A1313" s="33" t="s">
        <v>286</v>
      </c>
      <c r="B1313" s="33" t="s">
        <v>333</v>
      </c>
      <c r="C1313" s="42" t="s">
        <v>186</v>
      </c>
      <c r="D1313" s="43" t="s">
        <v>187</v>
      </c>
      <c r="E1313" s="53"/>
      <c r="F1313" s="53"/>
      <c r="G1313" s="53"/>
      <c r="H1313" s="53"/>
      <c r="I1313" s="54"/>
      <c r="J1313" s="50"/>
      <c r="K1313" s="54"/>
      <c r="L1313" s="55"/>
      <c r="M1313" s="59"/>
      <c r="N1313" s="59"/>
      <c r="O1313" s="53"/>
      <c r="P1313" s="53"/>
      <c r="Q1313" s="57">
        <f t="shared" si="581"/>
        <v>0</v>
      </c>
      <c r="R1313" s="53"/>
      <c r="S1313" s="53">
        <f t="shared" si="584"/>
        <v>0</v>
      </c>
      <c r="T1313" s="58"/>
      <c r="U1313" s="58"/>
      <c r="V1313" s="53">
        <f t="shared" si="583"/>
        <v>0</v>
      </c>
      <c r="W1313" s="59"/>
      <c r="X1313" s="6"/>
    </row>
    <row r="1314" spans="1:24" s="77" customFormat="1" ht="31.5" x14ac:dyDescent="0.25">
      <c r="A1314" s="33" t="s">
        <v>286</v>
      </c>
      <c r="B1314" s="33" t="s">
        <v>333</v>
      </c>
      <c r="C1314" s="42" t="s">
        <v>188</v>
      </c>
      <c r="D1314" s="43" t="s">
        <v>189</v>
      </c>
      <c r="E1314" s="53"/>
      <c r="F1314" s="53"/>
      <c r="G1314" s="53"/>
      <c r="H1314" s="53"/>
      <c r="I1314" s="54"/>
      <c r="J1314" s="50"/>
      <c r="K1314" s="54"/>
      <c r="L1314" s="55"/>
      <c r="M1314" s="59"/>
      <c r="N1314" s="59"/>
      <c r="O1314" s="53"/>
      <c r="P1314" s="53"/>
      <c r="Q1314" s="57">
        <f t="shared" si="581"/>
        <v>0</v>
      </c>
      <c r="R1314" s="53"/>
      <c r="S1314" s="53">
        <f t="shared" si="584"/>
        <v>0</v>
      </c>
      <c r="T1314" s="58"/>
      <c r="U1314" s="58"/>
      <c r="V1314" s="53">
        <f t="shared" si="583"/>
        <v>0</v>
      </c>
      <c r="W1314" s="59"/>
      <c r="X1314" s="6"/>
    </row>
    <row r="1315" spans="1:24" s="77" customFormat="1" ht="15.75" x14ac:dyDescent="0.25">
      <c r="A1315" s="33" t="s">
        <v>286</v>
      </c>
      <c r="B1315" s="33" t="s">
        <v>333</v>
      </c>
      <c r="C1315" s="42" t="s">
        <v>124</v>
      </c>
      <c r="D1315" s="43" t="s">
        <v>165</v>
      </c>
      <c r="E1315" s="53"/>
      <c r="F1315" s="53"/>
      <c r="G1315" s="53"/>
      <c r="H1315" s="53"/>
      <c r="I1315" s="54"/>
      <c r="J1315" s="50"/>
      <c r="K1315" s="54"/>
      <c r="L1315" s="55"/>
      <c r="M1315" s="59"/>
      <c r="N1315" s="59"/>
      <c r="O1315" s="53"/>
      <c r="P1315" s="53"/>
      <c r="Q1315" s="57">
        <f t="shared" si="581"/>
        <v>0</v>
      </c>
      <c r="R1315" s="53"/>
      <c r="S1315" s="53">
        <f t="shared" si="584"/>
        <v>0</v>
      </c>
      <c r="T1315" s="58"/>
      <c r="U1315" s="58"/>
      <c r="V1315" s="53">
        <f t="shared" si="583"/>
        <v>0</v>
      </c>
      <c r="W1315" s="59"/>
      <c r="X1315" s="6"/>
    </row>
    <row r="1316" spans="1:24" s="77" customFormat="1" ht="15.75" x14ac:dyDescent="0.25">
      <c r="A1316" s="33" t="s">
        <v>286</v>
      </c>
      <c r="B1316" s="33" t="s">
        <v>333</v>
      </c>
      <c r="C1316" s="42" t="s">
        <v>125</v>
      </c>
      <c r="D1316" s="43" t="s">
        <v>166</v>
      </c>
      <c r="E1316" s="53"/>
      <c r="F1316" s="53"/>
      <c r="G1316" s="53"/>
      <c r="H1316" s="53"/>
      <c r="I1316" s="54"/>
      <c r="J1316" s="50"/>
      <c r="K1316" s="54"/>
      <c r="L1316" s="55"/>
      <c r="M1316" s="59"/>
      <c r="N1316" s="59"/>
      <c r="O1316" s="53"/>
      <c r="P1316" s="53"/>
      <c r="Q1316" s="57">
        <f t="shared" si="581"/>
        <v>0</v>
      </c>
      <c r="R1316" s="53"/>
      <c r="S1316" s="53">
        <f t="shared" si="584"/>
        <v>0</v>
      </c>
      <c r="T1316" s="58"/>
      <c r="U1316" s="58"/>
      <c r="V1316" s="53">
        <f t="shared" si="583"/>
        <v>0</v>
      </c>
      <c r="W1316" s="59"/>
      <c r="X1316" s="6"/>
    </row>
    <row r="1317" spans="1:24" s="77" customFormat="1" ht="47.25" x14ac:dyDescent="0.25">
      <c r="A1317" s="33" t="s">
        <v>286</v>
      </c>
      <c r="B1317" s="33" t="s">
        <v>333</v>
      </c>
      <c r="C1317" s="42" t="s">
        <v>34</v>
      </c>
      <c r="D1317" s="43" t="s">
        <v>167</v>
      </c>
      <c r="E1317" s="53"/>
      <c r="F1317" s="53"/>
      <c r="G1317" s="53"/>
      <c r="H1317" s="53"/>
      <c r="I1317" s="54"/>
      <c r="J1317" s="50"/>
      <c r="K1317" s="54"/>
      <c r="L1317" s="55"/>
      <c r="M1317" s="59"/>
      <c r="N1317" s="59"/>
      <c r="O1317" s="53"/>
      <c r="P1317" s="53"/>
      <c r="Q1317" s="57">
        <f t="shared" si="581"/>
        <v>0</v>
      </c>
      <c r="R1317" s="53"/>
      <c r="S1317" s="53">
        <f t="shared" si="584"/>
        <v>0</v>
      </c>
      <c r="T1317" s="58"/>
      <c r="U1317" s="58"/>
      <c r="V1317" s="53">
        <f t="shared" si="583"/>
        <v>0</v>
      </c>
      <c r="W1317" s="59"/>
      <c r="X1317" s="6"/>
    </row>
    <row r="1318" spans="1:24" s="77" customFormat="1" ht="15.75" x14ac:dyDescent="0.25">
      <c r="A1318" s="33" t="s">
        <v>286</v>
      </c>
      <c r="B1318" s="33" t="s">
        <v>333</v>
      </c>
      <c r="C1318" s="42" t="s">
        <v>35</v>
      </c>
      <c r="D1318" s="43" t="s">
        <v>168</v>
      </c>
      <c r="E1318" s="53"/>
      <c r="F1318" s="53"/>
      <c r="G1318" s="53"/>
      <c r="H1318" s="53"/>
      <c r="I1318" s="54"/>
      <c r="J1318" s="50"/>
      <c r="K1318" s="54"/>
      <c r="L1318" s="55"/>
      <c r="M1318" s="59"/>
      <c r="N1318" s="59"/>
      <c r="O1318" s="53"/>
      <c r="P1318" s="53"/>
      <c r="Q1318" s="57">
        <f t="shared" ref="Q1318:Q1339" si="585">O1318-P1318</f>
        <v>0</v>
      </c>
      <c r="R1318" s="53"/>
      <c r="S1318" s="53">
        <f t="shared" si="584"/>
        <v>0</v>
      </c>
      <c r="T1318" s="58"/>
      <c r="U1318" s="58"/>
      <c r="V1318" s="53">
        <f t="shared" ref="V1318:V1339" si="586">T1318-U1318</f>
        <v>0</v>
      </c>
      <c r="W1318" s="59"/>
      <c r="X1318" s="6"/>
    </row>
    <row r="1319" spans="1:24" s="77" customFormat="1" ht="31.5" x14ac:dyDescent="0.25">
      <c r="A1319" s="33" t="s">
        <v>286</v>
      </c>
      <c r="B1319" s="33" t="s">
        <v>333</v>
      </c>
      <c r="C1319" s="42" t="s">
        <v>36</v>
      </c>
      <c r="D1319" s="43" t="s">
        <v>190</v>
      </c>
      <c r="E1319" s="53"/>
      <c r="F1319" s="53"/>
      <c r="G1319" s="53"/>
      <c r="H1319" s="53"/>
      <c r="I1319" s="54"/>
      <c r="J1319" s="50"/>
      <c r="K1319" s="54"/>
      <c r="L1319" s="55"/>
      <c r="M1319" s="59"/>
      <c r="N1319" s="59"/>
      <c r="O1319" s="53"/>
      <c r="P1319" s="53"/>
      <c r="Q1319" s="57">
        <f t="shared" si="585"/>
        <v>0</v>
      </c>
      <c r="R1319" s="53"/>
      <c r="S1319" s="53">
        <f t="shared" si="584"/>
        <v>0</v>
      </c>
      <c r="T1319" s="58"/>
      <c r="U1319" s="58"/>
      <c r="V1319" s="53">
        <f t="shared" si="586"/>
        <v>0</v>
      </c>
      <c r="W1319" s="59"/>
      <c r="X1319" s="6"/>
    </row>
    <row r="1320" spans="1:24" s="77" customFormat="1" ht="31.5" x14ac:dyDescent="0.25">
      <c r="A1320" s="33" t="s">
        <v>286</v>
      </c>
      <c r="B1320" s="33" t="s">
        <v>333</v>
      </c>
      <c r="C1320" s="42" t="s">
        <v>37</v>
      </c>
      <c r="D1320" s="43" t="s">
        <v>191</v>
      </c>
      <c r="E1320" s="53"/>
      <c r="F1320" s="53"/>
      <c r="G1320" s="53"/>
      <c r="H1320" s="53"/>
      <c r="I1320" s="54"/>
      <c r="J1320" s="50"/>
      <c r="K1320" s="54"/>
      <c r="L1320" s="55"/>
      <c r="M1320" s="59"/>
      <c r="N1320" s="59"/>
      <c r="O1320" s="53"/>
      <c r="P1320" s="53"/>
      <c r="Q1320" s="57">
        <f t="shared" si="585"/>
        <v>0</v>
      </c>
      <c r="R1320" s="53"/>
      <c r="S1320" s="53">
        <f t="shared" si="584"/>
        <v>0</v>
      </c>
      <c r="T1320" s="58"/>
      <c r="U1320" s="58"/>
      <c r="V1320" s="53">
        <f t="shared" si="586"/>
        <v>0</v>
      </c>
      <c r="W1320" s="59"/>
      <c r="X1320" s="6"/>
    </row>
    <row r="1321" spans="1:24" s="77" customFormat="1" ht="31.5" x14ac:dyDescent="0.25">
      <c r="A1321" s="33" t="s">
        <v>286</v>
      </c>
      <c r="B1321" s="33" t="s">
        <v>333</v>
      </c>
      <c r="C1321" s="42" t="s">
        <v>38</v>
      </c>
      <c r="D1321" s="43" t="s">
        <v>169</v>
      </c>
      <c r="E1321" s="53"/>
      <c r="F1321" s="53"/>
      <c r="G1321" s="53"/>
      <c r="H1321" s="53"/>
      <c r="I1321" s="54"/>
      <c r="J1321" s="50"/>
      <c r="K1321" s="54"/>
      <c r="L1321" s="55"/>
      <c r="M1321" s="59"/>
      <c r="N1321" s="59"/>
      <c r="O1321" s="53"/>
      <c r="P1321" s="53"/>
      <c r="Q1321" s="57">
        <f t="shared" si="585"/>
        <v>0</v>
      </c>
      <c r="R1321" s="53"/>
      <c r="S1321" s="53">
        <f t="shared" si="584"/>
        <v>0</v>
      </c>
      <c r="T1321" s="58"/>
      <c r="U1321" s="58"/>
      <c r="V1321" s="53">
        <f t="shared" si="586"/>
        <v>0</v>
      </c>
      <c r="W1321" s="59"/>
      <c r="X1321" s="6"/>
    </row>
    <row r="1322" spans="1:24" s="77" customFormat="1" ht="15.75" x14ac:dyDescent="0.25">
      <c r="A1322" s="33" t="s">
        <v>286</v>
      </c>
      <c r="B1322" s="33" t="s">
        <v>333</v>
      </c>
      <c r="C1322" s="42" t="s">
        <v>39</v>
      </c>
      <c r="D1322" s="43" t="s">
        <v>170</v>
      </c>
      <c r="E1322" s="53">
        <v>909133</v>
      </c>
      <c r="F1322" s="53">
        <f>ROUND(E1322/12*7,2)</f>
        <v>530327.57999999996</v>
      </c>
      <c r="G1322" s="99">
        <v>382164</v>
      </c>
      <c r="H1322" s="99">
        <v>382164</v>
      </c>
      <c r="I1322" s="119"/>
      <c r="J1322" s="55"/>
      <c r="K1322" s="54">
        <f>G1322-F1322</f>
        <v>-148163.57999999996</v>
      </c>
      <c r="L1322" s="55">
        <f>ROUND(K1322*100/-F1322,2)</f>
        <v>27.94</v>
      </c>
      <c r="M1322" s="59"/>
      <c r="N1322" s="59"/>
      <c r="O1322" s="53">
        <v>18673</v>
      </c>
      <c r="P1322" s="53">
        <v>18673</v>
      </c>
      <c r="Q1322" s="57">
        <f t="shared" si="585"/>
        <v>0</v>
      </c>
      <c r="R1322" s="59">
        <v>609</v>
      </c>
      <c r="S1322" s="53">
        <f>ROUND(R1322/12*7,0)</f>
        <v>355</v>
      </c>
      <c r="T1322" s="58">
        <v>249</v>
      </c>
      <c r="U1322" s="58">
        <v>249</v>
      </c>
      <c r="V1322" s="53">
        <f t="shared" si="586"/>
        <v>0</v>
      </c>
      <c r="W1322" s="59"/>
      <c r="X1322" s="6"/>
    </row>
    <row r="1323" spans="1:24" s="77" customFormat="1" ht="47.25" x14ac:dyDescent="0.25">
      <c r="A1323" s="33" t="s">
        <v>286</v>
      </c>
      <c r="B1323" s="33" t="s">
        <v>333</v>
      </c>
      <c r="C1323" s="42" t="s">
        <v>40</v>
      </c>
      <c r="D1323" s="43" t="s">
        <v>172</v>
      </c>
      <c r="E1323" s="53"/>
      <c r="F1323" s="53"/>
      <c r="G1323" s="53"/>
      <c r="H1323" s="53"/>
      <c r="I1323" s="54"/>
      <c r="J1323" s="50"/>
      <c r="K1323" s="54"/>
      <c r="L1323" s="55"/>
      <c r="M1323" s="59"/>
      <c r="N1323" s="59"/>
      <c r="O1323" s="53"/>
      <c r="P1323" s="53"/>
      <c r="Q1323" s="57">
        <f t="shared" si="585"/>
        <v>0</v>
      </c>
      <c r="R1323" s="53"/>
      <c r="S1323" s="53">
        <f t="shared" ref="S1323:S1329" si="587">ROUND(R1323/12*3,0)</f>
        <v>0</v>
      </c>
      <c r="T1323" s="58"/>
      <c r="U1323" s="58"/>
      <c r="V1323" s="53">
        <f t="shared" si="586"/>
        <v>0</v>
      </c>
      <c r="W1323" s="59"/>
      <c r="X1323" s="6"/>
    </row>
    <row r="1324" spans="1:24" s="77" customFormat="1" ht="15.75" x14ac:dyDescent="0.25">
      <c r="A1324" s="33" t="s">
        <v>286</v>
      </c>
      <c r="B1324" s="33" t="s">
        <v>333</v>
      </c>
      <c r="C1324" s="42" t="s">
        <v>41</v>
      </c>
      <c r="D1324" s="43" t="s">
        <v>171</v>
      </c>
      <c r="E1324" s="53"/>
      <c r="F1324" s="53"/>
      <c r="G1324" s="53"/>
      <c r="H1324" s="53"/>
      <c r="I1324" s="54"/>
      <c r="J1324" s="50"/>
      <c r="K1324" s="54"/>
      <c r="L1324" s="55"/>
      <c r="M1324" s="59"/>
      <c r="N1324" s="59"/>
      <c r="O1324" s="53"/>
      <c r="P1324" s="53"/>
      <c r="Q1324" s="57">
        <f t="shared" si="585"/>
        <v>0</v>
      </c>
      <c r="R1324" s="53"/>
      <c r="S1324" s="53">
        <f t="shared" si="587"/>
        <v>0</v>
      </c>
      <c r="T1324" s="58"/>
      <c r="U1324" s="58"/>
      <c r="V1324" s="53">
        <f t="shared" si="586"/>
        <v>0</v>
      </c>
      <c r="W1324" s="59"/>
      <c r="X1324" s="6"/>
    </row>
    <row r="1325" spans="1:24" s="77" customFormat="1" ht="15.75" x14ac:dyDescent="0.25">
      <c r="A1325" s="33" t="s">
        <v>286</v>
      </c>
      <c r="B1325" s="33" t="s">
        <v>333</v>
      </c>
      <c r="C1325" s="42" t="s">
        <v>42</v>
      </c>
      <c r="D1325" s="43" t="s">
        <v>192</v>
      </c>
      <c r="E1325" s="53"/>
      <c r="F1325" s="53"/>
      <c r="G1325" s="53"/>
      <c r="H1325" s="53"/>
      <c r="I1325" s="54"/>
      <c r="J1325" s="50"/>
      <c r="K1325" s="54"/>
      <c r="L1325" s="55"/>
      <c r="M1325" s="59"/>
      <c r="N1325" s="59"/>
      <c r="O1325" s="53"/>
      <c r="P1325" s="53"/>
      <c r="Q1325" s="57">
        <f t="shared" si="585"/>
        <v>0</v>
      </c>
      <c r="R1325" s="53"/>
      <c r="S1325" s="53">
        <f t="shared" si="587"/>
        <v>0</v>
      </c>
      <c r="T1325" s="58"/>
      <c r="U1325" s="58"/>
      <c r="V1325" s="53">
        <f t="shared" si="586"/>
        <v>0</v>
      </c>
      <c r="W1325" s="59"/>
      <c r="X1325" s="6"/>
    </row>
    <row r="1326" spans="1:24" s="77" customFormat="1" ht="15.75" x14ac:dyDescent="0.25">
      <c r="A1326" s="33" t="s">
        <v>286</v>
      </c>
      <c r="B1326" s="33" t="s">
        <v>333</v>
      </c>
      <c r="C1326" s="42" t="s">
        <v>43</v>
      </c>
      <c r="D1326" s="43" t="s">
        <v>193</v>
      </c>
      <c r="E1326" s="53"/>
      <c r="F1326" s="53"/>
      <c r="G1326" s="53"/>
      <c r="H1326" s="53"/>
      <c r="I1326" s="54"/>
      <c r="J1326" s="50"/>
      <c r="K1326" s="54"/>
      <c r="L1326" s="55"/>
      <c r="M1326" s="59"/>
      <c r="N1326" s="59"/>
      <c r="O1326" s="53"/>
      <c r="P1326" s="53"/>
      <c r="Q1326" s="57">
        <f t="shared" si="585"/>
        <v>0</v>
      </c>
      <c r="R1326" s="53"/>
      <c r="S1326" s="53">
        <f t="shared" si="587"/>
        <v>0</v>
      </c>
      <c r="T1326" s="58"/>
      <c r="U1326" s="58"/>
      <c r="V1326" s="53">
        <f t="shared" si="586"/>
        <v>0</v>
      </c>
      <c r="W1326" s="59"/>
      <c r="X1326" s="6"/>
    </row>
    <row r="1327" spans="1:24" s="77" customFormat="1" ht="15.75" x14ac:dyDescent="0.25">
      <c r="A1327" s="33" t="s">
        <v>286</v>
      </c>
      <c r="B1327" s="33" t="s">
        <v>333</v>
      </c>
      <c r="C1327" s="42" t="s">
        <v>44</v>
      </c>
      <c r="D1327" s="43" t="s">
        <v>173</v>
      </c>
      <c r="E1327" s="53"/>
      <c r="F1327" s="53"/>
      <c r="G1327" s="53"/>
      <c r="H1327" s="53"/>
      <c r="I1327" s="54"/>
      <c r="J1327" s="50"/>
      <c r="K1327" s="54"/>
      <c r="L1327" s="55"/>
      <c r="M1327" s="59"/>
      <c r="N1327" s="59"/>
      <c r="O1327" s="53"/>
      <c r="P1327" s="53"/>
      <c r="Q1327" s="57">
        <f t="shared" si="585"/>
        <v>0</v>
      </c>
      <c r="R1327" s="53"/>
      <c r="S1327" s="53">
        <f t="shared" si="587"/>
        <v>0</v>
      </c>
      <c r="T1327" s="58"/>
      <c r="U1327" s="58"/>
      <c r="V1327" s="53">
        <f t="shared" si="586"/>
        <v>0</v>
      </c>
      <c r="W1327" s="59"/>
      <c r="X1327" s="6"/>
    </row>
    <row r="1328" spans="1:24" s="77" customFormat="1" ht="15.75" x14ac:dyDescent="0.25">
      <c r="A1328" s="33" t="s">
        <v>286</v>
      </c>
      <c r="B1328" s="33" t="s">
        <v>333</v>
      </c>
      <c r="C1328" s="42" t="s">
        <v>45</v>
      </c>
      <c r="D1328" s="43" t="s">
        <v>187</v>
      </c>
      <c r="E1328" s="53"/>
      <c r="F1328" s="53"/>
      <c r="G1328" s="53"/>
      <c r="H1328" s="53"/>
      <c r="I1328" s="54"/>
      <c r="J1328" s="50"/>
      <c r="K1328" s="54"/>
      <c r="L1328" s="55"/>
      <c r="M1328" s="59"/>
      <c r="N1328" s="59"/>
      <c r="O1328" s="53"/>
      <c r="P1328" s="53"/>
      <c r="Q1328" s="57">
        <f t="shared" si="585"/>
        <v>0</v>
      </c>
      <c r="R1328" s="53"/>
      <c r="S1328" s="53">
        <f t="shared" si="587"/>
        <v>0</v>
      </c>
      <c r="T1328" s="58"/>
      <c r="U1328" s="58"/>
      <c r="V1328" s="53">
        <f t="shared" si="586"/>
        <v>0</v>
      </c>
      <c r="W1328" s="59"/>
      <c r="X1328" s="6"/>
    </row>
    <row r="1329" spans="1:26" s="77" customFormat="1" ht="15.75" x14ac:dyDescent="0.25">
      <c r="A1329" s="33" t="s">
        <v>286</v>
      </c>
      <c r="B1329" s="33" t="s">
        <v>333</v>
      </c>
      <c r="C1329" s="42" t="s">
        <v>46</v>
      </c>
      <c r="D1329" s="43" t="s">
        <v>194</v>
      </c>
      <c r="E1329" s="53"/>
      <c r="F1329" s="53"/>
      <c r="G1329" s="53"/>
      <c r="H1329" s="53"/>
      <c r="I1329" s="54"/>
      <c r="J1329" s="50"/>
      <c r="K1329" s="54"/>
      <c r="L1329" s="55"/>
      <c r="M1329" s="59"/>
      <c r="N1329" s="59"/>
      <c r="O1329" s="53"/>
      <c r="P1329" s="53"/>
      <c r="Q1329" s="57">
        <f t="shared" si="585"/>
        <v>0</v>
      </c>
      <c r="R1329" s="53"/>
      <c r="S1329" s="53">
        <f t="shared" si="587"/>
        <v>0</v>
      </c>
      <c r="T1329" s="58"/>
      <c r="U1329" s="58"/>
      <c r="V1329" s="53">
        <f t="shared" si="586"/>
        <v>0</v>
      </c>
      <c r="W1329" s="59"/>
      <c r="X1329" s="6"/>
    </row>
    <row r="1330" spans="1:26" s="77" customFormat="1" ht="15.75" x14ac:dyDescent="0.25">
      <c r="A1330" s="33" t="s">
        <v>286</v>
      </c>
      <c r="B1330" s="33" t="s">
        <v>333</v>
      </c>
      <c r="C1330" s="42" t="s">
        <v>47</v>
      </c>
      <c r="D1330" s="43" t="s">
        <v>121</v>
      </c>
      <c r="E1330" s="53">
        <v>10092</v>
      </c>
      <c r="F1330" s="53">
        <f>ROUND(E1330/12*7,2)</f>
        <v>5887</v>
      </c>
      <c r="G1330" s="99">
        <v>4083</v>
      </c>
      <c r="H1330" s="99">
        <v>4083</v>
      </c>
      <c r="I1330" s="119"/>
      <c r="J1330" s="55"/>
      <c r="K1330" s="54">
        <f>G1330-F1330</f>
        <v>-1804</v>
      </c>
      <c r="L1330" s="55">
        <f>ROUND(K1330*100/-F1330,2)</f>
        <v>30.64</v>
      </c>
      <c r="M1330" s="59"/>
      <c r="N1330" s="59"/>
      <c r="O1330" s="53"/>
      <c r="P1330" s="53"/>
      <c r="Q1330" s="57">
        <f t="shared" si="585"/>
        <v>0</v>
      </c>
      <c r="R1330" s="59">
        <v>6</v>
      </c>
      <c r="S1330" s="53">
        <f>ROUND(R1330/12*7,0)</f>
        <v>4</v>
      </c>
      <c r="T1330" s="58">
        <v>3</v>
      </c>
      <c r="U1330" s="58">
        <v>3</v>
      </c>
      <c r="V1330" s="53">
        <f t="shared" si="586"/>
        <v>0</v>
      </c>
      <c r="W1330" s="59"/>
      <c r="X1330" s="6"/>
    </row>
    <row r="1331" spans="1:26" s="77" customFormat="1" ht="15.75" x14ac:dyDescent="0.25">
      <c r="A1331" s="33" t="s">
        <v>286</v>
      </c>
      <c r="B1331" s="33" t="s">
        <v>333</v>
      </c>
      <c r="C1331" s="42" t="s">
        <v>48</v>
      </c>
      <c r="D1331" s="43" t="s">
        <v>195</v>
      </c>
      <c r="E1331" s="53"/>
      <c r="F1331" s="53"/>
      <c r="G1331" s="53"/>
      <c r="H1331" s="53"/>
      <c r="I1331" s="54"/>
      <c r="J1331" s="50"/>
      <c r="K1331" s="54"/>
      <c r="L1331" s="55"/>
      <c r="M1331" s="59"/>
      <c r="N1331" s="59"/>
      <c r="O1331" s="53"/>
      <c r="P1331" s="53"/>
      <c r="Q1331" s="57">
        <f t="shared" si="585"/>
        <v>0</v>
      </c>
      <c r="R1331" s="53"/>
      <c r="S1331" s="53">
        <f>ROUND(R1331/12*3,0)</f>
        <v>0</v>
      </c>
      <c r="T1331" s="58"/>
      <c r="U1331" s="58"/>
      <c r="V1331" s="53">
        <f t="shared" si="586"/>
        <v>0</v>
      </c>
      <c r="W1331" s="59"/>
      <c r="X1331" s="6"/>
    </row>
    <row r="1332" spans="1:26" s="77" customFormat="1" ht="31.5" x14ac:dyDescent="0.25">
      <c r="A1332" s="33" t="s">
        <v>286</v>
      </c>
      <c r="B1332" s="33" t="s">
        <v>333</v>
      </c>
      <c r="C1332" s="42" t="s">
        <v>128</v>
      </c>
      <c r="D1332" s="43" t="s">
        <v>118</v>
      </c>
      <c r="E1332" s="53"/>
      <c r="F1332" s="53"/>
      <c r="G1332" s="53"/>
      <c r="H1332" s="53"/>
      <c r="I1332" s="54"/>
      <c r="J1332" s="50"/>
      <c r="K1332" s="54"/>
      <c r="L1332" s="55"/>
      <c r="M1332" s="59"/>
      <c r="N1332" s="59"/>
      <c r="O1332" s="59"/>
      <c r="P1332" s="53"/>
      <c r="Q1332" s="57">
        <f t="shared" si="585"/>
        <v>0</v>
      </c>
      <c r="R1332" s="53"/>
      <c r="S1332" s="53">
        <f>ROUND(R1332/12*3,0)</f>
        <v>0</v>
      </c>
      <c r="T1332" s="58"/>
      <c r="U1332" s="58"/>
      <c r="V1332" s="53">
        <f t="shared" si="586"/>
        <v>0</v>
      </c>
      <c r="W1332" s="59"/>
      <c r="X1332" s="6"/>
    </row>
    <row r="1333" spans="1:26" s="77" customFormat="1" ht="15.75" x14ac:dyDescent="0.25">
      <c r="A1333" s="33" t="s">
        <v>286</v>
      </c>
      <c r="B1333" s="33" t="s">
        <v>333</v>
      </c>
      <c r="C1333" s="42" t="s">
        <v>47</v>
      </c>
      <c r="D1333" s="43" t="s">
        <v>121</v>
      </c>
      <c r="E1333" s="53"/>
      <c r="F1333" s="53"/>
      <c r="G1333" s="53"/>
      <c r="H1333" s="53"/>
      <c r="I1333" s="54"/>
      <c r="J1333" s="50"/>
      <c r="K1333" s="54"/>
      <c r="L1333" s="55"/>
      <c r="M1333" s="59"/>
      <c r="N1333" s="59"/>
      <c r="O1333" s="59"/>
      <c r="P1333" s="53"/>
      <c r="Q1333" s="57">
        <f t="shared" si="585"/>
        <v>0</v>
      </c>
      <c r="R1333" s="53"/>
      <c r="S1333" s="53">
        <f>ROUND(R1333/12*3,0)</f>
        <v>0</v>
      </c>
      <c r="T1333" s="58"/>
      <c r="U1333" s="58"/>
      <c r="V1333" s="53">
        <f t="shared" si="586"/>
        <v>0</v>
      </c>
      <c r="W1333" s="59"/>
      <c r="X1333" s="6"/>
    </row>
    <row r="1334" spans="1:26" s="77" customFormat="1" ht="31.5" x14ac:dyDescent="0.25">
      <c r="A1334" s="33" t="s">
        <v>286</v>
      </c>
      <c r="B1334" s="33" t="s">
        <v>333</v>
      </c>
      <c r="C1334" s="42" t="s">
        <v>49</v>
      </c>
      <c r="D1334" s="43" t="s">
        <v>196</v>
      </c>
      <c r="E1334" s="53"/>
      <c r="F1334" s="53"/>
      <c r="G1334" s="53"/>
      <c r="H1334" s="53"/>
      <c r="I1334" s="54"/>
      <c r="J1334" s="50"/>
      <c r="K1334" s="54"/>
      <c r="L1334" s="55"/>
      <c r="M1334" s="59"/>
      <c r="N1334" s="59"/>
      <c r="O1334" s="53"/>
      <c r="P1334" s="53"/>
      <c r="Q1334" s="57">
        <f t="shared" si="585"/>
        <v>0</v>
      </c>
      <c r="R1334" s="53"/>
      <c r="S1334" s="53">
        <f>ROUND(R1334/12*3,0)</f>
        <v>0</v>
      </c>
      <c r="T1334" s="58"/>
      <c r="U1334" s="58"/>
      <c r="V1334" s="53">
        <f t="shared" si="586"/>
        <v>0</v>
      </c>
      <c r="W1334" s="59"/>
      <c r="X1334" s="6"/>
    </row>
    <row r="1335" spans="1:26" s="77" customFormat="1" ht="31.5" x14ac:dyDescent="0.25">
      <c r="A1335" s="33" t="s">
        <v>286</v>
      </c>
      <c r="B1335" s="33" t="s">
        <v>333</v>
      </c>
      <c r="C1335" s="42" t="s">
        <v>197</v>
      </c>
      <c r="D1335" s="43" t="s">
        <v>198</v>
      </c>
      <c r="E1335" s="53"/>
      <c r="F1335" s="53"/>
      <c r="G1335" s="53"/>
      <c r="H1335" s="53"/>
      <c r="I1335" s="54"/>
      <c r="J1335" s="50"/>
      <c r="K1335" s="54"/>
      <c r="L1335" s="55"/>
      <c r="M1335" s="59"/>
      <c r="N1335" s="59"/>
      <c r="O1335" s="53"/>
      <c r="P1335" s="53"/>
      <c r="Q1335" s="57">
        <f t="shared" si="585"/>
        <v>0</v>
      </c>
      <c r="R1335" s="53"/>
      <c r="S1335" s="53">
        <f>ROUND(R1335/12*3,0)</f>
        <v>0</v>
      </c>
      <c r="T1335" s="58"/>
      <c r="U1335" s="58"/>
      <c r="V1335" s="53">
        <f t="shared" si="586"/>
        <v>0</v>
      </c>
      <c r="W1335" s="59"/>
      <c r="X1335" s="6"/>
    </row>
    <row r="1336" spans="1:26" s="77" customFormat="1" ht="47.25" x14ac:dyDescent="0.25">
      <c r="A1336" s="33" t="s">
        <v>286</v>
      </c>
      <c r="B1336" s="33" t="s">
        <v>333</v>
      </c>
      <c r="C1336" s="42" t="s">
        <v>199</v>
      </c>
      <c r="D1336" s="43" t="s">
        <v>200</v>
      </c>
      <c r="E1336" s="53">
        <v>32936</v>
      </c>
      <c r="F1336" s="53">
        <f>ROUND(E1336/12*7,2)</f>
        <v>19212.669999999998</v>
      </c>
      <c r="G1336" s="99">
        <v>22013</v>
      </c>
      <c r="H1336" s="99">
        <v>18803</v>
      </c>
      <c r="I1336" s="119">
        <f>G1336-F1336</f>
        <v>2800.3300000000017</v>
      </c>
      <c r="J1336" s="55">
        <f>ROUND(I1336/F1336*100,2)</f>
        <v>14.58</v>
      </c>
      <c r="K1336" s="54"/>
      <c r="L1336" s="55"/>
      <c r="M1336" s="59"/>
      <c r="N1336" s="59"/>
      <c r="O1336" s="53">
        <v>1255</v>
      </c>
      <c r="P1336" s="53">
        <v>1145</v>
      </c>
      <c r="Q1336" s="57">
        <f t="shared" si="585"/>
        <v>110</v>
      </c>
      <c r="R1336" s="59">
        <v>13</v>
      </c>
      <c r="S1336" s="53">
        <f>ROUND(R1336/12*7,0)</f>
        <v>8</v>
      </c>
      <c r="T1336" s="58">
        <v>14</v>
      </c>
      <c r="U1336" s="58">
        <v>12</v>
      </c>
      <c r="V1336" s="53">
        <f t="shared" si="586"/>
        <v>2</v>
      </c>
      <c r="W1336" s="59"/>
      <c r="X1336" s="6"/>
      <c r="Y1336" s="177"/>
      <c r="Z1336" s="177"/>
    </row>
    <row r="1337" spans="1:26" s="77" customFormat="1" ht="31.5" x14ac:dyDescent="0.25">
      <c r="A1337" s="33" t="s">
        <v>286</v>
      </c>
      <c r="B1337" s="33" t="s">
        <v>333</v>
      </c>
      <c r="C1337" s="42" t="s">
        <v>201</v>
      </c>
      <c r="D1337" s="43" t="s">
        <v>202</v>
      </c>
      <c r="E1337" s="53"/>
      <c r="F1337" s="53">
        <f>E1337/12*10</f>
        <v>0</v>
      </c>
      <c r="G1337" s="53"/>
      <c r="H1337" s="53"/>
      <c r="I1337" s="119">
        <f>G1337-F1337</f>
        <v>0</v>
      </c>
      <c r="J1337" s="55"/>
      <c r="K1337" s="54"/>
      <c r="L1337" s="55"/>
      <c r="M1337" s="59"/>
      <c r="N1337" s="59"/>
      <c r="O1337" s="53"/>
      <c r="P1337" s="53"/>
      <c r="Q1337" s="57">
        <f t="shared" si="585"/>
        <v>0</v>
      </c>
      <c r="R1337" s="59"/>
      <c r="S1337" s="53">
        <f>ROUND(R1337/9*8,0)</f>
        <v>0</v>
      </c>
      <c r="T1337" s="58"/>
      <c r="U1337" s="58"/>
      <c r="V1337" s="53">
        <f t="shared" si="586"/>
        <v>0</v>
      </c>
      <c r="W1337" s="59"/>
      <c r="X1337" s="6"/>
    </row>
    <row r="1338" spans="1:26" s="77" customFormat="1" ht="47.25" x14ac:dyDescent="0.25">
      <c r="A1338" s="33" t="s">
        <v>286</v>
      </c>
      <c r="B1338" s="33" t="s">
        <v>333</v>
      </c>
      <c r="C1338" s="42" t="s">
        <v>203</v>
      </c>
      <c r="D1338" s="43" t="s">
        <v>204</v>
      </c>
      <c r="E1338" s="53"/>
      <c r="F1338" s="53"/>
      <c r="G1338" s="53"/>
      <c r="H1338" s="53"/>
      <c r="I1338" s="119"/>
      <c r="J1338" s="55"/>
      <c r="K1338" s="119"/>
      <c r="L1338" s="55"/>
      <c r="M1338" s="59"/>
      <c r="N1338" s="59"/>
      <c r="O1338" s="53"/>
      <c r="P1338" s="53"/>
      <c r="Q1338" s="59">
        <f t="shared" si="585"/>
        <v>0</v>
      </c>
      <c r="R1338" s="53"/>
      <c r="S1338" s="53">
        <f>ROUND(R1338/12*3,0)</f>
        <v>0</v>
      </c>
      <c r="T1338" s="53"/>
      <c r="U1338" s="53"/>
      <c r="V1338" s="53">
        <f t="shared" si="586"/>
        <v>0</v>
      </c>
      <c r="W1338" s="59"/>
      <c r="X1338" s="6"/>
    </row>
    <row r="1339" spans="1:26" s="77" customFormat="1" ht="47.25" x14ac:dyDescent="0.25">
      <c r="A1339" s="33" t="s">
        <v>286</v>
      </c>
      <c r="B1339" s="33" t="s">
        <v>333</v>
      </c>
      <c r="C1339" s="42" t="s">
        <v>396</v>
      </c>
      <c r="D1339" s="43" t="s">
        <v>395</v>
      </c>
      <c r="E1339" s="53">
        <v>32758</v>
      </c>
      <c r="F1339" s="53">
        <f>ROUND(E1339/12*7,2)</f>
        <v>19108.830000000002</v>
      </c>
      <c r="G1339" s="99">
        <v>40696</v>
      </c>
      <c r="H1339" s="99">
        <v>17517</v>
      </c>
      <c r="I1339" s="119">
        <f>G1339-F1339</f>
        <v>21587.17</v>
      </c>
      <c r="J1339" s="55">
        <f>ROUND(I1339/F1339*100,2)</f>
        <v>112.97</v>
      </c>
      <c r="K1339" s="54"/>
      <c r="L1339" s="55"/>
      <c r="M1339" s="59"/>
      <c r="N1339" s="59"/>
      <c r="O1339" s="53"/>
      <c r="P1339" s="53"/>
      <c r="Q1339" s="59">
        <f t="shared" si="585"/>
        <v>0</v>
      </c>
      <c r="R1339" s="53">
        <v>7</v>
      </c>
      <c r="S1339" s="53">
        <f>ROUND(R1339/12*7,0)</f>
        <v>4</v>
      </c>
      <c r="T1339" s="58">
        <v>15</v>
      </c>
      <c r="U1339" s="58">
        <v>12</v>
      </c>
      <c r="V1339" s="53">
        <f t="shared" si="586"/>
        <v>3</v>
      </c>
      <c r="W1339" s="59"/>
      <c r="X1339" s="6"/>
    </row>
    <row r="1340" spans="1:26" s="77" customFormat="1" ht="31.5" x14ac:dyDescent="0.25">
      <c r="A1340" s="33" t="s">
        <v>286</v>
      </c>
      <c r="B1340" s="22" t="s">
        <v>334</v>
      </c>
      <c r="C1340" s="23" t="s">
        <v>102</v>
      </c>
      <c r="D1340" s="32" t="s">
        <v>50</v>
      </c>
      <c r="E1340" s="64">
        <f>SUM(E1341:E1387)</f>
        <v>155580</v>
      </c>
      <c r="F1340" s="64">
        <f>SUM(F1341:F1387)</f>
        <v>109670</v>
      </c>
      <c r="G1340" s="64">
        <f>SUM(G1341:G1387)</f>
        <v>150977.69</v>
      </c>
      <c r="H1340" s="64">
        <f>SUM(H1341:H1387)</f>
        <v>132394</v>
      </c>
      <c r="I1340" s="126">
        <f>SUM(I1341:I1386)</f>
        <v>40678.070000000007</v>
      </c>
      <c r="J1340" s="50">
        <f>ROUND(I1340/F1340*100,2)</f>
        <v>37.090000000000003</v>
      </c>
      <c r="K1340" s="126">
        <f>SUM(K1341:K1386)</f>
        <v>0</v>
      </c>
      <c r="L1340" s="55">
        <f>ROUND(K1340*100/-F1340,2)</f>
        <v>0</v>
      </c>
      <c r="M1340" s="64"/>
      <c r="N1340" s="64"/>
      <c r="O1340" s="64">
        <f t="shared" ref="O1340:V1340" si="588">SUM(O1341:O1384)</f>
        <v>0</v>
      </c>
      <c r="P1340" s="64">
        <f t="shared" si="588"/>
        <v>0</v>
      </c>
      <c r="Q1340" s="126">
        <f t="shared" si="588"/>
        <v>0</v>
      </c>
      <c r="R1340" s="64">
        <f t="shared" si="588"/>
        <v>0</v>
      </c>
      <c r="S1340" s="64">
        <f t="shared" si="588"/>
        <v>0</v>
      </c>
      <c r="T1340" s="136">
        <f t="shared" si="588"/>
        <v>0</v>
      </c>
      <c r="U1340" s="136">
        <f t="shared" si="588"/>
        <v>0</v>
      </c>
      <c r="V1340" s="64">
        <f t="shared" si="588"/>
        <v>0</v>
      </c>
      <c r="W1340" s="64"/>
      <c r="X1340" s="6"/>
    </row>
    <row r="1341" spans="1:26" s="77" customFormat="1" ht="63" x14ac:dyDescent="0.25">
      <c r="A1341" s="33" t="s">
        <v>286</v>
      </c>
      <c r="B1341" s="44" t="s">
        <v>334</v>
      </c>
      <c r="C1341" s="23" t="s">
        <v>102</v>
      </c>
      <c r="D1341" s="43" t="s">
        <v>205</v>
      </c>
      <c r="E1341" s="53"/>
      <c r="F1341" s="53"/>
      <c r="G1341" s="53"/>
      <c r="H1341" s="53"/>
      <c r="I1341" s="54"/>
      <c r="J1341" s="50"/>
      <c r="K1341" s="54"/>
      <c r="L1341" s="55"/>
      <c r="M1341" s="59"/>
      <c r="N1341" s="59"/>
      <c r="O1341" s="53"/>
      <c r="P1341" s="53"/>
      <c r="Q1341" s="57">
        <f>O1341-P1341</f>
        <v>0</v>
      </c>
      <c r="R1341" s="53"/>
      <c r="S1341" s="53">
        <f>ROUND(R1341/12*3,0)</f>
        <v>0</v>
      </c>
      <c r="T1341" s="58"/>
      <c r="U1341" s="58"/>
      <c r="V1341" s="53">
        <f>T1341-U1341</f>
        <v>0</v>
      </c>
      <c r="W1341" s="59"/>
      <c r="X1341" s="6"/>
    </row>
    <row r="1342" spans="1:26" s="77" customFormat="1" ht="15.75" x14ac:dyDescent="0.25">
      <c r="A1342" s="33" t="s">
        <v>286</v>
      </c>
      <c r="B1342" s="44" t="s">
        <v>334</v>
      </c>
      <c r="C1342" s="23" t="s">
        <v>366</v>
      </c>
      <c r="D1342" s="43" t="s">
        <v>369</v>
      </c>
      <c r="E1342" s="53"/>
      <c r="F1342" s="53"/>
      <c r="G1342" s="53"/>
      <c r="H1342" s="53"/>
      <c r="I1342" s="119"/>
      <c r="J1342" s="55"/>
      <c r="K1342" s="54"/>
      <c r="L1342" s="55"/>
      <c r="M1342" s="59"/>
      <c r="N1342" s="59"/>
      <c r="O1342" s="53"/>
      <c r="P1342" s="53"/>
      <c r="Q1342" s="57"/>
      <c r="R1342" s="53"/>
      <c r="S1342" s="53"/>
      <c r="T1342" s="58"/>
      <c r="U1342" s="58"/>
      <c r="V1342" s="53"/>
      <c r="W1342" s="59"/>
      <c r="X1342" s="6"/>
    </row>
    <row r="1343" spans="1:26" s="77" customFormat="1" ht="15.75" x14ac:dyDescent="0.25">
      <c r="A1343" s="33" t="s">
        <v>286</v>
      </c>
      <c r="B1343" s="44" t="s">
        <v>334</v>
      </c>
      <c r="C1343" s="23" t="s">
        <v>367</v>
      </c>
      <c r="D1343" s="43" t="s">
        <v>370</v>
      </c>
      <c r="E1343" s="53"/>
      <c r="F1343" s="53"/>
      <c r="G1343" s="53"/>
      <c r="H1343" s="53"/>
      <c r="I1343" s="54"/>
      <c r="J1343" s="50"/>
      <c r="K1343" s="54"/>
      <c r="L1343" s="55"/>
      <c r="M1343" s="59"/>
      <c r="N1343" s="59"/>
      <c r="O1343" s="53"/>
      <c r="P1343" s="53"/>
      <c r="Q1343" s="57"/>
      <c r="R1343" s="53"/>
      <c r="S1343" s="53"/>
      <c r="T1343" s="58"/>
      <c r="U1343" s="58"/>
      <c r="V1343" s="53"/>
      <c r="W1343" s="59"/>
      <c r="X1343" s="6"/>
    </row>
    <row r="1344" spans="1:26" s="77" customFormat="1" ht="31.5" x14ac:dyDescent="0.25">
      <c r="A1344" s="33" t="s">
        <v>286</v>
      </c>
      <c r="B1344" s="44" t="s">
        <v>334</v>
      </c>
      <c r="C1344" s="23" t="s">
        <v>368</v>
      </c>
      <c r="D1344" s="43" t="s">
        <v>371</v>
      </c>
      <c r="E1344" s="53"/>
      <c r="F1344" s="53">
        <f>ROUND(E1344/12*7,0)</f>
        <v>0</v>
      </c>
      <c r="G1344" s="59">
        <v>1028.69</v>
      </c>
      <c r="H1344" s="99"/>
      <c r="I1344" s="119">
        <f t="shared" ref="I1344" si="589">G1344-F1344</f>
        <v>1028.69</v>
      </c>
      <c r="J1344" s="55"/>
      <c r="K1344" s="54"/>
      <c r="L1344" s="55"/>
      <c r="M1344" s="59"/>
      <c r="N1344" s="59"/>
      <c r="O1344" s="53"/>
      <c r="P1344" s="53"/>
      <c r="Q1344" s="57"/>
      <c r="R1344" s="53"/>
      <c r="S1344" s="53"/>
      <c r="T1344" s="58"/>
      <c r="U1344" s="58"/>
      <c r="V1344" s="53"/>
      <c r="W1344" s="59"/>
      <c r="X1344" s="6"/>
    </row>
    <row r="1345" spans="1:27" s="77" customFormat="1" ht="31.5" x14ac:dyDescent="0.25">
      <c r="A1345" s="33" t="s">
        <v>286</v>
      </c>
      <c r="B1345" s="44" t="s">
        <v>334</v>
      </c>
      <c r="C1345" s="37" t="s">
        <v>206</v>
      </c>
      <c r="D1345" s="43" t="s">
        <v>207</v>
      </c>
      <c r="E1345" s="53"/>
      <c r="F1345" s="53"/>
      <c r="G1345" s="53"/>
      <c r="H1345" s="53"/>
      <c r="I1345" s="54"/>
      <c r="J1345" s="50"/>
      <c r="K1345" s="54"/>
      <c r="L1345" s="55"/>
      <c r="M1345" s="59"/>
      <c r="N1345" s="59"/>
      <c r="O1345" s="53"/>
      <c r="P1345" s="53"/>
      <c r="Q1345" s="57">
        <f t="shared" ref="Q1345:Q1382" si="590">O1345-P1345</f>
        <v>0</v>
      </c>
      <c r="R1345" s="53"/>
      <c r="S1345" s="53">
        <f t="shared" ref="S1345:S1382" si="591">ROUND(R1345/12*3,0)</f>
        <v>0</v>
      </c>
      <c r="T1345" s="58"/>
      <c r="U1345" s="58"/>
      <c r="V1345" s="53">
        <f t="shared" ref="V1345:V1382" si="592">T1345-U1345</f>
        <v>0</v>
      </c>
      <c r="W1345" s="59"/>
      <c r="X1345" s="6"/>
    </row>
    <row r="1346" spans="1:27" s="77" customFormat="1" ht="31.5" x14ac:dyDescent="0.25">
      <c r="A1346" s="33" t="s">
        <v>286</v>
      </c>
      <c r="B1346" s="44" t="s">
        <v>334</v>
      </c>
      <c r="C1346" s="37" t="s">
        <v>208</v>
      </c>
      <c r="D1346" s="43" t="s">
        <v>209</v>
      </c>
      <c r="E1346" s="53">
        <v>10167</v>
      </c>
      <c r="F1346" s="53">
        <f>ROUND(E1346/12*7,0)</f>
        <v>5931</v>
      </c>
      <c r="G1346" s="59">
        <v>8258.84</v>
      </c>
      <c r="H1346" s="99">
        <v>7199</v>
      </c>
      <c r="I1346" s="119">
        <f t="shared" ref="I1346" si="593">G1346-F1346</f>
        <v>2327.84</v>
      </c>
      <c r="J1346" s="55">
        <f t="shared" ref="J1346" si="594">ROUND(I1346/F1346*100,2)</f>
        <v>39.25</v>
      </c>
      <c r="K1346" s="54"/>
      <c r="L1346" s="55"/>
      <c r="M1346" s="59"/>
      <c r="N1346" s="59"/>
      <c r="O1346" s="53"/>
      <c r="P1346" s="53"/>
      <c r="Q1346" s="57">
        <f t="shared" si="590"/>
        <v>0</v>
      </c>
      <c r="R1346" s="53"/>
      <c r="S1346" s="53">
        <f t="shared" si="591"/>
        <v>0</v>
      </c>
      <c r="T1346" s="58"/>
      <c r="U1346" s="58"/>
      <c r="V1346" s="53">
        <f t="shared" si="592"/>
        <v>0</v>
      </c>
      <c r="W1346" s="59"/>
      <c r="X1346" s="6"/>
    </row>
    <row r="1347" spans="1:27" s="77" customFormat="1" ht="15.75" x14ac:dyDescent="0.25">
      <c r="A1347" s="33" t="s">
        <v>286</v>
      </c>
      <c r="B1347" s="44" t="s">
        <v>334</v>
      </c>
      <c r="C1347" s="37" t="s">
        <v>210</v>
      </c>
      <c r="D1347" s="43" t="s">
        <v>223</v>
      </c>
      <c r="E1347" s="53"/>
      <c r="F1347" s="53"/>
      <c r="G1347" s="53"/>
      <c r="H1347" s="53"/>
      <c r="I1347" s="54"/>
      <c r="J1347" s="50"/>
      <c r="K1347" s="54"/>
      <c r="L1347" s="55"/>
      <c r="M1347" s="59"/>
      <c r="N1347" s="59"/>
      <c r="O1347" s="53"/>
      <c r="P1347" s="53"/>
      <c r="Q1347" s="57">
        <f t="shared" si="590"/>
        <v>0</v>
      </c>
      <c r="R1347" s="53"/>
      <c r="S1347" s="53">
        <f t="shared" si="591"/>
        <v>0</v>
      </c>
      <c r="T1347" s="58"/>
      <c r="U1347" s="58"/>
      <c r="V1347" s="53">
        <f t="shared" si="592"/>
        <v>0</v>
      </c>
      <c r="W1347" s="59"/>
      <c r="X1347" s="6"/>
    </row>
    <row r="1348" spans="1:27" s="77" customFormat="1" ht="31.5" x14ac:dyDescent="0.25">
      <c r="A1348" s="33" t="s">
        <v>286</v>
      </c>
      <c r="B1348" s="44" t="s">
        <v>334</v>
      </c>
      <c r="C1348" s="37" t="s">
        <v>211</v>
      </c>
      <c r="D1348" s="43" t="s">
        <v>212</v>
      </c>
      <c r="E1348" s="53"/>
      <c r="F1348" s="53">
        <f>E1348/12*1</f>
        <v>0</v>
      </c>
      <c r="G1348" s="53"/>
      <c r="H1348" s="53"/>
      <c r="I1348" s="54"/>
      <c r="J1348" s="50"/>
      <c r="K1348" s="54"/>
      <c r="L1348" s="55"/>
      <c r="M1348" s="59"/>
      <c r="N1348" s="59"/>
      <c r="O1348" s="53"/>
      <c r="P1348" s="53"/>
      <c r="Q1348" s="57">
        <f t="shared" si="590"/>
        <v>0</v>
      </c>
      <c r="R1348" s="53"/>
      <c r="S1348" s="53">
        <f t="shared" si="591"/>
        <v>0</v>
      </c>
      <c r="T1348" s="58"/>
      <c r="U1348" s="58"/>
      <c r="V1348" s="53">
        <f t="shared" si="592"/>
        <v>0</v>
      </c>
      <c r="W1348" s="59"/>
      <c r="X1348" s="6"/>
    </row>
    <row r="1349" spans="1:27" s="77" customFormat="1" ht="15.75" x14ac:dyDescent="0.25">
      <c r="A1349" s="33" t="s">
        <v>286</v>
      </c>
      <c r="B1349" s="44" t="s">
        <v>334</v>
      </c>
      <c r="C1349" s="37" t="s">
        <v>213</v>
      </c>
      <c r="D1349" s="43" t="s">
        <v>214</v>
      </c>
      <c r="E1349" s="53"/>
      <c r="F1349" s="53"/>
      <c r="G1349" s="53"/>
      <c r="H1349" s="53"/>
      <c r="I1349" s="54"/>
      <c r="J1349" s="50"/>
      <c r="K1349" s="54"/>
      <c r="L1349" s="55"/>
      <c r="M1349" s="59"/>
      <c r="N1349" s="59"/>
      <c r="O1349" s="53"/>
      <c r="P1349" s="53"/>
      <c r="Q1349" s="57">
        <f t="shared" si="590"/>
        <v>0</v>
      </c>
      <c r="R1349" s="53"/>
      <c r="S1349" s="53">
        <f t="shared" si="591"/>
        <v>0</v>
      </c>
      <c r="T1349" s="58"/>
      <c r="U1349" s="58"/>
      <c r="V1349" s="53">
        <f t="shared" si="592"/>
        <v>0</v>
      </c>
      <c r="W1349" s="59"/>
      <c r="X1349" s="6"/>
    </row>
    <row r="1350" spans="1:27" s="77" customFormat="1" ht="31.5" x14ac:dyDescent="0.25">
      <c r="A1350" s="33" t="s">
        <v>286</v>
      </c>
      <c r="B1350" s="44" t="s">
        <v>334</v>
      </c>
      <c r="C1350" s="37" t="s">
        <v>215</v>
      </c>
      <c r="D1350" s="43" t="s">
        <v>216</v>
      </c>
      <c r="E1350" s="53">
        <v>100014</v>
      </c>
      <c r="F1350" s="53">
        <f>ROUND(E1350/12*7,0)</f>
        <v>58342</v>
      </c>
      <c r="G1350" s="59">
        <v>90757.440000000002</v>
      </c>
      <c r="H1350" s="99">
        <v>79171</v>
      </c>
      <c r="I1350" s="119">
        <f t="shared" ref="I1350" si="595">G1350-F1350</f>
        <v>32415.440000000002</v>
      </c>
      <c r="J1350" s="55">
        <f t="shared" ref="J1350" si="596">ROUND(I1350/F1350*100,2)</f>
        <v>55.56</v>
      </c>
      <c r="K1350" s="54"/>
      <c r="L1350" s="55"/>
      <c r="M1350" s="59"/>
      <c r="N1350" s="59"/>
      <c r="O1350" s="53"/>
      <c r="P1350" s="53"/>
      <c r="Q1350" s="57">
        <f t="shared" si="590"/>
        <v>0</v>
      </c>
      <c r="R1350" s="53"/>
      <c r="S1350" s="53">
        <f t="shared" si="591"/>
        <v>0</v>
      </c>
      <c r="T1350" s="58"/>
      <c r="U1350" s="58"/>
      <c r="V1350" s="53">
        <f t="shared" si="592"/>
        <v>0</v>
      </c>
      <c r="W1350" s="59"/>
      <c r="X1350" s="6"/>
      <c r="Y1350" s="177"/>
      <c r="Z1350" s="177"/>
      <c r="AA1350" s="177"/>
    </row>
    <row r="1351" spans="1:27" s="77" customFormat="1" ht="31.5" x14ac:dyDescent="0.25">
      <c r="A1351" s="33" t="s">
        <v>286</v>
      </c>
      <c r="B1351" s="44" t="s">
        <v>334</v>
      </c>
      <c r="C1351" s="37" t="s">
        <v>217</v>
      </c>
      <c r="D1351" s="43" t="s">
        <v>218</v>
      </c>
      <c r="E1351" s="53"/>
      <c r="F1351" s="53">
        <f>E1351/12*1</f>
        <v>0</v>
      </c>
      <c r="G1351" s="53"/>
      <c r="H1351" s="53"/>
      <c r="I1351" s="54"/>
      <c r="J1351" s="50"/>
      <c r="K1351" s="54"/>
      <c r="L1351" s="55"/>
      <c r="M1351" s="59"/>
      <c r="N1351" s="59"/>
      <c r="O1351" s="53"/>
      <c r="P1351" s="53"/>
      <c r="Q1351" s="57">
        <f t="shared" si="590"/>
        <v>0</v>
      </c>
      <c r="R1351" s="53"/>
      <c r="S1351" s="53">
        <f t="shared" si="591"/>
        <v>0</v>
      </c>
      <c r="T1351" s="58"/>
      <c r="U1351" s="58"/>
      <c r="V1351" s="53">
        <f t="shared" si="592"/>
        <v>0</v>
      </c>
      <c r="W1351" s="59"/>
      <c r="X1351" s="6"/>
    </row>
    <row r="1352" spans="1:27" s="77" customFormat="1" ht="31.5" x14ac:dyDescent="0.25">
      <c r="A1352" s="33" t="s">
        <v>286</v>
      </c>
      <c r="B1352" s="44" t="s">
        <v>334</v>
      </c>
      <c r="C1352" s="37" t="s">
        <v>219</v>
      </c>
      <c r="D1352" s="43" t="s">
        <v>220</v>
      </c>
      <c r="E1352" s="53"/>
      <c r="F1352" s="53">
        <f>E1352/12*1</f>
        <v>0</v>
      </c>
      <c r="G1352" s="53"/>
      <c r="H1352" s="53"/>
      <c r="I1352" s="54"/>
      <c r="J1352" s="50"/>
      <c r="K1352" s="54"/>
      <c r="L1352" s="55"/>
      <c r="M1352" s="59"/>
      <c r="N1352" s="59"/>
      <c r="O1352" s="53"/>
      <c r="P1352" s="53"/>
      <c r="Q1352" s="57">
        <f t="shared" si="590"/>
        <v>0</v>
      </c>
      <c r="R1352" s="53"/>
      <c r="S1352" s="53">
        <f t="shared" si="591"/>
        <v>0</v>
      </c>
      <c r="T1352" s="58"/>
      <c r="U1352" s="58"/>
      <c r="V1352" s="53">
        <f t="shared" si="592"/>
        <v>0</v>
      </c>
      <c r="W1352" s="59"/>
      <c r="X1352" s="6"/>
    </row>
    <row r="1353" spans="1:27" s="77" customFormat="1" ht="31.5" x14ac:dyDescent="0.25">
      <c r="A1353" s="33" t="s">
        <v>286</v>
      </c>
      <c r="B1353" s="44" t="s">
        <v>334</v>
      </c>
      <c r="C1353" s="37" t="s">
        <v>221</v>
      </c>
      <c r="D1353" s="43" t="s">
        <v>224</v>
      </c>
      <c r="E1353" s="53"/>
      <c r="F1353" s="53">
        <f>E1353/12*1</f>
        <v>0</v>
      </c>
      <c r="G1353" s="53"/>
      <c r="H1353" s="53"/>
      <c r="I1353" s="54"/>
      <c r="J1353" s="50"/>
      <c r="K1353" s="54"/>
      <c r="L1353" s="55"/>
      <c r="M1353" s="59"/>
      <c r="N1353" s="59"/>
      <c r="O1353" s="53"/>
      <c r="P1353" s="53"/>
      <c r="Q1353" s="57">
        <f t="shared" si="590"/>
        <v>0</v>
      </c>
      <c r="R1353" s="53"/>
      <c r="S1353" s="53">
        <f t="shared" si="591"/>
        <v>0</v>
      </c>
      <c r="T1353" s="58"/>
      <c r="U1353" s="58"/>
      <c r="V1353" s="53">
        <f t="shared" si="592"/>
        <v>0</v>
      </c>
      <c r="W1353" s="59"/>
      <c r="X1353" s="6"/>
    </row>
    <row r="1354" spans="1:27" s="77" customFormat="1" ht="31.5" x14ac:dyDescent="0.25">
      <c r="A1354" s="33" t="s">
        <v>286</v>
      </c>
      <c r="B1354" s="44" t="s">
        <v>334</v>
      </c>
      <c r="C1354" s="37" t="s">
        <v>222</v>
      </c>
      <c r="D1354" s="43" t="s">
        <v>225</v>
      </c>
      <c r="E1354" s="53"/>
      <c r="F1354" s="53">
        <f>E1354/12*1</f>
        <v>0</v>
      </c>
      <c r="G1354" s="53"/>
      <c r="H1354" s="53"/>
      <c r="I1354" s="54"/>
      <c r="J1354" s="50"/>
      <c r="K1354" s="54"/>
      <c r="L1354" s="55"/>
      <c r="M1354" s="59"/>
      <c r="N1354" s="59"/>
      <c r="O1354" s="53"/>
      <c r="P1354" s="53"/>
      <c r="Q1354" s="57">
        <f t="shared" si="590"/>
        <v>0</v>
      </c>
      <c r="R1354" s="53"/>
      <c r="S1354" s="53">
        <f t="shared" si="591"/>
        <v>0</v>
      </c>
      <c r="T1354" s="58"/>
      <c r="U1354" s="58"/>
      <c r="V1354" s="53">
        <f t="shared" si="592"/>
        <v>0</v>
      </c>
      <c r="W1354" s="59"/>
      <c r="X1354" s="6"/>
    </row>
    <row r="1355" spans="1:27" s="77" customFormat="1" ht="31.5" x14ac:dyDescent="0.25">
      <c r="A1355" s="33" t="s">
        <v>286</v>
      </c>
      <c r="B1355" s="44" t="s">
        <v>334</v>
      </c>
      <c r="C1355" s="37" t="s">
        <v>277</v>
      </c>
      <c r="D1355" s="43" t="s">
        <v>278</v>
      </c>
      <c r="E1355" s="53"/>
      <c r="F1355" s="53">
        <f>E1355/12*1</f>
        <v>0</v>
      </c>
      <c r="G1355" s="53"/>
      <c r="H1355" s="53"/>
      <c r="I1355" s="54"/>
      <c r="J1355" s="50"/>
      <c r="K1355" s="54"/>
      <c r="L1355" s="55"/>
      <c r="M1355" s="59"/>
      <c r="N1355" s="59"/>
      <c r="O1355" s="53"/>
      <c r="P1355" s="53"/>
      <c r="Q1355" s="57">
        <f t="shared" si="590"/>
        <v>0</v>
      </c>
      <c r="R1355" s="53"/>
      <c r="S1355" s="53">
        <f t="shared" si="591"/>
        <v>0</v>
      </c>
      <c r="T1355" s="58"/>
      <c r="U1355" s="58"/>
      <c r="V1355" s="53">
        <f t="shared" si="592"/>
        <v>0</v>
      </c>
      <c r="W1355" s="59"/>
      <c r="X1355" s="6"/>
    </row>
    <row r="1356" spans="1:27" s="77" customFormat="1" ht="15.75" x14ac:dyDescent="0.25">
      <c r="A1356" s="33" t="s">
        <v>286</v>
      </c>
      <c r="B1356" s="44" t="s">
        <v>334</v>
      </c>
      <c r="C1356" s="37" t="s">
        <v>226</v>
      </c>
      <c r="D1356" s="38" t="s">
        <v>405</v>
      </c>
      <c r="E1356" s="53">
        <v>1847</v>
      </c>
      <c r="F1356" s="53">
        <f>E1356</f>
        <v>1847</v>
      </c>
      <c r="G1356" s="59">
        <v>2476.62</v>
      </c>
      <c r="H1356" s="99">
        <v>2472</v>
      </c>
      <c r="I1356" s="119"/>
      <c r="J1356" s="55"/>
      <c r="K1356" s="54"/>
      <c r="L1356" s="55"/>
      <c r="M1356" s="59"/>
      <c r="N1356" s="59"/>
      <c r="O1356" s="53"/>
      <c r="P1356" s="53"/>
      <c r="Q1356" s="57">
        <f t="shared" si="590"/>
        <v>0</v>
      </c>
      <c r="R1356" s="53"/>
      <c r="S1356" s="53">
        <f t="shared" si="591"/>
        <v>0</v>
      </c>
      <c r="T1356" s="58"/>
      <c r="U1356" s="58"/>
      <c r="V1356" s="53">
        <f t="shared" si="592"/>
        <v>0</v>
      </c>
      <c r="W1356" s="59"/>
      <c r="X1356" s="6"/>
    </row>
    <row r="1357" spans="1:27" s="77" customFormat="1" ht="31.5" x14ac:dyDescent="0.25">
      <c r="A1357" s="33" t="s">
        <v>286</v>
      </c>
      <c r="B1357" s="44" t="s">
        <v>334</v>
      </c>
      <c r="C1357" s="37" t="s">
        <v>227</v>
      </c>
      <c r="D1357" s="43" t="s">
        <v>228</v>
      </c>
      <c r="E1357" s="53"/>
      <c r="F1357" s="53">
        <f>E1357/12*1</f>
        <v>0</v>
      </c>
      <c r="G1357" s="53"/>
      <c r="H1357" s="53"/>
      <c r="I1357" s="54"/>
      <c r="J1357" s="50"/>
      <c r="K1357" s="54"/>
      <c r="L1357" s="55"/>
      <c r="M1357" s="59"/>
      <c r="N1357" s="59"/>
      <c r="O1357" s="53"/>
      <c r="P1357" s="53"/>
      <c r="Q1357" s="57">
        <f t="shared" si="590"/>
        <v>0</v>
      </c>
      <c r="R1357" s="53"/>
      <c r="S1357" s="53">
        <f t="shared" si="591"/>
        <v>0</v>
      </c>
      <c r="T1357" s="58"/>
      <c r="U1357" s="58"/>
      <c r="V1357" s="53">
        <f t="shared" si="592"/>
        <v>0</v>
      </c>
      <c r="W1357" s="59"/>
      <c r="X1357" s="6"/>
    </row>
    <row r="1358" spans="1:27" s="77" customFormat="1" ht="15.75" x14ac:dyDescent="0.25">
      <c r="A1358" s="33" t="s">
        <v>286</v>
      </c>
      <c r="B1358" s="44" t="s">
        <v>334</v>
      </c>
      <c r="C1358" s="37" t="s">
        <v>229</v>
      </c>
      <c r="D1358" s="43" t="s">
        <v>230</v>
      </c>
      <c r="E1358" s="53"/>
      <c r="F1358" s="53">
        <f>E1358/12*1</f>
        <v>0</v>
      </c>
      <c r="G1358" s="53"/>
      <c r="H1358" s="53"/>
      <c r="I1358" s="54"/>
      <c r="J1358" s="50"/>
      <c r="K1358" s="54"/>
      <c r="L1358" s="55"/>
      <c r="M1358" s="59"/>
      <c r="N1358" s="59"/>
      <c r="O1358" s="53"/>
      <c r="P1358" s="53"/>
      <c r="Q1358" s="57">
        <f t="shared" si="590"/>
        <v>0</v>
      </c>
      <c r="R1358" s="53"/>
      <c r="S1358" s="53">
        <f t="shared" si="591"/>
        <v>0</v>
      </c>
      <c r="T1358" s="58"/>
      <c r="U1358" s="58"/>
      <c r="V1358" s="53">
        <f t="shared" si="592"/>
        <v>0</v>
      </c>
      <c r="W1358" s="59"/>
      <c r="X1358" s="6"/>
    </row>
    <row r="1359" spans="1:27" s="77" customFormat="1" ht="15.75" x14ac:dyDescent="0.25">
      <c r="A1359" s="33" t="s">
        <v>286</v>
      </c>
      <c r="B1359" s="44" t="s">
        <v>334</v>
      </c>
      <c r="C1359" s="37" t="s">
        <v>376</v>
      </c>
      <c r="D1359" s="43" t="s">
        <v>358</v>
      </c>
      <c r="E1359" s="53"/>
      <c r="F1359" s="53">
        <f>E1359/12*1</f>
        <v>0</v>
      </c>
      <c r="G1359" s="53"/>
      <c r="H1359" s="53"/>
      <c r="I1359" s="54"/>
      <c r="J1359" s="50"/>
      <c r="K1359" s="54"/>
      <c r="L1359" s="55"/>
      <c r="M1359" s="59"/>
      <c r="N1359" s="59"/>
      <c r="O1359" s="53"/>
      <c r="P1359" s="53"/>
      <c r="Q1359" s="57">
        <f t="shared" si="590"/>
        <v>0</v>
      </c>
      <c r="R1359" s="53"/>
      <c r="S1359" s="53">
        <f t="shared" si="591"/>
        <v>0</v>
      </c>
      <c r="T1359" s="58"/>
      <c r="U1359" s="58"/>
      <c r="V1359" s="53">
        <f t="shared" si="592"/>
        <v>0</v>
      </c>
      <c r="W1359" s="59"/>
      <c r="X1359" s="6"/>
    </row>
    <row r="1360" spans="1:27" s="77" customFormat="1" ht="15.75" x14ac:dyDescent="0.25">
      <c r="A1360" s="33" t="s">
        <v>286</v>
      </c>
      <c r="B1360" s="44" t="s">
        <v>334</v>
      </c>
      <c r="C1360" s="37" t="s">
        <v>231</v>
      </c>
      <c r="D1360" s="43" t="s">
        <v>232</v>
      </c>
      <c r="E1360" s="53"/>
      <c r="F1360" s="53">
        <f>E1360/12*1</f>
        <v>0</v>
      </c>
      <c r="G1360" s="53"/>
      <c r="H1360" s="53"/>
      <c r="I1360" s="54"/>
      <c r="J1360" s="50"/>
      <c r="K1360" s="54"/>
      <c r="L1360" s="55"/>
      <c r="M1360" s="59"/>
      <c r="N1360" s="59"/>
      <c r="O1360" s="53"/>
      <c r="P1360" s="53"/>
      <c r="Q1360" s="57">
        <f t="shared" si="590"/>
        <v>0</v>
      </c>
      <c r="R1360" s="53"/>
      <c r="S1360" s="53">
        <f t="shared" si="591"/>
        <v>0</v>
      </c>
      <c r="T1360" s="58"/>
      <c r="U1360" s="58"/>
      <c r="V1360" s="53">
        <f t="shared" si="592"/>
        <v>0</v>
      </c>
      <c r="W1360" s="59"/>
      <c r="X1360" s="6"/>
    </row>
    <row r="1361" spans="1:24" s="77" customFormat="1" ht="15.75" x14ac:dyDescent="0.25">
      <c r="A1361" s="33" t="s">
        <v>286</v>
      </c>
      <c r="B1361" s="44" t="s">
        <v>334</v>
      </c>
      <c r="C1361" s="37" t="s">
        <v>233</v>
      </c>
      <c r="D1361" s="43" t="s">
        <v>234</v>
      </c>
      <c r="E1361" s="53"/>
      <c r="F1361" s="53"/>
      <c r="G1361" s="53"/>
      <c r="H1361" s="53"/>
      <c r="I1361" s="119">
        <f>G1361-F1361</f>
        <v>0</v>
      </c>
      <c r="J1361" s="55" t="e">
        <f>ROUND(I1361/F1361*100,2)</f>
        <v>#DIV/0!</v>
      </c>
      <c r="K1361" s="54">
        <f>G1361-F1361</f>
        <v>0</v>
      </c>
      <c r="L1361" s="55" t="e">
        <f>ROUND(K1361*100/-F1361,2)</f>
        <v>#DIV/0!</v>
      </c>
      <c r="M1361" s="59"/>
      <c r="N1361" s="59"/>
      <c r="O1361" s="53"/>
      <c r="P1361" s="53"/>
      <c r="Q1361" s="57">
        <f t="shared" si="590"/>
        <v>0</v>
      </c>
      <c r="R1361" s="53"/>
      <c r="S1361" s="53">
        <f t="shared" si="591"/>
        <v>0</v>
      </c>
      <c r="T1361" s="58"/>
      <c r="U1361" s="58"/>
      <c r="V1361" s="53">
        <f t="shared" si="592"/>
        <v>0</v>
      </c>
      <c r="W1361" s="59"/>
      <c r="X1361" s="6"/>
    </row>
    <row r="1362" spans="1:24" s="77" customFormat="1" ht="31.5" x14ac:dyDescent="0.25">
      <c r="A1362" s="33" t="s">
        <v>286</v>
      </c>
      <c r="B1362" s="44" t="s">
        <v>334</v>
      </c>
      <c r="C1362" s="37" t="s">
        <v>235</v>
      </c>
      <c r="D1362" s="43" t="s">
        <v>236</v>
      </c>
      <c r="E1362" s="53"/>
      <c r="F1362" s="53">
        <f>E1362/12*1</f>
        <v>0</v>
      </c>
      <c r="G1362" s="53"/>
      <c r="H1362" s="53"/>
      <c r="I1362" s="54"/>
      <c r="J1362" s="50"/>
      <c r="K1362" s="54"/>
      <c r="L1362" s="55"/>
      <c r="M1362" s="59"/>
      <c r="N1362" s="59"/>
      <c r="O1362" s="53"/>
      <c r="P1362" s="53"/>
      <c r="Q1362" s="57">
        <f t="shared" si="590"/>
        <v>0</v>
      </c>
      <c r="R1362" s="53"/>
      <c r="S1362" s="53">
        <f t="shared" si="591"/>
        <v>0</v>
      </c>
      <c r="T1362" s="58"/>
      <c r="U1362" s="58"/>
      <c r="V1362" s="53">
        <f t="shared" si="592"/>
        <v>0</v>
      </c>
      <c r="W1362" s="59"/>
      <c r="X1362" s="6"/>
    </row>
    <row r="1363" spans="1:24" s="77" customFormat="1" ht="31.5" x14ac:dyDescent="0.25">
      <c r="A1363" s="33" t="s">
        <v>286</v>
      </c>
      <c r="B1363" s="44" t="s">
        <v>334</v>
      </c>
      <c r="C1363" s="37" t="s">
        <v>237</v>
      </c>
      <c r="D1363" s="43" t="s">
        <v>238</v>
      </c>
      <c r="E1363" s="53"/>
      <c r="F1363" s="53">
        <f>E1363/12*1</f>
        <v>0</v>
      </c>
      <c r="G1363" s="53"/>
      <c r="H1363" s="53"/>
      <c r="I1363" s="54"/>
      <c r="J1363" s="50"/>
      <c r="K1363" s="54"/>
      <c r="L1363" s="55"/>
      <c r="M1363" s="59"/>
      <c r="N1363" s="59"/>
      <c r="O1363" s="53"/>
      <c r="P1363" s="53"/>
      <c r="Q1363" s="57">
        <f t="shared" si="590"/>
        <v>0</v>
      </c>
      <c r="R1363" s="53"/>
      <c r="S1363" s="53">
        <f t="shared" si="591"/>
        <v>0</v>
      </c>
      <c r="T1363" s="58"/>
      <c r="U1363" s="58"/>
      <c r="V1363" s="53">
        <f t="shared" si="592"/>
        <v>0</v>
      </c>
      <c r="W1363" s="59"/>
      <c r="X1363" s="6"/>
    </row>
    <row r="1364" spans="1:24" s="77" customFormat="1" ht="15.75" x14ac:dyDescent="0.25">
      <c r="A1364" s="33" t="s">
        <v>286</v>
      </c>
      <c r="B1364" s="44" t="s">
        <v>334</v>
      </c>
      <c r="C1364" s="37" t="s">
        <v>239</v>
      </c>
      <c r="D1364" s="43" t="s">
        <v>243</v>
      </c>
      <c r="E1364" s="53"/>
      <c r="F1364" s="53">
        <f>E1364/12*1</f>
        <v>0</v>
      </c>
      <c r="G1364" s="53"/>
      <c r="H1364" s="53"/>
      <c r="I1364" s="54"/>
      <c r="J1364" s="50"/>
      <c r="K1364" s="54"/>
      <c r="L1364" s="55"/>
      <c r="M1364" s="59"/>
      <c r="N1364" s="59"/>
      <c r="O1364" s="53"/>
      <c r="P1364" s="53"/>
      <c r="Q1364" s="57">
        <f t="shared" si="590"/>
        <v>0</v>
      </c>
      <c r="R1364" s="53"/>
      <c r="S1364" s="53">
        <f t="shared" si="591"/>
        <v>0</v>
      </c>
      <c r="T1364" s="58"/>
      <c r="U1364" s="58"/>
      <c r="V1364" s="53">
        <f t="shared" si="592"/>
        <v>0</v>
      </c>
      <c r="W1364" s="59"/>
      <c r="X1364" s="6"/>
    </row>
    <row r="1365" spans="1:24" s="77" customFormat="1" ht="15.75" x14ac:dyDescent="0.25">
      <c r="A1365" s="33" t="s">
        <v>286</v>
      </c>
      <c r="B1365" s="44" t="s">
        <v>334</v>
      </c>
      <c r="C1365" s="37" t="s">
        <v>240</v>
      </c>
      <c r="D1365" s="43" t="s">
        <v>244</v>
      </c>
      <c r="E1365" s="53"/>
      <c r="F1365" s="53"/>
      <c r="G1365" s="53"/>
      <c r="H1365" s="53"/>
      <c r="I1365" s="119">
        <f>G1365-F1365</f>
        <v>0</v>
      </c>
      <c r="J1365" s="55" t="e">
        <f>ROUND(I1365/F1365*100,2)</f>
        <v>#DIV/0!</v>
      </c>
      <c r="K1365" s="54">
        <f>G1365-F1365</f>
        <v>0</v>
      </c>
      <c r="L1365" s="55" t="e">
        <f>ROUND(K1365*100/-F1365,2)</f>
        <v>#DIV/0!</v>
      </c>
      <c r="M1365" s="59"/>
      <c r="N1365" s="59"/>
      <c r="O1365" s="53"/>
      <c r="P1365" s="53"/>
      <c r="Q1365" s="57">
        <f t="shared" si="590"/>
        <v>0</v>
      </c>
      <c r="R1365" s="53"/>
      <c r="S1365" s="53">
        <f t="shared" si="591"/>
        <v>0</v>
      </c>
      <c r="T1365" s="58"/>
      <c r="U1365" s="58"/>
      <c r="V1365" s="53">
        <f t="shared" si="592"/>
        <v>0</v>
      </c>
      <c r="W1365" s="59"/>
      <c r="X1365" s="6"/>
    </row>
    <row r="1366" spans="1:24" s="77" customFormat="1" ht="15.75" x14ac:dyDescent="0.25">
      <c r="A1366" s="33" t="s">
        <v>286</v>
      </c>
      <c r="B1366" s="44" t="s">
        <v>334</v>
      </c>
      <c r="C1366" s="37" t="s">
        <v>241</v>
      </c>
      <c r="D1366" s="43" t="s">
        <v>242</v>
      </c>
      <c r="E1366" s="53"/>
      <c r="F1366" s="53">
        <f t="shared" ref="F1366:F1371" si="597">E1366/12*1</f>
        <v>0</v>
      </c>
      <c r="G1366" s="53"/>
      <c r="H1366" s="53"/>
      <c r="I1366" s="54"/>
      <c r="J1366" s="50"/>
      <c r="K1366" s="54"/>
      <c r="L1366" s="55"/>
      <c r="M1366" s="59"/>
      <c r="N1366" s="59"/>
      <c r="O1366" s="53"/>
      <c r="P1366" s="53"/>
      <c r="Q1366" s="57">
        <f t="shared" si="590"/>
        <v>0</v>
      </c>
      <c r="R1366" s="53"/>
      <c r="S1366" s="53">
        <f t="shared" si="591"/>
        <v>0</v>
      </c>
      <c r="T1366" s="58"/>
      <c r="U1366" s="58"/>
      <c r="V1366" s="53">
        <f t="shared" si="592"/>
        <v>0</v>
      </c>
      <c r="W1366" s="59"/>
      <c r="X1366" s="6"/>
    </row>
    <row r="1367" spans="1:24" s="77" customFormat="1" ht="31.5" x14ac:dyDescent="0.25">
      <c r="A1367" s="33" t="s">
        <v>286</v>
      </c>
      <c r="B1367" s="44" t="s">
        <v>334</v>
      </c>
      <c r="C1367" s="37" t="s">
        <v>245</v>
      </c>
      <c r="D1367" s="43" t="s">
        <v>246</v>
      </c>
      <c r="E1367" s="53"/>
      <c r="F1367" s="53">
        <f t="shared" si="597"/>
        <v>0</v>
      </c>
      <c r="G1367" s="53"/>
      <c r="H1367" s="53"/>
      <c r="I1367" s="54"/>
      <c r="J1367" s="50"/>
      <c r="K1367" s="54"/>
      <c r="L1367" s="55"/>
      <c r="M1367" s="59"/>
      <c r="N1367" s="59"/>
      <c r="O1367" s="53"/>
      <c r="P1367" s="53"/>
      <c r="Q1367" s="57">
        <f t="shared" si="590"/>
        <v>0</v>
      </c>
      <c r="R1367" s="53"/>
      <c r="S1367" s="53">
        <f t="shared" si="591"/>
        <v>0</v>
      </c>
      <c r="T1367" s="58"/>
      <c r="U1367" s="58"/>
      <c r="V1367" s="53">
        <f t="shared" si="592"/>
        <v>0</v>
      </c>
      <c r="W1367" s="59"/>
      <c r="X1367" s="6"/>
    </row>
    <row r="1368" spans="1:24" s="77" customFormat="1" ht="15.75" x14ac:dyDescent="0.25">
      <c r="A1368" s="33" t="s">
        <v>286</v>
      </c>
      <c r="B1368" s="44" t="s">
        <v>334</v>
      </c>
      <c r="C1368" s="37" t="s">
        <v>247</v>
      </c>
      <c r="D1368" s="43" t="s">
        <v>248</v>
      </c>
      <c r="E1368" s="53"/>
      <c r="F1368" s="53">
        <f t="shared" si="597"/>
        <v>0</v>
      </c>
      <c r="G1368" s="53"/>
      <c r="H1368" s="53"/>
      <c r="I1368" s="54"/>
      <c r="J1368" s="50"/>
      <c r="K1368" s="54"/>
      <c r="L1368" s="55"/>
      <c r="M1368" s="59"/>
      <c r="N1368" s="59"/>
      <c r="O1368" s="53"/>
      <c r="P1368" s="53"/>
      <c r="Q1368" s="57">
        <f t="shared" si="590"/>
        <v>0</v>
      </c>
      <c r="R1368" s="53"/>
      <c r="S1368" s="53">
        <f t="shared" si="591"/>
        <v>0</v>
      </c>
      <c r="T1368" s="58"/>
      <c r="U1368" s="58"/>
      <c r="V1368" s="53">
        <f t="shared" si="592"/>
        <v>0</v>
      </c>
      <c r="W1368" s="59"/>
      <c r="X1368" s="6"/>
    </row>
    <row r="1369" spans="1:24" s="77" customFormat="1" ht="31.5" x14ac:dyDescent="0.25">
      <c r="A1369" s="33" t="s">
        <v>286</v>
      </c>
      <c r="B1369" s="44" t="s">
        <v>334</v>
      </c>
      <c r="C1369" s="37" t="s">
        <v>249</v>
      </c>
      <c r="D1369" s="43" t="s">
        <v>250</v>
      </c>
      <c r="E1369" s="53"/>
      <c r="F1369" s="53">
        <f t="shared" si="597"/>
        <v>0</v>
      </c>
      <c r="G1369" s="53"/>
      <c r="H1369" s="53"/>
      <c r="I1369" s="54"/>
      <c r="J1369" s="50"/>
      <c r="K1369" s="54"/>
      <c r="L1369" s="55"/>
      <c r="M1369" s="59"/>
      <c r="N1369" s="59"/>
      <c r="O1369" s="53"/>
      <c r="P1369" s="53"/>
      <c r="Q1369" s="57">
        <f t="shared" si="590"/>
        <v>0</v>
      </c>
      <c r="R1369" s="53"/>
      <c r="S1369" s="53">
        <f t="shared" si="591"/>
        <v>0</v>
      </c>
      <c r="T1369" s="58"/>
      <c r="U1369" s="58"/>
      <c r="V1369" s="53">
        <f t="shared" si="592"/>
        <v>0</v>
      </c>
      <c r="W1369" s="59"/>
      <c r="X1369" s="6"/>
    </row>
    <row r="1370" spans="1:24" s="77" customFormat="1" ht="15.75" x14ac:dyDescent="0.25">
      <c r="A1370" s="33" t="s">
        <v>286</v>
      </c>
      <c r="B1370" s="44" t="s">
        <v>334</v>
      </c>
      <c r="C1370" s="37" t="s">
        <v>251</v>
      </c>
      <c r="D1370" s="43" t="s">
        <v>260</v>
      </c>
      <c r="E1370" s="53"/>
      <c r="F1370" s="53">
        <f t="shared" si="597"/>
        <v>0</v>
      </c>
      <c r="G1370" s="53"/>
      <c r="H1370" s="53"/>
      <c r="I1370" s="54"/>
      <c r="J1370" s="50"/>
      <c r="K1370" s="54"/>
      <c r="L1370" s="55"/>
      <c r="M1370" s="59"/>
      <c r="N1370" s="59"/>
      <c r="O1370" s="53"/>
      <c r="P1370" s="53"/>
      <c r="Q1370" s="57">
        <f t="shared" si="590"/>
        <v>0</v>
      </c>
      <c r="R1370" s="53"/>
      <c r="S1370" s="53">
        <f t="shared" si="591"/>
        <v>0</v>
      </c>
      <c r="T1370" s="58"/>
      <c r="U1370" s="58"/>
      <c r="V1370" s="53">
        <f t="shared" si="592"/>
        <v>0</v>
      </c>
      <c r="W1370" s="59"/>
      <c r="X1370" s="6"/>
    </row>
    <row r="1371" spans="1:24" s="77" customFormat="1" ht="15.75" x14ac:dyDescent="0.25">
      <c r="A1371" s="33" t="s">
        <v>286</v>
      </c>
      <c r="B1371" s="44" t="s">
        <v>334</v>
      </c>
      <c r="C1371" s="37" t="s">
        <v>252</v>
      </c>
      <c r="D1371" s="43" t="s">
        <v>253</v>
      </c>
      <c r="E1371" s="53"/>
      <c r="F1371" s="53">
        <f t="shared" si="597"/>
        <v>0</v>
      </c>
      <c r="G1371" s="53"/>
      <c r="H1371" s="53"/>
      <c r="I1371" s="54"/>
      <c r="J1371" s="50"/>
      <c r="K1371" s="54"/>
      <c r="L1371" s="55"/>
      <c r="M1371" s="59"/>
      <c r="N1371" s="59"/>
      <c r="O1371" s="53"/>
      <c r="P1371" s="53"/>
      <c r="Q1371" s="57">
        <f t="shared" si="590"/>
        <v>0</v>
      </c>
      <c r="R1371" s="53"/>
      <c r="S1371" s="53">
        <f t="shared" si="591"/>
        <v>0</v>
      </c>
      <c r="T1371" s="58"/>
      <c r="U1371" s="58"/>
      <c r="V1371" s="53">
        <f t="shared" si="592"/>
        <v>0</v>
      </c>
      <c r="W1371" s="59"/>
      <c r="X1371" s="6"/>
    </row>
    <row r="1372" spans="1:24" s="77" customFormat="1" ht="15.75" x14ac:dyDescent="0.25">
      <c r="A1372" s="33" t="s">
        <v>286</v>
      </c>
      <c r="B1372" s="44" t="s">
        <v>334</v>
      </c>
      <c r="C1372" s="37" t="s">
        <v>254</v>
      </c>
      <c r="D1372" s="43" t="s">
        <v>255</v>
      </c>
      <c r="E1372" s="53"/>
      <c r="F1372" s="53"/>
      <c r="G1372" s="53"/>
      <c r="H1372" s="53"/>
      <c r="I1372" s="54"/>
      <c r="J1372" s="50"/>
      <c r="K1372" s="54"/>
      <c r="L1372" s="55"/>
      <c r="M1372" s="59"/>
      <c r="N1372" s="59"/>
      <c r="O1372" s="53"/>
      <c r="P1372" s="53"/>
      <c r="Q1372" s="57">
        <f t="shared" si="590"/>
        <v>0</v>
      </c>
      <c r="R1372" s="53"/>
      <c r="S1372" s="53">
        <f t="shared" si="591"/>
        <v>0</v>
      </c>
      <c r="T1372" s="58"/>
      <c r="U1372" s="58"/>
      <c r="V1372" s="53">
        <f t="shared" si="592"/>
        <v>0</v>
      </c>
      <c r="W1372" s="59"/>
      <c r="X1372" s="6"/>
    </row>
    <row r="1373" spans="1:24" s="77" customFormat="1" ht="15.75" x14ac:dyDescent="0.25">
      <c r="A1373" s="33" t="s">
        <v>286</v>
      </c>
      <c r="B1373" s="44" t="s">
        <v>334</v>
      </c>
      <c r="C1373" s="37" t="s">
        <v>256</v>
      </c>
      <c r="D1373" s="43" t="s">
        <v>257</v>
      </c>
      <c r="E1373" s="53"/>
      <c r="F1373" s="53">
        <f>E1373/12*1</f>
        <v>0</v>
      </c>
      <c r="G1373" s="53"/>
      <c r="H1373" s="53"/>
      <c r="I1373" s="54"/>
      <c r="J1373" s="50"/>
      <c r="K1373" s="54"/>
      <c r="L1373" s="55"/>
      <c r="M1373" s="59"/>
      <c r="N1373" s="59"/>
      <c r="O1373" s="53"/>
      <c r="P1373" s="53"/>
      <c r="Q1373" s="57">
        <f t="shared" si="590"/>
        <v>0</v>
      </c>
      <c r="R1373" s="53"/>
      <c r="S1373" s="53">
        <f t="shared" si="591"/>
        <v>0</v>
      </c>
      <c r="T1373" s="58"/>
      <c r="U1373" s="58"/>
      <c r="V1373" s="53">
        <f t="shared" si="592"/>
        <v>0</v>
      </c>
      <c r="W1373" s="59"/>
      <c r="X1373" s="6"/>
    </row>
    <row r="1374" spans="1:24" s="77" customFormat="1" ht="31.5" x14ac:dyDescent="0.25">
      <c r="A1374" s="33" t="s">
        <v>286</v>
      </c>
      <c r="B1374" s="44" t="s">
        <v>334</v>
      </c>
      <c r="C1374" s="37" t="s">
        <v>258</v>
      </c>
      <c r="D1374" s="43" t="s">
        <v>259</v>
      </c>
      <c r="E1374" s="53"/>
      <c r="F1374" s="53"/>
      <c r="G1374" s="53"/>
      <c r="H1374" s="53"/>
      <c r="I1374" s="119">
        <f>G1374-F1374</f>
        <v>0</v>
      </c>
      <c r="J1374" s="55" t="e">
        <f>ROUND(I1374/F1374*100,2)</f>
        <v>#DIV/0!</v>
      </c>
      <c r="K1374" s="54">
        <f>G1374-F1374</f>
        <v>0</v>
      </c>
      <c r="L1374" s="55" t="e">
        <f>ROUND(K1374*100/-F1374,2)</f>
        <v>#DIV/0!</v>
      </c>
      <c r="M1374" s="59"/>
      <c r="N1374" s="59"/>
      <c r="O1374" s="53"/>
      <c r="P1374" s="53"/>
      <c r="Q1374" s="57">
        <f t="shared" si="590"/>
        <v>0</v>
      </c>
      <c r="R1374" s="53"/>
      <c r="S1374" s="53">
        <f t="shared" si="591"/>
        <v>0</v>
      </c>
      <c r="T1374" s="58"/>
      <c r="U1374" s="58"/>
      <c r="V1374" s="53">
        <f t="shared" si="592"/>
        <v>0</v>
      </c>
      <c r="W1374" s="59"/>
      <c r="X1374" s="6"/>
    </row>
    <row r="1375" spans="1:24" s="77" customFormat="1" ht="15.75" x14ac:dyDescent="0.25">
      <c r="A1375" s="33" t="s">
        <v>286</v>
      </c>
      <c r="B1375" s="44" t="s">
        <v>334</v>
      </c>
      <c r="C1375" s="37" t="s">
        <v>261</v>
      </c>
      <c r="D1375" s="43" t="s">
        <v>262</v>
      </c>
      <c r="E1375" s="53"/>
      <c r="F1375" s="53">
        <f t="shared" ref="F1375:F1381" si="598">E1375/12*1</f>
        <v>0</v>
      </c>
      <c r="G1375" s="53"/>
      <c r="H1375" s="53"/>
      <c r="I1375" s="54"/>
      <c r="J1375" s="50"/>
      <c r="K1375" s="54"/>
      <c r="L1375" s="55"/>
      <c r="M1375" s="59"/>
      <c r="N1375" s="59"/>
      <c r="O1375" s="53"/>
      <c r="P1375" s="53"/>
      <c r="Q1375" s="57">
        <f t="shared" si="590"/>
        <v>0</v>
      </c>
      <c r="R1375" s="53"/>
      <c r="S1375" s="53">
        <f t="shared" si="591"/>
        <v>0</v>
      </c>
      <c r="T1375" s="58"/>
      <c r="U1375" s="58"/>
      <c r="V1375" s="53">
        <f t="shared" si="592"/>
        <v>0</v>
      </c>
      <c r="W1375" s="59"/>
      <c r="X1375" s="6"/>
    </row>
    <row r="1376" spans="1:24" s="77" customFormat="1" ht="47.25" x14ac:dyDescent="0.25">
      <c r="A1376" s="33" t="s">
        <v>286</v>
      </c>
      <c r="B1376" s="44" t="s">
        <v>334</v>
      </c>
      <c r="C1376" s="37" t="s">
        <v>263</v>
      </c>
      <c r="D1376" s="43" t="s">
        <v>264</v>
      </c>
      <c r="E1376" s="53"/>
      <c r="F1376" s="53">
        <f t="shared" si="598"/>
        <v>0</v>
      </c>
      <c r="G1376" s="53"/>
      <c r="H1376" s="53"/>
      <c r="I1376" s="54"/>
      <c r="J1376" s="50"/>
      <c r="K1376" s="54"/>
      <c r="L1376" s="55"/>
      <c r="M1376" s="59"/>
      <c r="N1376" s="59"/>
      <c r="O1376" s="53"/>
      <c r="P1376" s="53"/>
      <c r="Q1376" s="57">
        <f t="shared" si="590"/>
        <v>0</v>
      </c>
      <c r="R1376" s="53"/>
      <c r="S1376" s="53">
        <f t="shared" si="591"/>
        <v>0</v>
      </c>
      <c r="T1376" s="58"/>
      <c r="U1376" s="58"/>
      <c r="V1376" s="53">
        <f t="shared" si="592"/>
        <v>0</v>
      </c>
      <c r="W1376" s="59"/>
      <c r="X1376" s="6"/>
    </row>
    <row r="1377" spans="1:27" s="77" customFormat="1" ht="15.75" x14ac:dyDescent="0.25">
      <c r="A1377" s="33" t="s">
        <v>286</v>
      </c>
      <c r="B1377" s="44" t="s">
        <v>334</v>
      </c>
      <c r="C1377" s="37" t="s">
        <v>265</v>
      </c>
      <c r="D1377" s="43" t="s">
        <v>266</v>
      </c>
      <c r="E1377" s="53"/>
      <c r="F1377" s="53">
        <f t="shared" si="598"/>
        <v>0</v>
      </c>
      <c r="G1377" s="53"/>
      <c r="H1377" s="53"/>
      <c r="I1377" s="54"/>
      <c r="J1377" s="50"/>
      <c r="K1377" s="54"/>
      <c r="L1377" s="55"/>
      <c r="M1377" s="59"/>
      <c r="N1377" s="59"/>
      <c r="O1377" s="53"/>
      <c r="P1377" s="53"/>
      <c r="Q1377" s="57">
        <f t="shared" si="590"/>
        <v>0</v>
      </c>
      <c r="R1377" s="53"/>
      <c r="S1377" s="53">
        <f t="shared" si="591"/>
        <v>0</v>
      </c>
      <c r="T1377" s="58"/>
      <c r="U1377" s="58"/>
      <c r="V1377" s="53">
        <f t="shared" si="592"/>
        <v>0</v>
      </c>
      <c r="W1377" s="59"/>
      <c r="X1377" s="6"/>
    </row>
    <row r="1378" spans="1:27" s="77" customFormat="1" ht="31.5" x14ac:dyDescent="0.25">
      <c r="A1378" s="33" t="s">
        <v>286</v>
      </c>
      <c r="B1378" s="44" t="s">
        <v>334</v>
      </c>
      <c r="C1378" s="37" t="s">
        <v>267</v>
      </c>
      <c r="D1378" s="43" t="s">
        <v>268</v>
      </c>
      <c r="E1378" s="53"/>
      <c r="F1378" s="53">
        <f t="shared" si="598"/>
        <v>0</v>
      </c>
      <c r="G1378" s="53"/>
      <c r="H1378" s="53"/>
      <c r="I1378" s="54"/>
      <c r="J1378" s="50"/>
      <c r="K1378" s="54"/>
      <c r="L1378" s="55"/>
      <c r="M1378" s="59"/>
      <c r="N1378" s="59"/>
      <c r="O1378" s="53"/>
      <c r="P1378" s="53"/>
      <c r="Q1378" s="57">
        <f t="shared" si="590"/>
        <v>0</v>
      </c>
      <c r="R1378" s="53"/>
      <c r="S1378" s="53">
        <f t="shared" si="591"/>
        <v>0</v>
      </c>
      <c r="T1378" s="58"/>
      <c r="U1378" s="58"/>
      <c r="V1378" s="53">
        <f t="shared" si="592"/>
        <v>0</v>
      </c>
      <c r="W1378" s="59"/>
      <c r="X1378" s="6"/>
    </row>
    <row r="1379" spans="1:27" s="77" customFormat="1" ht="15.75" x14ac:dyDescent="0.25">
      <c r="A1379" s="33" t="s">
        <v>286</v>
      </c>
      <c r="B1379" s="44" t="s">
        <v>334</v>
      </c>
      <c r="C1379" s="37" t="s">
        <v>269</v>
      </c>
      <c r="D1379" s="43" t="s">
        <v>270</v>
      </c>
      <c r="E1379" s="53"/>
      <c r="F1379" s="53">
        <f t="shared" si="598"/>
        <v>0</v>
      </c>
      <c r="G1379" s="53"/>
      <c r="H1379" s="53"/>
      <c r="I1379" s="54"/>
      <c r="J1379" s="50"/>
      <c r="K1379" s="54"/>
      <c r="L1379" s="55"/>
      <c r="M1379" s="59"/>
      <c r="N1379" s="59"/>
      <c r="O1379" s="53"/>
      <c r="P1379" s="53"/>
      <c r="Q1379" s="57">
        <f t="shared" si="590"/>
        <v>0</v>
      </c>
      <c r="R1379" s="53"/>
      <c r="S1379" s="53">
        <f t="shared" si="591"/>
        <v>0</v>
      </c>
      <c r="T1379" s="58"/>
      <c r="U1379" s="58"/>
      <c r="V1379" s="53">
        <f t="shared" si="592"/>
        <v>0</v>
      </c>
      <c r="W1379" s="59"/>
      <c r="X1379" s="6"/>
    </row>
    <row r="1380" spans="1:27" s="77" customFormat="1" ht="31.5" x14ac:dyDescent="0.25">
      <c r="A1380" s="33" t="s">
        <v>286</v>
      </c>
      <c r="B1380" s="44" t="s">
        <v>334</v>
      </c>
      <c r="C1380" s="37" t="s">
        <v>271</v>
      </c>
      <c r="D1380" s="43" t="s">
        <v>272</v>
      </c>
      <c r="E1380" s="53"/>
      <c r="F1380" s="53">
        <f t="shared" si="598"/>
        <v>0</v>
      </c>
      <c r="G1380" s="53"/>
      <c r="H1380" s="53"/>
      <c r="I1380" s="54"/>
      <c r="J1380" s="50"/>
      <c r="K1380" s="54"/>
      <c r="L1380" s="55"/>
      <c r="M1380" s="59"/>
      <c r="N1380" s="59"/>
      <c r="O1380" s="53"/>
      <c r="P1380" s="53"/>
      <c r="Q1380" s="57">
        <f t="shared" si="590"/>
        <v>0</v>
      </c>
      <c r="R1380" s="53"/>
      <c r="S1380" s="53">
        <f t="shared" si="591"/>
        <v>0</v>
      </c>
      <c r="T1380" s="58"/>
      <c r="U1380" s="58"/>
      <c r="V1380" s="53">
        <f t="shared" si="592"/>
        <v>0</v>
      </c>
      <c r="W1380" s="59"/>
      <c r="X1380" s="6"/>
    </row>
    <row r="1381" spans="1:27" s="77" customFormat="1" ht="15.75" x14ac:dyDescent="0.25">
      <c r="A1381" s="33" t="s">
        <v>286</v>
      </c>
      <c r="B1381" s="44" t="s">
        <v>334</v>
      </c>
      <c r="C1381" s="37" t="s">
        <v>273</v>
      </c>
      <c r="D1381" s="43" t="s">
        <v>274</v>
      </c>
      <c r="E1381" s="53"/>
      <c r="F1381" s="53">
        <f t="shared" si="598"/>
        <v>0</v>
      </c>
      <c r="G1381" s="53"/>
      <c r="H1381" s="53"/>
      <c r="I1381" s="54"/>
      <c r="J1381" s="50"/>
      <c r="K1381" s="54"/>
      <c r="L1381" s="55"/>
      <c r="M1381" s="59"/>
      <c r="N1381" s="59"/>
      <c r="O1381" s="53"/>
      <c r="P1381" s="53"/>
      <c r="Q1381" s="57">
        <f t="shared" si="590"/>
        <v>0</v>
      </c>
      <c r="R1381" s="53"/>
      <c r="S1381" s="53">
        <f t="shared" si="591"/>
        <v>0</v>
      </c>
      <c r="T1381" s="58"/>
      <c r="U1381" s="58"/>
      <c r="V1381" s="53">
        <f t="shared" si="592"/>
        <v>0</v>
      </c>
      <c r="W1381" s="59"/>
      <c r="X1381" s="6"/>
    </row>
    <row r="1382" spans="1:27" s="77" customFormat="1" ht="31.5" x14ac:dyDescent="0.25">
      <c r="A1382" s="33" t="s">
        <v>286</v>
      </c>
      <c r="B1382" s="44" t="s">
        <v>334</v>
      </c>
      <c r="C1382" s="37" t="s">
        <v>275</v>
      </c>
      <c r="D1382" s="43" t="s">
        <v>276</v>
      </c>
      <c r="E1382" s="53"/>
      <c r="F1382" s="53"/>
      <c r="G1382" s="53"/>
      <c r="H1382" s="53"/>
      <c r="I1382" s="54"/>
      <c r="J1382" s="50"/>
      <c r="K1382" s="54"/>
      <c r="L1382" s="55"/>
      <c r="M1382" s="59"/>
      <c r="N1382" s="59"/>
      <c r="O1382" s="53"/>
      <c r="P1382" s="53"/>
      <c r="Q1382" s="57">
        <f t="shared" si="590"/>
        <v>0</v>
      </c>
      <c r="R1382" s="53"/>
      <c r="S1382" s="53">
        <f t="shared" si="591"/>
        <v>0</v>
      </c>
      <c r="T1382" s="58"/>
      <c r="U1382" s="58"/>
      <c r="V1382" s="53">
        <f t="shared" si="592"/>
        <v>0</v>
      </c>
      <c r="W1382" s="59"/>
      <c r="X1382" s="6"/>
    </row>
    <row r="1383" spans="1:27" s="77" customFormat="1" ht="15.75" x14ac:dyDescent="0.25">
      <c r="A1383" s="33" t="s">
        <v>286</v>
      </c>
      <c r="B1383" s="44" t="s">
        <v>334</v>
      </c>
      <c r="C1383" s="37" t="s">
        <v>352</v>
      </c>
      <c r="D1383" s="43" t="s">
        <v>350</v>
      </c>
      <c r="E1383" s="53"/>
      <c r="F1383" s="53">
        <f t="shared" ref="F1383:F1384" si="599">ROUND(E1383/12*7,0)</f>
        <v>0</v>
      </c>
      <c r="G1383" s="59">
        <v>3770.26</v>
      </c>
      <c r="H1383" s="99"/>
      <c r="I1383" s="119">
        <f t="shared" ref="I1383:I1384" si="600">G1383-F1383</f>
        <v>3770.26</v>
      </c>
      <c r="J1383" s="55" t="e">
        <f t="shared" ref="J1383:J1384" si="601">ROUND(I1383/F1383*100,2)</f>
        <v>#DIV/0!</v>
      </c>
      <c r="K1383" s="54"/>
      <c r="L1383" s="55"/>
      <c r="M1383" s="59"/>
      <c r="N1383" s="59"/>
      <c r="O1383" s="53"/>
      <c r="P1383" s="53"/>
      <c r="Q1383" s="57"/>
      <c r="R1383" s="53"/>
      <c r="S1383" s="53"/>
      <c r="T1383" s="53"/>
      <c r="U1383" s="53"/>
      <c r="V1383" s="53"/>
      <c r="W1383" s="59"/>
      <c r="X1383" s="6"/>
    </row>
    <row r="1384" spans="1:27" s="77" customFormat="1" ht="15.75" x14ac:dyDescent="0.25">
      <c r="A1384" s="33" t="s">
        <v>286</v>
      </c>
      <c r="B1384" s="44" t="s">
        <v>334</v>
      </c>
      <c r="C1384" s="37" t="s">
        <v>353</v>
      </c>
      <c r="D1384" s="38" t="s">
        <v>354</v>
      </c>
      <c r="E1384" s="53"/>
      <c r="F1384" s="53">
        <f t="shared" si="599"/>
        <v>0</v>
      </c>
      <c r="G1384" s="59">
        <v>1125.3</v>
      </c>
      <c r="H1384" s="99"/>
      <c r="I1384" s="119">
        <f t="shared" si="600"/>
        <v>1125.3</v>
      </c>
      <c r="J1384" s="55" t="e">
        <f t="shared" si="601"/>
        <v>#DIV/0!</v>
      </c>
      <c r="K1384" s="54"/>
      <c r="L1384" s="55"/>
      <c r="M1384" s="59"/>
      <c r="N1384" s="59"/>
      <c r="O1384" s="53"/>
      <c r="P1384" s="53"/>
      <c r="Q1384" s="57">
        <f>O1384-P1384</f>
        <v>0</v>
      </c>
      <c r="R1384" s="53"/>
      <c r="S1384" s="53">
        <f>ROUND(R1384/12*3,0)</f>
        <v>0</v>
      </c>
      <c r="T1384" s="53"/>
      <c r="U1384" s="53"/>
      <c r="V1384" s="53">
        <f>T1384-U1384</f>
        <v>0</v>
      </c>
      <c r="W1384" s="59"/>
      <c r="X1384" s="6"/>
    </row>
    <row r="1385" spans="1:27" s="76" customFormat="1" ht="15.75" x14ac:dyDescent="0.25">
      <c r="A1385" s="33" t="s">
        <v>286</v>
      </c>
      <c r="B1385" s="44" t="s">
        <v>334</v>
      </c>
      <c r="C1385" s="37" t="s">
        <v>359</v>
      </c>
      <c r="D1385" s="151" t="s">
        <v>318</v>
      </c>
      <c r="E1385" s="53"/>
      <c r="F1385" s="99"/>
      <c r="G1385" s="99"/>
      <c r="H1385" s="53"/>
      <c r="I1385" s="119"/>
      <c r="J1385" s="55"/>
      <c r="K1385" s="119"/>
      <c r="L1385" s="55"/>
      <c r="M1385" s="59"/>
      <c r="N1385" s="59"/>
      <c r="O1385" s="53"/>
      <c r="P1385" s="53"/>
      <c r="Q1385" s="59"/>
      <c r="R1385" s="53"/>
      <c r="S1385" s="53"/>
      <c r="T1385" s="53"/>
      <c r="U1385" s="53"/>
      <c r="V1385" s="53"/>
      <c r="W1385" s="59"/>
      <c r="X1385" s="6"/>
    </row>
    <row r="1386" spans="1:27" s="111" customFormat="1" ht="15.75" x14ac:dyDescent="0.25">
      <c r="A1386" s="179" t="s">
        <v>286</v>
      </c>
      <c r="B1386" s="118" t="s">
        <v>334</v>
      </c>
      <c r="C1386" s="37" t="s">
        <v>379</v>
      </c>
      <c r="D1386" s="142" t="s">
        <v>360</v>
      </c>
      <c r="E1386" s="53">
        <v>6</v>
      </c>
      <c r="F1386" s="53">
        <f>ROUND(E1386/12*7,0)</f>
        <v>4</v>
      </c>
      <c r="G1386" s="59">
        <v>14.54</v>
      </c>
      <c r="H1386" s="99">
        <v>6</v>
      </c>
      <c r="I1386" s="119">
        <f t="shared" ref="I1386" si="602">G1386-F1386</f>
        <v>10.54</v>
      </c>
      <c r="J1386" s="55">
        <f t="shared" ref="J1386" si="603">ROUND(I1386/F1386*100,2)</f>
        <v>263.5</v>
      </c>
      <c r="K1386" s="54"/>
      <c r="L1386" s="55"/>
      <c r="M1386" s="59"/>
      <c r="N1386" s="59"/>
      <c r="O1386" s="53"/>
      <c r="P1386" s="53"/>
      <c r="Q1386" s="59"/>
      <c r="R1386" s="53"/>
      <c r="S1386" s="53"/>
      <c r="T1386" s="53"/>
      <c r="U1386" s="53"/>
      <c r="V1386" s="53"/>
      <c r="W1386" s="59"/>
      <c r="X1386" s="6"/>
    </row>
    <row r="1387" spans="1:27" s="111" customFormat="1" ht="15.75" x14ac:dyDescent="0.25">
      <c r="A1387" s="179" t="s">
        <v>286</v>
      </c>
      <c r="B1387" s="118" t="s">
        <v>334</v>
      </c>
      <c r="C1387" s="98" t="s">
        <v>386</v>
      </c>
      <c r="D1387" s="152" t="s">
        <v>387</v>
      </c>
      <c r="E1387" s="53">
        <v>43546</v>
      </c>
      <c r="F1387" s="53">
        <v>43546</v>
      </c>
      <c r="G1387" s="53">
        <v>43546</v>
      </c>
      <c r="H1387" s="53">
        <v>43546</v>
      </c>
      <c r="I1387" s="119">
        <f>G1387-F1387</f>
        <v>0</v>
      </c>
      <c r="J1387" s="55">
        <f>ROUND(I1387/F1387*100,2)</f>
        <v>0</v>
      </c>
      <c r="K1387" s="54">
        <f>G1387-F1387</f>
        <v>0</v>
      </c>
      <c r="L1387" s="55">
        <f>ROUND(K1387*100/-F1387,2)</f>
        <v>0</v>
      </c>
      <c r="M1387" s="59"/>
      <c r="N1387" s="59"/>
      <c r="O1387" s="53"/>
      <c r="P1387" s="53"/>
      <c r="Q1387" s="59"/>
      <c r="R1387" s="53"/>
      <c r="S1387" s="53"/>
      <c r="T1387" s="53"/>
      <c r="U1387" s="53"/>
      <c r="V1387" s="53"/>
      <c r="W1387" s="59"/>
      <c r="X1387" s="6"/>
    </row>
    <row r="1388" spans="1:27" s="26" customFormat="1" ht="22.5" customHeight="1" x14ac:dyDescent="0.25">
      <c r="A1388" s="100" t="s">
        <v>287</v>
      </c>
      <c r="B1388" s="100" t="s">
        <v>335</v>
      </c>
      <c r="C1388" s="101" t="s">
        <v>102</v>
      </c>
      <c r="D1388" s="102" t="s">
        <v>21</v>
      </c>
      <c r="E1388" s="103">
        <f>E1389+E1428</f>
        <v>6257375</v>
      </c>
      <c r="F1388" s="103">
        <f>F1389+F1428</f>
        <v>3658079.16</v>
      </c>
      <c r="G1388" s="103">
        <f>G1389+G1428</f>
        <v>4018230.58</v>
      </c>
      <c r="H1388" s="103">
        <f>H1389+H1428</f>
        <v>3615693</v>
      </c>
      <c r="I1388" s="103">
        <f>I1389+I1428</f>
        <v>397470.03</v>
      </c>
      <c r="J1388" s="106">
        <f>ROUND(I1388/F1388*100,2)</f>
        <v>10.87</v>
      </c>
      <c r="K1388" s="103">
        <f>K1389+K1428</f>
        <v>-42364.149999999747</v>
      </c>
      <c r="L1388" s="106">
        <f>ROUND(K1388*100/-F1388,2)</f>
        <v>1.1599999999999999</v>
      </c>
      <c r="M1388" s="103">
        <f t="shared" ref="M1388:V1388" si="604">M1389+M1428</f>
        <v>135019</v>
      </c>
      <c r="N1388" s="103">
        <f t="shared" si="604"/>
        <v>78761.08</v>
      </c>
      <c r="O1388" s="103">
        <f t="shared" si="604"/>
        <v>84350</v>
      </c>
      <c r="P1388" s="103">
        <f t="shared" si="604"/>
        <v>83004</v>
      </c>
      <c r="Q1388" s="103">
        <f t="shared" si="604"/>
        <v>1346</v>
      </c>
      <c r="R1388" s="103">
        <f t="shared" si="604"/>
        <v>3439</v>
      </c>
      <c r="S1388" s="103">
        <f t="shared" si="604"/>
        <v>2005</v>
      </c>
      <c r="T1388" s="103">
        <f t="shared" si="604"/>
        <v>2452</v>
      </c>
      <c r="U1388" s="103">
        <f t="shared" si="604"/>
        <v>2442</v>
      </c>
      <c r="V1388" s="103">
        <f t="shared" si="604"/>
        <v>10</v>
      </c>
      <c r="W1388" s="107">
        <v>67400</v>
      </c>
      <c r="X1388" s="47"/>
    </row>
    <row r="1389" spans="1:27" s="35" customFormat="1" ht="15.75" x14ac:dyDescent="0.25">
      <c r="A1389" s="33" t="s">
        <v>287</v>
      </c>
      <c r="B1389" s="21">
        <v>1</v>
      </c>
      <c r="C1389" s="23" t="s">
        <v>102</v>
      </c>
      <c r="D1389" s="27" t="s">
        <v>22</v>
      </c>
      <c r="E1389" s="52">
        <f>E1390+E1396+E1410</f>
        <v>5824327</v>
      </c>
      <c r="F1389" s="52">
        <f>F1390+F1396+F1410</f>
        <v>3397893</v>
      </c>
      <c r="G1389" s="52">
        <f>G1390+G1396+G1410</f>
        <v>3729969.22</v>
      </c>
      <c r="H1389" s="52">
        <f>H1390+H1396+H1410</f>
        <v>3358076</v>
      </c>
      <c r="I1389" s="124">
        <f>I1390+I1396+I1410</f>
        <v>360443.71</v>
      </c>
      <c r="J1389" s="50">
        <f>ROUND(I1389/F1389*100,2)</f>
        <v>10.61</v>
      </c>
      <c r="K1389" s="124">
        <f>K1390+K1396+K1410</f>
        <v>-33393.489999999743</v>
      </c>
      <c r="L1389" s="55">
        <f>ROUND(K1389*100/-F1389,2)</f>
        <v>0.98</v>
      </c>
      <c r="M1389" s="49">
        <v>121248</v>
      </c>
      <c r="N1389" s="49">
        <f>ROUND(M1389/12*7,2)</f>
        <v>70728</v>
      </c>
      <c r="O1389" s="52">
        <f t="shared" ref="O1389:V1389" si="605">O1390+O1396+O1410</f>
        <v>73982</v>
      </c>
      <c r="P1389" s="52">
        <f t="shared" si="605"/>
        <v>73896</v>
      </c>
      <c r="Q1389" s="124">
        <f t="shared" si="605"/>
        <v>86</v>
      </c>
      <c r="R1389" s="52">
        <f t="shared" si="605"/>
        <v>3224</v>
      </c>
      <c r="S1389" s="52">
        <f t="shared" si="605"/>
        <v>1881</v>
      </c>
      <c r="T1389" s="134">
        <f t="shared" si="605"/>
        <v>2215</v>
      </c>
      <c r="U1389" s="134">
        <f t="shared" si="605"/>
        <v>2214</v>
      </c>
      <c r="V1389" s="59">
        <f t="shared" si="605"/>
        <v>1</v>
      </c>
      <c r="W1389" s="59"/>
      <c r="X1389" s="25"/>
    </row>
    <row r="1390" spans="1:27" s="35" customFormat="1" ht="15.75" x14ac:dyDescent="0.25">
      <c r="A1390" s="33" t="s">
        <v>287</v>
      </c>
      <c r="B1390" s="33" t="s">
        <v>329</v>
      </c>
      <c r="C1390" s="23" t="s">
        <v>102</v>
      </c>
      <c r="D1390" s="32" t="s">
        <v>23</v>
      </c>
      <c r="E1390" s="49">
        <f t="shared" ref="E1390:L1390" si="606">SUM(E1391:E1395)</f>
        <v>5566786</v>
      </c>
      <c r="F1390" s="49">
        <f t="shared" si="606"/>
        <v>3247415</v>
      </c>
      <c r="G1390" s="49">
        <f t="shared" si="606"/>
        <v>3574218</v>
      </c>
      <c r="H1390" s="49">
        <f t="shared" si="606"/>
        <v>3247415</v>
      </c>
      <c r="I1390" s="128">
        <f t="shared" si="606"/>
        <v>326803</v>
      </c>
      <c r="J1390" s="128">
        <f t="shared" si="606"/>
        <v>19.45</v>
      </c>
      <c r="K1390" s="128">
        <f t="shared" si="606"/>
        <v>0</v>
      </c>
      <c r="L1390" s="49">
        <f t="shared" si="606"/>
        <v>0</v>
      </c>
      <c r="M1390" s="49"/>
      <c r="N1390" s="49"/>
      <c r="O1390" s="52">
        <f t="shared" ref="O1390:V1390" si="607">SUM(O1391:O1395)</f>
        <v>73671</v>
      </c>
      <c r="P1390" s="52">
        <f t="shared" si="607"/>
        <v>73686</v>
      </c>
      <c r="Q1390" s="124">
        <f t="shared" si="607"/>
        <v>-15</v>
      </c>
      <c r="R1390" s="52">
        <f t="shared" si="607"/>
        <v>3223</v>
      </c>
      <c r="S1390" s="52">
        <f t="shared" si="607"/>
        <v>1880</v>
      </c>
      <c r="T1390" s="139">
        <f t="shared" si="607"/>
        <v>2209</v>
      </c>
      <c r="U1390" s="141">
        <f t="shared" si="607"/>
        <v>2209</v>
      </c>
      <c r="V1390" s="49">
        <f t="shared" si="607"/>
        <v>0</v>
      </c>
      <c r="W1390" s="49"/>
      <c r="X1390" s="25"/>
    </row>
    <row r="1391" spans="1:27" s="35" customFormat="1" ht="15.75" x14ac:dyDescent="0.25">
      <c r="A1391" s="156" t="s">
        <v>287</v>
      </c>
      <c r="B1391" s="33" t="s">
        <v>329</v>
      </c>
      <c r="C1391" s="23" t="s">
        <v>73</v>
      </c>
      <c r="D1391" s="34" t="s">
        <v>106</v>
      </c>
      <c r="E1391" s="53">
        <v>2879567</v>
      </c>
      <c r="F1391" s="99">
        <f>240038*3+239939*4</f>
        <v>1679870</v>
      </c>
      <c r="G1391" s="99">
        <v>2006673</v>
      </c>
      <c r="H1391" s="99">
        <v>1679870</v>
      </c>
      <c r="I1391" s="119">
        <f>G1391-F1391</f>
        <v>326803</v>
      </c>
      <c r="J1391" s="55">
        <f>ROUND(I1391/F1391*100,2)</f>
        <v>19.45</v>
      </c>
      <c r="K1391" s="54"/>
      <c r="L1391" s="55"/>
      <c r="M1391" s="53"/>
      <c r="N1391" s="53"/>
      <c r="O1391" s="53">
        <v>73671</v>
      </c>
      <c r="P1391" s="53">
        <v>73686</v>
      </c>
      <c r="Q1391" s="57">
        <f>O1391-P1391</f>
        <v>-15</v>
      </c>
      <c r="R1391" s="74">
        <v>3223</v>
      </c>
      <c r="S1391" s="53">
        <f>ROUND(R1391/12*7,0)</f>
        <v>1880</v>
      </c>
      <c r="T1391" s="58">
        <v>2209</v>
      </c>
      <c r="U1391" s="58">
        <v>2209</v>
      </c>
      <c r="V1391" s="53">
        <f>T1391-U1391</f>
        <v>0</v>
      </c>
      <c r="W1391" s="53"/>
      <c r="X1391" s="6"/>
      <c r="Z1391" s="176"/>
      <c r="AA1391" s="176"/>
    </row>
    <row r="1392" spans="1:27" s="35" customFormat="1" ht="15.75" x14ac:dyDescent="0.25">
      <c r="A1392" s="33" t="s">
        <v>287</v>
      </c>
      <c r="B1392" s="33" t="s">
        <v>329</v>
      </c>
      <c r="C1392" s="23" t="s">
        <v>74</v>
      </c>
      <c r="D1392" s="116" t="s">
        <v>104</v>
      </c>
      <c r="E1392" s="53">
        <v>2471616</v>
      </c>
      <c r="F1392" s="99">
        <f>205968*7</f>
        <v>1441776</v>
      </c>
      <c r="G1392" s="99">
        <v>1441776</v>
      </c>
      <c r="H1392" s="99">
        <v>1441776</v>
      </c>
      <c r="I1392" s="119"/>
      <c r="J1392" s="55"/>
      <c r="K1392" s="54"/>
      <c r="L1392" s="55"/>
      <c r="M1392" s="59"/>
      <c r="N1392" s="59"/>
      <c r="O1392" s="53"/>
      <c r="P1392" s="53"/>
      <c r="Q1392" s="57">
        <f>O1392-P1392</f>
        <v>0</v>
      </c>
      <c r="R1392" s="53"/>
      <c r="S1392" s="53">
        <f>ROUND(R1392/12*3,0)</f>
        <v>0</v>
      </c>
      <c r="T1392" s="58"/>
      <c r="U1392" s="58"/>
      <c r="V1392" s="53">
        <f>T1392-U1392</f>
        <v>0</v>
      </c>
      <c r="W1392" s="59"/>
      <c r="X1392" s="6"/>
    </row>
    <row r="1393" spans="1:24" s="35" customFormat="1" ht="15.75" x14ac:dyDescent="0.25">
      <c r="A1393" s="33" t="s">
        <v>287</v>
      </c>
      <c r="B1393" s="33" t="s">
        <v>329</v>
      </c>
      <c r="C1393" s="23" t="s">
        <v>74</v>
      </c>
      <c r="D1393" s="116" t="s">
        <v>105</v>
      </c>
      <c r="E1393" s="53">
        <v>215603</v>
      </c>
      <c r="F1393" s="99">
        <f>17967*7</f>
        <v>125769</v>
      </c>
      <c r="G1393" s="99">
        <v>125769</v>
      </c>
      <c r="H1393" s="99">
        <v>125769</v>
      </c>
      <c r="I1393" s="119"/>
      <c r="J1393" s="55"/>
      <c r="K1393" s="54"/>
      <c r="L1393" s="55"/>
      <c r="M1393" s="59"/>
      <c r="N1393" s="59"/>
      <c r="O1393" s="53"/>
      <c r="P1393" s="53"/>
      <c r="Q1393" s="57">
        <f>O1393-P1393</f>
        <v>0</v>
      </c>
      <c r="R1393" s="53"/>
      <c r="S1393" s="53">
        <f>ROUND(R1393/12*3,0)</f>
        <v>0</v>
      </c>
      <c r="T1393" s="58"/>
      <c r="U1393" s="58"/>
      <c r="V1393" s="53">
        <f>T1393-U1393</f>
        <v>0</v>
      </c>
      <c r="W1393" s="59"/>
      <c r="X1393" s="6"/>
    </row>
    <row r="1394" spans="1:24" s="35" customFormat="1" ht="15.75" x14ac:dyDescent="0.25">
      <c r="A1394" s="33" t="s">
        <v>287</v>
      </c>
      <c r="B1394" s="33" t="s">
        <v>329</v>
      </c>
      <c r="C1394" s="23" t="s">
        <v>75</v>
      </c>
      <c r="D1394" s="34" t="s">
        <v>107</v>
      </c>
      <c r="E1394" s="53"/>
      <c r="F1394" s="53"/>
      <c r="G1394" s="53"/>
      <c r="H1394" s="53"/>
      <c r="I1394" s="119"/>
      <c r="J1394" s="55"/>
      <c r="K1394" s="119"/>
      <c r="L1394" s="55"/>
      <c r="M1394" s="59"/>
      <c r="N1394" s="59"/>
      <c r="O1394" s="53"/>
      <c r="P1394" s="53"/>
      <c r="Q1394" s="59">
        <f>O1394-P1394</f>
        <v>0</v>
      </c>
      <c r="R1394" s="53"/>
      <c r="S1394" s="53">
        <f>ROUND(R1394/12*3,0)</f>
        <v>0</v>
      </c>
      <c r="T1394" s="53"/>
      <c r="U1394" s="53"/>
      <c r="V1394" s="53">
        <f>T1394-U1394</f>
        <v>0</v>
      </c>
      <c r="W1394" s="59"/>
      <c r="X1394" s="6"/>
    </row>
    <row r="1395" spans="1:24" s="35" customFormat="1" ht="31.5" x14ac:dyDescent="0.25">
      <c r="A1395" s="33" t="s">
        <v>287</v>
      </c>
      <c r="B1395" s="33" t="s">
        <v>329</v>
      </c>
      <c r="C1395" s="23" t="s">
        <v>76</v>
      </c>
      <c r="D1395" s="34" t="s">
        <v>108</v>
      </c>
      <c r="E1395" s="53"/>
      <c r="F1395" s="53"/>
      <c r="G1395" s="53"/>
      <c r="H1395" s="53"/>
      <c r="I1395" s="54"/>
      <c r="J1395" s="50"/>
      <c r="K1395" s="54"/>
      <c r="L1395" s="55"/>
      <c r="M1395" s="59"/>
      <c r="N1395" s="59"/>
      <c r="O1395" s="53"/>
      <c r="P1395" s="53"/>
      <c r="Q1395" s="57">
        <f>O1395-P1395</f>
        <v>0</v>
      </c>
      <c r="R1395" s="53"/>
      <c r="S1395" s="53">
        <f>ROUND(R1395/12*3,0)</f>
        <v>0</v>
      </c>
      <c r="T1395" s="58"/>
      <c r="U1395" s="58"/>
      <c r="V1395" s="53">
        <f>T1395-U1395</f>
        <v>0</v>
      </c>
      <c r="W1395" s="59"/>
      <c r="X1395" s="6"/>
    </row>
    <row r="1396" spans="1:24" s="35" customFormat="1" ht="15.75" x14ac:dyDescent="0.25">
      <c r="A1396" s="33" t="s">
        <v>287</v>
      </c>
      <c r="B1396" s="22" t="s">
        <v>330</v>
      </c>
      <c r="C1396" s="36"/>
      <c r="D1396" s="32" t="s">
        <v>24</v>
      </c>
      <c r="E1396" s="61">
        <f t="shared" ref="E1396:L1396" si="608">SUM(E1397:E1409)</f>
        <v>0</v>
      </c>
      <c r="F1396" s="61">
        <f t="shared" si="608"/>
        <v>0</v>
      </c>
      <c r="G1396" s="61">
        <f t="shared" si="608"/>
        <v>0</v>
      </c>
      <c r="H1396" s="61">
        <f t="shared" si="608"/>
        <v>0</v>
      </c>
      <c r="I1396" s="120">
        <f t="shared" si="608"/>
        <v>0</v>
      </c>
      <c r="J1396" s="120">
        <f t="shared" si="608"/>
        <v>0</v>
      </c>
      <c r="K1396" s="120">
        <f t="shared" si="608"/>
        <v>0</v>
      </c>
      <c r="L1396" s="61">
        <f t="shared" si="608"/>
        <v>0</v>
      </c>
      <c r="M1396" s="61"/>
      <c r="N1396" s="61"/>
      <c r="O1396" s="61">
        <f t="shared" ref="O1396:V1396" si="609">SUM(O1397:O1409)</f>
        <v>0</v>
      </c>
      <c r="P1396" s="61">
        <f t="shared" si="609"/>
        <v>0</v>
      </c>
      <c r="Q1396" s="120">
        <f t="shared" si="609"/>
        <v>0</v>
      </c>
      <c r="R1396" s="61">
        <f t="shared" si="609"/>
        <v>0</v>
      </c>
      <c r="S1396" s="61">
        <f t="shared" si="609"/>
        <v>0</v>
      </c>
      <c r="T1396" s="137">
        <f t="shared" si="609"/>
        <v>0</v>
      </c>
      <c r="U1396" s="137">
        <f t="shared" si="609"/>
        <v>0</v>
      </c>
      <c r="V1396" s="61">
        <f t="shared" si="609"/>
        <v>0</v>
      </c>
      <c r="W1396" s="68"/>
      <c r="X1396" s="6"/>
    </row>
    <row r="1397" spans="1:24" s="35" customFormat="1" ht="15.75" x14ac:dyDescent="0.25">
      <c r="A1397" s="33" t="s">
        <v>287</v>
      </c>
      <c r="B1397" s="33" t="s">
        <v>330</v>
      </c>
      <c r="C1397" s="37" t="s">
        <v>25</v>
      </c>
      <c r="D1397" s="34" t="s">
        <v>54</v>
      </c>
      <c r="E1397" s="53"/>
      <c r="F1397" s="53"/>
      <c r="G1397" s="53"/>
      <c r="H1397" s="53"/>
      <c r="I1397" s="54"/>
      <c r="J1397" s="50"/>
      <c r="K1397" s="54"/>
      <c r="L1397" s="55"/>
      <c r="M1397" s="59"/>
      <c r="N1397" s="59"/>
      <c r="O1397" s="53"/>
      <c r="P1397" s="53"/>
      <c r="Q1397" s="57">
        <f t="shared" ref="Q1397:Q1409" si="610">O1397-P1397</f>
        <v>0</v>
      </c>
      <c r="R1397" s="53"/>
      <c r="S1397" s="53">
        <f t="shared" ref="S1397:S1409" si="611">ROUND(R1397/12*3,0)</f>
        <v>0</v>
      </c>
      <c r="T1397" s="58"/>
      <c r="U1397" s="58"/>
      <c r="V1397" s="53">
        <f t="shared" ref="V1397:V1409" si="612">T1397-U1397</f>
        <v>0</v>
      </c>
      <c r="W1397" s="59"/>
      <c r="X1397" s="6"/>
    </row>
    <row r="1398" spans="1:24" s="35" customFormat="1" ht="15.75" x14ac:dyDescent="0.25">
      <c r="A1398" s="33" t="s">
        <v>287</v>
      </c>
      <c r="B1398" s="33" t="s">
        <v>330</v>
      </c>
      <c r="C1398" s="37" t="s">
        <v>26</v>
      </c>
      <c r="D1398" s="34" t="s">
        <v>27</v>
      </c>
      <c r="E1398" s="53"/>
      <c r="F1398" s="53"/>
      <c r="G1398" s="53"/>
      <c r="H1398" s="53"/>
      <c r="I1398" s="54"/>
      <c r="J1398" s="50"/>
      <c r="K1398" s="54"/>
      <c r="L1398" s="55"/>
      <c r="M1398" s="59"/>
      <c r="N1398" s="59"/>
      <c r="O1398" s="53"/>
      <c r="P1398" s="53"/>
      <c r="Q1398" s="57">
        <f t="shared" si="610"/>
        <v>0</v>
      </c>
      <c r="R1398" s="53"/>
      <c r="S1398" s="53">
        <f t="shared" si="611"/>
        <v>0</v>
      </c>
      <c r="T1398" s="58"/>
      <c r="U1398" s="58"/>
      <c r="V1398" s="53">
        <f t="shared" si="612"/>
        <v>0</v>
      </c>
      <c r="W1398" s="59"/>
      <c r="X1398" s="6"/>
    </row>
    <row r="1399" spans="1:24" s="35" customFormat="1" ht="31.5" x14ac:dyDescent="0.25">
      <c r="A1399" s="33" t="s">
        <v>287</v>
      </c>
      <c r="B1399" s="33" t="s">
        <v>330</v>
      </c>
      <c r="C1399" s="37" t="s">
        <v>28</v>
      </c>
      <c r="D1399" s="34" t="s">
        <v>29</v>
      </c>
      <c r="E1399" s="53"/>
      <c r="F1399" s="53"/>
      <c r="G1399" s="53"/>
      <c r="H1399" s="53"/>
      <c r="I1399" s="54"/>
      <c r="J1399" s="50"/>
      <c r="K1399" s="54"/>
      <c r="L1399" s="55"/>
      <c r="M1399" s="59"/>
      <c r="N1399" s="59"/>
      <c r="O1399" s="53"/>
      <c r="P1399" s="53"/>
      <c r="Q1399" s="57">
        <f t="shared" si="610"/>
        <v>0</v>
      </c>
      <c r="R1399" s="53"/>
      <c r="S1399" s="53">
        <f t="shared" si="611"/>
        <v>0</v>
      </c>
      <c r="T1399" s="58"/>
      <c r="U1399" s="58"/>
      <c r="V1399" s="53">
        <f t="shared" si="612"/>
        <v>0</v>
      </c>
      <c r="W1399" s="59"/>
      <c r="X1399" s="6"/>
    </row>
    <row r="1400" spans="1:24" s="35" customFormat="1" ht="15.75" x14ac:dyDescent="0.25">
      <c r="A1400" s="33" t="s">
        <v>287</v>
      </c>
      <c r="B1400" s="33" t="s">
        <v>330</v>
      </c>
      <c r="C1400" s="37" t="s">
        <v>56</v>
      </c>
      <c r="D1400" s="34" t="s">
        <v>53</v>
      </c>
      <c r="E1400" s="53"/>
      <c r="F1400" s="53"/>
      <c r="G1400" s="53"/>
      <c r="H1400" s="53"/>
      <c r="I1400" s="54"/>
      <c r="J1400" s="50"/>
      <c r="K1400" s="54"/>
      <c r="L1400" s="55"/>
      <c r="M1400" s="59"/>
      <c r="N1400" s="59"/>
      <c r="O1400" s="53"/>
      <c r="P1400" s="53"/>
      <c r="Q1400" s="57">
        <f t="shared" si="610"/>
        <v>0</v>
      </c>
      <c r="R1400" s="53"/>
      <c r="S1400" s="53">
        <f t="shared" si="611"/>
        <v>0</v>
      </c>
      <c r="T1400" s="58"/>
      <c r="U1400" s="58"/>
      <c r="V1400" s="53">
        <f t="shared" si="612"/>
        <v>0</v>
      </c>
      <c r="W1400" s="59"/>
      <c r="X1400" s="6"/>
    </row>
    <row r="1401" spans="1:24" s="35" customFormat="1" ht="15.75" x14ac:dyDescent="0.25">
      <c r="A1401" s="33" t="s">
        <v>287</v>
      </c>
      <c r="B1401" s="33" t="s">
        <v>330</v>
      </c>
      <c r="C1401" s="37" t="s">
        <v>57</v>
      </c>
      <c r="D1401" s="34" t="s">
        <v>68</v>
      </c>
      <c r="E1401" s="53"/>
      <c r="F1401" s="53"/>
      <c r="G1401" s="53"/>
      <c r="H1401" s="53"/>
      <c r="I1401" s="54"/>
      <c r="J1401" s="50"/>
      <c r="K1401" s="54"/>
      <c r="L1401" s="55"/>
      <c r="M1401" s="59"/>
      <c r="N1401" s="59"/>
      <c r="O1401" s="53"/>
      <c r="P1401" s="53"/>
      <c r="Q1401" s="57">
        <f t="shared" si="610"/>
        <v>0</v>
      </c>
      <c r="R1401" s="53"/>
      <c r="S1401" s="53">
        <f t="shared" si="611"/>
        <v>0</v>
      </c>
      <c r="T1401" s="58"/>
      <c r="U1401" s="58"/>
      <c r="V1401" s="53">
        <f t="shared" si="612"/>
        <v>0</v>
      </c>
      <c r="W1401" s="59"/>
      <c r="X1401" s="6"/>
    </row>
    <row r="1402" spans="1:24" s="35" customFormat="1" ht="15.75" x14ac:dyDescent="0.25">
      <c r="A1402" s="33" t="s">
        <v>287</v>
      </c>
      <c r="B1402" s="33" t="s">
        <v>330</v>
      </c>
      <c r="C1402" s="37" t="s">
        <v>58</v>
      </c>
      <c r="D1402" s="34" t="s">
        <v>70</v>
      </c>
      <c r="E1402" s="53"/>
      <c r="F1402" s="53"/>
      <c r="G1402" s="53"/>
      <c r="H1402" s="53"/>
      <c r="I1402" s="54"/>
      <c r="J1402" s="50"/>
      <c r="K1402" s="54"/>
      <c r="L1402" s="55"/>
      <c r="M1402" s="59"/>
      <c r="N1402" s="59"/>
      <c r="O1402" s="53"/>
      <c r="P1402" s="53"/>
      <c r="Q1402" s="57">
        <f t="shared" si="610"/>
        <v>0</v>
      </c>
      <c r="R1402" s="53"/>
      <c r="S1402" s="53">
        <f t="shared" si="611"/>
        <v>0</v>
      </c>
      <c r="T1402" s="58"/>
      <c r="U1402" s="58"/>
      <c r="V1402" s="53">
        <f t="shared" si="612"/>
        <v>0</v>
      </c>
      <c r="W1402" s="59"/>
      <c r="X1402" s="6"/>
    </row>
    <row r="1403" spans="1:24" s="35" customFormat="1" ht="31.5" x14ac:dyDescent="0.25">
      <c r="A1403" s="33" t="s">
        <v>287</v>
      </c>
      <c r="B1403" s="33" t="s">
        <v>330</v>
      </c>
      <c r="C1403" s="37" t="s">
        <v>59</v>
      </c>
      <c r="D1403" s="34" t="s">
        <v>69</v>
      </c>
      <c r="E1403" s="53"/>
      <c r="F1403" s="53"/>
      <c r="G1403" s="53"/>
      <c r="H1403" s="53"/>
      <c r="I1403" s="54"/>
      <c r="J1403" s="50"/>
      <c r="K1403" s="54"/>
      <c r="L1403" s="55"/>
      <c r="M1403" s="59"/>
      <c r="N1403" s="59"/>
      <c r="O1403" s="53"/>
      <c r="P1403" s="53"/>
      <c r="Q1403" s="57">
        <f t="shared" si="610"/>
        <v>0</v>
      </c>
      <c r="R1403" s="53"/>
      <c r="S1403" s="53">
        <f t="shared" si="611"/>
        <v>0</v>
      </c>
      <c r="T1403" s="58"/>
      <c r="U1403" s="58"/>
      <c r="V1403" s="53">
        <f t="shared" si="612"/>
        <v>0</v>
      </c>
      <c r="W1403" s="59"/>
      <c r="X1403" s="6"/>
    </row>
    <row r="1404" spans="1:24" s="35" customFormat="1" ht="15.75" x14ac:dyDescent="0.25">
      <c r="A1404" s="33" t="s">
        <v>287</v>
      </c>
      <c r="B1404" s="33" t="s">
        <v>330</v>
      </c>
      <c r="C1404" s="37" t="s">
        <v>60</v>
      </c>
      <c r="D1404" s="34" t="s">
        <v>72</v>
      </c>
      <c r="E1404" s="53"/>
      <c r="F1404" s="53"/>
      <c r="G1404" s="53"/>
      <c r="H1404" s="53"/>
      <c r="I1404" s="54"/>
      <c r="J1404" s="50"/>
      <c r="K1404" s="54"/>
      <c r="L1404" s="55"/>
      <c r="M1404" s="59"/>
      <c r="N1404" s="59"/>
      <c r="O1404" s="53"/>
      <c r="P1404" s="53"/>
      <c r="Q1404" s="57">
        <f t="shared" si="610"/>
        <v>0</v>
      </c>
      <c r="R1404" s="53"/>
      <c r="S1404" s="53">
        <f t="shared" si="611"/>
        <v>0</v>
      </c>
      <c r="T1404" s="58"/>
      <c r="U1404" s="58"/>
      <c r="V1404" s="53">
        <f t="shared" si="612"/>
        <v>0</v>
      </c>
      <c r="W1404" s="59"/>
      <c r="X1404" s="6"/>
    </row>
    <row r="1405" spans="1:24" s="35" customFormat="1" ht="15.75" x14ac:dyDescent="0.25">
      <c r="A1405" s="33" t="s">
        <v>287</v>
      </c>
      <c r="B1405" s="33" t="s">
        <v>330</v>
      </c>
      <c r="C1405" s="37" t="s">
        <v>61</v>
      </c>
      <c r="D1405" s="34" t="s">
        <v>67</v>
      </c>
      <c r="E1405" s="53"/>
      <c r="F1405" s="53"/>
      <c r="G1405" s="53"/>
      <c r="H1405" s="53"/>
      <c r="I1405" s="54"/>
      <c r="J1405" s="50"/>
      <c r="K1405" s="54"/>
      <c r="L1405" s="55"/>
      <c r="M1405" s="59"/>
      <c r="N1405" s="59"/>
      <c r="O1405" s="53"/>
      <c r="P1405" s="53"/>
      <c r="Q1405" s="57">
        <f t="shared" si="610"/>
        <v>0</v>
      </c>
      <c r="R1405" s="53"/>
      <c r="S1405" s="53">
        <f t="shared" si="611"/>
        <v>0</v>
      </c>
      <c r="T1405" s="58"/>
      <c r="U1405" s="58"/>
      <c r="V1405" s="53">
        <f t="shared" si="612"/>
        <v>0</v>
      </c>
      <c r="W1405" s="59"/>
      <c r="X1405" s="6"/>
    </row>
    <row r="1406" spans="1:24" s="35" customFormat="1" ht="15.75" x14ac:dyDescent="0.25">
      <c r="A1406" s="33" t="s">
        <v>287</v>
      </c>
      <c r="B1406" s="33" t="s">
        <v>330</v>
      </c>
      <c r="C1406" s="37" t="s">
        <v>62</v>
      </c>
      <c r="D1406" s="34" t="s">
        <v>66</v>
      </c>
      <c r="E1406" s="53"/>
      <c r="F1406" s="53"/>
      <c r="G1406" s="53"/>
      <c r="H1406" s="53"/>
      <c r="I1406" s="54"/>
      <c r="J1406" s="50"/>
      <c r="K1406" s="54"/>
      <c r="L1406" s="55"/>
      <c r="M1406" s="59"/>
      <c r="N1406" s="59"/>
      <c r="O1406" s="53"/>
      <c r="P1406" s="53"/>
      <c r="Q1406" s="57">
        <f t="shared" si="610"/>
        <v>0</v>
      </c>
      <c r="R1406" s="53"/>
      <c r="S1406" s="53">
        <f t="shared" si="611"/>
        <v>0</v>
      </c>
      <c r="T1406" s="58"/>
      <c r="U1406" s="58"/>
      <c r="V1406" s="53">
        <f t="shared" si="612"/>
        <v>0</v>
      </c>
      <c r="W1406" s="59"/>
      <c r="X1406" s="6"/>
    </row>
    <row r="1407" spans="1:24" s="35" customFormat="1" ht="15.75" x14ac:dyDescent="0.25">
      <c r="A1407" s="33" t="s">
        <v>287</v>
      </c>
      <c r="B1407" s="33" t="s">
        <v>330</v>
      </c>
      <c r="C1407" s="37" t="s">
        <v>63</v>
      </c>
      <c r="D1407" s="34" t="s">
        <v>52</v>
      </c>
      <c r="E1407" s="53"/>
      <c r="F1407" s="53"/>
      <c r="G1407" s="53"/>
      <c r="H1407" s="53"/>
      <c r="I1407" s="54"/>
      <c r="J1407" s="50"/>
      <c r="K1407" s="54"/>
      <c r="L1407" s="55"/>
      <c r="M1407" s="59"/>
      <c r="N1407" s="59"/>
      <c r="O1407" s="53"/>
      <c r="P1407" s="53"/>
      <c r="Q1407" s="57">
        <f t="shared" si="610"/>
        <v>0</v>
      </c>
      <c r="R1407" s="53"/>
      <c r="S1407" s="53">
        <f t="shared" si="611"/>
        <v>0</v>
      </c>
      <c r="T1407" s="58"/>
      <c r="U1407" s="58"/>
      <c r="V1407" s="53">
        <f t="shared" si="612"/>
        <v>0</v>
      </c>
      <c r="W1407" s="59"/>
      <c r="X1407" s="6"/>
    </row>
    <row r="1408" spans="1:24" s="35" customFormat="1" ht="15.75" x14ac:dyDescent="0.25">
      <c r="A1408" s="33" t="s">
        <v>287</v>
      </c>
      <c r="B1408" s="33" t="s">
        <v>330</v>
      </c>
      <c r="C1408" s="37" t="s">
        <v>64</v>
      </c>
      <c r="D1408" s="34" t="s">
        <v>55</v>
      </c>
      <c r="E1408" s="53"/>
      <c r="F1408" s="53"/>
      <c r="G1408" s="53"/>
      <c r="H1408" s="53"/>
      <c r="I1408" s="119"/>
      <c r="J1408" s="55"/>
      <c r="K1408" s="119"/>
      <c r="L1408" s="55"/>
      <c r="M1408" s="59"/>
      <c r="N1408" s="59"/>
      <c r="O1408" s="53"/>
      <c r="P1408" s="53"/>
      <c r="Q1408" s="59">
        <f t="shared" si="610"/>
        <v>0</v>
      </c>
      <c r="R1408" s="53"/>
      <c r="S1408" s="53">
        <f t="shared" si="611"/>
        <v>0</v>
      </c>
      <c r="T1408" s="53"/>
      <c r="U1408" s="53"/>
      <c r="V1408" s="53">
        <f t="shared" si="612"/>
        <v>0</v>
      </c>
      <c r="W1408" s="59"/>
      <c r="X1408" s="6"/>
    </row>
    <row r="1409" spans="1:28" s="35" customFormat="1" ht="15.75" x14ac:dyDescent="0.25">
      <c r="A1409" s="33" t="s">
        <v>287</v>
      </c>
      <c r="B1409" s="33" t="s">
        <v>330</v>
      </c>
      <c r="C1409" s="37" t="s">
        <v>65</v>
      </c>
      <c r="D1409" s="34" t="s">
        <v>71</v>
      </c>
      <c r="E1409" s="53"/>
      <c r="F1409" s="53"/>
      <c r="G1409" s="53"/>
      <c r="H1409" s="53"/>
      <c r="I1409" s="54"/>
      <c r="J1409" s="50"/>
      <c r="K1409" s="54"/>
      <c r="L1409" s="55"/>
      <c r="M1409" s="59"/>
      <c r="N1409" s="59"/>
      <c r="O1409" s="53"/>
      <c r="P1409" s="53"/>
      <c r="Q1409" s="57">
        <f t="shared" si="610"/>
        <v>0</v>
      </c>
      <c r="R1409" s="53"/>
      <c r="S1409" s="53">
        <f t="shared" si="611"/>
        <v>0</v>
      </c>
      <c r="T1409" s="58"/>
      <c r="U1409" s="58"/>
      <c r="V1409" s="53">
        <f t="shared" si="612"/>
        <v>0</v>
      </c>
      <c r="W1409" s="59"/>
      <c r="X1409" s="6"/>
    </row>
    <row r="1410" spans="1:28" s="35" customFormat="1" ht="31.5" x14ac:dyDescent="0.25">
      <c r="A1410" s="33" t="s">
        <v>287</v>
      </c>
      <c r="B1410" s="22" t="s">
        <v>331</v>
      </c>
      <c r="C1410" s="23" t="s">
        <v>102</v>
      </c>
      <c r="D1410" s="32" t="s">
        <v>30</v>
      </c>
      <c r="E1410" s="61">
        <f>SUM(E1411:E1427)</f>
        <v>257541</v>
      </c>
      <c r="F1410" s="61">
        <f>SUM(F1411:F1427)</f>
        <v>150478</v>
      </c>
      <c r="G1410" s="61">
        <f>SUM(G1411:G1427)</f>
        <v>155751.22000000026</v>
      </c>
      <c r="H1410" s="61">
        <f>SUM(H1411:H1427)</f>
        <v>110661</v>
      </c>
      <c r="I1410" s="120">
        <f>SUM(I1411:I1427)</f>
        <v>33640.71</v>
      </c>
      <c r="J1410" s="50">
        <f>ROUND(I1410/F1410*100,2)</f>
        <v>22.36</v>
      </c>
      <c r="K1410" s="120">
        <f>SUM(K1411:K1427)</f>
        <v>-33393.489999999743</v>
      </c>
      <c r="L1410" s="61" t="e">
        <f>SUM(L1411:L1427)</f>
        <v>#DIV/0!</v>
      </c>
      <c r="M1410" s="61"/>
      <c r="N1410" s="61"/>
      <c r="O1410" s="61">
        <f t="shared" ref="O1410:V1410" si="613">SUM(O1411:O1425)</f>
        <v>311</v>
      </c>
      <c r="P1410" s="61">
        <f t="shared" si="613"/>
        <v>210</v>
      </c>
      <c r="Q1410" s="120">
        <f t="shared" si="613"/>
        <v>101</v>
      </c>
      <c r="R1410" s="61">
        <f t="shared" si="613"/>
        <v>1</v>
      </c>
      <c r="S1410" s="61">
        <f t="shared" si="613"/>
        <v>1</v>
      </c>
      <c r="T1410" s="137">
        <f t="shared" si="613"/>
        <v>6</v>
      </c>
      <c r="U1410" s="137">
        <f t="shared" si="613"/>
        <v>5</v>
      </c>
      <c r="V1410" s="61">
        <f t="shared" si="613"/>
        <v>1</v>
      </c>
      <c r="W1410" s="61"/>
      <c r="X1410" s="6"/>
    </row>
    <row r="1411" spans="1:28" s="35" customFormat="1" ht="15.75" x14ac:dyDescent="0.25">
      <c r="A1411" s="33" t="s">
        <v>287</v>
      </c>
      <c r="B1411" s="33" t="s">
        <v>331</v>
      </c>
      <c r="C1411" s="23" t="s">
        <v>79</v>
      </c>
      <c r="D1411" s="43" t="s">
        <v>77</v>
      </c>
      <c r="E1411" s="53">
        <v>18341</v>
      </c>
      <c r="F1411" s="53">
        <f t="shared" ref="F1411:F1412" si="614">ROUND(E1411/12*7,0)</f>
        <v>10699</v>
      </c>
      <c r="G1411" s="59">
        <v>42553.64</v>
      </c>
      <c r="H1411" s="99">
        <v>18341</v>
      </c>
      <c r="I1411" s="119">
        <f t="shared" ref="I1411:I1412" si="615">G1411-F1411</f>
        <v>31854.639999999999</v>
      </c>
      <c r="J1411" s="55">
        <f t="shared" ref="J1411:J1412" si="616">ROUND(I1411/F1411*100,2)</f>
        <v>297.73</v>
      </c>
      <c r="K1411" s="54"/>
      <c r="L1411" s="55"/>
      <c r="M1411" s="59"/>
      <c r="N1411" s="59"/>
      <c r="O1411" s="53"/>
      <c r="P1411" s="53"/>
      <c r="Q1411" s="57">
        <f t="shared" ref="Q1411:Q1425" si="617">O1411-P1411</f>
        <v>0</v>
      </c>
      <c r="R1411" s="53"/>
      <c r="S1411" s="53">
        <f>ROUND(R1411/12*3,0)</f>
        <v>0</v>
      </c>
      <c r="T1411" s="58"/>
      <c r="U1411" s="58"/>
      <c r="V1411" s="53">
        <f t="shared" ref="V1411:V1425" si="618">T1411-U1411</f>
        <v>0</v>
      </c>
      <c r="W1411" s="59"/>
      <c r="X1411" s="6"/>
      <c r="Y1411" s="177"/>
      <c r="Z1411" s="177"/>
      <c r="AA1411" s="177"/>
      <c r="AB1411" s="177"/>
    </row>
    <row r="1412" spans="1:28" s="35" customFormat="1" ht="15.75" x14ac:dyDescent="0.25">
      <c r="A1412" s="33" t="s">
        <v>287</v>
      </c>
      <c r="B1412" s="33" t="s">
        <v>331</v>
      </c>
      <c r="C1412" s="23" t="s">
        <v>80</v>
      </c>
      <c r="D1412" s="43" t="s">
        <v>319</v>
      </c>
      <c r="E1412" s="53">
        <v>4096</v>
      </c>
      <c r="F1412" s="53">
        <f t="shared" si="614"/>
        <v>2389</v>
      </c>
      <c r="G1412" s="59">
        <v>3686.31</v>
      </c>
      <c r="H1412" s="99">
        <v>2867</v>
      </c>
      <c r="I1412" s="119">
        <f t="shared" si="615"/>
        <v>1297.31</v>
      </c>
      <c r="J1412" s="55">
        <f t="shared" si="616"/>
        <v>54.3</v>
      </c>
      <c r="K1412" s="54"/>
      <c r="L1412" s="55"/>
      <c r="M1412" s="59"/>
      <c r="N1412" s="59"/>
      <c r="O1412" s="53"/>
      <c r="P1412" s="53"/>
      <c r="Q1412" s="57">
        <f t="shared" si="617"/>
        <v>0</v>
      </c>
      <c r="R1412" s="53"/>
      <c r="S1412" s="53">
        <f>ROUND(R1412/12*3,0)</f>
        <v>0</v>
      </c>
      <c r="T1412" s="58"/>
      <c r="U1412" s="58"/>
      <c r="V1412" s="53">
        <f t="shared" si="618"/>
        <v>0</v>
      </c>
      <c r="W1412" s="59"/>
      <c r="X1412" s="6"/>
      <c r="Y1412" s="177"/>
      <c r="Z1412" s="177"/>
    </row>
    <row r="1413" spans="1:28" s="35" customFormat="1" ht="15.75" x14ac:dyDescent="0.25">
      <c r="A1413" s="33" t="s">
        <v>287</v>
      </c>
      <c r="B1413" s="33" t="s">
        <v>331</v>
      </c>
      <c r="C1413" s="23" t="s">
        <v>82</v>
      </c>
      <c r="D1413" s="34" t="s">
        <v>81</v>
      </c>
      <c r="E1413" s="53"/>
      <c r="F1413" s="53"/>
      <c r="G1413" s="53"/>
      <c r="H1413" s="53"/>
      <c r="I1413" s="54"/>
      <c r="J1413" s="50"/>
      <c r="K1413" s="54"/>
      <c r="L1413" s="55"/>
      <c r="M1413" s="59"/>
      <c r="N1413" s="59"/>
      <c r="O1413" s="53"/>
      <c r="P1413" s="53"/>
      <c r="Q1413" s="57">
        <f t="shared" si="617"/>
        <v>0</v>
      </c>
      <c r="R1413" s="53"/>
      <c r="S1413" s="53">
        <f>ROUND(R1413/12*4,0)</f>
        <v>0</v>
      </c>
      <c r="T1413" s="58"/>
      <c r="U1413" s="58"/>
      <c r="V1413" s="53">
        <f t="shared" si="618"/>
        <v>0</v>
      </c>
      <c r="W1413" s="59"/>
      <c r="X1413" s="6"/>
    </row>
    <row r="1414" spans="1:28" s="35" customFormat="1" ht="31.5" x14ac:dyDescent="0.25">
      <c r="A1414" s="33" t="s">
        <v>287</v>
      </c>
      <c r="B1414" s="33" t="s">
        <v>331</v>
      </c>
      <c r="C1414" s="23" t="s">
        <v>84</v>
      </c>
      <c r="D1414" s="43" t="s">
        <v>83</v>
      </c>
      <c r="E1414" s="53"/>
      <c r="F1414" s="123"/>
      <c r="G1414" s="53"/>
      <c r="H1414" s="53"/>
      <c r="I1414" s="54"/>
      <c r="J1414" s="50"/>
      <c r="K1414" s="54"/>
      <c r="L1414" s="55"/>
      <c r="M1414" s="59"/>
      <c r="N1414" s="59"/>
      <c r="O1414" s="53"/>
      <c r="P1414" s="53"/>
      <c r="Q1414" s="57">
        <f t="shared" si="617"/>
        <v>0</v>
      </c>
      <c r="R1414" s="53"/>
      <c r="S1414" s="53">
        <f>ROUND(R1414/12*3,0)</f>
        <v>0</v>
      </c>
      <c r="T1414" s="58"/>
      <c r="U1414" s="58"/>
      <c r="V1414" s="53">
        <f t="shared" si="618"/>
        <v>0</v>
      </c>
      <c r="W1414" s="59"/>
      <c r="X1414" s="6"/>
    </row>
    <row r="1415" spans="1:28" s="35" customFormat="1" ht="15.75" x14ac:dyDescent="0.25">
      <c r="A1415" s="33" t="s">
        <v>287</v>
      </c>
      <c r="B1415" s="33" t="s">
        <v>331</v>
      </c>
      <c r="C1415" s="23" t="s">
        <v>95</v>
      </c>
      <c r="D1415" s="43" t="s">
        <v>96</v>
      </c>
      <c r="E1415" s="53"/>
      <c r="F1415" s="53"/>
      <c r="G1415" s="53"/>
      <c r="H1415" s="53"/>
      <c r="I1415" s="54"/>
      <c r="J1415" s="50"/>
      <c r="K1415" s="54"/>
      <c r="L1415" s="55"/>
      <c r="M1415" s="59"/>
      <c r="N1415" s="59"/>
      <c r="O1415" s="53"/>
      <c r="P1415" s="53"/>
      <c r="Q1415" s="57">
        <f t="shared" si="617"/>
        <v>0</v>
      </c>
      <c r="R1415" s="53"/>
      <c r="S1415" s="53">
        <f>ROUND(R1415/12*3,0)</f>
        <v>0</v>
      </c>
      <c r="T1415" s="58"/>
      <c r="U1415" s="58"/>
      <c r="V1415" s="53">
        <f t="shared" si="618"/>
        <v>0</v>
      </c>
      <c r="W1415" s="59"/>
      <c r="X1415" s="6"/>
    </row>
    <row r="1416" spans="1:28" s="35" customFormat="1" ht="31.5" x14ac:dyDescent="0.25">
      <c r="A1416" s="33" t="s">
        <v>287</v>
      </c>
      <c r="B1416" s="33" t="s">
        <v>331</v>
      </c>
      <c r="C1416" s="23" t="s">
        <v>86</v>
      </c>
      <c r="D1416" s="43" t="s">
        <v>85</v>
      </c>
      <c r="E1416" s="53">
        <v>591</v>
      </c>
      <c r="F1416" s="53">
        <f>E1416</f>
        <v>591</v>
      </c>
      <c r="G1416" s="59">
        <v>3150</v>
      </c>
      <c r="H1416" s="99">
        <v>3150</v>
      </c>
      <c r="I1416" s="119"/>
      <c r="J1416" s="55"/>
      <c r="K1416" s="54"/>
      <c r="L1416" s="55"/>
      <c r="M1416" s="59"/>
      <c r="N1416" s="59"/>
      <c r="O1416" s="53">
        <v>210</v>
      </c>
      <c r="P1416" s="53">
        <v>210</v>
      </c>
      <c r="Q1416" s="57">
        <f t="shared" si="617"/>
        <v>0</v>
      </c>
      <c r="R1416" s="74">
        <v>1</v>
      </c>
      <c r="S1416" s="53">
        <f>R1416</f>
        <v>1</v>
      </c>
      <c r="T1416" s="58">
        <v>5</v>
      </c>
      <c r="U1416" s="58">
        <v>5</v>
      </c>
      <c r="V1416" s="53">
        <f t="shared" si="618"/>
        <v>0</v>
      </c>
      <c r="W1416" s="59"/>
      <c r="X1416" s="6"/>
    </row>
    <row r="1417" spans="1:28" s="35" customFormat="1" ht="31.5" x14ac:dyDescent="0.25">
      <c r="A1417" s="33" t="s">
        <v>287</v>
      </c>
      <c r="B1417" s="33" t="s">
        <v>331</v>
      </c>
      <c r="C1417" s="23" t="s">
        <v>102</v>
      </c>
      <c r="D1417" s="39" t="s">
        <v>351</v>
      </c>
      <c r="E1417" s="53"/>
      <c r="F1417" s="53"/>
      <c r="G1417" s="53">
        <v>2467</v>
      </c>
      <c r="H1417" s="53"/>
      <c r="I1417" s="54"/>
      <c r="J1417" s="50"/>
      <c r="K1417" s="54"/>
      <c r="L1417" s="55"/>
      <c r="M1417" s="59"/>
      <c r="N1417" s="59"/>
      <c r="O1417" s="53">
        <v>101</v>
      </c>
      <c r="P1417" s="53"/>
      <c r="Q1417" s="57">
        <f t="shared" si="617"/>
        <v>101</v>
      </c>
      <c r="R1417" s="74"/>
      <c r="S1417" s="53">
        <f t="shared" ref="S1417" si="619">ROUND(R1417/12*6,0)</f>
        <v>0</v>
      </c>
      <c r="T1417" s="58">
        <v>1</v>
      </c>
      <c r="U1417" s="58"/>
      <c r="V1417" s="53">
        <f t="shared" si="618"/>
        <v>1</v>
      </c>
      <c r="W1417" s="59"/>
      <c r="X1417" s="6"/>
    </row>
    <row r="1418" spans="1:28" s="35" customFormat="1" ht="15.75" x14ac:dyDescent="0.25">
      <c r="A1418" s="33" t="s">
        <v>287</v>
      </c>
      <c r="B1418" s="33" t="s">
        <v>331</v>
      </c>
      <c r="C1418" s="23" t="s">
        <v>89</v>
      </c>
      <c r="D1418" s="43" t="s">
        <v>88</v>
      </c>
      <c r="E1418" s="53"/>
      <c r="F1418" s="53"/>
      <c r="G1418" s="53"/>
      <c r="H1418" s="53"/>
      <c r="I1418" s="55">
        <f>G1418-F1418</f>
        <v>0</v>
      </c>
      <c r="J1418" s="55" t="e">
        <f>ROUND(I1418/F1418*100,2)</f>
        <v>#DIV/0!</v>
      </c>
      <c r="K1418" s="54">
        <f>G1418-F1418</f>
        <v>0</v>
      </c>
      <c r="L1418" s="55" t="e">
        <f>ROUND(K1418*100/-F1418,2)</f>
        <v>#DIV/0!</v>
      </c>
      <c r="M1418" s="59"/>
      <c r="N1418" s="59"/>
      <c r="O1418" s="53"/>
      <c r="P1418" s="53"/>
      <c r="Q1418" s="57">
        <f t="shared" si="617"/>
        <v>0</v>
      </c>
      <c r="R1418" s="53"/>
      <c r="S1418" s="53">
        <f t="shared" ref="S1418:S1425" si="620">ROUND(R1418/12*3,0)</f>
        <v>0</v>
      </c>
      <c r="T1418" s="58"/>
      <c r="U1418" s="58"/>
      <c r="V1418" s="53">
        <f t="shared" si="618"/>
        <v>0</v>
      </c>
      <c r="W1418" s="59"/>
      <c r="X1418" s="6"/>
    </row>
    <row r="1419" spans="1:28" s="35" customFormat="1" ht="37.5" customHeight="1" x14ac:dyDescent="0.25">
      <c r="A1419" s="33" t="s">
        <v>287</v>
      </c>
      <c r="B1419" s="33" t="s">
        <v>331</v>
      </c>
      <c r="C1419" s="23" t="s">
        <v>91</v>
      </c>
      <c r="D1419" s="43" t="s">
        <v>90</v>
      </c>
      <c r="E1419" s="53">
        <v>234254</v>
      </c>
      <c r="F1419" s="53">
        <f>ROUND(E1419/12*7,0)</f>
        <v>136648</v>
      </c>
      <c r="G1419" s="59">
        <v>103254.51000000026</v>
      </c>
      <c r="H1419" s="99">
        <v>86044</v>
      </c>
      <c r="I1419" s="119"/>
      <c r="J1419" s="55"/>
      <c r="K1419" s="54">
        <f t="shared" ref="K1419" si="621">G1419-F1419</f>
        <v>-33393.489999999743</v>
      </c>
      <c r="L1419" s="55">
        <f t="shared" ref="L1419" si="622">ROUND(K1419*100/-F1419,2)</f>
        <v>24.44</v>
      </c>
      <c r="M1419" s="59"/>
      <c r="N1419" s="59"/>
      <c r="O1419" s="53"/>
      <c r="P1419" s="53"/>
      <c r="Q1419" s="57">
        <f t="shared" si="617"/>
        <v>0</v>
      </c>
      <c r="R1419" s="53"/>
      <c r="S1419" s="53">
        <f t="shared" si="620"/>
        <v>0</v>
      </c>
      <c r="T1419" s="58"/>
      <c r="U1419" s="58"/>
      <c r="V1419" s="53">
        <f t="shared" si="618"/>
        <v>0</v>
      </c>
      <c r="W1419" s="59"/>
      <c r="X1419" s="6"/>
    </row>
    <row r="1420" spans="1:28" s="35" customFormat="1" ht="15.75" x14ac:dyDescent="0.25">
      <c r="A1420" s="33" t="s">
        <v>287</v>
      </c>
      <c r="B1420" s="33" t="s">
        <v>331</v>
      </c>
      <c r="C1420" s="23" t="s">
        <v>94</v>
      </c>
      <c r="D1420" s="43" t="s">
        <v>322</v>
      </c>
      <c r="E1420" s="53"/>
      <c r="F1420" s="53"/>
      <c r="G1420" s="53"/>
      <c r="H1420" s="53"/>
      <c r="I1420" s="55">
        <f>G1420-F1420</f>
        <v>0</v>
      </c>
      <c r="J1420" s="55" t="e">
        <f>ROUND(I1420/F1420*100,2)</f>
        <v>#DIV/0!</v>
      </c>
      <c r="K1420" s="54">
        <f>G1420-F1420</f>
        <v>0</v>
      </c>
      <c r="L1420" s="55" t="e">
        <f>ROUND(K1420*100/-F1420,2)</f>
        <v>#DIV/0!</v>
      </c>
      <c r="M1420" s="59"/>
      <c r="N1420" s="59"/>
      <c r="O1420" s="53"/>
      <c r="P1420" s="53"/>
      <c r="Q1420" s="57">
        <f t="shared" si="617"/>
        <v>0</v>
      </c>
      <c r="R1420" s="53"/>
      <c r="S1420" s="53">
        <f t="shared" si="620"/>
        <v>0</v>
      </c>
      <c r="T1420" s="58"/>
      <c r="U1420" s="58"/>
      <c r="V1420" s="53">
        <f t="shared" si="618"/>
        <v>0</v>
      </c>
      <c r="W1420" s="59"/>
      <c r="X1420" s="6"/>
    </row>
    <row r="1421" spans="1:28" s="35" customFormat="1" ht="15.75" x14ac:dyDescent="0.25">
      <c r="A1421" s="33" t="s">
        <v>287</v>
      </c>
      <c r="B1421" s="33" t="s">
        <v>331</v>
      </c>
      <c r="C1421" s="23" t="s">
        <v>93</v>
      </c>
      <c r="D1421" s="43" t="s">
        <v>92</v>
      </c>
      <c r="E1421" s="53"/>
      <c r="F1421" s="53"/>
      <c r="G1421" s="53"/>
      <c r="H1421" s="53"/>
      <c r="I1421" s="54"/>
      <c r="J1421" s="50"/>
      <c r="K1421" s="54"/>
      <c r="L1421" s="55"/>
      <c r="M1421" s="59"/>
      <c r="N1421" s="59"/>
      <c r="O1421" s="53"/>
      <c r="P1421" s="53"/>
      <c r="Q1421" s="57">
        <f t="shared" si="617"/>
        <v>0</v>
      </c>
      <c r="R1421" s="53"/>
      <c r="S1421" s="53">
        <f t="shared" si="620"/>
        <v>0</v>
      </c>
      <c r="T1421" s="58"/>
      <c r="U1421" s="58"/>
      <c r="V1421" s="53">
        <f t="shared" si="618"/>
        <v>0</v>
      </c>
      <c r="W1421" s="59"/>
      <c r="X1421" s="6"/>
    </row>
    <row r="1422" spans="1:28" s="35" customFormat="1" ht="31.5" x14ac:dyDescent="0.25">
      <c r="A1422" s="33" t="s">
        <v>287</v>
      </c>
      <c r="B1422" s="33" t="s">
        <v>331</v>
      </c>
      <c r="C1422" s="23" t="s">
        <v>98</v>
      </c>
      <c r="D1422" s="34" t="s">
        <v>99</v>
      </c>
      <c r="E1422" s="53"/>
      <c r="F1422" s="53"/>
      <c r="G1422" s="53"/>
      <c r="H1422" s="53"/>
      <c r="I1422" s="54"/>
      <c r="J1422" s="50"/>
      <c r="K1422" s="54"/>
      <c r="L1422" s="55"/>
      <c r="M1422" s="59"/>
      <c r="N1422" s="59"/>
      <c r="O1422" s="53"/>
      <c r="P1422" s="53"/>
      <c r="Q1422" s="57">
        <f t="shared" si="617"/>
        <v>0</v>
      </c>
      <c r="R1422" s="53"/>
      <c r="S1422" s="53">
        <f t="shared" si="620"/>
        <v>0</v>
      </c>
      <c r="T1422" s="58"/>
      <c r="U1422" s="58"/>
      <c r="V1422" s="53">
        <f t="shared" si="618"/>
        <v>0</v>
      </c>
      <c r="W1422" s="59"/>
      <c r="X1422" s="6"/>
    </row>
    <row r="1423" spans="1:28" s="35" customFormat="1" ht="15.75" x14ac:dyDescent="0.25">
      <c r="A1423" s="33" t="s">
        <v>287</v>
      </c>
      <c r="B1423" s="33" t="s">
        <v>331</v>
      </c>
      <c r="C1423" s="23" t="s">
        <v>100</v>
      </c>
      <c r="D1423" s="34" t="s">
        <v>101</v>
      </c>
      <c r="E1423" s="53"/>
      <c r="F1423" s="53"/>
      <c r="G1423" s="53"/>
      <c r="H1423" s="53"/>
      <c r="I1423" s="54"/>
      <c r="J1423" s="50"/>
      <c r="K1423" s="54"/>
      <c r="L1423" s="55"/>
      <c r="M1423" s="59"/>
      <c r="N1423" s="59"/>
      <c r="O1423" s="53"/>
      <c r="P1423" s="53"/>
      <c r="Q1423" s="57">
        <f t="shared" si="617"/>
        <v>0</v>
      </c>
      <c r="R1423" s="53"/>
      <c r="S1423" s="53">
        <f t="shared" si="620"/>
        <v>0</v>
      </c>
      <c r="T1423" s="58"/>
      <c r="U1423" s="58"/>
      <c r="V1423" s="53">
        <f t="shared" si="618"/>
        <v>0</v>
      </c>
      <c r="W1423" s="59"/>
      <c r="X1423" s="6"/>
    </row>
    <row r="1424" spans="1:28" s="35" customFormat="1" ht="47.25" x14ac:dyDescent="0.25">
      <c r="A1424" s="33" t="s">
        <v>287</v>
      </c>
      <c r="B1424" s="33" t="s">
        <v>331</v>
      </c>
      <c r="C1424" s="23" t="s">
        <v>102</v>
      </c>
      <c r="D1424" s="39" t="s">
        <v>87</v>
      </c>
      <c r="E1424" s="53"/>
      <c r="F1424" s="53"/>
      <c r="G1424" s="53"/>
      <c r="H1424" s="53"/>
      <c r="I1424" s="54"/>
      <c r="J1424" s="50"/>
      <c r="K1424" s="54"/>
      <c r="L1424" s="55"/>
      <c r="M1424" s="59"/>
      <c r="N1424" s="59"/>
      <c r="O1424" s="53"/>
      <c r="P1424" s="53"/>
      <c r="Q1424" s="57">
        <f t="shared" si="617"/>
        <v>0</v>
      </c>
      <c r="R1424" s="53"/>
      <c r="S1424" s="53">
        <f t="shared" si="620"/>
        <v>0</v>
      </c>
      <c r="T1424" s="58"/>
      <c r="U1424" s="58"/>
      <c r="V1424" s="53">
        <f t="shared" si="618"/>
        <v>0</v>
      </c>
      <c r="W1424" s="59"/>
      <c r="X1424" s="6"/>
    </row>
    <row r="1425" spans="1:24" s="35" customFormat="1" ht="63" x14ac:dyDescent="0.25">
      <c r="A1425" s="33" t="s">
        <v>287</v>
      </c>
      <c r="B1425" s="33" t="s">
        <v>331</v>
      </c>
      <c r="C1425" s="23" t="s">
        <v>102</v>
      </c>
      <c r="D1425" s="39" t="s">
        <v>103</v>
      </c>
      <c r="E1425" s="53"/>
      <c r="F1425" s="53"/>
      <c r="G1425" s="53"/>
      <c r="H1425" s="53"/>
      <c r="I1425" s="54"/>
      <c r="J1425" s="50"/>
      <c r="K1425" s="54"/>
      <c r="L1425" s="55"/>
      <c r="M1425" s="59"/>
      <c r="N1425" s="59"/>
      <c r="O1425" s="53"/>
      <c r="P1425" s="53"/>
      <c r="Q1425" s="57">
        <f t="shared" si="617"/>
        <v>0</v>
      </c>
      <c r="R1425" s="53"/>
      <c r="S1425" s="53">
        <f t="shared" si="620"/>
        <v>0</v>
      </c>
      <c r="T1425" s="58"/>
      <c r="U1425" s="58"/>
      <c r="V1425" s="53">
        <f t="shared" si="618"/>
        <v>0</v>
      </c>
      <c r="W1425" s="59"/>
      <c r="X1425" s="6"/>
    </row>
    <row r="1426" spans="1:24" s="35" customFormat="1" ht="23.25" customHeight="1" x14ac:dyDescent="0.25">
      <c r="A1426" s="33" t="s">
        <v>287</v>
      </c>
      <c r="B1426" s="33" t="s">
        <v>331</v>
      </c>
      <c r="C1426" s="23" t="s">
        <v>361</v>
      </c>
      <c r="D1426" s="39" t="s">
        <v>362</v>
      </c>
      <c r="E1426" s="53">
        <v>259</v>
      </c>
      <c r="F1426" s="53">
        <f>ROUND(E1426/12*7,0)</f>
        <v>151</v>
      </c>
      <c r="G1426" s="59">
        <v>639.76</v>
      </c>
      <c r="H1426" s="99">
        <v>259</v>
      </c>
      <c r="I1426" s="119">
        <f>G1426-F1426</f>
        <v>488.76</v>
      </c>
      <c r="J1426" s="55">
        <f>ROUND(I1426/F1426*100,2)</f>
        <v>323.68</v>
      </c>
      <c r="K1426" s="54"/>
      <c r="L1426" s="55"/>
      <c r="M1426" s="59"/>
      <c r="N1426" s="59"/>
      <c r="O1426" s="53"/>
      <c r="P1426" s="53"/>
      <c r="Q1426" s="59"/>
      <c r="R1426" s="53"/>
      <c r="S1426" s="53"/>
      <c r="T1426" s="53"/>
      <c r="U1426" s="53"/>
      <c r="V1426" s="53"/>
      <c r="W1426" s="59"/>
      <c r="X1426" s="6"/>
    </row>
    <row r="1427" spans="1:24" s="35" customFormat="1" ht="15.75" x14ac:dyDescent="0.25">
      <c r="A1427" s="33" t="s">
        <v>287</v>
      </c>
      <c r="B1427" s="33" t="s">
        <v>331</v>
      </c>
      <c r="C1427" s="23" t="s">
        <v>364</v>
      </c>
      <c r="D1427" s="39" t="s">
        <v>363</v>
      </c>
      <c r="E1427" s="53"/>
      <c r="F1427" s="53"/>
      <c r="G1427" s="53"/>
      <c r="H1427" s="53"/>
      <c r="I1427" s="119"/>
      <c r="J1427" s="55"/>
      <c r="K1427" s="119"/>
      <c r="L1427" s="55"/>
      <c r="M1427" s="59"/>
      <c r="N1427" s="59"/>
      <c r="O1427" s="53"/>
      <c r="P1427" s="53"/>
      <c r="Q1427" s="59"/>
      <c r="R1427" s="53"/>
      <c r="S1427" s="53"/>
      <c r="T1427" s="53"/>
      <c r="U1427" s="53"/>
      <c r="V1427" s="53"/>
      <c r="W1427" s="59"/>
      <c r="X1427" s="6"/>
    </row>
    <row r="1428" spans="1:24" s="35" customFormat="1" ht="15.75" x14ac:dyDescent="0.25">
      <c r="A1428" s="33" t="s">
        <v>287</v>
      </c>
      <c r="B1428" s="21">
        <v>2</v>
      </c>
      <c r="C1428" s="23" t="s">
        <v>102</v>
      </c>
      <c r="D1428" s="40" t="s">
        <v>31</v>
      </c>
      <c r="E1428" s="64">
        <f>E1429+E1435+E1489</f>
        <v>433048</v>
      </c>
      <c r="F1428" s="64">
        <f>F1429+F1435+F1489</f>
        <v>260186.16</v>
      </c>
      <c r="G1428" s="64">
        <f>G1429+G1435+G1489</f>
        <v>288261.36</v>
      </c>
      <c r="H1428" s="64">
        <f>H1429+H1435+H1489</f>
        <v>257617</v>
      </c>
      <c r="I1428" s="126">
        <f>I1429+I1435+I1489</f>
        <v>37026.32</v>
      </c>
      <c r="J1428" s="50">
        <f>ROUND(I1428/F1428*100,2)</f>
        <v>14.23</v>
      </c>
      <c r="K1428" s="126">
        <f>K1429+K1435+K1489</f>
        <v>-8970.6600000000017</v>
      </c>
      <c r="L1428" s="55">
        <f>ROUND(K1428*100/-F1428,2)</f>
        <v>3.45</v>
      </c>
      <c r="M1428" s="64">
        <v>13771</v>
      </c>
      <c r="N1428" s="49">
        <f>ROUND(M1428/12*7,2)</f>
        <v>8033.08</v>
      </c>
      <c r="O1428" s="64">
        <f t="shared" ref="O1428:V1428" si="623">O1429+O1435+O1489</f>
        <v>10368</v>
      </c>
      <c r="P1428" s="64">
        <f t="shared" si="623"/>
        <v>9108</v>
      </c>
      <c r="Q1428" s="126">
        <f t="shared" si="623"/>
        <v>1260</v>
      </c>
      <c r="R1428" s="64">
        <f t="shared" si="623"/>
        <v>215</v>
      </c>
      <c r="S1428" s="64">
        <f t="shared" si="623"/>
        <v>124</v>
      </c>
      <c r="T1428" s="136">
        <f t="shared" si="623"/>
        <v>237</v>
      </c>
      <c r="U1428" s="136">
        <f t="shared" si="623"/>
        <v>228</v>
      </c>
      <c r="V1428" s="53">
        <f t="shared" si="623"/>
        <v>9</v>
      </c>
      <c r="W1428" s="53"/>
      <c r="X1428" s="6"/>
    </row>
    <row r="1429" spans="1:24" s="35" customFormat="1" ht="15.75" x14ac:dyDescent="0.25">
      <c r="A1429" s="33" t="s">
        <v>287</v>
      </c>
      <c r="B1429" s="22" t="s">
        <v>332</v>
      </c>
      <c r="C1429" s="23" t="s">
        <v>102</v>
      </c>
      <c r="D1429" s="32" t="s">
        <v>32</v>
      </c>
      <c r="E1429" s="64">
        <f t="shared" ref="E1429:K1429" si="624">SUM(E1430:E1434)</f>
        <v>29484</v>
      </c>
      <c r="F1429" s="64">
        <f t="shared" si="624"/>
        <v>17077</v>
      </c>
      <c r="G1429" s="64">
        <f t="shared" si="624"/>
        <v>27697</v>
      </c>
      <c r="H1429" s="64">
        <f t="shared" si="624"/>
        <v>17077</v>
      </c>
      <c r="I1429" s="126">
        <f t="shared" si="624"/>
        <v>10620</v>
      </c>
      <c r="J1429" s="126">
        <f t="shared" si="624"/>
        <v>62.19</v>
      </c>
      <c r="K1429" s="126">
        <f t="shared" si="624"/>
        <v>0</v>
      </c>
      <c r="L1429" s="55">
        <f>ROUND(K1429*100/-F1429,2)</f>
        <v>0</v>
      </c>
      <c r="M1429" s="64"/>
      <c r="N1429" s="64"/>
      <c r="O1429" s="64">
        <f t="shared" ref="O1429:V1429" si="625">SUM(O1430:O1434)</f>
        <v>257</v>
      </c>
      <c r="P1429" s="64">
        <f t="shared" si="625"/>
        <v>257</v>
      </c>
      <c r="Q1429" s="126">
        <f t="shared" si="625"/>
        <v>0</v>
      </c>
      <c r="R1429" s="64">
        <f t="shared" si="625"/>
        <v>33</v>
      </c>
      <c r="S1429" s="64">
        <f t="shared" si="625"/>
        <v>19</v>
      </c>
      <c r="T1429" s="136">
        <f t="shared" si="625"/>
        <v>53</v>
      </c>
      <c r="U1429" s="136">
        <f t="shared" si="625"/>
        <v>53</v>
      </c>
      <c r="V1429" s="64">
        <f t="shared" si="625"/>
        <v>0</v>
      </c>
      <c r="W1429" s="64"/>
      <c r="X1429" s="6"/>
    </row>
    <row r="1430" spans="1:24" s="35" customFormat="1" ht="15.75" x14ac:dyDescent="0.25">
      <c r="A1430" s="156" t="s">
        <v>287</v>
      </c>
      <c r="B1430" s="33" t="s">
        <v>332</v>
      </c>
      <c r="C1430" s="23" t="s">
        <v>109</v>
      </c>
      <c r="D1430" s="34" t="s">
        <v>106</v>
      </c>
      <c r="E1430" s="53">
        <v>29484</v>
      </c>
      <c r="F1430" s="99">
        <f>2383*3+2482*4</f>
        <v>17077</v>
      </c>
      <c r="G1430" s="99">
        <v>27697</v>
      </c>
      <c r="H1430" s="99">
        <v>17077</v>
      </c>
      <c r="I1430" s="119">
        <f>G1430-F1430</f>
        <v>10620</v>
      </c>
      <c r="J1430" s="55">
        <f>ROUND(I1430/F1430*100,2)</f>
        <v>62.19</v>
      </c>
      <c r="K1430" s="54"/>
      <c r="L1430" s="55"/>
      <c r="M1430" s="59"/>
      <c r="N1430" s="59"/>
      <c r="O1430" s="53">
        <v>257</v>
      </c>
      <c r="P1430" s="53">
        <v>257</v>
      </c>
      <c r="Q1430" s="57">
        <f>O1430-P1430</f>
        <v>0</v>
      </c>
      <c r="R1430" s="74">
        <v>33</v>
      </c>
      <c r="S1430" s="53">
        <f>ROUND(R1430/12*7,0)</f>
        <v>19</v>
      </c>
      <c r="T1430" s="58">
        <v>53</v>
      </c>
      <c r="U1430" s="58">
        <v>53</v>
      </c>
      <c r="V1430" s="53">
        <f>T1430-U1430</f>
        <v>0</v>
      </c>
      <c r="W1430" s="59"/>
      <c r="X1430" s="6"/>
    </row>
    <row r="1431" spans="1:24" s="35" customFormat="1" ht="31.5" x14ac:dyDescent="0.25">
      <c r="A1431" s="33" t="s">
        <v>287</v>
      </c>
      <c r="B1431" s="33" t="s">
        <v>332</v>
      </c>
      <c r="C1431" s="23" t="s">
        <v>110</v>
      </c>
      <c r="D1431" s="34" t="s">
        <v>114</v>
      </c>
      <c r="E1431" s="53"/>
      <c r="F1431" s="53"/>
      <c r="G1431" s="53"/>
      <c r="H1431" s="53"/>
      <c r="I1431" s="54"/>
      <c r="J1431" s="50"/>
      <c r="K1431" s="54"/>
      <c r="L1431" s="55"/>
      <c r="M1431" s="59"/>
      <c r="N1431" s="59"/>
      <c r="O1431" s="53"/>
      <c r="P1431" s="53"/>
      <c r="Q1431" s="57">
        <f>O1431-P1431</f>
        <v>0</v>
      </c>
      <c r="R1431" s="53"/>
      <c r="S1431" s="53">
        <f>ROUND(R1431/12*3,0)</f>
        <v>0</v>
      </c>
      <c r="T1431" s="58"/>
      <c r="U1431" s="58"/>
      <c r="V1431" s="53">
        <f>T1431-U1431</f>
        <v>0</v>
      </c>
      <c r="W1431" s="59"/>
      <c r="X1431" s="6"/>
    </row>
    <row r="1432" spans="1:24" s="35" customFormat="1" ht="15.75" x14ac:dyDescent="0.25">
      <c r="A1432" s="33" t="s">
        <v>287</v>
      </c>
      <c r="B1432" s="33" t="s">
        <v>332</v>
      </c>
      <c r="C1432" s="23" t="s">
        <v>111</v>
      </c>
      <c r="D1432" s="34" t="s">
        <v>115</v>
      </c>
      <c r="E1432" s="53"/>
      <c r="F1432" s="53"/>
      <c r="G1432" s="53"/>
      <c r="H1432" s="53"/>
      <c r="I1432" s="54"/>
      <c r="J1432" s="50"/>
      <c r="K1432" s="54"/>
      <c r="L1432" s="55"/>
      <c r="M1432" s="59"/>
      <c r="N1432" s="59"/>
      <c r="O1432" s="53"/>
      <c r="P1432" s="53"/>
      <c r="Q1432" s="57">
        <f>O1432-P1432</f>
        <v>0</v>
      </c>
      <c r="R1432" s="53"/>
      <c r="S1432" s="53">
        <f>ROUND(R1432/12*3,0)</f>
        <v>0</v>
      </c>
      <c r="T1432" s="58"/>
      <c r="U1432" s="58"/>
      <c r="V1432" s="53">
        <f>T1432-U1432</f>
        <v>0</v>
      </c>
      <c r="W1432" s="59"/>
      <c r="X1432" s="6"/>
    </row>
    <row r="1433" spans="1:24" s="35" customFormat="1" ht="31.5" x14ac:dyDescent="0.25">
      <c r="A1433" s="33" t="s">
        <v>287</v>
      </c>
      <c r="B1433" s="33" t="s">
        <v>332</v>
      </c>
      <c r="C1433" s="23" t="s">
        <v>113</v>
      </c>
      <c r="D1433" s="34" t="s">
        <v>116</v>
      </c>
      <c r="E1433" s="53"/>
      <c r="F1433" s="53"/>
      <c r="G1433" s="53"/>
      <c r="H1433" s="53"/>
      <c r="I1433" s="119"/>
      <c r="J1433" s="50"/>
      <c r="K1433" s="119"/>
      <c r="L1433" s="55"/>
      <c r="M1433" s="59"/>
      <c r="N1433" s="59"/>
      <c r="O1433" s="53"/>
      <c r="P1433" s="53"/>
      <c r="Q1433" s="59">
        <f>O1433-P1433</f>
        <v>0</v>
      </c>
      <c r="R1433" s="53"/>
      <c r="S1433" s="53">
        <f>ROUND(R1433/12*3,0)</f>
        <v>0</v>
      </c>
      <c r="T1433" s="53"/>
      <c r="U1433" s="53"/>
      <c r="V1433" s="53">
        <f>T1433-U1433</f>
        <v>0</v>
      </c>
      <c r="W1433" s="59"/>
      <c r="X1433" s="6"/>
    </row>
    <row r="1434" spans="1:24" s="35" customFormat="1" ht="15.75" x14ac:dyDescent="0.25">
      <c r="A1434" s="33" t="s">
        <v>287</v>
      </c>
      <c r="B1434" s="33" t="s">
        <v>332</v>
      </c>
      <c r="C1434" s="23" t="s">
        <v>112</v>
      </c>
      <c r="D1434" s="34" t="s">
        <v>117</v>
      </c>
      <c r="E1434" s="53"/>
      <c r="F1434" s="99"/>
      <c r="G1434" s="53"/>
      <c r="H1434" s="53"/>
      <c r="I1434" s="54"/>
      <c r="J1434" s="50"/>
      <c r="K1434" s="54"/>
      <c r="L1434" s="55"/>
      <c r="M1434" s="59"/>
      <c r="N1434" s="59"/>
      <c r="O1434" s="53"/>
      <c r="P1434" s="53"/>
      <c r="Q1434" s="57">
        <f>O1434-P1434</f>
        <v>0</v>
      </c>
      <c r="R1434" s="53"/>
      <c r="S1434" s="53">
        <f>ROUND(R1434/12*3,0)</f>
        <v>0</v>
      </c>
      <c r="T1434" s="58"/>
      <c r="U1434" s="58"/>
      <c r="V1434" s="53">
        <f>T1434-U1434</f>
        <v>0</v>
      </c>
      <c r="W1434" s="59"/>
      <c r="X1434" s="6"/>
    </row>
    <row r="1435" spans="1:24" s="35" customFormat="1" ht="15.75" x14ac:dyDescent="0.25">
      <c r="A1435" s="33" t="s">
        <v>287</v>
      </c>
      <c r="B1435" s="22" t="s">
        <v>333</v>
      </c>
      <c r="C1435" s="23" t="s">
        <v>102</v>
      </c>
      <c r="D1435" s="41" t="s">
        <v>33</v>
      </c>
      <c r="E1435" s="64">
        <f>SUM(E1436:E1488)</f>
        <v>341522</v>
      </c>
      <c r="F1435" s="64">
        <f>SUM(F1436:F1488)</f>
        <v>199221.16</v>
      </c>
      <c r="G1435" s="64">
        <f>SUM(G1436:G1488)</f>
        <v>203017</v>
      </c>
      <c r="H1435" s="64">
        <f>SUM(H1436:H1488)</f>
        <v>188507</v>
      </c>
      <c r="I1435" s="126">
        <f>SUM(I1436:I1488)</f>
        <v>12647.5</v>
      </c>
      <c r="J1435" s="50">
        <f>ROUND(I1435/F1435*100,2)</f>
        <v>6.35</v>
      </c>
      <c r="K1435" s="126">
        <f>SUM(K1436:K1488)</f>
        <v>-8851.6600000000017</v>
      </c>
      <c r="L1435" s="55">
        <f>ROUND(K1435*100/-F1435,2)</f>
        <v>4.4400000000000004</v>
      </c>
      <c r="M1435" s="64"/>
      <c r="N1435" s="64"/>
      <c r="O1435" s="64">
        <f t="shared" ref="O1435:V1435" si="626">SUM(O1436:O1488)</f>
        <v>10111</v>
      </c>
      <c r="P1435" s="64">
        <f t="shared" si="626"/>
        <v>8851</v>
      </c>
      <c r="Q1435" s="126">
        <f t="shared" si="626"/>
        <v>1260</v>
      </c>
      <c r="R1435" s="64">
        <f t="shared" si="626"/>
        <v>182</v>
      </c>
      <c r="S1435" s="64">
        <f t="shared" si="626"/>
        <v>105</v>
      </c>
      <c r="T1435" s="136">
        <f t="shared" si="626"/>
        <v>184</v>
      </c>
      <c r="U1435" s="136">
        <f t="shared" si="626"/>
        <v>175</v>
      </c>
      <c r="V1435" s="64">
        <f t="shared" si="626"/>
        <v>9</v>
      </c>
      <c r="W1435" s="64"/>
      <c r="X1435" s="6"/>
    </row>
    <row r="1436" spans="1:24" s="35" customFormat="1" ht="31.5" x14ac:dyDescent="0.25">
      <c r="A1436" s="33" t="s">
        <v>287</v>
      </c>
      <c r="B1436" s="33" t="s">
        <v>333</v>
      </c>
      <c r="C1436" s="42" t="s">
        <v>139</v>
      </c>
      <c r="D1436" s="43" t="s">
        <v>119</v>
      </c>
      <c r="E1436" s="53">
        <v>62188</v>
      </c>
      <c r="F1436" s="53">
        <f t="shared" ref="F1436:F1437" si="627">ROUND(E1436/12*7,2)</f>
        <v>36276.33</v>
      </c>
      <c r="G1436" s="99">
        <v>35215</v>
      </c>
      <c r="H1436" s="99">
        <v>34466</v>
      </c>
      <c r="I1436" s="119"/>
      <c r="J1436" s="55"/>
      <c r="K1436" s="54">
        <f t="shared" ref="K1436" si="628">G1436-F1436</f>
        <v>-1061.3300000000017</v>
      </c>
      <c r="L1436" s="55">
        <f t="shared" ref="L1436" si="629">ROUND(K1436*100/-F1436,2)</f>
        <v>2.93</v>
      </c>
      <c r="M1436" s="59"/>
      <c r="N1436" s="59"/>
      <c r="O1436" s="53">
        <v>1764</v>
      </c>
      <c r="P1436" s="53">
        <v>1659</v>
      </c>
      <c r="Q1436" s="57">
        <f t="shared" ref="Q1436:Q1467" si="630">O1436-P1436</f>
        <v>105</v>
      </c>
      <c r="R1436" s="59">
        <v>83</v>
      </c>
      <c r="S1436" s="53">
        <f t="shared" ref="S1436:S1437" si="631">ROUND(R1436/12*7,0)</f>
        <v>48</v>
      </c>
      <c r="T1436" s="58">
        <v>44</v>
      </c>
      <c r="U1436" s="58">
        <v>44</v>
      </c>
      <c r="V1436" s="53">
        <f t="shared" ref="V1436:V1467" si="632">T1436-U1436</f>
        <v>0</v>
      </c>
      <c r="W1436" s="59"/>
      <c r="X1436" s="6"/>
    </row>
    <row r="1437" spans="1:24" s="35" customFormat="1" ht="47.25" x14ac:dyDescent="0.25">
      <c r="A1437" s="33" t="s">
        <v>287</v>
      </c>
      <c r="B1437" s="33" t="s">
        <v>333</v>
      </c>
      <c r="C1437" s="42" t="s">
        <v>140</v>
      </c>
      <c r="D1437" s="43" t="s">
        <v>120</v>
      </c>
      <c r="E1437" s="53">
        <v>262974</v>
      </c>
      <c r="F1437" s="53">
        <f t="shared" si="627"/>
        <v>153401.5</v>
      </c>
      <c r="G1437" s="99">
        <v>166049</v>
      </c>
      <c r="H1437" s="99">
        <v>152288</v>
      </c>
      <c r="I1437" s="119">
        <f t="shared" ref="I1437" si="633">G1437-F1437</f>
        <v>12647.5</v>
      </c>
      <c r="J1437" s="55">
        <f t="shared" ref="J1437" si="634">ROUND(I1437/F1437*100,2)</f>
        <v>8.24</v>
      </c>
      <c r="K1437" s="54"/>
      <c r="L1437" s="55"/>
      <c r="M1437" s="59"/>
      <c r="N1437" s="59"/>
      <c r="O1437" s="53">
        <v>8319</v>
      </c>
      <c r="P1437" s="53">
        <v>7164</v>
      </c>
      <c r="Q1437" s="57">
        <f t="shared" si="630"/>
        <v>1155</v>
      </c>
      <c r="R1437" s="59">
        <v>71</v>
      </c>
      <c r="S1437" s="53">
        <f t="shared" si="631"/>
        <v>41</v>
      </c>
      <c r="T1437" s="58">
        <v>137</v>
      </c>
      <c r="U1437" s="58">
        <v>128</v>
      </c>
      <c r="V1437" s="53">
        <f t="shared" si="632"/>
        <v>9</v>
      </c>
      <c r="W1437" s="59"/>
      <c r="X1437" s="6"/>
    </row>
    <row r="1438" spans="1:24" s="35" customFormat="1" ht="31.5" x14ac:dyDescent="0.25">
      <c r="A1438" s="33" t="s">
        <v>287</v>
      </c>
      <c r="B1438" s="33" t="s">
        <v>333</v>
      </c>
      <c r="C1438" s="42" t="s">
        <v>141</v>
      </c>
      <c r="D1438" s="43" t="s">
        <v>142</v>
      </c>
      <c r="E1438" s="53"/>
      <c r="F1438" s="53"/>
      <c r="G1438" s="53"/>
      <c r="H1438" s="53"/>
      <c r="I1438" s="54"/>
      <c r="J1438" s="50"/>
      <c r="K1438" s="54"/>
      <c r="L1438" s="55"/>
      <c r="M1438" s="59"/>
      <c r="N1438" s="59"/>
      <c r="O1438" s="53"/>
      <c r="P1438" s="53"/>
      <c r="Q1438" s="57">
        <f t="shared" si="630"/>
        <v>0</v>
      </c>
      <c r="R1438" s="53"/>
      <c r="S1438" s="53">
        <f t="shared" ref="S1438:S1476" si="635">ROUND(R1438/12*3,0)</f>
        <v>0</v>
      </c>
      <c r="T1438" s="58"/>
      <c r="U1438" s="58"/>
      <c r="V1438" s="53">
        <f t="shared" si="632"/>
        <v>0</v>
      </c>
      <c r="W1438" s="59"/>
      <c r="X1438" s="6"/>
    </row>
    <row r="1439" spans="1:24" s="35" customFormat="1" ht="31.5" x14ac:dyDescent="0.25">
      <c r="A1439" s="33" t="s">
        <v>287</v>
      </c>
      <c r="B1439" s="33" t="s">
        <v>333</v>
      </c>
      <c r="C1439" s="42" t="s">
        <v>143</v>
      </c>
      <c r="D1439" s="43" t="s">
        <v>144</v>
      </c>
      <c r="E1439" s="53"/>
      <c r="F1439" s="53"/>
      <c r="G1439" s="53"/>
      <c r="H1439" s="53"/>
      <c r="I1439" s="54"/>
      <c r="J1439" s="50"/>
      <c r="K1439" s="54"/>
      <c r="L1439" s="55"/>
      <c r="M1439" s="59"/>
      <c r="N1439" s="59"/>
      <c r="O1439" s="53"/>
      <c r="P1439" s="53"/>
      <c r="Q1439" s="57">
        <f t="shared" si="630"/>
        <v>0</v>
      </c>
      <c r="R1439" s="53"/>
      <c r="S1439" s="53">
        <f t="shared" si="635"/>
        <v>0</v>
      </c>
      <c r="T1439" s="58"/>
      <c r="U1439" s="58"/>
      <c r="V1439" s="53">
        <f t="shared" si="632"/>
        <v>0</v>
      </c>
      <c r="W1439" s="59"/>
      <c r="X1439" s="6"/>
    </row>
    <row r="1440" spans="1:24" s="35" customFormat="1" ht="15.75" x14ac:dyDescent="0.25">
      <c r="A1440" s="33" t="s">
        <v>287</v>
      </c>
      <c r="B1440" s="33" t="s">
        <v>333</v>
      </c>
      <c r="C1440" s="42" t="s">
        <v>145</v>
      </c>
      <c r="D1440" s="43" t="s">
        <v>146</v>
      </c>
      <c r="E1440" s="53"/>
      <c r="F1440" s="53"/>
      <c r="G1440" s="53"/>
      <c r="H1440" s="53"/>
      <c r="I1440" s="54"/>
      <c r="J1440" s="50"/>
      <c r="K1440" s="54"/>
      <c r="L1440" s="55"/>
      <c r="M1440" s="59"/>
      <c r="N1440" s="59"/>
      <c r="O1440" s="53"/>
      <c r="P1440" s="53"/>
      <c r="Q1440" s="57">
        <f t="shared" si="630"/>
        <v>0</v>
      </c>
      <c r="R1440" s="53"/>
      <c r="S1440" s="53">
        <f t="shared" si="635"/>
        <v>0</v>
      </c>
      <c r="T1440" s="58"/>
      <c r="U1440" s="58"/>
      <c r="V1440" s="53">
        <f t="shared" si="632"/>
        <v>0</v>
      </c>
      <c r="W1440" s="59"/>
      <c r="X1440" s="6"/>
    </row>
    <row r="1441" spans="1:24" s="35" customFormat="1" ht="15.75" x14ac:dyDescent="0.25">
      <c r="A1441" s="33" t="s">
        <v>287</v>
      </c>
      <c r="B1441" s="33" t="s">
        <v>333</v>
      </c>
      <c r="C1441" s="42" t="s">
        <v>147</v>
      </c>
      <c r="D1441" s="43" t="s">
        <v>148</v>
      </c>
      <c r="E1441" s="53"/>
      <c r="F1441" s="53"/>
      <c r="G1441" s="53"/>
      <c r="H1441" s="53"/>
      <c r="I1441" s="54"/>
      <c r="J1441" s="50"/>
      <c r="K1441" s="54"/>
      <c r="L1441" s="55"/>
      <c r="M1441" s="59"/>
      <c r="N1441" s="59"/>
      <c r="O1441" s="53"/>
      <c r="P1441" s="53"/>
      <c r="Q1441" s="57">
        <f t="shared" si="630"/>
        <v>0</v>
      </c>
      <c r="R1441" s="53"/>
      <c r="S1441" s="53">
        <f t="shared" si="635"/>
        <v>0</v>
      </c>
      <c r="T1441" s="58"/>
      <c r="U1441" s="58"/>
      <c r="V1441" s="53">
        <f t="shared" si="632"/>
        <v>0</v>
      </c>
      <c r="W1441" s="59"/>
      <c r="X1441" s="6"/>
    </row>
    <row r="1442" spans="1:24" s="35" customFormat="1" ht="78.75" x14ac:dyDescent="0.25">
      <c r="A1442" s="33" t="s">
        <v>287</v>
      </c>
      <c r="B1442" s="33" t="s">
        <v>333</v>
      </c>
      <c r="C1442" s="42" t="s">
        <v>149</v>
      </c>
      <c r="D1442" s="43" t="s">
        <v>150</v>
      </c>
      <c r="E1442" s="53"/>
      <c r="F1442" s="53"/>
      <c r="G1442" s="53"/>
      <c r="H1442" s="53"/>
      <c r="I1442" s="54"/>
      <c r="J1442" s="50"/>
      <c r="K1442" s="54"/>
      <c r="L1442" s="55"/>
      <c r="M1442" s="59"/>
      <c r="N1442" s="59"/>
      <c r="O1442" s="53"/>
      <c r="P1442" s="53"/>
      <c r="Q1442" s="57">
        <f t="shared" si="630"/>
        <v>0</v>
      </c>
      <c r="R1442" s="53"/>
      <c r="S1442" s="53">
        <f t="shared" si="635"/>
        <v>0</v>
      </c>
      <c r="T1442" s="58"/>
      <c r="U1442" s="58"/>
      <c r="V1442" s="53">
        <f t="shared" si="632"/>
        <v>0</v>
      </c>
      <c r="W1442" s="59"/>
      <c r="X1442" s="6"/>
    </row>
    <row r="1443" spans="1:24" s="35" customFormat="1" ht="31.5" x14ac:dyDescent="0.25">
      <c r="A1443" s="33" t="s">
        <v>287</v>
      </c>
      <c r="B1443" s="33" t="s">
        <v>333</v>
      </c>
      <c r="C1443" s="42" t="s">
        <v>130</v>
      </c>
      <c r="D1443" s="43" t="s">
        <v>151</v>
      </c>
      <c r="E1443" s="53"/>
      <c r="F1443" s="53"/>
      <c r="G1443" s="53"/>
      <c r="H1443" s="53"/>
      <c r="I1443" s="54"/>
      <c r="J1443" s="50"/>
      <c r="K1443" s="54"/>
      <c r="L1443" s="55"/>
      <c r="M1443" s="59"/>
      <c r="N1443" s="59"/>
      <c r="O1443" s="53"/>
      <c r="P1443" s="53"/>
      <c r="Q1443" s="57">
        <f t="shared" si="630"/>
        <v>0</v>
      </c>
      <c r="R1443" s="53"/>
      <c r="S1443" s="53">
        <f t="shared" si="635"/>
        <v>0</v>
      </c>
      <c r="T1443" s="58"/>
      <c r="U1443" s="58"/>
      <c r="V1443" s="53">
        <f t="shared" si="632"/>
        <v>0</v>
      </c>
      <c r="W1443" s="59"/>
      <c r="X1443" s="6"/>
    </row>
    <row r="1444" spans="1:24" s="35" customFormat="1" ht="47.25" x14ac:dyDescent="0.25">
      <c r="A1444" s="33" t="s">
        <v>287</v>
      </c>
      <c r="B1444" s="33" t="s">
        <v>333</v>
      </c>
      <c r="C1444" s="42" t="s">
        <v>174</v>
      </c>
      <c r="D1444" s="43" t="s">
        <v>175</v>
      </c>
      <c r="E1444" s="53"/>
      <c r="F1444" s="53"/>
      <c r="G1444" s="53"/>
      <c r="H1444" s="53"/>
      <c r="I1444" s="54"/>
      <c r="J1444" s="50"/>
      <c r="K1444" s="54"/>
      <c r="L1444" s="55"/>
      <c r="M1444" s="59"/>
      <c r="N1444" s="59"/>
      <c r="O1444" s="53"/>
      <c r="P1444" s="53"/>
      <c r="Q1444" s="57">
        <f t="shared" si="630"/>
        <v>0</v>
      </c>
      <c r="R1444" s="53"/>
      <c r="S1444" s="53">
        <f t="shared" si="635"/>
        <v>0</v>
      </c>
      <c r="T1444" s="58"/>
      <c r="U1444" s="58"/>
      <c r="V1444" s="53">
        <f t="shared" si="632"/>
        <v>0</v>
      </c>
      <c r="W1444" s="59"/>
      <c r="X1444" s="6"/>
    </row>
    <row r="1445" spans="1:24" s="35" customFormat="1" ht="31.5" x14ac:dyDescent="0.25">
      <c r="A1445" s="33" t="s">
        <v>287</v>
      </c>
      <c r="B1445" s="33" t="s">
        <v>333</v>
      </c>
      <c r="C1445" s="42" t="s">
        <v>129</v>
      </c>
      <c r="D1445" s="43" t="s">
        <v>152</v>
      </c>
      <c r="E1445" s="53"/>
      <c r="F1445" s="53"/>
      <c r="G1445" s="53"/>
      <c r="H1445" s="53"/>
      <c r="I1445" s="54"/>
      <c r="J1445" s="50"/>
      <c r="K1445" s="54"/>
      <c r="L1445" s="55"/>
      <c r="M1445" s="59"/>
      <c r="N1445" s="59"/>
      <c r="O1445" s="53"/>
      <c r="P1445" s="53"/>
      <c r="Q1445" s="57">
        <f t="shared" si="630"/>
        <v>0</v>
      </c>
      <c r="R1445" s="53"/>
      <c r="S1445" s="53">
        <f t="shared" si="635"/>
        <v>0</v>
      </c>
      <c r="T1445" s="58"/>
      <c r="U1445" s="58"/>
      <c r="V1445" s="53">
        <f t="shared" si="632"/>
        <v>0</v>
      </c>
      <c r="W1445" s="59"/>
      <c r="X1445" s="6"/>
    </row>
    <row r="1446" spans="1:24" s="35" customFormat="1" ht="31.5" x14ac:dyDescent="0.25">
      <c r="A1446" s="33" t="s">
        <v>287</v>
      </c>
      <c r="B1446" s="33" t="s">
        <v>333</v>
      </c>
      <c r="C1446" s="42" t="s">
        <v>176</v>
      </c>
      <c r="D1446" s="43" t="s">
        <v>177</v>
      </c>
      <c r="E1446" s="53"/>
      <c r="F1446" s="53"/>
      <c r="G1446" s="53"/>
      <c r="H1446" s="53"/>
      <c r="I1446" s="54"/>
      <c r="J1446" s="50"/>
      <c r="K1446" s="54"/>
      <c r="L1446" s="55"/>
      <c r="M1446" s="59"/>
      <c r="N1446" s="59"/>
      <c r="O1446" s="53"/>
      <c r="P1446" s="53"/>
      <c r="Q1446" s="57">
        <f t="shared" si="630"/>
        <v>0</v>
      </c>
      <c r="R1446" s="53"/>
      <c r="S1446" s="53">
        <f t="shared" si="635"/>
        <v>0</v>
      </c>
      <c r="T1446" s="58"/>
      <c r="U1446" s="58"/>
      <c r="V1446" s="53">
        <f t="shared" si="632"/>
        <v>0</v>
      </c>
      <c r="W1446" s="59"/>
      <c r="X1446" s="6"/>
    </row>
    <row r="1447" spans="1:24" s="35" customFormat="1" ht="15.75" x14ac:dyDescent="0.25">
      <c r="A1447" s="33" t="s">
        <v>287</v>
      </c>
      <c r="B1447" s="33" t="s">
        <v>333</v>
      </c>
      <c r="C1447" s="42" t="s">
        <v>131</v>
      </c>
      <c r="D1447" s="43" t="s">
        <v>153</v>
      </c>
      <c r="E1447" s="53"/>
      <c r="F1447" s="53"/>
      <c r="G1447" s="53"/>
      <c r="H1447" s="53"/>
      <c r="I1447" s="54"/>
      <c r="J1447" s="50"/>
      <c r="K1447" s="54"/>
      <c r="L1447" s="55"/>
      <c r="M1447" s="59"/>
      <c r="N1447" s="59"/>
      <c r="O1447" s="53"/>
      <c r="P1447" s="53"/>
      <c r="Q1447" s="57">
        <f t="shared" si="630"/>
        <v>0</v>
      </c>
      <c r="R1447" s="53"/>
      <c r="S1447" s="53">
        <f t="shared" si="635"/>
        <v>0</v>
      </c>
      <c r="T1447" s="58"/>
      <c r="U1447" s="58"/>
      <c r="V1447" s="53">
        <f t="shared" si="632"/>
        <v>0</v>
      </c>
      <c r="W1447" s="59"/>
      <c r="X1447" s="6"/>
    </row>
    <row r="1448" spans="1:24" s="35" customFormat="1" ht="31.5" x14ac:dyDescent="0.25">
      <c r="A1448" s="33" t="s">
        <v>287</v>
      </c>
      <c r="B1448" s="33" t="s">
        <v>333</v>
      </c>
      <c r="C1448" s="42" t="s">
        <v>178</v>
      </c>
      <c r="D1448" s="43" t="s">
        <v>179</v>
      </c>
      <c r="E1448" s="53"/>
      <c r="F1448" s="53"/>
      <c r="G1448" s="53"/>
      <c r="H1448" s="53"/>
      <c r="I1448" s="54"/>
      <c r="J1448" s="50"/>
      <c r="K1448" s="54"/>
      <c r="L1448" s="55"/>
      <c r="M1448" s="59"/>
      <c r="N1448" s="59"/>
      <c r="O1448" s="53"/>
      <c r="P1448" s="53"/>
      <c r="Q1448" s="57">
        <f t="shared" si="630"/>
        <v>0</v>
      </c>
      <c r="R1448" s="53"/>
      <c r="S1448" s="53">
        <f t="shared" si="635"/>
        <v>0</v>
      </c>
      <c r="T1448" s="58"/>
      <c r="U1448" s="58"/>
      <c r="V1448" s="53">
        <f t="shared" si="632"/>
        <v>0</v>
      </c>
      <c r="W1448" s="59"/>
      <c r="X1448" s="6"/>
    </row>
    <row r="1449" spans="1:24" s="35" customFormat="1" ht="31.5" x14ac:dyDescent="0.25">
      <c r="A1449" s="33" t="s">
        <v>287</v>
      </c>
      <c r="B1449" s="33" t="s">
        <v>333</v>
      </c>
      <c r="C1449" s="42" t="s">
        <v>132</v>
      </c>
      <c r="D1449" s="43" t="s">
        <v>154</v>
      </c>
      <c r="E1449" s="53"/>
      <c r="F1449" s="53"/>
      <c r="G1449" s="53"/>
      <c r="H1449" s="53"/>
      <c r="I1449" s="54"/>
      <c r="J1449" s="50"/>
      <c r="K1449" s="54"/>
      <c r="L1449" s="55"/>
      <c r="M1449" s="59"/>
      <c r="N1449" s="59"/>
      <c r="O1449" s="53"/>
      <c r="P1449" s="53"/>
      <c r="Q1449" s="57">
        <f t="shared" si="630"/>
        <v>0</v>
      </c>
      <c r="R1449" s="53"/>
      <c r="S1449" s="53">
        <f t="shared" si="635"/>
        <v>0</v>
      </c>
      <c r="T1449" s="58"/>
      <c r="U1449" s="58"/>
      <c r="V1449" s="53">
        <f t="shared" si="632"/>
        <v>0</v>
      </c>
      <c r="W1449" s="59"/>
      <c r="X1449" s="6"/>
    </row>
    <row r="1450" spans="1:24" s="35" customFormat="1" ht="15.75" x14ac:dyDescent="0.25">
      <c r="A1450" s="33" t="s">
        <v>287</v>
      </c>
      <c r="B1450" s="33" t="s">
        <v>333</v>
      </c>
      <c r="C1450" s="42" t="s">
        <v>133</v>
      </c>
      <c r="D1450" s="43" t="s">
        <v>155</v>
      </c>
      <c r="E1450" s="53"/>
      <c r="F1450" s="53"/>
      <c r="G1450" s="53"/>
      <c r="H1450" s="53"/>
      <c r="I1450" s="54"/>
      <c r="J1450" s="50"/>
      <c r="K1450" s="54"/>
      <c r="L1450" s="55"/>
      <c r="M1450" s="59"/>
      <c r="N1450" s="59"/>
      <c r="O1450" s="53"/>
      <c r="P1450" s="53"/>
      <c r="Q1450" s="57">
        <f t="shared" si="630"/>
        <v>0</v>
      </c>
      <c r="R1450" s="53"/>
      <c r="S1450" s="53">
        <f t="shared" si="635"/>
        <v>0</v>
      </c>
      <c r="T1450" s="58"/>
      <c r="U1450" s="58"/>
      <c r="V1450" s="53">
        <f t="shared" si="632"/>
        <v>0</v>
      </c>
      <c r="W1450" s="59"/>
      <c r="X1450" s="6"/>
    </row>
    <row r="1451" spans="1:24" s="35" customFormat="1" ht="15.75" x14ac:dyDescent="0.25">
      <c r="A1451" s="33" t="s">
        <v>287</v>
      </c>
      <c r="B1451" s="33" t="s">
        <v>333</v>
      </c>
      <c r="C1451" s="42" t="s">
        <v>135</v>
      </c>
      <c r="D1451" s="43" t="s">
        <v>156</v>
      </c>
      <c r="E1451" s="53"/>
      <c r="F1451" s="53"/>
      <c r="G1451" s="53"/>
      <c r="H1451" s="53"/>
      <c r="I1451" s="54"/>
      <c r="J1451" s="50"/>
      <c r="K1451" s="54"/>
      <c r="L1451" s="55"/>
      <c r="M1451" s="59"/>
      <c r="N1451" s="59"/>
      <c r="O1451" s="53"/>
      <c r="P1451" s="53"/>
      <c r="Q1451" s="57">
        <f t="shared" si="630"/>
        <v>0</v>
      </c>
      <c r="R1451" s="53"/>
      <c r="S1451" s="53">
        <f t="shared" si="635"/>
        <v>0</v>
      </c>
      <c r="T1451" s="58"/>
      <c r="U1451" s="58"/>
      <c r="V1451" s="53">
        <f t="shared" si="632"/>
        <v>0</v>
      </c>
      <c r="W1451" s="59"/>
      <c r="X1451" s="6"/>
    </row>
    <row r="1452" spans="1:24" s="35" customFormat="1" ht="31.5" x14ac:dyDescent="0.25">
      <c r="A1452" s="33" t="s">
        <v>287</v>
      </c>
      <c r="B1452" s="33" t="s">
        <v>333</v>
      </c>
      <c r="C1452" s="42" t="s">
        <v>136</v>
      </c>
      <c r="D1452" s="43" t="s">
        <v>157</v>
      </c>
      <c r="E1452" s="53"/>
      <c r="F1452" s="53"/>
      <c r="G1452" s="53"/>
      <c r="H1452" s="53"/>
      <c r="I1452" s="54"/>
      <c r="J1452" s="50"/>
      <c r="K1452" s="54"/>
      <c r="L1452" s="55"/>
      <c r="M1452" s="59"/>
      <c r="N1452" s="59"/>
      <c r="O1452" s="53"/>
      <c r="P1452" s="53"/>
      <c r="Q1452" s="57">
        <f t="shared" si="630"/>
        <v>0</v>
      </c>
      <c r="R1452" s="53"/>
      <c r="S1452" s="53">
        <f t="shared" si="635"/>
        <v>0</v>
      </c>
      <c r="T1452" s="58"/>
      <c r="U1452" s="58"/>
      <c r="V1452" s="53">
        <f t="shared" si="632"/>
        <v>0</v>
      </c>
      <c r="W1452" s="59"/>
      <c r="X1452" s="6"/>
    </row>
    <row r="1453" spans="1:24" s="35" customFormat="1" ht="47.25" x14ac:dyDescent="0.25">
      <c r="A1453" s="33" t="s">
        <v>287</v>
      </c>
      <c r="B1453" s="33" t="s">
        <v>333</v>
      </c>
      <c r="C1453" s="42" t="s">
        <v>134</v>
      </c>
      <c r="D1453" s="43" t="s">
        <v>158</v>
      </c>
      <c r="E1453" s="53"/>
      <c r="F1453" s="53"/>
      <c r="G1453" s="53"/>
      <c r="H1453" s="53"/>
      <c r="I1453" s="54"/>
      <c r="J1453" s="50"/>
      <c r="K1453" s="54"/>
      <c r="L1453" s="55"/>
      <c r="M1453" s="59"/>
      <c r="N1453" s="59"/>
      <c r="O1453" s="53"/>
      <c r="P1453" s="53"/>
      <c r="Q1453" s="57">
        <f t="shared" si="630"/>
        <v>0</v>
      </c>
      <c r="R1453" s="53"/>
      <c r="S1453" s="53">
        <f t="shared" si="635"/>
        <v>0</v>
      </c>
      <c r="T1453" s="58"/>
      <c r="U1453" s="58"/>
      <c r="V1453" s="53">
        <f t="shared" si="632"/>
        <v>0</v>
      </c>
      <c r="W1453" s="59"/>
      <c r="X1453" s="6"/>
    </row>
    <row r="1454" spans="1:24" s="35" customFormat="1" ht="15.75" x14ac:dyDescent="0.25">
      <c r="A1454" s="33" t="s">
        <v>287</v>
      </c>
      <c r="B1454" s="33" t="s">
        <v>333</v>
      </c>
      <c r="C1454" s="42" t="s">
        <v>138</v>
      </c>
      <c r="D1454" s="43" t="s">
        <v>159</v>
      </c>
      <c r="E1454" s="53"/>
      <c r="F1454" s="53"/>
      <c r="G1454" s="53"/>
      <c r="H1454" s="53"/>
      <c r="I1454" s="54"/>
      <c r="J1454" s="50"/>
      <c r="K1454" s="54"/>
      <c r="L1454" s="55"/>
      <c r="M1454" s="59"/>
      <c r="N1454" s="59"/>
      <c r="O1454" s="53"/>
      <c r="P1454" s="53"/>
      <c r="Q1454" s="57">
        <f t="shared" si="630"/>
        <v>0</v>
      </c>
      <c r="R1454" s="53"/>
      <c r="S1454" s="53">
        <f t="shared" si="635"/>
        <v>0</v>
      </c>
      <c r="T1454" s="58"/>
      <c r="U1454" s="58"/>
      <c r="V1454" s="53">
        <f t="shared" si="632"/>
        <v>0</v>
      </c>
      <c r="W1454" s="59"/>
      <c r="X1454" s="6"/>
    </row>
    <row r="1455" spans="1:24" s="35" customFormat="1" ht="15.75" x14ac:dyDescent="0.25">
      <c r="A1455" s="33" t="s">
        <v>287</v>
      </c>
      <c r="B1455" s="33" t="s">
        <v>333</v>
      </c>
      <c r="C1455" s="42" t="s">
        <v>180</v>
      </c>
      <c r="D1455" s="43" t="s">
        <v>181</v>
      </c>
      <c r="E1455" s="53"/>
      <c r="F1455" s="53"/>
      <c r="G1455" s="53"/>
      <c r="H1455" s="53"/>
      <c r="I1455" s="54"/>
      <c r="J1455" s="50"/>
      <c r="K1455" s="54"/>
      <c r="L1455" s="55"/>
      <c r="M1455" s="59"/>
      <c r="N1455" s="59"/>
      <c r="O1455" s="53"/>
      <c r="P1455" s="53"/>
      <c r="Q1455" s="57">
        <f t="shared" si="630"/>
        <v>0</v>
      </c>
      <c r="R1455" s="53"/>
      <c r="S1455" s="53">
        <f t="shared" si="635"/>
        <v>0</v>
      </c>
      <c r="T1455" s="58"/>
      <c r="U1455" s="58"/>
      <c r="V1455" s="53">
        <f t="shared" si="632"/>
        <v>0</v>
      </c>
      <c r="W1455" s="59"/>
      <c r="X1455" s="6"/>
    </row>
    <row r="1456" spans="1:24" s="35" customFormat="1" ht="31.5" x14ac:dyDescent="0.25">
      <c r="A1456" s="33" t="s">
        <v>287</v>
      </c>
      <c r="B1456" s="33" t="s">
        <v>333</v>
      </c>
      <c r="C1456" s="42" t="s">
        <v>137</v>
      </c>
      <c r="D1456" s="43" t="s">
        <v>160</v>
      </c>
      <c r="E1456" s="53"/>
      <c r="F1456" s="53"/>
      <c r="G1456" s="53"/>
      <c r="H1456" s="53"/>
      <c r="I1456" s="54"/>
      <c r="J1456" s="50"/>
      <c r="K1456" s="54"/>
      <c r="L1456" s="55"/>
      <c r="M1456" s="59"/>
      <c r="N1456" s="59"/>
      <c r="O1456" s="53"/>
      <c r="P1456" s="53"/>
      <c r="Q1456" s="57">
        <f t="shared" si="630"/>
        <v>0</v>
      </c>
      <c r="R1456" s="53"/>
      <c r="S1456" s="53">
        <f t="shared" si="635"/>
        <v>0</v>
      </c>
      <c r="T1456" s="58"/>
      <c r="U1456" s="58"/>
      <c r="V1456" s="53">
        <f t="shared" si="632"/>
        <v>0</v>
      </c>
      <c r="W1456" s="59"/>
      <c r="X1456" s="6"/>
    </row>
    <row r="1457" spans="1:24" s="35" customFormat="1" ht="15.75" x14ac:dyDescent="0.25">
      <c r="A1457" s="33" t="s">
        <v>287</v>
      </c>
      <c r="B1457" s="33" t="s">
        <v>333</v>
      </c>
      <c r="C1457" s="42" t="s">
        <v>127</v>
      </c>
      <c r="D1457" s="43" t="s">
        <v>161</v>
      </c>
      <c r="E1457" s="53"/>
      <c r="F1457" s="53"/>
      <c r="G1457" s="53"/>
      <c r="H1457" s="53"/>
      <c r="I1457" s="54"/>
      <c r="J1457" s="50"/>
      <c r="K1457" s="54"/>
      <c r="L1457" s="55"/>
      <c r="M1457" s="59"/>
      <c r="N1457" s="59"/>
      <c r="O1457" s="53"/>
      <c r="P1457" s="53"/>
      <c r="Q1457" s="57">
        <f t="shared" si="630"/>
        <v>0</v>
      </c>
      <c r="R1457" s="53"/>
      <c r="S1457" s="53">
        <f t="shared" si="635"/>
        <v>0</v>
      </c>
      <c r="T1457" s="58"/>
      <c r="U1457" s="58"/>
      <c r="V1457" s="53">
        <f t="shared" si="632"/>
        <v>0</v>
      </c>
      <c r="W1457" s="59"/>
      <c r="X1457" s="6"/>
    </row>
    <row r="1458" spans="1:24" s="35" customFormat="1" ht="31.5" x14ac:dyDescent="0.25">
      <c r="A1458" s="33" t="s">
        <v>287</v>
      </c>
      <c r="B1458" s="33" t="s">
        <v>333</v>
      </c>
      <c r="C1458" s="42" t="s">
        <v>126</v>
      </c>
      <c r="D1458" s="43" t="s">
        <v>162</v>
      </c>
      <c r="E1458" s="53"/>
      <c r="F1458" s="53"/>
      <c r="G1458" s="53"/>
      <c r="H1458" s="53"/>
      <c r="I1458" s="54"/>
      <c r="J1458" s="50"/>
      <c r="K1458" s="54"/>
      <c r="L1458" s="55"/>
      <c r="M1458" s="59"/>
      <c r="N1458" s="59"/>
      <c r="O1458" s="53"/>
      <c r="P1458" s="53"/>
      <c r="Q1458" s="57">
        <f t="shared" si="630"/>
        <v>0</v>
      </c>
      <c r="R1458" s="53"/>
      <c r="S1458" s="53">
        <f t="shared" si="635"/>
        <v>0</v>
      </c>
      <c r="T1458" s="58"/>
      <c r="U1458" s="58"/>
      <c r="V1458" s="53">
        <f t="shared" si="632"/>
        <v>0</v>
      </c>
      <c r="W1458" s="59"/>
      <c r="X1458" s="6"/>
    </row>
    <row r="1459" spans="1:24" s="35" customFormat="1" ht="15.75" x14ac:dyDescent="0.25">
      <c r="A1459" s="33" t="s">
        <v>287</v>
      </c>
      <c r="B1459" s="33" t="s">
        <v>333</v>
      </c>
      <c r="C1459" s="42" t="s">
        <v>122</v>
      </c>
      <c r="D1459" s="43" t="s">
        <v>163</v>
      </c>
      <c r="E1459" s="53"/>
      <c r="F1459" s="53"/>
      <c r="G1459" s="53"/>
      <c r="H1459" s="53"/>
      <c r="I1459" s="54"/>
      <c r="J1459" s="50"/>
      <c r="K1459" s="54"/>
      <c r="L1459" s="55"/>
      <c r="M1459" s="59"/>
      <c r="N1459" s="59"/>
      <c r="O1459" s="53"/>
      <c r="P1459" s="53"/>
      <c r="Q1459" s="57">
        <f t="shared" si="630"/>
        <v>0</v>
      </c>
      <c r="R1459" s="53"/>
      <c r="S1459" s="53">
        <f t="shared" si="635"/>
        <v>0</v>
      </c>
      <c r="T1459" s="58"/>
      <c r="U1459" s="58"/>
      <c r="V1459" s="53">
        <f t="shared" si="632"/>
        <v>0</v>
      </c>
      <c r="W1459" s="59"/>
      <c r="X1459" s="6"/>
    </row>
    <row r="1460" spans="1:24" s="35" customFormat="1" ht="15.75" x14ac:dyDescent="0.25">
      <c r="A1460" s="33" t="s">
        <v>287</v>
      </c>
      <c r="B1460" s="33" t="s">
        <v>333</v>
      </c>
      <c r="C1460" s="42" t="s">
        <v>123</v>
      </c>
      <c r="D1460" s="43" t="s">
        <v>164</v>
      </c>
      <c r="E1460" s="53"/>
      <c r="F1460" s="53"/>
      <c r="G1460" s="53"/>
      <c r="H1460" s="53"/>
      <c r="I1460" s="54"/>
      <c r="J1460" s="50"/>
      <c r="K1460" s="54"/>
      <c r="L1460" s="55"/>
      <c r="M1460" s="59"/>
      <c r="N1460" s="59"/>
      <c r="O1460" s="53"/>
      <c r="P1460" s="53"/>
      <c r="Q1460" s="57">
        <f t="shared" si="630"/>
        <v>0</v>
      </c>
      <c r="R1460" s="53"/>
      <c r="S1460" s="53">
        <f t="shared" si="635"/>
        <v>0</v>
      </c>
      <c r="T1460" s="58"/>
      <c r="U1460" s="58"/>
      <c r="V1460" s="53">
        <f t="shared" si="632"/>
        <v>0</v>
      </c>
      <c r="W1460" s="59"/>
      <c r="X1460" s="6"/>
    </row>
    <row r="1461" spans="1:24" s="35" customFormat="1" ht="15.75" x14ac:dyDescent="0.25">
      <c r="A1461" s="33" t="s">
        <v>287</v>
      </c>
      <c r="B1461" s="33" t="s">
        <v>333</v>
      </c>
      <c r="C1461" s="42" t="s">
        <v>182</v>
      </c>
      <c r="D1461" s="43" t="s">
        <v>183</v>
      </c>
      <c r="E1461" s="53"/>
      <c r="F1461" s="53"/>
      <c r="G1461" s="53"/>
      <c r="H1461" s="53"/>
      <c r="I1461" s="54"/>
      <c r="J1461" s="50"/>
      <c r="K1461" s="54"/>
      <c r="L1461" s="55"/>
      <c r="M1461" s="59"/>
      <c r="N1461" s="59"/>
      <c r="O1461" s="53"/>
      <c r="P1461" s="53"/>
      <c r="Q1461" s="57">
        <f t="shared" si="630"/>
        <v>0</v>
      </c>
      <c r="R1461" s="53"/>
      <c r="S1461" s="53">
        <f t="shared" si="635"/>
        <v>0</v>
      </c>
      <c r="T1461" s="58"/>
      <c r="U1461" s="58"/>
      <c r="V1461" s="53">
        <f t="shared" si="632"/>
        <v>0</v>
      </c>
      <c r="W1461" s="59"/>
      <c r="X1461" s="6"/>
    </row>
    <row r="1462" spans="1:24" s="35" customFormat="1" ht="15.75" x14ac:dyDescent="0.25">
      <c r="A1462" s="33" t="s">
        <v>287</v>
      </c>
      <c r="B1462" s="33" t="s">
        <v>333</v>
      </c>
      <c r="C1462" s="42" t="s">
        <v>184</v>
      </c>
      <c r="D1462" s="43" t="s">
        <v>185</v>
      </c>
      <c r="E1462" s="53"/>
      <c r="F1462" s="53"/>
      <c r="G1462" s="53"/>
      <c r="H1462" s="53"/>
      <c r="I1462" s="54"/>
      <c r="J1462" s="50"/>
      <c r="K1462" s="54"/>
      <c r="L1462" s="55"/>
      <c r="M1462" s="59"/>
      <c r="N1462" s="59"/>
      <c r="O1462" s="53"/>
      <c r="P1462" s="53"/>
      <c r="Q1462" s="57">
        <f t="shared" si="630"/>
        <v>0</v>
      </c>
      <c r="R1462" s="53"/>
      <c r="S1462" s="53">
        <f t="shared" si="635"/>
        <v>0</v>
      </c>
      <c r="T1462" s="58"/>
      <c r="U1462" s="58"/>
      <c r="V1462" s="53">
        <f t="shared" si="632"/>
        <v>0</v>
      </c>
      <c r="W1462" s="59"/>
      <c r="X1462" s="6"/>
    </row>
    <row r="1463" spans="1:24" s="35" customFormat="1" ht="15.75" x14ac:dyDescent="0.25">
      <c r="A1463" s="33" t="s">
        <v>287</v>
      </c>
      <c r="B1463" s="33" t="s">
        <v>333</v>
      </c>
      <c r="C1463" s="42" t="s">
        <v>186</v>
      </c>
      <c r="D1463" s="43" t="s">
        <v>187</v>
      </c>
      <c r="E1463" s="53"/>
      <c r="F1463" s="53"/>
      <c r="G1463" s="53"/>
      <c r="H1463" s="53"/>
      <c r="I1463" s="54"/>
      <c r="J1463" s="50"/>
      <c r="K1463" s="54"/>
      <c r="L1463" s="55"/>
      <c r="M1463" s="59"/>
      <c r="N1463" s="59"/>
      <c r="O1463" s="53"/>
      <c r="P1463" s="53"/>
      <c r="Q1463" s="57">
        <f t="shared" si="630"/>
        <v>0</v>
      </c>
      <c r="R1463" s="53"/>
      <c r="S1463" s="53">
        <f t="shared" si="635"/>
        <v>0</v>
      </c>
      <c r="T1463" s="58"/>
      <c r="U1463" s="58"/>
      <c r="V1463" s="53">
        <f t="shared" si="632"/>
        <v>0</v>
      </c>
      <c r="W1463" s="59"/>
      <c r="X1463" s="6"/>
    </row>
    <row r="1464" spans="1:24" s="35" customFormat="1" ht="31.5" x14ac:dyDescent="0.25">
      <c r="A1464" s="33" t="s">
        <v>287</v>
      </c>
      <c r="B1464" s="33" t="s">
        <v>333</v>
      </c>
      <c r="C1464" s="42" t="s">
        <v>188</v>
      </c>
      <c r="D1464" s="43" t="s">
        <v>189</v>
      </c>
      <c r="E1464" s="53"/>
      <c r="F1464" s="53"/>
      <c r="G1464" s="53"/>
      <c r="H1464" s="53"/>
      <c r="I1464" s="54"/>
      <c r="J1464" s="50"/>
      <c r="K1464" s="54"/>
      <c r="L1464" s="55"/>
      <c r="M1464" s="59"/>
      <c r="N1464" s="59"/>
      <c r="O1464" s="53"/>
      <c r="P1464" s="53"/>
      <c r="Q1464" s="57">
        <f t="shared" si="630"/>
        <v>0</v>
      </c>
      <c r="R1464" s="53"/>
      <c r="S1464" s="53">
        <f t="shared" si="635"/>
        <v>0</v>
      </c>
      <c r="T1464" s="58"/>
      <c r="U1464" s="58"/>
      <c r="V1464" s="53">
        <f t="shared" si="632"/>
        <v>0</v>
      </c>
      <c r="W1464" s="59"/>
      <c r="X1464" s="6"/>
    </row>
    <row r="1465" spans="1:24" s="35" customFormat="1" ht="15.75" x14ac:dyDescent="0.25">
      <c r="A1465" s="33" t="s">
        <v>287</v>
      </c>
      <c r="B1465" s="33" t="s">
        <v>333</v>
      </c>
      <c r="C1465" s="42" t="s">
        <v>124</v>
      </c>
      <c r="D1465" s="43" t="s">
        <v>165</v>
      </c>
      <c r="E1465" s="53"/>
      <c r="F1465" s="53"/>
      <c r="G1465" s="53"/>
      <c r="H1465" s="53"/>
      <c r="I1465" s="54"/>
      <c r="J1465" s="50"/>
      <c r="K1465" s="54"/>
      <c r="L1465" s="55"/>
      <c r="M1465" s="59"/>
      <c r="N1465" s="59"/>
      <c r="O1465" s="53"/>
      <c r="P1465" s="53"/>
      <c r="Q1465" s="57">
        <f t="shared" si="630"/>
        <v>0</v>
      </c>
      <c r="R1465" s="53"/>
      <c r="S1465" s="53">
        <f t="shared" si="635"/>
        <v>0</v>
      </c>
      <c r="T1465" s="58"/>
      <c r="U1465" s="58"/>
      <c r="V1465" s="53">
        <f t="shared" si="632"/>
        <v>0</v>
      </c>
      <c r="W1465" s="59"/>
      <c r="X1465" s="6"/>
    </row>
    <row r="1466" spans="1:24" s="35" customFormat="1" ht="15.75" x14ac:dyDescent="0.25">
      <c r="A1466" s="33" t="s">
        <v>287</v>
      </c>
      <c r="B1466" s="33" t="s">
        <v>333</v>
      </c>
      <c r="C1466" s="42" t="s">
        <v>125</v>
      </c>
      <c r="D1466" s="43" t="s">
        <v>166</v>
      </c>
      <c r="E1466" s="53"/>
      <c r="F1466" s="53"/>
      <c r="G1466" s="53"/>
      <c r="H1466" s="53"/>
      <c r="I1466" s="54"/>
      <c r="J1466" s="50"/>
      <c r="K1466" s="54"/>
      <c r="L1466" s="55"/>
      <c r="M1466" s="59"/>
      <c r="N1466" s="59"/>
      <c r="O1466" s="53"/>
      <c r="P1466" s="53"/>
      <c r="Q1466" s="57">
        <f t="shared" si="630"/>
        <v>0</v>
      </c>
      <c r="R1466" s="53"/>
      <c r="S1466" s="53">
        <f t="shared" si="635"/>
        <v>0</v>
      </c>
      <c r="T1466" s="58"/>
      <c r="U1466" s="58"/>
      <c r="V1466" s="53">
        <f t="shared" si="632"/>
        <v>0</v>
      </c>
      <c r="W1466" s="59"/>
      <c r="X1466" s="6"/>
    </row>
    <row r="1467" spans="1:24" s="35" customFormat="1" ht="47.25" x14ac:dyDescent="0.25">
      <c r="A1467" s="33" t="s">
        <v>287</v>
      </c>
      <c r="B1467" s="33" t="s">
        <v>333</v>
      </c>
      <c r="C1467" s="42" t="s">
        <v>34</v>
      </c>
      <c r="D1467" s="43" t="s">
        <v>167</v>
      </c>
      <c r="E1467" s="53"/>
      <c r="F1467" s="53"/>
      <c r="G1467" s="53"/>
      <c r="H1467" s="53"/>
      <c r="I1467" s="54"/>
      <c r="J1467" s="50"/>
      <c r="K1467" s="54"/>
      <c r="L1467" s="55"/>
      <c r="M1467" s="59"/>
      <c r="N1467" s="59"/>
      <c r="O1467" s="53"/>
      <c r="P1467" s="53"/>
      <c r="Q1467" s="57">
        <f t="shared" si="630"/>
        <v>0</v>
      </c>
      <c r="R1467" s="53"/>
      <c r="S1467" s="53">
        <f t="shared" si="635"/>
        <v>0</v>
      </c>
      <c r="T1467" s="58"/>
      <c r="U1467" s="58"/>
      <c r="V1467" s="53">
        <f t="shared" si="632"/>
        <v>0</v>
      </c>
      <c r="W1467" s="59"/>
      <c r="X1467" s="6"/>
    </row>
    <row r="1468" spans="1:24" s="35" customFormat="1" ht="15.75" x14ac:dyDescent="0.25">
      <c r="A1468" s="33" t="s">
        <v>287</v>
      </c>
      <c r="B1468" s="33" t="s">
        <v>333</v>
      </c>
      <c r="C1468" s="42" t="s">
        <v>35</v>
      </c>
      <c r="D1468" s="43" t="s">
        <v>168</v>
      </c>
      <c r="E1468" s="53"/>
      <c r="F1468" s="53"/>
      <c r="G1468" s="53"/>
      <c r="H1468" s="53"/>
      <c r="I1468" s="54"/>
      <c r="J1468" s="50"/>
      <c r="K1468" s="54"/>
      <c r="L1468" s="55"/>
      <c r="M1468" s="59"/>
      <c r="N1468" s="59"/>
      <c r="O1468" s="53"/>
      <c r="P1468" s="53"/>
      <c r="Q1468" s="57">
        <f t="shared" ref="Q1468:Q1488" si="636">O1468-P1468</f>
        <v>0</v>
      </c>
      <c r="R1468" s="53"/>
      <c r="S1468" s="53">
        <f t="shared" si="635"/>
        <v>0</v>
      </c>
      <c r="T1468" s="58"/>
      <c r="U1468" s="58"/>
      <c r="V1468" s="53">
        <f t="shared" ref="V1468:V1488" si="637">T1468-U1468</f>
        <v>0</v>
      </c>
      <c r="W1468" s="59"/>
      <c r="X1468" s="6"/>
    </row>
    <row r="1469" spans="1:24" s="35" customFormat="1" ht="31.5" x14ac:dyDescent="0.25">
      <c r="A1469" s="33" t="s">
        <v>287</v>
      </c>
      <c r="B1469" s="33" t="s">
        <v>333</v>
      </c>
      <c r="C1469" s="42" t="s">
        <v>36</v>
      </c>
      <c r="D1469" s="43" t="s">
        <v>190</v>
      </c>
      <c r="E1469" s="53"/>
      <c r="F1469" s="53"/>
      <c r="G1469" s="53"/>
      <c r="H1469" s="53"/>
      <c r="I1469" s="54"/>
      <c r="J1469" s="50"/>
      <c r="K1469" s="54"/>
      <c r="L1469" s="55"/>
      <c r="M1469" s="59"/>
      <c r="N1469" s="59"/>
      <c r="O1469" s="53"/>
      <c r="P1469" s="53"/>
      <c r="Q1469" s="57">
        <f t="shared" si="636"/>
        <v>0</v>
      </c>
      <c r="R1469" s="53"/>
      <c r="S1469" s="53">
        <f t="shared" si="635"/>
        <v>0</v>
      </c>
      <c r="T1469" s="58"/>
      <c r="U1469" s="58"/>
      <c r="V1469" s="53">
        <f t="shared" si="637"/>
        <v>0</v>
      </c>
      <c r="W1469" s="59"/>
      <c r="X1469" s="6"/>
    </row>
    <row r="1470" spans="1:24" s="35" customFormat="1" ht="31.5" x14ac:dyDescent="0.25">
      <c r="A1470" s="33" t="s">
        <v>287</v>
      </c>
      <c r="B1470" s="33" t="s">
        <v>333</v>
      </c>
      <c r="C1470" s="42" t="s">
        <v>37</v>
      </c>
      <c r="D1470" s="43" t="s">
        <v>191</v>
      </c>
      <c r="E1470" s="53"/>
      <c r="F1470" s="53"/>
      <c r="G1470" s="53"/>
      <c r="H1470" s="53"/>
      <c r="I1470" s="54"/>
      <c r="J1470" s="50"/>
      <c r="K1470" s="54"/>
      <c r="L1470" s="55"/>
      <c r="M1470" s="59"/>
      <c r="N1470" s="59"/>
      <c r="O1470" s="53"/>
      <c r="P1470" s="53"/>
      <c r="Q1470" s="57">
        <f t="shared" si="636"/>
        <v>0</v>
      </c>
      <c r="R1470" s="53"/>
      <c r="S1470" s="53">
        <f t="shared" si="635"/>
        <v>0</v>
      </c>
      <c r="T1470" s="58"/>
      <c r="U1470" s="58"/>
      <c r="V1470" s="53">
        <f t="shared" si="637"/>
        <v>0</v>
      </c>
      <c r="W1470" s="59"/>
      <c r="X1470" s="6"/>
    </row>
    <row r="1471" spans="1:24" s="35" customFormat="1" ht="31.5" x14ac:dyDescent="0.25">
      <c r="A1471" s="33" t="s">
        <v>287</v>
      </c>
      <c r="B1471" s="33" t="s">
        <v>333</v>
      </c>
      <c r="C1471" s="42" t="s">
        <v>38</v>
      </c>
      <c r="D1471" s="43" t="s">
        <v>169</v>
      </c>
      <c r="E1471" s="53"/>
      <c r="F1471" s="53"/>
      <c r="G1471" s="53"/>
      <c r="H1471" s="53"/>
      <c r="I1471" s="54"/>
      <c r="J1471" s="50"/>
      <c r="K1471" s="54"/>
      <c r="L1471" s="55"/>
      <c r="M1471" s="59"/>
      <c r="N1471" s="59"/>
      <c r="O1471" s="53"/>
      <c r="P1471" s="53"/>
      <c r="Q1471" s="57">
        <f t="shared" si="636"/>
        <v>0</v>
      </c>
      <c r="R1471" s="53"/>
      <c r="S1471" s="53">
        <f t="shared" si="635"/>
        <v>0</v>
      </c>
      <c r="T1471" s="58"/>
      <c r="U1471" s="58"/>
      <c r="V1471" s="53">
        <f t="shared" si="637"/>
        <v>0</v>
      </c>
      <c r="W1471" s="59"/>
      <c r="X1471" s="6"/>
    </row>
    <row r="1472" spans="1:24" s="35" customFormat="1" ht="15.75" x14ac:dyDescent="0.25">
      <c r="A1472" s="33" t="s">
        <v>287</v>
      </c>
      <c r="B1472" s="33" t="s">
        <v>333</v>
      </c>
      <c r="C1472" s="42" t="s">
        <v>39</v>
      </c>
      <c r="D1472" s="43" t="s">
        <v>170</v>
      </c>
      <c r="E1472" s="53"/>
      <c r="F1472" s="53"/>
      <c r="G1472" s="53"/>
      <c r="H1472" s="53"/>
      <c r="I1472" s="54"/>
      <c r="J1472" s="50"/>
      <c r="K1472" s="54"/>
      <c r="L1472" s="55"/>
      <c r="M1472" s="59"/>
      <c r="N1472" s="59"/>
      <c r="O1472" s="53"/>
      <c r="P1472" s="53"/>
      <c r="Q1472" s="57">
        <f t="shared" si="636"/>
        <v>0</v>
      </c>
      <c r="R1472" s="53"/>
      <c r="S1472" s="53">
        <f t="shared" si="635"/>
        <v>0</v>
      </c>
      <c r="T1472" s="58"/>
      <c r="U1472" s="58"/>
      <c r="V1472" s="53">
        <f t="shared" si="637"/>
        <v>0</v>
      </c>
      <c r="W1472" s="59"/>
      <c r="X1472" s="6"/>
    </row>
    <row r="1473" spans="1:26" s="35" customFormat="1" ht="47.25" x14ac:dyDescent="0.25">
      <c r="A1473" s="33" t="s">
        <v>287</v>
      </c>
      <c r="B1473" s="33" t="s">
        <v>333</v>
      </c>
      <c r="C1473" s="42" t="s">
        <v>40</v>
      </c>
      <c r="D1473" s="43" t="s">
        <v>172</v>
      </c>
      <c r="E1473" s="53"/>
      <c r="F1473" s="53"/>
      <c r="G1473" s="53"/>
      <c r="H1473" s="53"/>
      <c r="I1473" s="54"/>
      <c r="J1473" s="50"/>
      <c r="K1473" s="54"/>
      <c r="L1473" s="55"/>
      <c r="M1473" s="59"/>
      <c r="N1473" s="59"/>
      <c r="O1473" s="53"/>
      <c r="P1473" s="53"/>
      <c r="Q1473" s="57">
        <f t="shared" si="636"/>
        <v>0</v>
      </c>
      <c r="R1473" s="53"/>
      <c r="S1473" s="53">
        <f t="shared" si="635"/>
        <v>0</v>
      </c>
      <c r="T1473" s="58"/>
      <c r="U1473" s="58"/>
      <c r="V1473" s="53">
        <f t="shared" si="637"/>
        <v>0</v>
      </c>
      <c r="W1473" s="59"/>
      <c r="X1473" s="6"/>
    </row>
    <row r="1474" spans="1:26" s="35" customFormat="1" ht="15.75" x14ac:dyDescent="0.25">
      <c r="A1474" s="33" t="s">
        <v>287</v>
      </c>
      <c r="B1474" s="33" t="s">
        <v>333</v>
      </c>
      <c r="C1474" s="42" t="s">
        <v>41</v>
      </c>
      <c r="D1474" s="43" t="s">
        <v>171</v>
      </c>
      <c r="E1474" s="53"/>
      <c r="F1474" s="53"/>
      <c r="G1474" s="53"/>
      <c r="H1474" s="53"/>
      <c r="I1474" s="54"/>
      <c r="J1474" s="50"/>
      <c r="K1474" s="54"/>
      <c r="L1474" s="55"/>
      <c r="M1474" s="59"/>
      <c r="N1474" s="59"/>
      <c r="O1474" s="53"/>
      <c r="P1474" s="53"/>
      <c r="Q1474" s="57">
        <f t="shared" si="636"/>
        <v>0</v>
      </c>
      <c r="R1474" s="53"/>
      <c r="S1474" s="53">
        <f t="shared" si="635"/>
        <v>0</v>
      </c>
      <c r="T1474" s="58"/>
      <c r="U1474" s="58"/>
      <c r="V1474" s="53">
        <f t="shared" si="637"/>
        <v>0</v>
      </c>
      <c r="W1474" s="59"/>
      <c r="X1474" s="6"/>
    </row>
    <row r="1475" spans="1:26" s="35" customFormat="1" ht="15.75" x14ac:dyDescent="0.25">
      <c r="A1475" s="33" t="s">
        <v>287</v>
      </c>
      <c r="B1475" s="33" t="s">
        <v>333</v>
      </c>
      <c r="C1475" s="42" t="s">
        <v>42</v>
      </c>
      <c r="D1475" s="43" t="s">
        <v>192</v>
      </c>
      <c r="E1475" s="53"/>
      <c r="F1475" s="53"/>
      <c r="G1475" s="53"/>
      <c r="H1475" s="53"/>
      <c r="I1475" s="54"/>
      <c r="J1475" s="50"/>
      <c r="K1475" s="54"/>
      <c r="L1475" s="55"/>
      <c r="M1475" s="59"/>
      <c r="N1475" s="59"/>
      <c r="O1475" s="53"/>
      <c r="P1475" s="53"/>
      <c r="Q1475" s="57">
        <f t="shared" si="636"/>
        <v>0</v>
      </c>
      <c r="R1475" s="53"/>
      <c r="S1475" s="53">
        <f t="shared" si="635"/>
        <v>0</v>
      </c>
      <c r="T1475" s="58"/>
      <c r="U1475" s="58"/>
      <c r="V1475" s="53">
        <f t="shared" si="637"/>
        <v>0</v>
      </c>
      <c r="W1475" s="59"/>
      <c r="X1475" s="6"/>
    </row>
    <row r="1476" spans="1:26" s="35" customFormat="1" ht="15.75" x14ac:dyDescent="0.25">
      <c r="A1476" s="33" t="s">
        <v>287</v>
      </c>
      <c r="B1476" s="33" t="s">
        <v>333</v>
      </c>
      <c r="C1476" s="42" t="s">
        <v>43</v>
      </c>
      <c r="D1476" s="43" t="s">
        <v>193</v>
      </c>
      <c r="E1476" s="53"/>
      <c r="F1476" s="53"/>
      <c r="G1476" s="53"/>
      <c r="H1476" s="53"/>
      <c r="I1476" s="54"/>
      <c r="J1476" s="50"/>
      <c r="K1476" s="54"/>
      <c r="L1476" s="55"/>
      <c r="M1476" s="59"/>
      <c r="N1476" s="59"/>
      <c r="O1476" s="53"/>
      <c r="P1476" s="53"/>
      <c r="Q1476" s="57">
        <f t="shared" si="636"/>
        <v>0</v>
      </c>
      <c r="R1476" s="53"/>
      <c r="S1476" s="53">
        <f t="shared" si="635"/>
        <v>0</v>
      </c>
      <c r="T1476" s="58"/>
      <c r="U1476" s="58"/>
      <c r="V1476" s="53">
        <f t="shared" si="637"/>
        <v>0</v>
      </c>
      <c r="W1476" s="59"/>
      <c r="X1476" s="6"/>
    </row>
    <row r="1477" spans="1:26" s="35" customFormat="1" ht="15.75" x14ac:dyDescent="0.25">
      <c r="A1477" s="33" t="s">
        <v>287</v>
      </c>
      <c r="B1477" s="33" t="s">
        <v>333</v>
      </c>
      <c r="C1477" s="42" t="s">
        <v>44</v>
      </c>
      <c r="D1477" s="43" t="s">
        <v>173</v>
      </c>
      <c r="E1477" s="53">
        <v>16360</v>
      </c>
      <c r="F1477" s="53">
        <f>ROUND(E1477/12*7,2)</f>
        <v>9543.33</v>
      </c>
      <c r="G1477" s="99">
        <v>1753</v>
      </c>
      <c r="H1477" s="99">
        <v>1753</v>
      </c>
      <c r="I1477" s="119"/>
      <c r="J1477" s="55"/>
      <c r="K1477" s="54">
        <f>G1477-F1477</f>
        <v>-7790.33</v>
      </c>
      <c r="L1477" s="55">
        <f>ROUND(K1477*100/-F1477,2)</f>
        <v>81.63</v>
      </c>
      <c r="M1477" s="59"/>
      <c r="N1477" s="59"/>
      <c r="O1477" s="53">
        <v>28</v>
      </c>
      <c r="P1477" s="53">
        <v>28</v>
      </c>
      <c r="Q1477" s="57">
        <f t="shared" si="636"/>
        <v>0</v>
      </c>
      <c r="R1477" s="53">
        <v>28</v>
      </c>
      <c r="S1477" s="53">
        <f>ROUND(R1477/12*7,0)</f>
        <v>16</v>
      </c>
      <c r="T1477" s="58">
        <v>3</v>
      </c>
      <c r="U1477" s="58">
        <v>3</v>
      </c>
      <c r="V1477" s="53">
        <f t="shared" si="637"/>
        <v>0</v>
      </c>
      <c r="W1477" s="59"/>
      <c r="X1477" s="6"/>
    </row>
    <row r="1478" spans="1:26" s="35" customFormat="1" ht="15.75" x14ac:dyDescent="0.25">
      <c r="A1478" s="33" t="s">
        <v>287</v>
      </c>
      <c r="B1478" s="33" t="s">
        <v>333</v>
      </c>
      <c r="C1478" s="42" t="s">
        <v>45</v>
      </c>
      <c r="D1478" s="43" t="s">
        <v>187</v>
      </c>
      <c r="E1478" s="53"/>
      <c r="F1478" s="53"/>
      <c r="G1478" s="53"/>
      <c r="H1478" s="53"/>
      <c r="I1478" s="54"/>
      <c r="J1478" s="50"/>
      <c r="K1478" s="54"/>
      <c r="L1478" s="55"/>
      <c r="M1478" s="59"/>
      <c r="N1478" s="59"/>
      <c r="O1478" s="53"/>
      <c r="P1478" s="53"/>
      <c r="Q1478" s="57">
        <f t="shared" si="636"/>
        <v>0</v>
      </c>
      <c r="R1478" s="53"/>
      <c r="S1478" s="53">
        <f t="shared" ref="S1478:S1488" si="638">ROUND(R1478/12*3,0)</f>
        <v>0</v>
      </c>
      <c r="T1478" s="58"/>
      <c r="U1478" s="58"/>
      <c r="V1478" s="53">
        <f t="shared" si="637"/>
        <v>0</v>
      </c>
      <c r="W1478" s="59"/>
      <c r="X1478" s="6"/>
    </row>
    <row r="1479" spans="1:26" s="35" customFormat="1" ht="15.75" x14ac:dyDescent="0.25">
      <c r="A1479" s="33" t="s">
        <v>287</v>
      </c>
      <c r="B1479" s="33" t="s">
        <v>333</v>
      </c>
      <c r="C1479" s="42" t="s">
        <v>46</v>
      </c>
      <c r="D1479" s="43" t="s">
        <v>194</v>
      </c>
      <c r="E1479" s="53"/>
      <c r="F1479" s="53"/>
      <c r="G1479" s="53"/>
      <c r="H1479" s="53"/>
      <c r="I1479" s="54"/>
      <c r="J1479" s="50"/>
      <c r="K1479" s="54"/>
      <c r="L1479" s="55"/>
      <c r="M1479" s="59"/>
      <c r="N1479" s="59"/>
      <c r="O1479" s="53"/>
      <c r="P1479" s="53"/>
      <c r="Q1479" s="57">
        <f t="shared" si="636"/>
        <v>0</v>
      </c>
      <c r="R1479" s="53"/>
      <c r="S1479" s="53">
        <f t="shared" si="638"/>
        <v>0</v>
      </c>
      <c r="T1479" s="58"/>
      <c r="U1479" s="58"/>
      <c r="V1479" s="53">
        <f t="shared" si="637"/>
        <v>0</v>
      </c>
      <c r="W1479" s="59"/>
      <c r="X1479" s="6"/>
    </row>
    <row r="1480" spans="1:26" s="35" customFormat="1" ht="15.75" x14ac:dyDescent="0.25">
      <c r="A1480" s="33" t="s">
        <v>287</v>
      </c>
      <c r="B1480" s="33" t="s">
        <v>333</v>
      </c>
      <c r="C1480" s="42" t="s">
        <v>47</v>
      </c>
      <c r="D1480" s="43" t="s">
        <v>121</v>
      </c>
      <c r="E1480" s="53"/>
      <c r="F1480" s="53"/>
      <c r="G1480" s="53"/>
      <c r="H1480" s="53"/>
      <c r="I1480" s="54"/>
      <c r="J1480" s="50"/>
      <c r="K1480" s="54"/>
      <c r="L1480" s="55"/>
      <c r="M1480" s="59"/>
      <c r="N1480" s="59"/>
      <c r="O1480" s="53"/>
      <c r="P1480" s="53"/>
      <c r="Q1480" s="57">
        <f t="shared" si="636"/>
        <v>0</v>
      </c>
      <c r="R1480" s="53"/>
      <c r="S1480" s="53">
        <f t="shared" si="638"/>
        <v>0</v>
      </c>
      <c r="T1480" s="58"/>
      <c r="U1480" s="58"/>
      <c r="V1480" s="53">
        <f t="shared" si="637"/>
        <v>0</v>
      </c>
      <c r="W1480" s="59"/>
      <c r="X1480" s="6"/>
    </row>
    <row r="1481" spans="1:26" s="35" customFormat="1" ht="15.75" x14ac:dyDescent="0.25">
      <c r="A1481" s="33" t="s">
        <v>287</v>
      </c>
      <c r="B1481" s="33" t="s">
        <v>333</v>
      </c>
      <c r="C1481" s="42" t="s">
        <v>48</v>
      </c>
      <c r="D1481" s="43" t="s">
        <v>195</v>
      </c>
      <c r="E1481" s="53"/>
      <c r="F1481" s="53"/>
      <c r="G1481" s="53"/>
      <c r="H1481" s="53"/>
      <c r="I1481" s="54"/>
      <c r="J1481" s="50"/>
      <c r="K1481" s="54"/>
      <c r="L1481" s="55"/>
      <c r="M1481" s="59"/>
      <c r="N1481" s="59"/>
      <c r="O1481" s="53"/>
      <c r="P1481" s="53"/>
      <c r="Q1481" s="57">
        <f t="shared" si="636"/>
        <v>0</v>
      </c>
      <c r="R1481" s="53"/>
      <c r="S1481" s="53">
        <f t="shared" si="638"/>
        <v>0</v>
      </c>
      <c r="T1481" s="58"/>
      <c r="U1481" s="58"/>
      <c r="V1481" s="53">
        <f t="shared" si="637"/>
        <v>0</v>
      </c>
      <c r="W1481" s="59"/>
      <c r="X1481" s="6"/>
    </row>
    <row r="1482" spans="1:26" s="35" customFormat="1" ht="31.5" x14ac:dyDescent="0.25">
      <c r="A1482" s="33" t="s">
        <v>287</v>
      </c>
      <c r="B1482" s="33" t="s">
        <v>333</v>
      </c>
      <c r="C1482" s="42" t="s">
        <v>128</v>
      </c>
      <c r="D1482" s="43" t="s">
        <v>118</v>
      </c>
      <c r="E1482" s="53"/>
      <c r="F1482" s="53"/>
      <c r="G1482" s="53"/>
      <c r="H1482" s="53"/>
      <c r="I1482" s="54"/>
      <c r="J1482" s="50"/>
      <c r="K1482" s="54"/>
      <c r="L1482" s="55"/>
      <c r="M1482" s="59"/>
      <c r="N1482" s="59"/>
      <c r="O1482" s="53"/>
      <c r="P1482" s="53"/>
      <c r="Q1482" s="57">
        <f t="shared" si="636"/>
        <v>0</v>
      </c>
      <c r="R1482" s="53"/>
      <c r="S1482" s="53">
        <f t="shared" si="638"/>
        <v>0</v>
      </c>
      <c r="T1482" s="58"/>
      <c r="U1482" s="58"/>
      <c r="V1482" s="53">
        <f t="shared" si="637"/>
        <v>0</v>
      </c>
      <c r="W1482" s="59"/>
      <c r="X1482" s="6"/>
    </row>
    <row r="1483" spans="1:26" s="35" customFormat="1" ht="15.75" x14ac:dyDescent="0.25">
      <c r="A1483" s="33" t="s">
        <v>287</v>
      </c>
      <c r="B1483" s="33" t="s">
        <v>333</v>
      </c>
      <c r="C1483" s="42" t="s">
        <v>47</v>
      </c>
      <c r="D1483" s="43" t="s">
        <v>121</v>
      </c>
      <c r="E1483" s="53"/>
      <c r="F1483" s="53"/>
      <c r="G1483" s="53"/>
      <c r="H1483" s="53"/>
      <c r="I1483" s="54"/>
      <c r="J1483" s="50"/>
      <c r="K1483" s="54"/>
      <c r="L1483" s="55"/>
      <c r="M1483" s="59"/>
      <c r="N1483" s="59"/>
      <c r="O1483" s="53"/>
      <c r="P1483" s="53"/>
      <c r="Q1483" s="57">
        <f t="shared" si="636"/>
        <v>0</v>
      </c>
      <c r="R1483" s="53"/>
      <c r="S1483" s="53">
        <f t="shared" si="638"/>
        <v>0</v>
      </c>
      <c r="T1483" s="58"/>
      <c r="U1483" s="58"/>
      <c r="V1483" s="53">
        <f t="shared" si="637"/>
        <v>0</v>
      </c>
      <c r="W1483" s="59"/>
      <c r="X1483" s="6"/>
    </row>
    <row r="1484" spans="1:26" s="35" customFormat="1" ht="31.5" x14ac:dyDescent="0.25">
      <c r="A1484" s="33" t="s">
        <v>287</v>
      </c>
      <c r="B1484" s="33" t="s">
        <v>333</v>
      </c>
      <c r="C1484" s="42" t="s">
        <v>49</v>
      </c>
      <c r="D1484" s="43" t="s">
        <v>196</v>
      </c>
      <c r="E1484" s="53"/>
      <c r="F1484" s="53"/>
      <c r="G1484" s="53"/>
      <c r="H1484" s="53"/>
      <c r="I1484" s="54"/>
      <c r="J1484" s="50"/>
      <c r="K1484" s="54"/>
      <c r="L1484" s="55"/>
      <c r="M1484" s="59"/>
      <c r="N1484" s="59"/>
      <c r="O1484" s="53"/>
      <c r="P1484" s="53"/>
      <c r="Q1484" s="57">
        <f t="shared" si="636"/>
        <v>0</v>
      </c>
      <c r="R1484" s="53"/>
      <c r="S1484" s="53">
        <f t="shared" si="638"/>
        <v>0</v>
      </c>
      <c r="T1484" s="58"/>
      <c r="U1484" s="58"/>
      <c r="V1484" s="53">
        <f t="shared" si="637"/>
        <v>0</v>
      </c>
      <c r="W1484" s="59"/>
      <c r="X1484" s="6"/>
    </row>
    <row r="1485" spans="1:26" s="35" customFormat="1" ht="31.5" x14ac:dyDescent="0.25">
      <c r="A1485" s="33" t="s">
        <v>287</v>
      </c>
      <c r="B1485" s="33" t="s">
        <v>333</v>
      </c>
      <c r="C1485" s="42" t="s">
        <v>197</v>
      </c>
      <c r="D1485" s="43" t="s">
        <v>198</v>
      </c>
      <c r="E1485" s="53"/>
      <c r="F1485" s="53"/>
      <c r="G1485" s="53"/>
      <c r="H1485" s="53"/>
      <c r="I1485" s="54"/>
      <c r="J1485" s="50"/>
      <c r="K1485" s="54"/>
      <c r="L1485" s="55"/>
      <c r="M1485" s="59"/>
      <c r="N1485" s="59"/>
      <c r="O1485" s="53"/>
      <c r="P1485" s="53"/>
      <c r="Q1485" s="57">
        <f t="shared" si="636"/>
        <v>0</v>
      </c>
      <c r="R1485" s="53"/>
      <c r="S1485" s="53">
        <f t="shared" si="638"/>
        <v>0</v>
      </c>
      <c r="T1485" s="58"/>
      <c r="U1485" s="58"/>
      <c r="V1485" s="53">
        <f t="shared" si="637"/>
        <v>0</v>
      </c>
      <c r="W1485" s="59"/>
      <c r="X1485" s="6"/>
    </row>
    <row r="1486" spans="1:26" s="35" customFormat="1" ht="47.25" x14ac:dyDescent="0.25">
      <c r="A1486" s="33" t="s">
        <v>287</v>
      </c>
      <c r="B1486" s="33" t="s">
        <v>333</v>
      </c>
      <c r="C1486" s="42" t="s">
        <v>199</v>
      </c>
      <c r="D1486" s="43" t="s">
        <v>200</v>
      </c>
      <c r="E1486" s="53"/>
      <c r="F1486" s="53"/>
      <c r="G1486" s="53"/>
      <c r="H1486" s="53"/>
      <c r="I1486" s="54"/>
      <c r="J1486" s="50"/>
      <c r="K1486" s="54"/>
      <c r="L1486" s="55"/>
      <c r="M1486" s="59"/>
      <c r="N1486" s="59"/>
      <c r="O1486" s="53"/>
      <c r="P1486" s="53"/>
      <c r="Q1486" s="57">
        <f t="shared" si="636"/>
        <v>0</v>
      </c>
      <c r="R1486" s="53"/>
      <c r="S1486" s="53">
        <f t="shared" si="638"/>
        <v>0</v>
      </c>
      <c r="T1486" s="58"/>
      <c r="U1486" s="58"/>
      <c r="V1486" s="53">
        <f t="shared" si="637"/>
        <v>0</v>
      </c>
      <c r="W1486" s="59"/>
      <c r="X1486" s="6"/>
      <c r="Y1486" s="177"/>
      <c r="Z1486" s="177"/>
    </row>
    <row r="1487" spans="1:26" s="35" customFormat="1" ht="31.5" x14ac:dyDescent="0.25">
      <c r="A1487" s="33" t="s">
        <v>287</v>
      </c>
      <c r="B1487" s="33" t="s">
        <v>333</v>
      </c>
      <c r="C1487" s="42" t="s">
        <v>201</v>
      </c>
      <c r="D1487" s="43" t="s">
        <v>202</v>
      </c>
      <c r="E1487" s="53"/>
      <c r="F1487" s="53"/>
      <c r="G1487" s="53"/>
      <c r="H1487" s="53"/>
      <c r="I1487" s="119"/>
      <c r="J1487" s="55"/>
      <c r="K1487" s="119"/>
      <c r="L1487" s="55"/>
      <c r="M1487" s="59"/>
      <c r="N1487" s="59"/>
      <c r="O1487" s="53"/>
      <c r="P1487" s="53"/>
      <c r="Q1487" s="59">
        <f t="shared" si="636"/>
        <v>0</v>
      </c>
      <c r="R1487" s="53"/>
      <c r="S1487" s="53">
        <f t="shared" si="638"/>
        <v>0</v>
      </c>
      <c r="T1487" s="53"/>
      <c r="U1487" s="53"/>
      <c r="V1487" s="53">
        <f t="shared" si="637"/>
        <v>0</v>
      </c>
      <c r="W1487" s="59"/>
      <c r="X1487" s="6"/>
    </row>
    <row r="1488" spans="1:26" s="35" customFormat="1" ht="47.25" x14ac:dyDescent="0.25">
      <c r="A1488" s="33" t="s">
        <v>287</v>
      </c>
      <c r="B1488" s="33" t="s">
        <v>333</v>
      </c>
      <c r="C1488" s="42" t="s">
        <v>203</v>
      </c>
      <c r="D1488" s="43" t="s">
        <v>204</v>
      </c>
      <c r="E1488" s="53"/>
      <c r="F1488" s="53"/>
      <c r="G1488" s="53"/>
      <c r="H1488" s="53"/>
      <c r="I1488" s="54"/>
      <c r="J1488" s="50"/>
      <c r="K1488" s="54"/>
      <c r="L1488" s="55"/>
      <c r="M1488" s="59"/>
      <c r="N1488" s="59"/>
      <c r="O1488" s="53"/>
      <c r="P1488" s="53"/>
      <c r="Q1488" s="57">
        <f t="shared" si="636"/>
        <v>0</v>
      </c>
      <c r="R1488" s="53"/>
      <c r="S1488" s="53">
        <f t="shared" si="638"/>
        <v>0</v>
      </c>
      <c r="T1488" s="58"/>
      <c r="U1488" s="58"/>
      <c r="V1488" s="53">
        <f t="shared" si="637"/>
        <v>0</v>
      </c>
      <c r="W1488" s="59"/>
      <c r="X1488" s="6"/>
    </row>
    <row r="1489" spans="1:27" s="35" customFormat="1" ht="31.5" x14ac:dyDescent="0.25">
      <c r="A1489" s="33" t="s">
        <v>287</v>
      </c>
      <c r="B1489" s="22" t="s">
        <v>334</v>
      </c>
      <c r="C1489" s="23" t="s">
        <v>102</v>
      </c>
      <c r="D1489" s="32" t="s">
        <v>50</v>
      </c>
      <c r="E1489" s="64">
        <f>SUM(E1490:E1536)</f>
        <v>62042</v>
      </c>
      <c r="F1489" s="64">
        <f>SUM(F1490:F1536)</f>
        <v>43888</v>
      </c>
      <c r="G1489" s="64">
        <f>SUM(G1490:G1536)</f>
        <v>57547.359999999993</v>
      </c>
      <c r="H1489" s="64">
        <f>SUM(H1490:H1536)</f>
        <v>52033</v>
      </c>
      <c r="I1489" s="64">
        <f>SUM(I1490:I1536)</f>
        <v>13758.819999999998</v>
      </c>
      <c r="J1489" s="50">
        <f>ROUND(I1489/F1489*100,2)</f>
        <v>31.35</v>
      </c>
      <c r="K1489" s="64">
        <f>SUM(K1490:K1536)</f>
        <v>-119</v>
      </c>
      <c r="L1489" s="55">
        <f>ROUND(K1489*100/-F1489,2)</f>
        <v>0.27</v>
      </c>
      <c r="M1489" s="64"/>
      <c r="N1489" s="64"/>
      <c r="O1489" s="64">
        <f t="shared" ref="O1489:V1489" si="639">SUM(O1490:O1533)</f>
        <v>0</v>
      </c>
      <c r="P1489" s="64">
        <f t="shared" si="639"/>
        <v>0</v>
      </c>
      <c r="Q1489" s="126">
        <f t="shared" si="639"/>
        <v>0</v>
      </c>
      <c r="R1489" s="64">
        <f t="shared" si="639"/>
        <v>0</v>
      </c>
      <c r="S1489" s="64">
        <f t="shared" si="639"/>
        <v>0</v>
      </c>
      <c r="T1489" s="136">
        <f t="shared" si="639"/>
        <v>0</v>
      </c>
      <c r="U1489" s="136">
        <f t="shared" si="639"/>
        <v>0</v>
      </c>
      <c r="V1489" s="64">
        <f t="shared" si="639"/>
        <v>0</v>
      </c>
      <c r="W1489" s="64"/>
      <c r="X1489" s="6"/>
    </row>
    <row r="1490" spans="1:27" s="35" customFormat="1" ht="63" x14ac:dyDescent="0.25">
      <c r="A1490" s="33" t="s">
        <v>287</v>
      </c>
      <c r="B1490" s="44" t="s">
        <v>334</v>
      </c>
      <c r="C1490" s="23" t="s">
        <v>102</v>
      </c>
      <c r="D1490" s="43" t="s">
        <v>205</v>
      </c>
      <c r="E1490" s="53"/>
      <c r="F1490" s="53"/>
      <c r="G1490" s="53"/>
      <c r="H1490" s="53"/>
      <c r="I1490" s="54"/>
      <c r="J1490" s="50"/>
      <c r="K1490" s="54"/>
      <c r="L1490" s="55"/>
      <c r="M1490" s="59"/>
      <c r="N1490" s="59"/>
      <c r="O1490" s="53"/>
      <c r="P1490" s="53"/>
      <c r="Q1490" s="57">
        <f>O1490-P1490</f>
        <v>0</v>
      </c>
      <c r="R1490" s="53"/>
      <c r="S1490" s="53">
        <f>ROUND(R1490/12*3,0)</f>
        <v>0</v>
      </c>
      <c r="T1490" s="58"/>
      <c r="U1490" s="58"/>
      <c r="V1490" s="53">
        <f>T1490-U1490</f>
        <v>0</v>
      </c>
      <c r="W1490" s="59"/>
      <c r="X1490" s="6"/>
    </row>
    <row r="1491" spans="1:27" s="35" customFormat="1" ht="15.75" x14ac:dyDescent="0.25">
      <c r="A1491" s="33" t="s">
        <v>287</v>
      </c>
      <c r="B1491" s="44" t="s">
        <v>334</v>
      </c>
      <c r="C1491" s="23" t="s">
        <v>366</v>
      </c>
      <c r="D1491" s="43" t="s">
        <v>369</v>
      </c>
      <c r="E1491" s="53"/>
      <c r="F1491" s="53"/>
      <c r="G1491" s="53"/>
      <c r="H1491" s="53"/>
      <c r="I1491" s="119"/>
      <c r="J1491" s="55"/>
      <c r="K1491" s="54"/>
      <c r="L1491" s="55"/>
      <c r="M1491" s="59"/>
      <c r="N1491" s="59"/>
      <c r="O1491" s="53"/>
      <c r="P1491" s="53"/>
      <c r="Q1491" s="57"/>
      <c r="R1491" s="53"/>
      <c r="S1491" s="53"/>
      <c r="T1491" s="58"/>
      <c r="U1491" s="58"/>
      <c r="V1491" s="53"/>
      <c r="W1491" s="59"/>
      <c r="X1491" s="6"/>
    </row>
    <row r="1492" spans="1:27" s="35" customFormat="1" ht="15.75" x14ac:dyDescent="0.25">
      <c r="A1492" s="33" t="s">
        <v>287</v>
      </c>
      <c r="B1492" s="44" t="s">
        <v>334</v>
      </c>
      <c r="C1492" s="23" t="s">
        <v>367</v>
      </c>
      <c r="D1492" s="43" t="s">
        <v>370</v>
      </c>
      <c r="E1492" s="53"/>
      <c r="F1492" s="53"/>
      <c r="G1492" s="53"/>
      <c r="H1492" s="53"/>
      <c r="I1492" s="54"/>
      <c r="J1492" s="50"/>
      <c r="K1492" s="54"/>
      <c r="L1492" s="55"/>
      <c r="M1492" s="59"/>
      <c r="N1492" s="59"/>
      <c r="O1492" s="53"/>
      <c r="P1492" s="53"/>
      <c r="Q1492" s="57"/>
      <c r="R1492" s="53"/>
      <c r="S1492" s="53"/>
      <c r="T1492" s="58"/>
      <c r="U1492" s="58"/>
      <c r="V1492" s="53"/>
      <c r="W1492" s="59"/>
      <c r="X1492" s="6"/>
    </row>
    <row r="1493" spans="1:27" s="35" customFormat="1" ht="31.5" x14ac:dyDescent="0.25">
      <c r="A1493" s="33" t="s">
        <v>287</v>
      </c>
      <c r="B1493" s="44" t="s">
        <v>334</v>
      </c>
      <c r="C1493" s="23" t="s">
        <v>368</v>
      </c>
      <c r="D1493" s="43" t="s">
        <v>371</v>
      </c>
      <c r="E1493" s="53"/>
      <c r="F1493" s="53"/>
      <c r="G1493" s="53"/>
      <c r="H1493" s="53"/>
      <c r="I1493" s="54"/>
      <c r="J1493" s="50"/>
      <c r="K1493" s="54"/>
      <c r="L1493" s="55"/>
      <c r="M1493" s="59"/>
      <c r="N1493" s="59"/>
      <c r="O1493" s="53"/>
      <c r="P1493" s="53"/>
      <c r="Q1493" s="57"/>
      <c r="R1493" s="53"/>
      <c r="S1493" s="53"/>
      <c r="T1493" s="58"/>
      <c r="U1493" s="58"/>
      <c r="V1493" s="53"/>
      <c r="W1493" s="59"/>
      <c r="X1493" s="6"/>
    </row>
    <row r="1494" spans="1:27" s="35" customFormat="1" ht="31.5" x14ac:dyDescent="0.25">
      <c r="A1494" s="33" t="s">
        <v>287</v>
      </c>
      <c r="B1494" s="44" t="s">
        <v>334</v>
      </c>
      <c r="C1494" s="37" t="s">
        <v>206</v>
      </c>
      <c r="D1494" s="43" t="s">
        <v>207</v>
      </c>
      <c r="E1494" s="53"/>
      <c r="F1494" s="53"/>
      <c r="G1494" s="53"/>
      <c r="H1494" s="53"/>
      <c r="I1494" s="54"/>
      <c r="J1494" s="50"/>
      <c r="K1494" s="54"/>
      <c r="L1494" s="55"/>
      <c r="M1494" s="59"/>
      <c r="N1494" s="59"/>
      <c r="O1494" s="53"/>
      <c r="P1494" s="53"/>
      <c r="Q1494" s="57">
        <f t="shared" ref="Q1494:Q1531" si="640">O1494-P1494</f>
        <v>0</v>
      </c>
      <c r="R1494" s="53"/>
      <c r="S1494" s="53">
        <f t="shared" ref="S1494:S1531" si="641">ROUND(R1494/12*3,0)</f>
        <v>0</v>
      </c>
      <c r="T1494" s="58"/>
      <c r="U1494" s="58"/>
      <c r="V1494" s="53">
        <f t="shared" ref="V1494:V1531" si="642">T1494-U1494</f>
        <v>0</v>
      </c>
      <c r="W1494" s="59"/>
      <c r="X1494" s="6"/>
    </row>
    <row r="1495" spans="1:27" s="35" customFormat="1" ht="31.5" x14ac:dyDescent="0.25">
      <c r="A1495" s="33" t="s">
        <v>287</v>
      </c>
      <c r="B1495" s="44" t="s">
        <v>334</v>
      </c>
      <c r="C1495" s="37" t="s">
        <v>208</v>
      </c>
      <c r="D1495" s="43" t="s">
        <v>340</v>
      </c>
      <c r="E1495" s="53">
        <v>10669</v>
      </c>
      <c r="F1495" s="53">
        <f>ROUND(E1495/12*7,0)</f>
        <v>6224</v>
      </c>
      <c r="G1495" s="59">
        <v>9393.89</v>
      </c>
      <c r="H1495" s="99">
        <v>8789</v>
      </c>
      <c r="I1495" s="119">
        <f t="shared" ref="I1495" si="643">G1495-F1495</f>
        <v>3169.8899999999994</v>
      </c>
      <c r="J1495" s="55">
        <f t="shared" ref="J1495" si="644">ROUND(I1495/F1495*100,2)</f>
        <v>50.93</v>
      </c>
      <c r="K1495" s="54"/>
      <c r="L1495" s="55"/>
      <c r="M1495" s="59"/>
      <c r="N1495" s="59"/>
      <c r="O1495" s="53"/>
      <c r="P1495" s="53"/>
      <c r="Q1495" s="57">
        <f t="shared" si="640"/>
        <v>0</v>
      </c>
      <c r="R1495" s="53"/>
      <c r="S1495" s="53">
        <f t="shared" si="641"/>
        <v>0</v>
      </c>
      <c r="T1495" s="58"/>
      <c r="U1495" s="58"/>
      <c r="V1495" s="53">
        <f t="shared" si="642"/>
        <v>0</v>
      </c>
      <c r="W1495" s="59"/>
      <c r="X1495" s="6"/>
    </row>
    <row r="1496" spans="1:27" s="35" customFormat="1" ht="15.75" x14ac:dyDescent="0.25">
      <c r="A1496" s="33" t="s">
        <v>287</v>
      </c>
      <c r="B1496" s="44" t="s">
        <v>334</v>
      </c>
      <c r="C1496" s="37" t="s">
        <v>210</v>
      </c>
      <c r="D1496" s="43" t="s">
        <v>223</v>
      </c>
      <c r="E1496" s="53"/>
      <c r="F1496" s="53"/>
      <c r="G1496" s="53"/>
      <c r="H1496" s="53"/>
      <c r="I1496" s="54"/>
      <c r="J1496" s="50"/>
      <c r="K1496" s="54"/>
      <c r="L1496" s="55"/>
      <c r="M1496" s="59"/>
      <c r="N1496" s="59"/>
      <c r="O1496" s="53"/>
      <c r="P1496" s="53"/>
      <c r="Q1496" s="57">
        <f t="shared" si="640"/>
        <v>0</v>
      </c>
      <c r="R1496" s="53"/>
      <c r="S1496" s="53">
        <f t="shared" si="641"/>
        <v>0</v>
      </c>
      <c r="T1496" s="58"/>
      <c r="U1496" s="58"/>
      <c r="V1496" s="53">
        <f t="shared" si="642"/>
        <v>0</v>
      </c>
      <c r="W1496" s="59"/>
      <c r="X1496" s="6"/>
    </row>
    <row r="1497" spans="1:27" s="35" customFormat="1" ht="31.5" x14ac:dyDescent="0.25">
      <c r="A1497" s="33" t="s">
        <v>287</v>
      </c>
      <c r="B1497" s="44" t="s">
        <v>334</v>
      </c>
      <c r="C1497" s="37" t="s">
        <v>211</v>
      </c>
      <c r="D1497" s="43" t="s">
        <v>212</v>
      </c>
      <c r="E1497" s="53"/>
      <c r="F1497" s="53">
        <f>E1497/12*1</f>
        <v>0</v>
      </c>
      <c r="G1497" s="53"/>
      <c r="H1497" s="53"/>
      <c r="I1497" s="54"/>
      <c r="J1497" s="50"/>
      <c r="K1497" s="54"/>
      <c r="L1497" s="55"/>
      <c r="M1497" s="59"/>
      <c r="N1497" s="59"/>
      <c r="O1497" s="53"/>
      <c r="P1497" s="53"/>
      <c r="Q1497" s="57">
        <f t="shared" si="640"/>
        <v>0</v>
      </c>
      <c r="R1497" s="53"/>
      <c r="S1497" s="53">
        <f t="shared" si="641"/>
        <v>0</v>
      </c>
      <c r="T1497" s="58"/>
      <c r="U1497" s="58"/>
      <c r="V1497" s="53">
        <f t="shared" si="642"/>
        <v>0</v>
      </c>
      <c r="W1497" s="59"/>
      <c r="X1497" s="6"/>
    </row>
    <row r="1498" spans="1:27" s="35" customFormat="1" ht="15.75" x14ac:dyDescent="0.25">
      <c r="A1498" s="33" t="s">
        <v>287</v>
      </c>
      <c r="B1498" s="44" t="s">
        <v>334</v>
      </c>
      <c r="C1498" s="37" t="s">
        <v>213</v>
      </c>
      <c r="D1498" s="43" t="s">
        <v>214</v>
      </c>
      <c r="E1498" s="53"/>
      <c r="F1498" s="53"/>
      <c r="G1498" s="53"/>
      <c r="H1498" s="53"/>
      <c r="I1498" s="54"/>
      <c r="J1498" s="50"/>
      <c r="K1498" s="54"/>
      <c r="L1498" s="55"/>
      <c r="M1498" s="59"/>
      <c r="N1498" s="59"/>
      <c r="O1498" s="53"/>
      <c r="P1498" s="53"/>
      <c r="Q1498" s="57">
        <f t="shared" si="640"/>
        <v>0</v>
      </c>
      <c r="R1498" s="53"/>
      <c r="S1498" s="53">
        <f t="shared" si="641"/>
        <v>0</v>
      </c>
      <c r="T1498" s="58"/>
      <c r="U1498" s="58"/>
      <c r="V1498" s="53">
        <f t="shared" si="642"/>
        <v>0</v>
      </c>
      <c r="W1498" s="59"/>
      <c r="X1498" s="6"/>
    </row>
    <row r="1499" spans="1:27" s="35" customFormat="1" ht="31.5" x14ac:dyDescent="0.25">
      <c r="A1499" s="33" t="s">
        <v>287</v>
      </c>
      <c r="B1499" s="44" t="s">
        <v>334</v>
      </c>
      <c r="C1499" s="37" t="s">
        <v>215</v>
      </c>
      <c r="D1499" s="43" t="s">
        <v>341</v>
      </c>
      <c r="E1499" s="53">
        <v>32619</v>
      </c>
      <c r="F1499" s="53">
        <f>ROUND(E1499/12*7,0)</f>
        <v>19028</v>
      </c>
      <c r="G1499" s="59">
        <v>29599.87</v>
      </c>
      <c r="H1499" s="99">
        <v>24707</v>
      </c>
      <c r="I1499" s="119">
        <f t="shared" ref="I1499" si="645">G1499-F1499</f>
        <v>10571.869999999999</v>
      </c>
      <c r="J1499" s="55">
        <f t="shared" ref="J1499" si="646">ROUND(I1499/F1499*100,2)</f>
        <v>55.56</v>
      </c>
      <c r="K1499" s="54"/>
      <c r="L1499" s="55"/>
      <c r="M1499" s="59"/>
      <c r="N1499" s="59"/>
      <c r="O1499" s="53"/>
      <c r="P1499" s="53"/>
      <c r="Q1499" s="57">
        <f t="shared" si="640"/>
        <v>0</v>
      </c>
      <c r="R1499" s="53"/>
      <c r="S1499" s="53">
        <f t="shared" si="641"/>
        <v>0</v>
      </c>
      <c r="T1499" s="58"/>
      <c r="U1499" s="58"/>
      <c r="V1499" s="53">
        <f t="shared" si="642"/>
        <v>0</v>
      </c>
      <c r="W1499" s="59"/>
      <c r="X1499" s="6"/>
      <c r="Y1499" s="177"/>
      <c r="Z1499" s="177"/>
      <c r="AA1499" s="177"/>
    </row>
    <row r="1500" spans="1:27" s="35" customFormat="1" ht="31.5" x14ac:dyDescent="0.25">
      <c r="A1500" s="33" t="s">
        <v>287</v>
      </c>
      <c r="B1500" s="44" t="s">
        <v>334</v>
      </c>
      <c r="C1500" s="37" t="s">
        <v>217</v>
      </c>
      <c r="D1500" s="43" t="s">
        <v>218</v>
      </c>
      <c r="E1500" s="53"/>
      <c r="F1500" s="53">
        <f>E1500/12*1</f>
        <v>0</v>
      </c>
      <c r="G1500" s="53"/>
      <c r="H1500" s="53"/>
      <c r="I1500" s="54"/>
      <c r="J1500" s="50"/>
      <c r="K1500" s="54"/>
      <c r="L1500" s="55"/>
      <c r="M1500" s="59"/>
      <c r="N1500" s="59"/>
      <c r="O1500" s="53"/>
      <c r="P1500" s="53"/>
      <c r="Q1500" s="57">
        <f t="shared" si="640"/>
        <v>0</v>
      </c>
      <c r="R1500" s="53"/>
      <c r="S1500" s="53">
        <f t="shared" si="641"/>
        <v>0</v>
      </c>
      <c r="T1500" s="58"/>
      <c r="U1500" s="58"/>
      <c r="V1500" s="53">
        <f t="shared" si="642"/>
        <v>0</v>
      </c>
      <c r="W1500" s="59"/>
      <c r="X1500" s="6"/>
    </row>
    <row r="1501" spans="1:27" s="35" customFormat="1" ht="31.5" x14ac:dyDescent="0.25">
      <c r="A1501" s="33" t="s">
        <v>287</v>
      </c>
      <c r="B1501" s="44" t="s">
        <v>334</v>
      </c>
      <c r="C1501" s="37" t="s">
        <v>219</v>
      </c>
      <c r="D1501" s="43" t="s">
        <v>220</v>
      </c>
      <c r="E1501" s="53"/>
      <c r="F1501" s="53">
        <f>E1501/12*1</f>
        <v>0</v>
      </c>
      <c r="G1501" s="53"/>
      <c r="H1501" s="53"/>
      <c r="I1501" s="54"/>
      <c r="J1501" s="50"/>
      <c r="K1501" s="54"/>
      <c r="L1501" s="55"/>
      <c r="M1501" s="59"/>
      <c r="N1501" s="59"/>
      <c r="O1501" s="53"/>
      <c r="P1501" s="53"/>
      <c r="Q1501" s="57">
        <f t="shared" si="640"/>
        <v>0</v>
      </c>
      <c r="R1501" s="53"/>
      <c r="S1501" s="53">
        <f t="shared" si="641"/>
        <v>0</v>
      </c>
      <c r="T1501" s="58"/>
      <c r="U1501" s="58"/>
      <c r="V1501" s="53">
        <f t="shared" si="642"/>
        <v>0</v>
      </c>
      <c r="W1501" s="59"/>
      <c r="X1501" s="6"/>
    </row>
    <row r="1502" spans="1:27" s="35" customFormat="1" ht="31.5" x14ac:dyDescent="0.25">
      <c r="A1502" s="33" t="s">
        <v>287</v>
      </c>
      <c r="B1502" s="44" t="s">
        <v>334</v>
      </c>
      <c r="C1502" s="37" t="s">
        <v>221</v>
      </c>
      <c r="D1502" s="43" t="s">
        <v>224</v>
      </c>
      <c r="E1502" s="53"/>
      <c r="F1502" s="53">
        <f>E1502/12*1</f>
        <v>0</v>
      </c>
      <c r="G1502" s="53"/>
      <c r="H1502" s="53"/>
      <c r="I1502" s="54"/>
      <c r="J1502" s="50"/>
      <c r="K1502" s="54"/>
      <c r="L1502" s="55"/>
      <c r="M1502" s="59"/>
      <c r="N1502" s="59"/>
      <c r="O1502" s="53"/>
      <c r="P1502" s="53"/>
      <c r="Q1502" s="57">
        <f t="shared" si="640"/>
        <v>0</v>
      </c>
      <c r="R1502" s="53"/>
      <c r="S1502" s="53">
        <f t="shared" si="641"/>
        <v>0</v>
      </c>
      <c r="T1502" s="58"/>
      <c r="U1502" s="58"/>
      <c r="V1502" s="53">
        <f t="shared" si="642"/>
        <v>0</v>
      </c>
      <c r="W1502" s="59"/>
      <c r="X1502" s="6"/>
    </row>
    <row r="1503" spans="1:27" s="35" customFormat="1" ht="31.5" x14ac:dyDescent="0.25">
      <c r="A1503" s="33" t="s">
        <v>287</v>
      </c>
      <c r="B1503" s="44" t="s">
        <v>334</v>
      </c>
      <c r="C1503" s="37" t="s">
        <v>222</v>
      </c>
      <c r="D1503" s="43" t="s">
        <v>225</v>
      </c>
      <c r="E1503" s="53"/>
      <c r="F1503" s="53">
        <f>E1503/12*1</f>
        <v>0</v>
      </c>
      <c r="G1503" s="53"/>
      <c r="H1503" s="53"/>
      <c r="I1503" s="54"/>
      <c r="J1503" s="50"/>
      <c r="K1503" s="54"/>
      <c r="L1503" s="55"/>
      <c r="M1503" s="59"/>
      <c r="N1503" s="59"/>
      <c r="O1503" s="53"/>
      <c r="P1503" s="53"/>
      <c r="Q1503" s="57">
        <f t="shared" si="640"/>
        <v>0</v>
      </c>
      <c r="R1503" s="53"/>
      <c r="S1503" s="53">
        <f t="shared" si="641"/>
        <v>0</v>
      </c>
      <c r="T1503" s="58"/>
      <c r="U1503" s="58"/>
      <c r="V1503" s="53">
        <f t="shared" si="642"/>
        <v>0</v>
      </c>
      <c r="W1503" s="59"/>
      <c r="X1503" s="6"/>
    </row>
    <row r="1504" spans="1:27" s="35" customFormat="1" ht="31.5" x14ac:dyDescent="0.25">
      <c r="A1504" s="33" t="s">
        <v>287</v>
      </c>
      <c r="B1504" s="44" t="s">
        <v>334</v>
      </c>
      <c r="C1504" s="37" t="s">
        <v>277</v>
      </c>
      <c r="D1504" s="43" t="s">
        <v>278</v>
      </c>
      <c r="E1504" s="53"/>
      <c r="F1504" s="53">
        <f>E1504/12*1</f>
        <v>0</v>
      </c>
      <c r="G1504" s="53"/>
      <c r="H1504" s="53"/>
      <c r="I1504" s="54"/>
      <c r="J1504" s="50"/>
      <c r="K1504" s="54"/>
      <c r="L1504" s="55"/>
      <c r="M1504" s="59"/>
      <c r="N1504" s="59"/>
      <c r="O1504" s="53"/>
      <c r="P1504" s="53"/>
      <c r="Q1504" s="57">
        <f t="shared" si="640"/>
        <v>0</v>
      </c>
      <c r="R1504" s="53"/>
      <c r="S1504" s="53">
        <f t="shared" si="641"/>
        <v>0</v>
      </c>
      <c r="T1504" s="58"/>
      <c r="U1504" s="58"/>
      <c r="V1504" s="53">
        <f t="shared" si="642"/>
        <v>0</v>
      </c>
      <c r="W1504" s="59"/>
      <c r="X1504" s="6"/>
    </row>
    <row r="1505" spans="1:24" s="35" customFormat="1" ht="15.75" x14ac:dyDescent="0.25">
      <c r="A1505" s="33" t="s">
        <v>287</v>
      </c>
      <c r="B1505" s="44" t="s">
        <v>334</v>
      </c>
      <c r="C1505" s="37" t="s">
        <v>226</v>
      </c>
      <c r="D1505" s="38" t="s">
        <v>405</v>
      </c>
      <c r="E1505" s="53">
        <v>842</v>
      </c>
      <c r="F1505" s="53">
        <f>E1505</f>
        <v>842</v>
      </c>
      <c r="G1505" s="59">
        <v>861.54</v>
      </c>
      <c r="H1505" s="99">
        <v>862</v>
      </c>
      <c r="I1505" s="119"/>
      <c r="J1505" s="55"/>
      <c r="K1505" s="54"/>
      <c r="L1505" s="55"/>
      <c r="M1505" s="59"/>
      <c r="N1505" s="59"/>
      <c r="O1505" s="53"/>
      <c r="P1505" s="53"/>
      <c r="Q1505" s="57">
        <f t="shared" si="640"/>
        <v>0</v>
      </c>
      <c r="R1505" s="53"/>
      <c r="S1505" s="53">
        <f t="shared" si="641"/>
        <v>0</v>
      </c>
      <c r="T1505" s="58"/>
      <c r="U1505" s="58"/>
      <c r="V1505" s="53">
        <f t="shared" si="642"/>
        <v>0</v>
      </c>
      <c r="W1505" s="59"/>
      <c r="X1505" s="6"/>
    </row>
    <row r="1506" spans="1:24" s="35" customFormat="1" ht="31.5" x14ac:dyDescent="0.25">
      <c r="A1506" s="33" t="s">
        <v>287</v>
      </c>
      <c r="B1506" s="44" t="s">
        <v>334</v>
      </c>
      <c r="C1506" s="37" t="s">
        <v>227</v>
      </c>
      <c r="D1506" s="43" t="s">
        <v>228</v>
      </c>
      <c r="E1506" s="53"/>
      <c r="F1506" s="53">
        <f>E1506/12*1</f>
        <v>0</v>
      </c>
      <c r="G1506" s="53"/>
      <c r="H1506" s="53"/>
      <c r="I1506" s="54"/>
      <c r="J1506" s="50"/>
      <c r="K1506" s="54"/>
      <c r="L1506" s="55"/>
      <c r="M1506" s="59"/>
      <c r="N1506" s="59"/>
      <c r="O1506" s="53"/>
      <c r="P1506" s="53"/>
      <c r="Q1506" s="57">
        <f t="shared" si="640"/>
        <v>0</v>
      </c>
      <c r="R1506" s="53"/>
      <c r="S1506" s="53">
        <f t="shared" si="641"/>
        <v>0</v>
      </c>
      <c r="T1506" s="58"/>
      <c r="U1506" s="58"/>
      <c r="V1506" s="53">
        <f t="shared" si="642"/>
        <v>0</v>
      </c>
      <c r="W1506" s="59"/>
      <c r="X1506" s="6"/>
    </row>
    <row r="1507" spans="1:24" s="35" customFormat="1" ht="15.75" x14ac:dyDescent="0.25">
      <c r="A1507" s="33" t="s">
        <v>287</v>
      </c>
      <c r="B1507" s="44" t="s">
        <v>334</v>
      </c>
      <c r="C1507" s="37" t="s">
        <v>229</v>
      </c>
      <c r="D1507" s="43" t="s">
        <v>230</v>
      </c>
      <c r="E1507" s="53"/>
      <c r="F1507" s="53">
        <f>E1507/12*1</f>
        <v>0</v>
      </c>
      <c r="G1507" s="53"/>
      <c r="H1507" s="53"/>
      <c r="I1507" s="54"/>
      <c r="J1507" s="50"/>
      <c r="K1507" s="54"/>
      <c r="L1507" s="55"/>
      <c r="M1507" s="59"/>
      <c r="N1507" s="59"/>
      <c r="O1507" s="53"/>
      <c r="P1507" s="53"/>
      <c r="Q1507" s="57">
        <f t="shared" si="640"/>
        <v>0</v>
      </c>
      <c r="R1507" s="53"/>
      <c r="S1507" s="53">
        <f t="shared" si="641"/>
        <v>0</v>
      </c>
      <c r="T1507" s="58"/>
      <c r="U1507" s="58"/>
      <c r="V1507" s="53">
        <f t="shared" si="642"/>
        <v>0</v>
      </c>
      <c r="W1507" s="59"/>
      <c r="X1507" s="6"/>
    </row>
    <row r="1508" spans="1:24" s="35" customFormat="1" ht="15.75" x14ac:dyDescent="0.25">
      <c r="A1508" s="33" t="s">
        <v>287</v>
      </c>
      <c r="B1508" s="44" t="s">
        <v>334</v>
      </c>
      <c r="C1508" s="37" t="s">
        <v>376</v>
      </c>
      <c r="D1508" s="43" t="s">
        <v>358</v>
      </c>
      <c r="E1508" s="53"/>
      <c r="F1508" s="53">
        <f>E1508/12*1</f>
        <v>0</v>
      </c>
      <c r="G1508" s="53"/>
      <c r="H1508" s="53"/>
      <c r="I1508" s="54"/>
      <c r="J1508" s="50"/>
      <c r="K1508" s="54"/>
      <c r="L1508" s="55"/>
      <c r="M1508" s="59"/>
      <c r="N1508" s="59"/>
      <c r="O1508" s="53"/>
      <c r="P1508" s="53"/>
      <c r="Q1508" s="57">
        <f t="shared" si="640"/>
        <v>0</v>
      </c>
      <c r="R1508" s="53"/>
      <c r="S1508" s="53">
        <f t="shared" si="641"/>
        <v>0</v>
      </c>
      <c r="T1508" s="58"/>
      <c r="U1508" s="58"/>
      <c r="V1508" s="53">
        <f t="shared" si="642"/>
        <v>0</v>
      </c>
      <c r="W1508" s="59"/>
      <c r="X1508" s="6"/>
    </row>
    <row r="1509" spans="1:24" s="35" customFormat="1" ht="15.75" x14ac:dyDescent="0.25">
      <c r="A1509" s="33" t="s">
        <v>287</v>
      </c>
      <c r="B1509" s="44" t="s">
        <v>334</v>
      </c>
      <c r="C1509" s="37" t="s">
        <v>231</v>
      </c>
      <c r="D1509" s="43" t="s">
        <v>232</v>
      </c>
      <c r="E1509" s="53"/>
      <c r="F1509" s="53">
        <f>E1509/12*1</f>
        <v>0</v>
      </c>
      <c r="G1509" s="53"/>
      <c r="H1509" s="53"/>
      <c r="I1509" s="54"/>
      <c r="J1509" s="50"/>
      <c r="K1509" s="54"/>
      <c r="L1509" s="55"/>
      <c r="M1509" s="59"/>
      <c r="N1509" s="59"/>
      <c r="O1509" s="53"/>
      <c r="P1509" s="53"/>
      <c r="Q1509" s="57">
        <f t="shared" si="640"/>
        <v>0</v>
      </c>
      <c r="R1509" s="53"/>
      <c r="S1509" s="53">
        <f t="shared" si="641"/>
        <v>0</v>
      </c>
      <c r="T1509" s="58"/>
      <c r="U1509" s="58"/>
      <c r="V1509" s="53">
        <f t="shared" si="642"/>
        <v>0</v>
      </c>
      <c r="W1509" s="59"/>
      <c r="X1509" s="6"/>
    </row>
    <row r="1510" spans="1:24" s="35" customFormat="1" ht="15.75" x14ac:dyDescent="0.25">
      <c r="A1510" s="33" t="s">
        <v>287</v>
      </c>
      <c r="B1510" s="44" t="s">
        <v>334</v>
      </c>
      <c r="C1510" s="37" t="s">
        <v>233</v>
      </c>
      <c r="D1510" s="43" t="s">
        <v>337</v>
      </c>
      <c r="E1510" s="53"/>
      <c r="F1510" s="53"/>
      <c r="G1510" s="53"/>
      <c r="H1510" s="53"/>
      <c r="I1510" s="119"/>
      <c r="J1510" s="55"/>
      <c r="K1510" s="54"/>
      <c r="L1510" s="55"/>
      <c r="M1510" s="59"/>
      <c r="N1510" s="59"/>
      <c r="O1510" s="53"/>
      <c r="P1510" s="53"/>
      <c r="Q1510" s="57">
        <f t="shared" si="640"/>
        <v>0</v>
      </c>
      <c r="R1510" s="53"/>
      <c r="S1510" s="53">
        <f t="shared" si="641"/>
        <v>0</v>
      </c>
      <c r="T1510" s="58"/>
      <c r="U1510" s="58"/>
      <c r="V1510" s="53">
        <f t="shared" si="642"/>
        <v>0</v>
      </c>
      <c r="W1510" s="59"/>
      <c r="X1510" s="6"/>
    </row>
    <row r="1511" spans="1:24" s="35" customFormat="1" ht="31.5" x14ac:dyDescent="0.25">
      <c r="A1511" s="33" t="s">
        <v>287</v>
      </c>
      <c r="B1511" s="44" t="s">
        <v>334</v>
      </c>
      <c r="C1511" s="37" t="s">
        <v>235</v>
      </c>
      <c r="D1511" s="43" t="s">
        <v>236</v>
      </c>
      <c r="E1511" s="53"/>
      <c r="F1511" s="53">
        <f>E1511/12*1</f>
        <v>0</v>
      </c>
      <c r="G1511" s="53"/>
      <c r="H1511" s="53"/>
      <c r="I1511" s="54"/>
      <c r="J1511" s="50"/>
      <c r="K1511" s="54"/>
      <c r="L1511" s="55"/>
      <c r="M1511" s="59"/>
      <c r="N1511" s="59"/>
      <c r="O1511" s="53"/>
      <c r="P1511" s="53"/>
      <c r="Q1511" s="57">
        <f t="shared" si="640"/>
        <v>0</v>
      </c>
      <c r="R1511" s="53"/>
      <c r="S1511" s="53">
        <f t="shared" si="641"/>
        <v>0</v>
      </c>
      <c r="T1511" s="58"/>
      <c r="U1511" s="58"/>
      <c r="V1511" s="53">
        <f t="shared" si="642"/>
        <v>0</v>
      </c>
      <c r="W1511" s="59"/>
      <c r="X1511" s="6"/>
    </row>
    <row r="1512" spans="1:24" s="35" customFormat="1" ht="31.5" x14ac:dyDescent="0.25">
      <c r="A1512" s="33" t="s">
        <v>287</v>
      </c>
      <c r="B1512" s="44" t="s">
        <v>334</v>
      </c>
      <c r="C1512" s="37" t="s">
        <v>237</v>
      </c>
      <c r="D1512" s="43" t="s">
        <v>238</v>
      </c>
      <c r="E1512" s="53"/>
      <c r="F1512" s="53">
        <f>E1512/12*1</f>
        <v>0</v>
      </c>
      <c r="G1512" s="53"/>
      <c r="H1512" s="53"/>
      <c r="I1512" s="54"/>
      <c r="J1512" s="50"/>
      <c r="K1512" s="54"/>
      <c r="L1512" s="55"/>
      <c r="M1512" s="59"/>
      <c r="N1512" s="59"/>
      <c r="O1512" s="53"/>
      <c r="P1512" s="53"/>
      <c r="Q1512" s="57">
        <f t="shared" si="640"/>
        <v>0</v>
      </c>
      <c r="R1512" s="53"/>
      <c r="S1512" s="53">
        <f t="shared" si="641"/>
        <v>0</v>
      </c>
      <c r="T1512" s="58"/>
      <c r="U1512" s="58"/>
      <c r="V1512" s="53">
        <f t="shared" si="642"/>
        <v>0</v>
      </c>
      <c r="W1512" s="59"/>
      <c r="X1512" s="6"/>
    </row>
    <row r="1513" spans="1:24" s="35" customFormat="1" ht="15.75" x14ac:dyDescent="0.25">
      <c r="A1513" s="33" t="s">
        <v>287</v>
      </c>
      <c r="B1513" s="44" t="s">
        <v>334</v>
      </c>
      <c r="C1513" s="37" t="s">
        <v>239</v>
      </c>
      <c r="D1513" s="43" t="s">
        <v>243</v>
      </c>
      <c r="E1513" s="53"/>
      <c r="F1513" s="53">
        <f>E1513/12*1</f>
        <v>0</v>
      </c>
      <c r="G1513" s="53"/>
      <c r="H1513" s="53"/>
      <c r="I1513" s="54"/>
      <c r="J1513" s="50"/>
      <c r="K1513" s="54"/>
      <c r="L1513" s="55"/>
      <c r="M1513" s="59"/>
      <c r="N1513" s="59"/>
      <c r="O1513" s="53"/>
      <c r="P1513" s="53"/>
      <c r="Q1513" s="57">
        <f t="shared" si="640"/>
        <v>0</v>
      </c>
      <c r="R1513" s="53"/>
      <c r="S1513" s="53">
        <f t="shared" si="641"/>
        <v>0</v>
      </c>
      <c r="T1513" s="58"/>
      <c r="U1513" s="58"/>
      <c r="V1513" s="53">
        <f t="shared" si="642"/>
        <v>0</v>
      </c>
      <c r="W1513" s="59"/>
      <c r="X1513" s="6"/>
    </row>
    <row r="1514" spans="1:24" s="35" customFormat="1" ht="15.75" x14ac:dyDescent="0.25">
      <c r="A1514" s="33" t="s">
        <v>287</v>
      </c>
      <c r="B1514" s="44" t="s">
        <v>334</v>
      </c>
      <c r="C1514" s="37" t="s">
        <v>240</v>
      </c>
      <c r="D1514" s="43" t="s">
        <v>338</v>
      </c>
      <c r="E1514" s="53"/>
      <c r="F1514" s="53">
        <f>E1514</f>
        <v>0</v>
      </c>
      <c r="G1514" s="53"/>
      <c r="H1514" s="53"/>
      <c r="I1514" s="119"/>
      <c r="J1514" s="55"/>
      <c r="K1514" s="54"/>
      <c r="L1514" s="55"/>
      <c r="M1514" s="59"/>
      <c r="N1514" s="59"/>
      <c r="O1514" s="53"/>
      <c r="P1514" s="53"/>
      <c r="Q1514" s="57">
        <f t="shared" si="640"/>
        <v>0</v>
      </c>
      <c r="R1514" s="53"/>
      <c r="S1514" s="53">
        <f t="shared" si="641"/>
        <v>0</v>
      </c>
      <c r="T1514" s="58"/>
      <c r="U1514" s="58"/>
      <c r="V1514" s="53">
        <f t="shared" si="642"/>
        <v>0</v>
      </c>
      <c r="W1514" s="59"/>
      <c r="X1514" s="6"/>
    </row>
    <row r="1515" spans="1:24" s="35" customFormat="1" ht="15.75" x14ac:dyDescent="0.25">
      <c r="A1515" s="33" t="s">
        <v>287</v>
      </c>
      <c r="B1515" s="44" t="s">
        <v>334</v>
      </c>
      <c r="C1515" s="37" t="s">
        <v>241</v>
      </c>
      <c r="D1515" s="43" t="s">
        <v>242</v>
      </c>
      <c r="E1515" s="53"/>
      <c r="F1515" s="53">
        <f t="shared" ref="F1515:F1522" si="647">E1515/12*1</f>
        <v>0</v>
      </c>
      <c r="G1515" s="53"/>
      <c r="H1515" s="53"/>
      <c r="I1515" s="54"/>
      <c r="J1515" s="50"/>
      <c r="K1515" s="54"/>
      <c r="L1515" s="55"/>
      <c r="M1515" s="59"/>
      <c r="N1515" s="59"/>
      <c r="O1515" s="53"/>
      <c r="P1515" s="53"/>
      <c r="Q1515" s="57">
        <f t="shared" si="640"/>
        <v>0</v>
      </c>
      <c r="R1515" s="53"/>
      <c r="S1515" s="53">
        <f t="shared" si="641"/>
        <v>0</v>
      </c>
      <c r="T1515" s="58"/>
      <c r="U1515" s="58"/>
      <c r="V1515" s="53">
        <f t="shared" si="642"/>
        <v>0</v>
      </c>
      <c r="W1515" s="59"/>
      <c r="X1515" s="6"/>
    </row>
    <row r="1516" spans="1:24" s="35" customFormat="1" ht="31.5" x14ac:dyDescent="0.25">
      <c r="A1516" s="33" t="s">
        <v>287</v>
      </c>
      <c r="B1516" s="44" t="s">
        <v>334</v>
      </c>
      <c r="C1516" s="37" t="s">
        <v>245</v>
      </c>
      <c r="D1516" s="43" t="s">
        <v>246</v>
      </c>
      <c r="E1516" s="53"/>
      <c r="F1516" s="53">
        <f t="shared" si="647"/>
        <v>0</v>
      </c>
      <c r="G1516" s="53"/>
      <c r="H1516" s="53"/>
      <c r="I1516" s="54"/>
      <c r="J1516" s="50"/>
      <c r="K1516" s="54"/>
      <c r="L1516" s="55"/>
      <c r="M1516" s="59"/>
      <c r="N1516" s="59"/>
      <c r="O1516" s="53"/>
      <c r="P1516" s="53"/>
      <c r="Q1516" s="57">
        <f t="shared" si="640"/>
        <v>0</v>
      </c>
      <c r="R1516" s="53"/>
      <c r="S1516" s="53">
        <f t="shared" si="641"/>
        <v>0</v>
      </c>
      <c r="T1516" s="58"/>
      <c r="U1516" s="58"/>
      <c r="V1516" s="53">
        <f t="shared" si="642"/>
        <v>0</v>
      </c>
      <c r="W1516" s="59"/>
      <c r="X1516" s="6"/>
    </row>
    <row r="1517" spans="1:24" s="35" customFormat="1" ht="15.75" x14ac:dyDescent="0.25">
      <c r="A1517" s="33" t="s">
        <v>287</v>
      </c>
      <c r="B1517" s="44" t="s">
        <v>334</v>
      </c>
      <c r="C1517" s="37" t="s">
        <v>247</v>
      </c>
      <c r="D1517" s="43" t="s">
        <v>248</v>
      </c>
      <c r="E1517" s="53"/>
      <c r="F1517" s="53">
        <f t="shared" si="647"/>
        <v>0</v>
      </c>
      <c r="G1517" s="53"/>
      <c r="H1517" s="53"/>
      <c r="I1517" s="54"/>
      <c r="J1517" s="50"/>
      <c r="K1517" s="54"/>
      <c r="L1517" s="55"/>
      <c r="M1517" s="59"/>
      <c r="N1517" s="59"/>
      <c r="O1517" s="53"/>
      <c r="P1517" s="53"/>
      <c r="Q1517" s="57">
        <f t="shared" si="640"/>
        <v>0</v>
      </c>
      <c r="R1517" s="53"/>
      <c r="S1517" s="53">
        <f t="shared" si="641"/>
        <v>0</v>
      </c>
      <c r="T1517" s="58"/>
      <c r="U1517" s="58"/>
      <c r="V1517" s="53">
        <f t="shared" si="642"/>
        <v>0</v>
      </c>
      <c r="W1517" s="59"/>
      <c r="X1517" s="6"/>
    </row>
    <row r="1518" spans="1:24" s="35" customFormat="1" ht="31.5" x14ac:dyDescent="0.25">
      <c r="A1518" s="33" t="s">
        <v>287</v>
      </c>
      <c r="B1518" s="44" t="s">
        <v>334</v>
      </c>
      <c r="C1518" s="37" t="s">
        <v>249</v>
      </c>
      <c r="D1518" s="43" t="s">
        <v>250</v>
      </c>
      <c r="E1518" s="53"/>
      <c r="F1518" s="53">
        <f t="shared" si="647"/>
        <v>0</v>
      </c>
      <c r="G1518" s="53"/>
      <c r="H1518" s="53"/>
      <c r="I1518" s="54"/>
      <c r="J1518" s="50"/>
      <c r="K1518" s="54"/>
      <c r="L1518" s="55"/>
      <c r="M1518" s="59"/>
      <c r="N1518" s="59"/>
      <c r="O1518" s="53"/>
      <c r="P1518" s="53"/>
      <c r="Q1518" s="57">
        <f t="shared" si="640"/>
        <v>0</v>
      </c>
      <c r="R1518" s="53"/>
      <c r="S1518" s="53">
        <f t="shared" si="641"/>
        <v>0</v>
      </c>
      <c r="T1518" s="58"/>
      <c r="U1518" s="58"/>
      <c r="V1518" s="53">
        <f t="shared" si="642"/>
        <v>0</v>
      </c>
      <c r="W1518" s="59"/>
      <c r="X1518" s="6"/>
    </row>
    <row r="1519" spans="1:24" s="35" customFormat="1" ht="15.75" x14ac:dyDescent="0.25">
      <c r="A1519" s="33" t="s">
        <v>287</v>
      </c>
      <c r="B1519" s="44" t="s">
        <v>334</v>
      </c>
      <c r="C1519" s="37" t="s">
        <v>251</v>
      </c>
      <c r="D1519" s="43" t="s">
        <v>260</v>
      </c>
      <c r="E1519" s="53"/>
      <c r="F1519" s="53">
        <f t="shared" si="647"/>
        <v>0</v>
      </c>
      <c r="G1519" s="53"/>
      <c r="H1519" s="53"/>
      <c r="I1519" s="54"/>
      <c r="J1519" s="50"/>
      <c r="K1519" s="54"/>
      <c r="L1519" s="55"/>
      <c r="M1519" s="59"/>
      <c r="N1519" s="59"/>
      <c r="O1519" s="53"/>
      <c r="P1519" s="53"/>
      <c r="Q1519" s="57">
        <f t="shared" si="640"/>
        <v>0</v>
      </c>
      <c r="R1519" s="53"/>
      <c r="S1519" s="53">
        <f t="shared" si="641"/>
        <v>0</v>
      </c>
      <c r="T1519" s="58"/>
      <c r="U1519" s="58"/>
      <c r="V1519" s="53">
        <f t="shared" si="642"/>
        <v>0</v>
      </c>
      <c r="W1519" s="59"/>
      <c r="X1519" s="6"/>
    </row>
    <row r="1520" spans="1:24" s="35" customFormat="1" ht="15.75" x14ac:dyDescent="0.25">
      <c r="A1520" s="33" t="s">
        <v>287</v>
      </c>
      <c r="B1520" s="44" t="s">
        <v>334</v>
      </c>
      <c r="C1520" s="37" t="s">
        <v>252</v>
      </c>
      <c r="D1520" s="43" t="s">
        <v>253</v>
      </c>
      <c r="E1520" s="53"/>
      <c r="F1520" s="53">
        <f t="shared" si="647"/>
        <v>0</v>
      </c>
      <c r="G1520" s="53"/>
      <c r="H1520" s="53"/>
      <c r="I1520" s="54"/>
      <c r="J1520" s="50"/>
      <c r="K1520" s="54"/>
      <c r="L1520" s="55"/>
      <c r="M1520" s="59"/>
      <c r="N1520" s="59"/>
      <c r="O1520" s="53"/>
      <c r="P1520" s="53"/>
      <c r="Q1520" s="57">
        <f t="shared" si="640"/>
        <v>0</v>
      </c>
      <c r="R1520" s="53"/>
      <c r="S1520" s="53">
        <f t="shared" si="641"/>
        <v>0</v>
      </c>
      <c r="T1520" s="58"/>
      <c r="U1520" s="58"/>
      <c r="V1520" s="53">
        <f t="shared" si="642"/>
        <v>0</v>
      </c>
      <c r="W1520" s="59"/>
      <c r="X1520" s="6"/>
    </row>
    <row r="1521" spans="1:24" s="35" customFormat="1" ht="15.75" x14ac:dyDescent="0.25">
      <c r="A1521" s="33" t="s">
        <v>287</v>
      </c>
      <c r="B1521" s="44" t="s">
        <v>334</v>
      </c>
      <c r="C1521" s="37" t="s">
        <v>254</v>
      </c>
      <c r="D1521" s="43" t="s">
        <v>255</v>
      </c>
      <c r="E1521" s="53"/>
      <c r="F1521" s="53">
        <f t="shared" si="647"/>
        <v>0</v>
      </c>
      <c r="G1521" s="53"/>
      <c r="H1521" s="53"/>
      <c r="I1521" s="54"/>
      <c r="J1521" s="50"/>
      <c r="K1521" s="54"/>
      <c r="L1521" s="55"/>
      <c r="M1521" s="59"/>
      <c r="N1521" s="59"/>
      <c r="O1521" s="53"/>
      <c r="P1521" s="53"/>
      <c r="Q1521" s="57">
        <f t="shared" si="640"/>
        <v>0</v>
      </c>
      <c r="R1521" s="53"/>
      <c r="S1521" s="53">
        <f t="shared" si="641"/>
        <v>0</v>
      </c>
      <c r="T1521" s="58"/>
      <c r="U1521" s="58"/>
      <c r="V1521" s="53">
        <f t="shared" si="642"/>
        <v>0</v>
      </c>
      <c r="W1521" s="59"/>
      <c r="X1521" s="6"/>
    </row>
    <row r="1522" spans="1:24" s="35" customFormat="1" ht="15.75" x14ac:dyDescent="0.25">
      <c r="A1522" s="33" t="s">
        <v>287</v>
      </c>
      <c r="B1522" s="44" t="s">
        <v>334</v>
      </c>
      <c r="C1522" s="37" t="s">
        <v>256</v>
      </c>
      <c r="D1522" s="43" t="s">
        <v>257</v>
      </c>
      <c r="E1522" s="53"/>
      <c r="F1522" s="53">
        <f t="shared" si="647"/>
        <v>0</v>
      </c>
      <c r="G1522" s="53"/>
      <c r="H1522" s="53"/>
      <c r="I1522" s="54"/>
      <c r="J1522" s="50"/>
      <c r="K1522" s="54"/>
      <c r="L1522" s="55"/>
      <c r="M1522" s="59"/>
      <c r="N1522" s="59"/>
      <c r="O1522" s="53"/>
      <c r="P1522" s="53"/>
      <c r="Q1522" s="57">
        <f t="shared" si="640"/>
        <v>0</v>
      </c>
      <c r="R1522" s="53"/>
      <c r="S1522" s="53">
        <f t="shared" si="641"/>
        <v>0</v>
      </c>
      <c r="T1522" s="58"/>
      <c r="U1522" s="58"/>
      <c r="V1522" s="53">
        <f t="shared" si="642"/>
        <v>0</v>
      </c>
      <c r="W1522" s="59"/>
      <c r="X1522" s="6"/>
    </row>
    <row r="1523" spans="1:24" s="35" customFormat="1" ht="31.5" x14ac:dyDescent="0.25">
      <c r="A1523" s="33" t="s">
        <v>287</v>
      </c>
      <c r="B1523" s="44" t="s">
        <v>334</v>
      </c>
      <c r="C1523" s="37" t="s">
        <v>258</v>
      </c>
      <c r="D1523" s="43" t="s">
        <v>259</v>
      </c>
      <c r="E1523" s="53"/>
      <c r="F1523" s="53">
        <f>E1523</f>
        <v>0</v>
      </c>
      <c r="G1523" s="53"/>
      <c r="H1523" s="53"/>
      <c r="I1523" s="119"/>
      <c r="J1523" s="55"/>
      <c r="K1523" s="54"/>
      <c r="L1523" s="55"/>
      <c r="M1523" s="59"/>
      <c r="N1523" s="59"/>
      <c r="O1523" s="53"/>
      <c r="P1523" s="53"/>
      <c r="Q1523" s="57">
        <f t="shared" si="640"/>
        <v>0</v>
      </c>
      <c r="R1523" s="53"/>
      <c r="S1523" s="53">
        <f t="shared" si="641"/>
        <v>0</v>
      </c>
      <c r="T1523" s="58"/>
      <c r="U1523" s="58"/>
      <c r="V1523" s="53">
        <f t="shared" si="642"/>
        <v>0</v>
      </c>
      <c r="W1523" s="59"/>
      <c r="X1523" s="6"/>
    </row>
    <row r="1524" spans="1:24" s="35" customFormat="1" ht="15.75" x14ac:dyDescent="0.25">
      <c r="A1524" s="33" t="s">
        <v>287</v>
      </c>
      <c r="B1524" s="44" t="s">
        <v>334</v>
      </c>
      <c r="C1524" s="37" t="s">
        <v>261</v>
      </c>
      <c r="D1524" s="43" t="s">
        <v>262</v>
      </c>
      <c r="E1524" s="53"/>
      <c r="F1524" s="53">
        <f t="shared" ref="F1524:F1529" si="648">E1524/12*1</f>
        <v>0</v>
      </c>
      <c r="G1524" s="53"/>
      <c r="H1524" s="53"/>
      <c r="I1524" s="54"/>
      <c r="J1524" s="50"/>
      <c r="K1524" s="54"/>
      <c r="L1524" s="55"/>
      <c r="M1524" s="59"/>
      <c r="N1524" s="59"/>
      <c r="O1524" s="53"/>
      <c r="P1524" s="53"/>
      <c r="Q1524" s="57">
        <f t="shared" si="640"/>
        <v>0</v>
      </c>
      <c r="R1524" s="53"/>
      <c r="S1524" s="53">
        <f t="shared" si="641"/>
        <v>0</v>
      </c>
      <c r="T1524" s="58"/>
      <c r="U1524" s="58"/>
      <c r="V1524" s="53">
        <f t="shared" si="642"/>
        <v>0</v>
      </c>
      <c r="W1524" s="59"/>
      <c r="X1524" s="6"/>
    </row>
    <row r="1525" spans="1:24" s="35" customFormat="1" ht="47.25" x14ac:dyDescent="0.25">
      <c r="A1525" s="33" t="s">
        <v>287</v>
      </c>
      <c r="B1525" s="44" t="s">
        <v>334</v>
      </c>
      <c r="C1525" s="37" t="s">
        <v>263</v>
      </c>
      <c r="D1525" s="43" t="s">
        <v>264</v>
      </c>
      <c r="E1525" s="53"/>
      <c r="F1525" s="53">
        <f t="shared" si="648"/>
        <v>0</v>
      </c>
      <c r="G1525" s="53"/>
      <c r="H1525" s="53"/>
      <c r="I1525" s="54"/>
      <c r="J1525" s="50"/>
      <c r="K1525" s="54"/>
      <c r="L1525" s="55"/>
      <c r="M1525" s="59"/>
      <c r="N1525" s="59"/>
      <c r="O1525" s="53"/>
      <c r="P1525" s="53"/>
      <c r="Q1525" s="57">
        <f t="shared" si="640"/>
        <v>0</v>
      </c>
      <c r="R1525" s="53"/>
      <c r="S1525" s="53">
        <f t="shared" si="641"/>
        <v>0</v>
      </c>
      <c r="T1525" s="58"/>
      <c r="U1525" s="58"/>
      <c r="V1525" s="53">
        <f t="shared" si="642"/>
        <v>0</v>
      </c>
      <c r="W1525" s="59"/>
      <c r="X1525" s="6"/>
    </row>
    <row r="1526" spans="1:24" s="35" customFormat="1" ht="15.75" x14ac:dyDescent="0.25">
      <c r="A1526" s="33" t="s">
        <v>287</v>
      </c>
      <c r="B1526" s="44" t="s">
        <v>334</v>
      </c>
      <c r="C1526" s="37" t="s">
        <v>265</v>
      </c>
      <c r="D1526" s="43" t="s">
        <v>266</v>
      </c>
      <c r="E1526" s="53"/>
      <c r="F1526" s="53">
        <f t="shared" si="648"/>
        <v>0</v>
      </c>
      <c r="G1526" s="53"/>
      <c r="H1526" s="53"/>
      <c r="I1526" s="54"/>
      <c r="J1526" s="50"/>
      <c r="K1526" s="54"/>
      <c r="L1526" s="55"/>
      <c r="M1526" s="59"/>
      <c r="N1526" s="59"/>
      <c r="O1526" s="53"/>
      <c r="P1526" s="53"/>
      <c r="Q1526" s="57">
        <f t="shared" si="640"/>
        <v>0</v>
      </c>
      <c r="R1526" s="53"/>
      <c r="S1526" s="53">
        <f t="shared" si="641"/>
        <v>0</v>
      </c>
      <c r="T1526" s="58"/>
      <c r="U1526" s="58"/>
      <c r="V1526" s="53">
        <f t="shared" si="642"/>
        <v>0</v>
      </c>
      <c r="W1526" s="59"/>
      <c r="X1526" s="6"/>
    </row>
    <row r="1527" spans="1:24" s="35" customFormat="1" ht="31.5" x14ac:dyDescent="0.25">
      <c r="A1527" s="33" t="s">
        <v>287</v>
      </c>
      <c r="B1527" s="44" t="s">
        <v>334</v>
      </c>
      <c r="C1527" s="37" t="s">
        <v>267</v>
      </c>
      <c r="D1527" s="43" t="s">
        <v>268</v>
      </c>
      <c r="E1527" s="53"/>
      <c r="F1527" s="53">
        <f t="shared" si="648"/>
        <v>0</v>
      </c>
      <c r="G1527" s="53"/>
      <c r="H1527" s="53"/>
      <c r="I1527" s="54"/>
      <c r="J1527" s="50"/>
      <c r="K1527" s="54"/>
      <c r="L1527" s="55"/>
      <c r="M1527" s="59"/>
      <c r="N1527" s="59"/>
      <c r="O1527" s="53"/>
      <c r="P1527" s="53"/>
      <c r="Q1527" s="57">
        <f t="shared" si="640"/>
        <v>0</v>
      </c>
      <c r="R1527" s="53"/>
      <c r="S1527" s="53">
        <f t="shared" si="641"/>
        <v>0</v>
      </c>
      <c r="T1527" s="58"/>
      <c r="U1527" s="58"/>
      <c r="V1527" s="53">
        <f t="shared" si="642"/>
        <v>0</v>
      </c>
      <c r="W1527" s="59"/>
      <c r="X1527" s="6"/>
    </row>
    <row r="1528" spans="1:24" s="35" customFormat="1" ht="15.75" x14ac:dyDescent="0.25">
      <c r="A1528" s="33" t="s">
        <v>287</v>
      </c>
      <c r="B1528" s="44" t="s">
        <v>334</v>
      </c>
      <c r="C1528" s="37" t="s">
        <v>269</v>
      </c>
      <c r="D1528" s="43" t="s">
        <v>270</v>
      </c>
      <c r="E1528" s="53"/>
      <c r="F1528" s="53">
        <f t="shared" si="648"/>
        <v>0</v>
      </c>
      <c r="G1528" s="53"/>
      <c r="H1528" s="53"/>
      <c r="I1528" s="54"/>
      <c r="J1528" s="50"/>
      <c r="K1528" s="54"/>
      <c r="L1528" s="55"/>
      <c r="M1528" s="59"/>
      <c r="N1528" s="59"/>
      <c r="O1528" s="53"/>
      <c r="P1528" s="53"/>
      <c r="Q1528" s="57">
        <f t="shared" si="640"/>
        <v>0</v>
      </c>
      <c r="R1528" s="53"/>
      <c r="S1528" s="53">
        <f t="shared" si="641"/>
        <v>0</v>
      </c>
      <c r="T1528" s="58"/>
      <c r="U1528" s="58"/>
      <c r="V1528" s="53">
        <f t="shared" si="642"/>
        <v>0</v>
      </c>
      <c r="W1528" s="59"/>
      <c r="X1528" s="6"/>
    </row>
    <row r="1529" spans="1:24" s="35" customFormat="1" ht="31.5" x14ac:dyDescent="0.25">
      <c r="A1529" s="33" t="s">
        <v>287</v>
      </c>
      <c r="B1529" s="44" t="s">
        <v>334</v>
      </c>
      <c r="C1529" s="37" t="s">
        <v>271</v>
      </c>
      <c r="D1529" s="43" t="s">
        <v>272</v>
      </c>
      <c r="E1529" s="53"/>
      <c r="F1529" s="53">
        <f t="shared" si="648"/>
        <v>0</v>
      </c>
      <c r="G1529" s="53"/>
      <c r="H1529" s="53"/>
      <c r="I1529" s="54"/>
      <c r="J1529" s="50"/>
      <c r="K1529" s="54"/>
      <c r="L1529" s="55"/>
      <c r="M1529" s="59"/>
      <c r="N1529" s="59"/>
      <c r="O1529" s="53"/>
      <c r="P1529" s="53"/>
      <c r="Q1529" s="57">
        <f t="shared" si="640"/>
        <v>0</v>
      </c>
      <c r="R1529" s="53"/>
      <c r="S1529" s="53">
        <f t="shared" si="641"/>
        <v>0</v>
      </c>
      <c r="T1529" s="58"/>
      <c r="U1529" s="58"/>
      <c r="V1529" s="53">
        <f t="shared" si="642"/>
        <v>0</v>
      </c>
      <c r="W1529" s="59"/>
      <c r="X1529" s="6"/>
    </row>
    <row r="1530" spans="1:24" s="35" customFormat="1" ht="15.75" x14ac:dyDescent="0.25">
      <c r="A1530" s="33" t="s">
        <v>287</v>
      </c>
      <c r="B1530" s="44" t="s">
        <v>334</v>
      </c>
      <c r="C1530" s="37" t="s">
        <v>273</v>
      </c>
      <c r="D1530" s="43" t="s">
        <v>274</v>
      </c>
      <c r="E1530" s="53">
        <v>237</v>
      </c>
      <c r="F1530" s="53">
        <f>ROUND(E1530/12*6,0)</f>
        <v>119</v>
      </c>
      <c r="G1530" s="59"/>
      <c r="H1530" s="53"/>
      <c r="I1530" s="119"/>
      <c r="J1530" s="55"/>
      <c r="K1530" s="54">
        <f>G1530-F1530</f>
        <v>-119</v>
      </c>
      <c r="L1530" s="55">
        <f>ROUND(K1530*100/-F1530,2)</f>
        <v>100</v>
      </c>
      <c r="M1530" s="59"/>
      <c r="N1530" s="59"/>
      <c r="O1530" s="53"/>
      <c r="P1530" s="53"/>
      <c r="Q1530" s="57">
        <f t="shared" si="640"/>
        <v>0</v>
      </c>
      <c r="R1530" s="53"/>
      <c r="S1530" s="53">
        <f t="shared" si="641"/>
        <v>0</v>
      </c>
      <c r="T1530" s="58"/>
      <c r="U1530" s="58"/>
      <c r="V1530" s="53">
        <f t="shared" si="642"/>
        <v>0</v>
      </c>
      <c r="W1530" s="59"/>
      <c r="X1530" s="6"/>
    </row>
    <row r="1531" spans="1:24" s="35" customFormat="1" ht="31.5" x14ac:dyDescent="0.25">
      <c r="A1531" s="33" t="s">
        <v>287</v>
      </c>
      <c r="B1531" s="44" t="s">
        <v>334</v>
      </c>
      <c r="C1531" s="37" t="s">
        <v>275</v>
      </c>
      <c r="D1531" s="43" t="s">
        <v>276</v>
      </c>
      <c r="E1531" s="53"/>
      <c r="F1531" s="53"/>
      <c r="G1531" s="53"/>
      <c r="H1531" s="53"/>
      <c r="I1531" s="54"/>
      <c r="J1531" s="50"/>
      <c r="K1531" s="54"/>
      <c r="L1531" s="55"/>
      <c r="M1531" s="59"/>
      <c r="N1531" s="59"/>
      <c r="O1531" s="53"/>
      <c r="P1531" s="53"/>
      <c r="Q1531" s="57">
        <f t="shared" si="640"/>
        <v>0</v>
      </c>
      <c r="R1531" s="53"/>
      <c r="S1531" s="53">
        <f t="shared" si="641"/>
        <v>0</v>
      </c>
      <c r="T1531" s="53"/>
      <c r="U1531" s="53"/>
      <c r="V1531" s="53">
        <f t="shared" si="642"/>
        <v>0</v>
      </c>
      <c r="W1531" s="59"/>
      <c r="X1531" s="6"/>
    </row>
    <row r="1532" spans="1:24" s="35" customFormat="1" ht="15.75" x14ac:dyDescent="0.25">
      <c r="A1532" s="33" t="s">
        <v>287</v>
      </c>
      <c r="B1532" s="44" t="s">
        <v>334</v>
      </c>
      <c r="C1532" s="37" t="s">
        <v>352</v>
      </c>
      <c r="D1532" s="43" t="s">
        <v>350</v>
      </c>
      <c r="E1532" s="53"/>
      <c r="F1532" s="53">
        <f>ROUND(E1532/12*7,0)</f>
        <v>0</v>
      </c>
      <c r="G1532" s="59">
        <v>17.059999999999999</v>
      </c>
      <c r="H1532" s="99"/>
      <c r="I1532" s="119">
        <f t="shared" ref="I1532" si="649">G1532-F1532</f>
        <v>17.059999999999999</v>
      </c>
      <c r="J1532" s="55" t="e">
        <f t="shared" ref="J1532" si="650">ROUND(I1532/F1532*100,2)</f>
        <v>#DIV/0!</v>
      </c>
      <c r="K1532" s="54"/>
      <c r="L1532" s="55"/>
      <c r="M1532" s="59"/>
      <c r="N1532" s="59"/>
      <c r="O1532" s="53"/>
      <c r="P1532" s="53"/>
      <c r="Q1532" s="57"/>
      <c r="R1532" s="53"/>
      <c r="S1532" s="53"/>
      <c r="T1532" s="53"/>
      <c r="U1532" s="53"/>
      <c r="V1532" s="53"/>
      <c r="W1532" s="59"/>
      <c r="X1532" s="6"/>
    </row>
    <row r="1533" spans="1:24" s="35" customFormat="1" ht="15.75" x14ac:dyDescent="0.25">
      <c r="A1533" s="33" t="s">
        <v>287</v>
      </c>
      <c r="B1533" s="44" t="s">
        <v>334</v>
      </c>
      <c r="C1533" s="37" t="s">
        <v>353</v>
      </c>
      <c r="D1533" s="38" t="s">
        <v>354</v>
      </c>
      <c r="E1533" s="53"/>
      <c r="F1533" s="99">
        <f>E1533/12*1</f>
        <v>0</v>
      </c>
      <c r="G1533" s="53"/>
      <c r="H1533" s="53"/>
      <c r="I1533" s="54"/>
      <c r="J1533" s="50"/>
      <c r="K1533" s="54"/>
      <c r="L1533" s="55"/>
      <c r="M1533" s="59"/>
      <c r="N1533" s="59"/>
      <c r="O1533" s="53"/>
      <c r="P1533" s="53"/>
      <c r="Q1533" s="57">
        <f>O1533-P1533</f>
        <v>0</v>
      </c>
      <c r="R1533" s="53"/>
      <c r="S1533" s="53">
        <f>ROUND(R1533/12*3,0)</f>
        <v>0</v>
      </c>
      <c r="T1533" s="53"/>
      <c r="U1533" s="53"/>
      <c r="V1533" s="53">
        <f>T1533-U1533</f>
        <v>0</v>
      </c>
      <c r="W1533" s="59"/>
      <c r="X1533" s="6"/>
    </row>
    <row r="1534" spans="1:24" s="26" customFormat="1" ht="29.25" customHeight="1" x14ac:dyDescent="0.25">
      <c r="A1534" s="33" t="s">
        <v>287</v>
      </c>
      <c r="B1534" s="44" t="s">
        <v>334</v>
      </c>
      <c r="C1534" s="37" t="s">
        <v>359</v>
      </c>
      <c r="D1534" s="43" t="s">
        <v>318</v>
      </c>
      <c r="E1534" s="53"/>
      <c r="F1534" s="99">
        <f>E1534/12*1</f>
        <v>0</v>
      </c>
      <c r="G1534" s="53"/>
      <c r="H1534" s="53"/>
      <c r="I1534" s="119"/>
      <c r="J1534" s="50"/>
      <c r="K1534" s="119"/>
      <c r="L1534" s="55"/>
      <c r="M1534" s="59"/>
      <c r="N1534" s="59"/>
      <c r="O1534" s="53"/>
      <c r="P1534" s="53"/>
      <c r="Q1534" s="59"/>
      <c r="R1534" s="53"/>
      <c r="S1534" s="53"/>
      <c r="T1534" s="53"/>
      <c r="U1534" s="53"/>
      <c r="V1534" s="53"/>
      <c r="W1534" s="59"/>
      <c r="X1534" s="6"/>
    </row>
    <row r="1535" spans="1:24" s="26" customFormat="1" ht="26.25" customHeight="1" x14ac:dyDescent="0.25">
      <c r="A1535" s="33" t="s">
        <v>287</v>
      </c>
      <c r="B1535" s="44" t="s">
        <v>334</v>
      </c>
      <c r="C1535" s="37" t="s">
        <v>379</v>
      </c>
      <c r="D1535" s="39" t="s">
        <v>360</v>
      </c>
      <c r="E1535" s="53"/>
      <c r="F1535" s="99">
        <f>E1535/12*1</f>
        <v>0</v>
      </c>
      <c r="G1535" s="53"/>
      <c r="H1535" s="53"/>
      <c r="I1535" s="119"/>
      <c r="J1535" s="55"/>
      <c r="K1535" s="119"/>
      <c r="L1535" s="55"/>
      <c r="M1535" s="59"/>
      <c r="N1535" s="59"/>
      <c r="O1535" s="53"/>
      <c r="P1535" s="53"/>
      <c r="Q1535" s="59"/>
      <c r="R1535" s="53"/>
      <c r="S1535" s="53"/>
      <c r="T1535" s="53"/>
      <c r="U1535" s="53"/>
      <c r="V1535" s="53"/>
      <c r="W1535" s="59"/>
      <c r="X1535" s="6"/>
    </row>
    <row r="1536" spans="1:24" s="26" customFormat="1" ht="26.25" customHeight="1" x14ac:dyDescent="0.25">
      <c r="A1536" s="33" t="s">
        <v>287</v>
      </c>
      <c r="B1536" s="44" t="s">
        <v>334</v>
      </c>
      <c r="C1536" s="98" t="s">
        <v>386</v>
      </c>
      <c r="D1536" s="117" t="s">
        <v>387</v>
      </c>
      <c r="E1536" s="53">
        <v>17675</v>
      </c>
      <c r="F1536" s="53">
        <v>17675</v>
      </c>
      <c r="G1536" s="53">
        <v>17675</v>
      </c>
      <c r="H1536" s="53">
        <v>17675</v>
      </c>
      <c r="I1536" s="119">
        <f>G1536-F1536</f>
        <v>0</v>
      </c>
      <c r="J1536" s="55">
        <f>ROUND(I1536/F1536*100,2)</f>
        <v>0</v>
      </c>
      <c r="K1536" s="54">
        <f>G1536-F1536</f>
        <v>0</v>
      </c>
      <c r="L1536" s="55">
        <f>ROUND(K1536*100/-F1536,2)</f>
        <v>0</v>
      </c>
      <c r="M1536" s="59"/>
      <c r="N1536" s="59"/>
      <c r="O1536" s="53"/>
      <c r="P1536" s="53"/>
      <c r="Q1536" s="57"/>
      <c r="R1536" s="53"/>
      <c r="S1536" s="53"/>
      <c r="T1536" s="53"/>
      <c r="U1536" s="53"/>
      <c r="V1536" s="53"/>
      <c r="W1536" s="59"/>
      <c r="X1536" s="6"/>
    </row>
    <row r="1537" spans="1:27" s="35" customFormat="1" ht="15.75" x14ac:dyDescent="0.25">
      <c r="A1537" s="100" t="s">
        <v>288</v>
      </c>
      <c r="B1537" s="100" t="s">
        <v>335</v>
      </c>
      <c r="C1537" s="101" t="s">
        <v>102</v>
      </c>
      <c r="D1537" s="102" t="s">
        <v>21</v>
      </c>
      <c r="E1537" s="103">
        <f>E1538+E1577</f>
        <v>31454029</v>
      </c>
      <c r="F1537" s="103">
        <f>F1538+F1577</f>
        <v>18468708.34</v>
      </c>
      <c r="G1537" s="103">
        <f>G1538+G1577</f>
        <v>18843564.560000099</v>
      </c>
      <c r="H1537" s="103">
        <f>H1538+H1577</f>
        <v>18236715.829999998</v>
      </c>
      <c r="I1537" s="127">
        <f>I1538+I1577</f>
        <v>973560.13000009733</v>
      </c>
      <c r="J1537" s="104">
        <f>ROUND(I1537/F1537*100,2)</f>
        <v>5.27</v>
      </c>
      <c r="K1537" s="127">
        <f>K1538+K1577</f>
        <v>-666180.21</v>
      </c>
      <c r="L1537" s="106">
        <f>ROUND(K1537*100/-F1537,2)</f>
        <v>3.61</v>
      </c>
      <c r="M1537" s="103">
        <f t="shared" ref="M1537:V1537" si="651">M1538+M1577</f>
        <v>725020</v>
      </c>
      <c r="N1537" s="103">
        <f t="shared" si="651"/>
        <v>422928.33999999997</v>
      </c>
      <c r="O1537" s="103">
        <f t="shared" si="651"/>
        <v>461547</v>
      </c>
      <c r="P1537" s="103">
        <f t="shared" si="651"/>
        <v>435653</v>
      </c>
      <c r="Q1537" s="127">
        <f t="shared" si="651"/>
        <v>25894</v>
      </c>
      <c r="R1537" s="103">
        <f t="shared" si="651"/>
        <v>17148</v>
      </c>
      <c r="S1537" s="103">
        <f t="shared" si="651"/>
        <v>10006</v>
      </c>
      <c r="T1537" s="103">
        <f t="shared" si="651"/>
        <v>10223</v>
      </c>
      <c r="U1537" s="103">
        <f t="shared" si="651"/>
        <v>9735</v>
      </c>
      <c r="V1537" s="103">
        <f t="shared" si="651"/>
        <v>488</v>
      </c>
      <c r="W1537" s="107">
        <v>318972</v>
      </c>
      <c r="X1537" s="47"/>
    </row>
    <row r="1538" spans="1:27" s="26" customFormat="1" ht="29.25" customHeight="1" x14ac:dyDescent="0.25">
      <c r="A1538" s="33" t="s">
        <v>288</v>
      </c>
      <c r="B1538" s="21">
        <v>1</v>
      </c>
      <c r="C1538" s="23" t="s">
        <v>102</v>
      </c>
      <c r="D1538" s="27" t="s">
        <v>22</v>
      </c>
      <c r="E1538" s="52">
        <f>E1539+E1545+E1559</f>
        <v>23170422</v>
      </c>
      <c r="F1538" s="52">
        <f>F1539+F1545+F1559</f>
        <v>13589911.25</v>
      </c>
      <c r="G1538" s="52">
        <f>G1539+G1545+G1559</f>
        <v>13725988.120000098</v>
      </c>
      <c r="H1538" s="52">
        <f>H1539+H1545+H1559</f>
        <v>13631358.83</v>
      </c>
      <c r="I1538" s="52">
        <f>I1539+I1545+I1559</f>
        <v>495124.37000009732</v>
      </c>
      <c r="J1538" s="50">
        <f>ROUND(I1538/F1538*100,2)</f>
        <v>3.64</v>
      </c>
      <c r="K1538" s="52">
        <f>K1539+K1545+K1559</f>
        <v>-404919.5</v>
      </c>
      <c r="L1538" s="55">
        <f>ROUND(K1538*100/-F1538,2)</f>
        <v>2.98</v>
      </c>
      <c r="M1538" s="49">
        <v>479054</v>
      </c>
      <c r="N1538" s="49">
        <f>ROUND(M1538/12*7,2)</f>
        <v>279448.17</v>
      </c>
      <c r="O1538" s="52">
        <f t="shared" ref="O1538:V1538" si="652">O1539+O1545+O1559</f>
        <v>310557</v>
      </c>
      <c r="P1538" s="52">
        <f t="shared" si="652"/>
        <v>303035</v>
      </c>
      <c r="Q1538" s="52">
        <f t="shared" si="652"/>
        <v>7522</v>
      </c>
      <c r="R1538" s="52">
        <f t="shared" si="652"/>
        <v>12316</v>
      </c>
      <c r="S1538" s="52">
        <f t="shared" si="652"/>
        <v>7187</v>
      </c>
      <c r="T1538" s="59">
        <f t="shared" si="652"/>
        <v>7172</v>
      </c>
      <c r="U1538" s="59">
        <f t="shared" si="652"/>
        <v>6931</v>
      </c>
      <c r="V1538" s="59">
        <f t="shared" si="652"/>
        <v>241</v>
      </c>
      <c r="W1538" s="59"/>
      <c r="X1538" s="25"/>
    </row>
    <row r="1539" spans="1:27" s="26" customFormat="1" ht="26.25" customHeight="1" x14ac:dyDescent="0.25">
      <c r="A1539" s="33" t="s">
        <v>288</v>
      </c>
      <c r="B1539" s="33" t="s">
        <v>329</v>
      </c>
      <c r="C1539" s="23" t="s">
        <v>102</v>
      </c>
      <c r="D1539" s="32" t="s">
        <v>23</v>
      </c>
      <c r="E1539" s="49">
        <f>SUM(E1540:E1544)</f>
        <v>19190511</v>
      </c>
      <c r="F1539" s="49">
        <f>SUM(F1540:F1544)</f>
        <v>11266496</v>
      </c>
      <c r="G1539" s="49">
        <f>SUM(G1540:G1544)</f>
        <v>10921596</v>
      </c>
      <c r="H1539" s="49">
        <f>SUM(H1540:H1544)</f>
        <v>11266496</v>
      </c>
      <c r="I1539" s="49">
        <f>SUM(I1540:I1544)</f>
        <v>0</v>
      </c>
      <c r="J1539" s="50">
        <f>ROUND(I1539/F1539*100,2)</f>
        <v>0</v>
      </c>
      <c r="K1539" s="49">
        <f>SUM(K1540:K1544)</f>
        <v>-344900</v>
      </c>
      <c r="L1539" s="49">
        <f>SUM(L1540:L1544)</f>
        <v>4.24</v>
      </c>
      <c r="M1539" s="49"/>
      <c r="N1539" s="49"/>
      <c r="O1539" s="52">
        <f t="shared" ref="O1539:V1539" si="653">SUM(O1540:O1544)</f>
        <v>277404</v>
      </c>
      <c r="P1539" s="52">
        <f t="shared" si="653"/>
        <v>276931</v>
      </c>
      <c r="Q1539" s="52">
        <f t="shared" si="653"/>
        <v>473</v>
      </c>
      <c r="R1539" s="52">
        <f t="shared" si="653"/>
        <v>11141</v>
      </c>
      <c r="S1539" s="52">
        <f t="shared" si="653"/>
        <v>6499</v>
      </c>
      <c r="T1539" s="52">
        <f t="shared" si="653"/>
        <v>6262</v>
      </c>
      <c r="U1539" s="49">
        <f t="shared" si="653"/>
        <v>6262</v>
      </c>
      <c r="V1539" s="49">
        <f t="shared" si="653"/>
        <v>0</v>
      </c>
      <c r="W1539" s="49"/>
      <c r="X1539" s="25"/>
    </row>
    <row r="1540" spans="1:27" s="26" customFormat="1" ht="17.25" customHeight="1" x14ac:dyDescent="0.25">
      <c r="A1540" s="156" t="s">
        <v>288</v>
      </c>
      <c r="B1540" s="33" t="s">
        <v>329</v>
      </c>
      <c r="C1540" s="23" t="s">
        <v>73</v>
      </c>
      <c r="D1540" s="34" t="s">
        <v>106</v>
      </c>
      <c r="E1540" s="53">
        <v>13823497</v>
      </c>
      <c r="F1540" s="99">
        <f>1180806*3+1180668+1137551*3</f>
        <v>8135739</v>
      </c>
      <c r="G1540" s="99">
        <v>7790839</v>
      </c>
      <c r="H1540" s="99">
        <v>8135739</v>
      </c>
      <c r="I1540" s="119"/>
      <c r="J1540" s="55"/>
      <c r="K1540" s="54">
        <f>G1540-F1540</f>
        <v>-344900</v>
      </c>
      <c r="L1540" s="55">
        <f>ROUND(K1540*100/-F1540,2)</f>
        <v>4.24</v>
      </c>
      <c r="M1540" s="53"/>
      <c r="N1540" s="53"/>
      <c r="O1540" s="53">
        <v>277404</v>
      </c>
      <c r="P1540" s="53">
        <v>276931</v>
      </c>
      <c r="Q1540" s="59">
        <f>O1540-P1540</f>
        <v>473</v>
      </c>
      <c r="R1540" s="74">
        <v>11141</v>
      </c>
      <c r="S1540" s="53">
        <f>ROUND(R1540/12*7,0)</f>
        <v>6499</v>
      </c>
      <c r="T1540" s="58">
        <v>6262</v>
      </c>
      <c r="U1540" s="58">
        <v>6262</v>
      </c>
      <c r="V1540" s="53">
        <f>T1540-U1540</f>
        <v>0</v>
      </c>
      <c r="W1540" s="53"/>
      <c r="X1540" s="6"/>
      <c r="Z1540" s="176"/>
      <c r="AA1540" s="176"/>
    </row>
    <row r="1541" spans="1:27" s="35" customFormat="1" ht="15.75" x14ac:dyDescent="0.25">
      <c r="A1541" s="33" t="s">
        <v>288</v>
      </c>
      <c r="B1541" s="33" t="s">
        <v>329</v>
      </c>
      <c r="C1541" s="23" t="s">
        <v>74</v>
      </c>
      <c r="D1541" s="116" t="s">
        <v>104</v>
      </c>
      <c r="E1541" s="53">
        <v>4502112</v>
      </c>
      <c r="F1541" s="99">
        <f>375176*7</f>
        <v>2626232</v>
      </c>
      <c r="G1541" s="99">
        <v>2626232</v>
      </c>
      <c r="H1541" s="99">
        <v>2626232</v>
      </c>
      <c r="I1541" s="119"/>
      <c r="J1541" s="55"/>
      <c r="K1541" s="54"/>
      <c r="L1541" s="55"/>
      <c r="M1541" s="59"/>
      <c r="N1541" s="59"/>
      <c r="O1541" s="53"/>
      <c r="P1541" s="53"/>
      <c r="Q1541" s="57">
        <f>O1541-P1541</f>
        <v>0</v>
      </c>
      <c r="R1541" s="53"/>
      <c r="S1541" s="53">
        <f>ROUND(R1541/12*3,0)</f>
        <v>0</v>
      </c>
      <c r="T1541" s="58"/>
      <c r="U1541" s="58"/>
      <c r="V1541" s="53">
        <f>T1541-U1541</f>
        <v>0</v>
      </c>
      <c r="W1541" s="59"/>
      <c r="X1541" s="6"/>
    </row>
    <row r="1542" spans="1:27" s="35" customFormat="1" ht="15.75" x14ac:dyDescent="0.25">
      <c r="A1542" s="33" t="s">
        <v>288</v>
      </c>
      <c r="B1542" s="33" t="s">
        <v>329</v>
      </c>
      <c r="C1542" s="23" t="s">
        <v>74</v>
      </c>
      <c r="D1542" s="116" t="s">
        <v>105</v>
      </c>
      <c r="E1542" s="53">
        <v>864902</v>
      </c>
      <c r="F1542" s="99">
        <f>72075*7</f>
        <v>504525</v>
      </c>
      <c r="G1542" s="99">
        <v>504525</v>
      </c>
      <c r="H1542" s="99">
        <v>504525</v>
      </c>
      <c r="I1542" s="119"/>
      <c r="J1542" s="55"/>
      <c r="K1542" s="54"/>
      <c r="L1542" s="55"/>
      <c r="M1542" s="59"/>
      <c r="N1542" s="59"/>
      <c r="O1542" s="53"/>
      <c r="P1542" s="53"/>
      <c r="Q1542" s="57">
        <f>O1542-P1542</f>
        <v>0</v>
      </c>
      <c r="R1542" s="53"/>
      <c r="S1542" s="53">
        <f>ROUND(R1542/12*3,0)</f>
        <v>0</v>
      </c>
      <c r="T1542" s="58"/>
      <c r="U1542" s="58"/>
      <c r="V1542" s="53">
        <f>T1542-U1542</f>
        <v>0</v>
      </c>
      <c r="W1542" s="59"/>
      <c r="X1542" s="6"/>
    </row>
    <row r="1543" spans="1:27" s="35" customFormat="1" ht="15.75" x14ac:dyDescent="0.25">
      <c r="A1543" s="33" t="s">
        <v>288</v>
      </c>
      <c r="B1543" s="33" t="s">
        <v>329</v>
      </c>
      <c r="C1543" s="23" t="s">
        <v>75</v>
      </c>
      <c r="D1543" s="34" t="s">
        <v>107</v>
      </c>
      <c r="E1543" s="53"/>
      <c r="F1543" s="53"/>
      <c r="G1543" s="53"/>
      <c r="H1543" s="53"/>
      <c r="I1543" s="54"/>
      <c r="J1543" s="50"/>
      <c r="K1543" s="54"/>
      <c r="L1543" s="55"/>
      <c r="M1543" s="59"/>
      <c r="N1543" s="59"/>
      <c r="O1543" s="53"/>
      <c r="P1543" s="53"/>
      <c r="Q1543" s="57">
        <f>O1543-P1543</f>
        <v>0</v>
      </c>
      <c r="R1543" s="53"/>
      <c r="S1543" s="53">
        <f>ROUND(R1543/12*3,0)</f>
        <v>0</v>
      </c>
      <c r="T1543" s="58"/>
      <c r="U1543" s="58"/>
      <c r="V1543" s="53">
        <f>T1543-U1543</f>
        <v>0</v>
      </c>
      <c r="W1543" s="59"/>
      <c r="X1543" s="6"/>
    </row>
    <row r="1544" spans="1:27" s="35" customFormat="1" ht="31.5" x14ac:dyDescent="0.25">
      <c r="A1544" s="33" t="s">
        <v>288</v>
      </c>
      <c r="B1544" s="33" t="s">
        <v>329</v>
      </c>
      <c r="C1544" s="23" t="s">
        <v>76</v>
      </c>
      <c r="D1544" s="34" t="s">
        <v>108</v>
      </c>
      <c r="E1544" s="53"/>
      <c r="F1544" s="53"/>
      <c r="G1544" s="53"/>
      <c r="H1544" s="53"/>
      <c r="I1544" s="54"/>
      <c r="J1544" s="50"/>
      <c r="K1544" s="54"/>
      <c r="L1544" s="55"/>
      <c r="M1544" s="59"/>
      <c r="N1544" s="59"/>
      <c r="O1544" s="53"/>
      <c r="P1544" s="53"/>
      <c r="Q1544" s="57">
        <f>O1544-P1544</f>
        <v>0</v>
      </c>
      <c r="R1544" s="53"/>
      <c r="S1544" s="53">
        <f>ROUND(R1544/12*3,0)</f>
        <v>0</v>
      </c>
      <c r="T1544" s="58"/>
      <c r="U1544" s="58"/>
      <c r="V1544" s="53">
        <f>T1544-U1544</f>
        <v>0</v>
      </c>
      <c r="W1544" s="59"/>
      <c r="X1544" s="6"/>
    </row>
    <row r="1545" spans="1:27" s="35" customFormat="1" ht="15.75" x14ac:dyDescent="0.25">
      <c r="A1545" s="33" t="s">
        <v>288</v>
      </c>
      <c r="B1545" s="22" t="s">
        <v>330</v>
      </c>
      <c r="C1545" s="36"/>
      <c r="D1545" s="32" t="s">
        <v>24</v>
      </c>
      <c r="E1545" s="61">
        <f>SUM(E1546:E1558)</f>
        <v>1284159</v>
      </c>
      <c r="F1545" s="61">
        <f>SUM(F1546:F1558)</f>
        <v>749092.75</v>
      </c>
      <c r="G1545" s="61">
        <f>SUM(G1546:G1558)</f>
        <v>846794</v>
      </c>
      <c r="H1545" s="61">
        <f>SUM(H1546:H1558)</f>
        <v>686589</v>
      </c>
      <c r="I1545" s="120">
        <f>SUM(I1546:I1558)</f>
        <v>157720.75</v>
      </c>
      <c r="J1545" s="50">
        <f>ROUND(I1545/F1545*100,2)</f>
        <v>21.05</v>
      </c>
      <c r="K1545" s="120">
        <f>SUM(K1546:K1558)</f>
        <v>-60019.5</v>
      </c>
      <c r="L1545" s="55">
        <f>ROUND(K1545*100/-F1545,2)</f>
        <v>8.01</v>
      </c>
      <c r="M1545" s="61"/>
      <c r="N1545" s="61"/>
      <c r="O1545" s="61">
        <f t="shared" ref="O1545:V1545" si="654">SUM(O1546:O1558)</f>
        <v>30939</v>
      </c>
      <c r="P1545" s="61">
        <f t="shared" si="654"/>
        <v>24149</v>
      </c>
      <c r="Q1545" s="120">
        <f t="shared" si="654"/>
        <v>6790</v>
      </c>
      <c r="R1545" s="61">
        <f t="shared" si="654"/>
        <v>1169</v>
      </c>
      <c r="S1545" s="61">
        <f t="shared" si="654"/>
        <v>682</v>
      </c>
      <c r="T1545" s="137">
        <f t="shared" si="654"/>
        <v>877</v>
      </c>
      <c r="U1545" s="137">
        <f t="shared" si="654"/>
        <v>637</v>
      </c>
      <c r="V1545" s="61">
        <f t="shared" si="654"/>
        <v>240</v>
      </c>
      <c r="W1545" s="68"/>
      <c r="X1545" s="6"/>
    </row>
    <row r="1546" spans="1:27" s="35" customFormat="1" ht="15.75" x14ac:dyDescent="0.25">
      <c r="A1546" s="33" t="s">
        <v>288</v>
      </c>
      <c r="B1546" s="33" t="s">
        <v>330</v>
      </c>
      <c r="C1546" s="37" t="s">
        <v>25</v>
      </c>
      <c r="D1546" s="34" t="s">
        <v>54</v>
      </c>
      <c r="E1546" s="53">
        <v>767982</v>
      </c>
      <c r="F1546" s="53">
        <f t="shared" ref="F1546:F1547" si="655">ROUND(E1546/12*7,2)</f>
        <v>447989.5</v>
      </c>
      <c r="G1546" s="99">
        <v>387970</v>
      </c>
      <c r="H1546" s="99">
        <v>385980</v>
      </c>
      <c r="I1546" s="119"/>
      <c r="J1546" s="55"/>
      <c r="K1546" s="54">
        <f t="shared" ref="K1546" si="656">G1546-F1546</f>
        <v>-60019.5</v>
      </c>
      <c r="L1546" s="55">
        <f t="shared" ref="L1546" si="657">ROUND(K1546*100/-F1546,2)</f>
        <v>13.4</v>
      </c>
      <c r="M1546" s="59"/>
      <c r="N1546" s="59"/>
      <c r="O1546" s="53">
        <v>10607</v>
      </c>
      <c r="P1546" s="53">
        <v>10323</v>
      </c>
      <c r="Q1546" s="59">
        <f t="shared" ref="Q1546:Q1558" si="658">O1546-P1546</f>
        <v>284</v>
      </c>
      <c r="R1546" s="53">
        <v>386</v>
      </c>
      <c r="S1546" s="53">
        <f t="shared" ref="S1546:S1547" si="659">ROUND(R1546/12*7,0)</f>
        <v>225</v>
      </c>
      <c r="T1546" s="58">
        <v>181</v>
      </c>
      <c r="U1546" s="58">
        <v>181</v>
      </c>
      <c r="V1546" s="53">
        <f t="shared" ref="V1546:V1558" si="660">T1546-U1546</f>
        <v>0</v>
      </c>
      <c r="W1546" s="59"/>
      <c r="X1546" s="6"/>
    </row>
    <row r="1547" spans="1:27" s="35" customFormat="1" ht="15.75" x14ac:dyDescent="0.25">
      <c r="A1547" s="33" t="s">
        <v>288</v>
      </c>
      <c r="B1547" s="33" t="s">
        <v>330</v>
      </c>
      <c r="C1547" s="37" t="s">
        <v>26</v>
      </c>
      <c r="D1547" s="34" t="s">
        <v>27</v>
      </c>
      <c r="E1547" s="53">
        <v>516177</v>
      </c>
      <c r="F1547" s="53">
        <f t="shared" si="655"/>
        <v>301103.25</v>
      </c>
      <c r="G1547" s="99">
        <v>458824</v>
      </c>
      <c r="H1547" s="99">
        <v>300609</v>
      </c>
      <c r="I1547" s="119">
        <f t="shared" ref="I1547" si="661">G1547-F1547</f>
        <v>157720.75</v>
      </c>
      <c r="J1547" s="55">
        <f t="shared" ref="J1547" si="662">ROUND(I1547/F1547*100,2)</f>
        <v>52.38</v>
      </c>
      <c r="K1547" s="54"/>
      <c r="L1547" s="55"/>
      <c r="M1547" s="59"/>
      <c r="N1547" s="59"/>
      <c r="O1547" s="53">
        <v>20332</v>
      </c>
      <c r="P1547" s="53">
        <v>13826</v>
      </c>
      <c r="Q1547" s="57">
        <f t="shared" si="658"/>
        <v>6506</v>
      </c>
      <c r="R1547" s="53">
        <v>783</v>
      </c>
      <c r="S1547" s="53">
        <f t="shared" si="659"/>
        <v>457</v>
      </c>
      <c r="T1547" s="58">
        <v>696</v>
      </c>
      <c r="U1547" s="58">
        <v>456</v>
      </c>
      <c r="V1547" s="53">
        <f t="shared" si="660"/>
        <v>240</v>
      </c>
      <c r="W1547" s="59"/>
      <c r="X1547" s="6"/>
    </row>
    <row r="1548" spans="1:27" s="35" customFormat="1" ht="31.5" x14ac:dyDescent="0.25">
      <c r="A1548" s="33" t="s">
        <v>288</v>
      </c>
      <c r="B1548" s="33" t="s">
        <v>330</v>
      </c>
      <c r="C1548" s="37" t="s">
        <v>28</v>
      </c>
      <c r="D1548" s="34" t="s">
        <v>29</v>
      </c>
      <c r="E1548" s="53"/>
      <c r="F1548" s="53"/>
      <c r="G1548" s="53"/>
      <c r="H1548" s="53"/>
      <c r="I1548" s="54"/>
      <c r="J1548" s="50"/>
      <c r="K1548" s="54"/>
      <c r="L1548" s="55"/>
      <c r="M1548" s="59"/>
      <c r="N1548" s="59"/>
      <c r="O1548" s="53"/>
      <c r="P1548" s="53"/>
      <c r="Q1548" s="57">
        <f t="shared" si="658"/>
        <v>0</v>
      </c>
      <c r="R1548" s="53"/>
      <c r="S1548" s="53">
        <f t="shared" ref="S1548:S1558" si="663">ROUND(R1548/12*3,0)</f>
        <v>0</v>
      </c>
      <c r="T1548" s="58"/>
      <c r="U1548" s="58"/>
      <c r="V1548" s="53">
        <f t="shared" si="660"/>
        <v>0</v>
      </c>
      <c r="W1548" s="59"/>
      <c r="X1548" s="6"/>
    </row>
    <row r="1549" spans="1:27" s="35" customFormat="1" ht="15.75" x14ac:dyDescent="0.25">
      <c r="A1549" s="33" t="s">
        <v>288</v>
      </c>
      <c r="B1549" s="33" t="s">
        <v>330</v>
      </c>
      <c r="C1549" s="37" t="s">
        <v>56</v>
      </c>
      <c r="D1549" s="34" t="s">
        <v>53</v>
      </c>
      <c r="E1549" s="53"/>
      <c r="F1549" s="53"/>
      <c r="G1549" s="53"/>
      <c r="H1549" s="53"/>
      <c r="I1549" s="54"/>
      <c r="J1549" s="50"/>
      <c r="K1549" s="54"/>
      <c r="L1549" s="55"/>
      <c r="M1549" s="59"/>
      <c r="N1549" s="59"/>
      <c r="O1549" s="53"/>
      <c r="P1549" s="53"/>
      <c r="Q1549" s="57">
        <f t="shared" si="658"/>
        <v>0</v>
      </c>
      <c r="R1549" s="53"/>
      <c r="S1549" s="53">
        <f t="shared" si="663"/>
        <v>0</v>
      </c>
      <c r="T1549" s="58"/>
      <c r="U1549" s="58"/>
      <c r="V1549" s="53">
        <f t="shared" si="660"/>
        <v>0</v>
      </c>
      <c r="W1549" s="59"/>
      <c r="X1549" s="6"/>
    </row>
    <row r="1550" spans="1:27" s="35" customFormat="1" ht="15.75" x14ac:dyDescent="0.25">
      <c r="A1550" s="33" t="s">
        <v>288</v>
      </c>
      <c r="B1550" s="33" t="s">
        <v>330</v>
      </c>
      <c r="C1550" s="37" t="s">
        <v>57</v>
      </c>
      <c r="D1550" s="34" t="s">
        <v>68</v>
      </c>
      <c r="E1550" s="53"/>
      <c r="F1550" s="53"/>
      <c r="G1550" s="53"/>
      <c r="H1550" s="53"/>
      <c r="I1550" s="54"/>
      <c r="J1550" s="50"/>
      <c r="K1550" s="54"/>
      <c r="L1550" s="55"/>
      <c r="M1550" s="59"/>
      <c r="N1550" s="59"/>
      <c r="O1550" s="53"/>
      <c r="P1550" s="53"/>
      <c r="Q1550" s="57">
        <f t="shared" si="658"/>
        <v>0</v>
      </c>
      <c r="R1550" s="53"/>
      <c r="S1550" s="53">
        <f t="shared" si="663"/>
        <v>0</v>
      </c>
      <c r="T1550" s="58"/>
      <c r="U1550" s="58"/>
      <c r="V1550" s="53">
        <f t="shared" si="660"/>
        <v>0</v>
      </c>
      <c r="W1550" s="59"/>
      <c r="X1550" s="6"/>
    </row>
    <row r="1551" spans="1:27" s="35" customFormat="1" ht="15.75" x14ac:dyDescent="0.25">
      <c r="A1551" s="33" t="s">
        <v>288</v>
      </c>
      <c r="B1551" s="33" t="s">
        <v>330</v>
      </c>
      <c r="C1551" s="37" t="s">
        <v>58</v>
      </c>
      <c r="D1551" s="34" t="s">
        <v>70</v>
      </c>
      <c r="E1551" s="53"/>
      <c r="F1551" s="53"/>
      <c r="G1551" s="53"/>
      <c r="H1551" s="53"/>
      <c r="J1551" s="50"/>
      <c r="K1551" s="54"/>
      <c r="L1551" s="55"/>
      <c r="M1551" s="59"/>
      <c r="N1551" s="59"/>
      <c r="O1551" s="53"/>
      <c r="P1551" s="53"/>
      <c r="Q1551" s="57">
        <f t="shared" si="658"/>
        <v>0</v>
      </c>
      <c r="R1551" s="53"/>
      <c r="S1551" s="53">
        <f t="shared" si="663"/>
        <v>0</v>
      </c>
      <c r="T1551" s="58"/>
      <c r="U1551" s="58"/>
      <c r="V1551" s="53">
        <f t="shared" si="660"/>
        <v>0</v>
      </c>
      <c r="W1551" s="59"/>
      <c r="X1551" s="6"/>
    </row>
    <row r="1552" spans="1:27" s="35" customFormat="1" ht="31.5" x14ac:dyDescent="0.25">
      <c r="A1552" s="33" t="s">
        <v>288</v>
      </c>
      <c r="B1552" s="33" t="s">
        <v>330</v>
      </c>
      <c r="C1552" s="37" t="s">
        <v>59</v>
      </c>
      <c r="D1552" s="34" t="s">
        <v>69</v>
      </c>
      <c r="E1552" s="53"/>
      <c r="F1552" s="53"/>
      <c r="G1552" s="53"/>
      <c r="H1552" s="53"/>
      <c r="I1552" s="54"/>
      <c r="J1552" s="50"/>
      <c r="K1552" s="54"/>
      <c r="L1552" s="55"/>
      <c r="M1552" s="59"/>
      <c r="N1552" s="59"/>
      <c r="O1552" s="53"/>
      <c r="P1552" s="53"/>
      <c r="Q1552" s="57">
        <f t="shared" si="658"/>
        <v>0</v>
      </c>
      <c r="R1552" s="53"/>
      <c r="S1552" s="53">
        <f t="shared" si="663"/>
        <v>0</v>
      </c>
      <c r="T1552" s="58"/>
      <c r="U1552" s="58"/>
      <c r="V1552" s="53">
        <f t="shared" si="660"/>
        <v>0</v>
      </c>
      <c r="W1552" s="59"/>
      <c r="X1552" s="6"/>
    </row>
    <row r="1553" spans="1:28" s="35" customFormat="1" ht="15.75" x14ac:dyDescent="0.25">
      <c r="A1553" s="33" t="s">
        <v>288</v>
      </c>
      <c r="B1553" s="33" t="s">
        <v>330</v>
      </c>
      <c r="C1553" s="37" t="s">
        <v>60</v>
      </c>
      <c r="D1553" s="34" t="s">
        <v>72</v>
      </c>
      <c r="E1553" s="53"/>
      <c r="F1553" s="53"/>
      <c r="G1553" s="53"/>
      <c r="H1553" s="53"/>
      <c r="I1553" s="54"/>
      <c r="J1553" s="50"/>
      <c r="K1553" s="54"/>
      <c r="L1553" s="55"/>
      <c r="M1553" s="59"/>
      <c r="N1553" s="59"/>
      <c r="O1553" s="53"/>
      <c r="P1553" s="53"/>
      <c r="Q1553" s="57">
        <f t="shared" si="658"/>
        <v>0</v>
      </c>
      <c r="R1553" s="53"/>
      <c r="S1553" s="53">
        <f t="shared" si="663"/>
        <v>0</v>
      </c>
      <c r="T1553" s="58"/>
      <c r="U1553" s="58"/>
      <c r="V1553" s="53">
        <f t="shared" si="660"/>
        <v>0</v>
      </c>
      <c r="W1553" s="59"/>
      <c r="X1553" s="6"/>
    </row>
    <row r="1554" spans="1:28" s="35" customFormat="1" ht="15.75" x14ac:dyDescent="0.25">
      <c r="A1554" s="33" t="s">
        <v>288</v>
      </c>
      <c r="B1554" s="33" t="s">
        <v>330</v>
      </c>
      <c r="C1554" s="37" t="s">
        <v>61</v>
      </c>
      <c r="D1554" s="34" t="s">
        <v>67</v>
      </c>
      <c r="E1554" s="53"/>
      <c r="F1554" s="53"/>
      <c r="G1554" s="53"/>
      <c r="H1554" s="53"/>
      <c r="I1554" s="54"/>
      <c r="J1554" s="50"/>
      <c r="K1554" s="54"/>
      <c r="L1554" s="55"/>
      <c r="M1554" s="59"/>
      <c r="N1554" s="59"/>
      <c r="O1554" s="53"/>
      <c r="P1554" s="53"/>
      <c r="Q1554" s="57">
        <f t="shared" si="658"/>
        <v>0</v>
      </c>
      <c r="R1554" s="53"/>
      <c r="S1554" s="53">
        <f t="shared" si="663"/>
        <v>0</v>
      </c>
      <c r="T1554" s="58"/>
      <c r="U1554" s="58"/>
      <c r="V1554" s="53">
        <f t="shared" si="660"/>
        <v>0</v>
      </c>
      <c r="W1554" s="59"/>
      <c r="X1554" s="6"/>
    </row>
    <row r="1555" spans="1:28" s="35" customFormat="1" ht="15.75" x14ac:dyDescent="0.25">
      <c r="A1555" s="33" t="s">
        <v>288</v>
      </c>
      <c r="B1555" s="33" t="s">
        <v>330</v>
      </c>
      <c r="C1555" s="37" t="s">
        <v>62</v>
      </c>
      <c r="D1555" s="34" t="s">
        <v>66</v>
      </c>
      <c r="E1555" s="53"/>
      <c r="F1555" s="53"/>
      <c r="G1555" s="53"/>
      <c r="H1555" s="53"/>
      <c r="I1555" s="54"/>
      <c r="J1555" s="50"/>
      <c r="K1555" s="54"/>
      <c r="L1555" s="55"/>
      <c r="M1555" s="59"/>
      <c r="N1555" s="59"/>
      <c r="O1555" s="53"/>
      <c r="P1555" s="53"/>
      <c r="Q1555" s="57">
        <f t="shared" si="658"/>
        <v>0</v>
      </c>
      <c r="R1555" s="53"/>
      <c r="S1555" s="53">
        <f t="shared" si="663"/>
        <v>0</v>
      </c>
      <c r="T1555" s="58"/>
      <c r="U1555" s="58"/>
      <c r="V1555" s="53">
        <f t="shared" si="660"/>
        <v>0</v>
      </c>
      <c r="W1555" s="59"/>
      <c r="X1555" s="6"/>
    </row>
    <row r="1556" spans="1:28" s="35" customFormat="1" ht="15.75" x14ac:dyDescent="0.25">
      <c r="A1556" s="33" t="s">
        <v>288</v>
      </c>
      <c r="B1556" s="33" t="s">
        <v>330</v>
      </c>
      <c r="C1556" s="37" t="s">
        <v>63</v>
      </c>
      <c r="D1556" s="34" t="s">
        <v>52</v>
      </c>
      <c r="E1556" s="53"/>
      <c r="F1556" s="53"/>
      <c r="G1556" s="53"/>
      <c r="H1556" s="53"/>
      <c r="I1556" s="54"/>
      <c r="J1556" s="50"/>
      <c r="K1556" s="54"/>
      <c r="L1556" s="55"/>
      <c r="M1556" s="59"/>
      <c r="N1556" s="59"/>
      <c r="O1556" s="53"/>
      <c r="P1556" s="53"/>
      <c r="Q1556" s="57">
        <f t="shared" si="658"/>
        <v>0</v>
      </c>
      <c r="R1556" s="53"/>
      <c r="S1556" s="53">
        <f t="shared" si="663"/>
        <v>0</v>
      </c>
      <c r="T1556" s="58"/>
      <c r="U1556" s="58"/>
      <c r="V1556" s="53">
        <f t="shared" si="660"/>
        <v>0</v>
      </c>
      <c r="W1556" s="59"/>
      <c r="X1556" s="6"/>
    </row>
    <row r="1557" spans="1:28" s="35" customFormat="1" ht="15.75" x14ac:dyDescent="0.25">
      <c r="A1557" s="33" t="s">
        <v>288</v>
      </c>
      <c r="B1557" s="33" t="s">
        <v>330</v>
      </c>
      <c r="C1557" s="37" t="s">
        <v>64</v>
      </c>
      <c r="D1557" s="34" t="s">
        <v>55</v>
      </c>
      <c r="E1557" s="53"/>
      <c r="F1557" s="53"/>
      <c r="G1557" s="53"/>
      <c r="H1557" s="53"/>
      <c r="I1557" s="54"/>
      <c r="J1557" s="50"/>
      <c r="K1557" s="54"/>
      <c r="L1557" s="55"/>
      <c r="M1557" s="59"/>
      <c r="N1557" s="59"/>
      <c r="O1557" s="53"/>
      <c r="P1557" s="53"/>
      <c r="Q1557" s="57">
        <f t="shared" si="658"/>
        <v>0</v>
      </c>
      <c r="R1557" s="53"/>
      <c r="S1557" s="53">
        <f t="shared" si="663"/>
        <v>0</v>
      </c>
      <c r="T1557" s="58"/>
      <c r="U1557" s="58"/>
      <c r="V1557" s="53">
        <f t="shared" si="660"/>
        <v>0</v>
      </c>
      <c r="W1557" s="59"/>
      <c r="X1557" s="6"/>
    </row>
    <row r="1558" spans="1:28" s="35" customFormat="1" ht="15.75" x14ac:dyDescent="0.25">
      <c r="A1558" s="33" t="s">
        <v>288</v>
      </c>
      <c r="B1558" s="33" t="s">
        <v>330</v>
      </c>
      <c r="C1558" s="37" t="s">
        <v>65</v>
      </c>
      <c r="D1558" s="34" t="s">
        <v>71</v>
      </c>
      <c r="E1558" s="53"/>
      <c r="F1558" s="53"/>
      <c r="G1558" s="53"/>
      <c r="H1558" s="53"/>
      <c r="I1558" s="54"/>
      <c r="J1558" s="50"/>
      <c r="K1558" s="54"/>
      <c r="L1558" s="55"/>
      <c r="M1558" s="59"/>
      <c r="N1558" s="59"/>
      <c r="O1558" s="53"/>
      <c r="P1558" s="53"/>
      <c r="Q1558" s="57">
        <f t="shared" si="658"/>
        <v>0</v>
      </c>
      <c r="R1558" s="53"/>
      <c r="S1558" s="53">
        <f t="shared" si="663"/>
        <v>0</v>
      </c>
      <c r="T1558" s="58"/>
      <c r="U1558" s="58"/>
      <c r="V1558" s="53">
        <f t="shared" si="660"/>
        <v>0</v>
      </c>
      <c r="W1558" s="59"/>
      <c r="X1558" s="6"/>
    </row>
    <row r="1559" spans="1:28" s="35" customFormat="1" ht="31.5" x14ac:dyDescent="0.25">
      <c r="A1559" s="33" t="s">
        <v>288</v>
      </c>
      <c r="B1559" s="22" t="s">
        <v>331</v>
      </c>
      <c r="C1559" s="23" t="s">
        <v>102</v>
      </c>
      <c r="D1559" s="32" t="s">
        <v>30</v>
      </c>
      <c r="E1559" s="61">
        <f>SUM(E1560:E1576)</f>
        <v>2695752</v>
      </c>
      <c r="F1559" s="61">
        <f>SUM(F1560:F1576)</f>
        <v>1574322.5</v>
      </c>
      <c r="G1559" s="61">
        <f>SUM(G1560:G1576)</f>
        <v>1957598.1200000974</v>
      </c>
      <c r="H1559" s="61">
        <f>SUM(H1560:H1576)</f>
        <v>1678273.83</v>
      </c>
      <c r="I1559" s="120">
        <f>SUM(I1560:I1576)</f>
        <v>337403.62000009732</v>
      </c>
      <c r="J1559" s="50">
        <f>ROUND(I1559/F1559*100,2)</f>
        <v>21.43</v>
      </c>
      <c r="K1559" s="120">
        <f>SUM(K1560:K1576)</f>
        <v>0</v>
      </c>
      <c r="L1559" s="61" t="e">
        <f>SUM(L1560:L1576)</f>
        <v>#DIV/0!</v>
      </c>
      <c r="M1559" s="61"/>
      <c r="N1559" s="61"/>
      <c r="O1559" s="61">
        <f t="shared" ref="O1559:V1559" si="664">SUM(O1560:O1574)</f>
        <v>2214</v>
      </c>
      <c r="P1559" s="61">
        <f t="shared" si="664"/>
        <v>1955</v>
      </c>
      <c r="Q1559" s="120">
        <f t="shared" si="664"/>
        <v>259</v>
      </c>
      <c r="R1559" s="61">
        <f t="shared" si="664"/>
        <v>6</v>
      </c>
      <c r="S1559" s="61">
        <f t="shared" si="664"/>
        <v>6</v>
      </c>
      <c r="T1559" s="137">
        <f t="shared" si="664"/>
        <v>33</v>
      </c>
      <c r="U1559" s="137">
        <f t="shared" si="664"/>
        <v>32</v>
      </c>
      <c r="V1559" s="61">
        <f t="shared" si="664"/>
        <v>1</v>
      </c>
      <c r="W1559" s="61"/>
      <c r="X1559" s="6"/>
    </row>
    <row r="1560" spans="1:28" s="35" customFormat="1" ht="15.75" x14ac:dyDescent="0.25">
      <c r="A1560" s="33" t="s">
        <v>288</v>
      </c>
      <c r="B1560" s="33" t="s">
        <v>331</v>
      </c>
      <c r="C1560" s="23" t="s">
        <v>79</v>
      </c>
      <c r="D1560" s="43" t="s">
        <v>77</v>
      </c>
      <c r="E1560" s="53">
        <v>181038</v>
      </c>
      <c r="F1560" s="53">
        <f t="shared" ref="F1560:F1561" si="665">ROUND(E1560/12*7,0)</f>
        <v>105606</v>
      </c>
      <c r="G1560" s="59">
        <v>160867.85999999999</v>
      </c>
      <c r="H1560" s="99">
        <v>149471</v>
      </c>
      <c r="I1560" s="119">
        <f t="shared" ref="I1560" si="666">G1560-F1560</f>
        <v>55261.859999999986</v>
      </c>
      <c r="J1560" s="55">
        <f t="shared" ref="J1560" si="667">ROUND(I1560/F1560*100,2)</f>
        <v>52.33</v>
      </c>
      <c r="K1560" s="54"/>
      <c r="L1560" s="55"/>
      <c r="M1560" s="59"/>
      <c r="N1560" s="59"/>
      <c r="O1560" s="53"/>
      <c r="P1560" s="53"/>
      <c r="Q1560" s="59">
        <f t="shared" ref="Q1560:Q1574" si="668">O1560-P1560</f>
        <v>0</v>
      </c>
      <c r="R1560" s="53"/>
      <c r="S1560" s="53">
        <f>ROUND(R1560/12*3,0)</f>
        <v>0</v>
      </c>
      <c r="T1560" s="53"/>
      <c r="U1560" s="53"/>
      <c r="V1560" s="53">
        <f t="shared" ref="V1560:V1574" si="669">T1560-U1560</f>
        <v>0</v>
      </c>
      <c r="W1560" s="59"/>
      <c r="X1560" s="6"/>
      <c r="Y1560" s="177"/>
      <c r="Z1560" s="177"/>
      <c r="AA1560" s="177"/>
      <c r="AB1560" s="177"/>
    </row>
    <row r="1561" spans="1:28" s="35" customFormat="1" ht="15.75" x14ac:dyDescent="0.25">
      <c r="A1561" s="33" t="s">
        <v>288</v>
      </c>
      <c r="B1561" s="33" t="s">
        <v>331</v>
      </c>
      <c r="C1561" s="23" t="s">
        <v>80</v>
      </c>
      <c r="D1561" s="43" t="s">
        <v>78</v>
      </c>
      <c r="E1561" s="53">
        <v>52428</v>
      </c>
      <c r="F1561" s="53">
        <f t="shared" si="665"/>
        <v>30583</v>
      </c>
      <c r="G1561" s="59">
        <v>36043.919999999998</v>
      </c>
      <c r="H1561" s="99">
        <v>30310</v>
      </c>
      <c r="I1561" s="119">
        <f t="shared" ref="I1561" si="670">G1561-F1561</f>
        <v>5460.9199999999983</v>
      </c>
      <c r="J1561" s="55">
        <f t="shared" ref="J1561" si="671">ROUND(I1561/F1561*100,2)</f>
        <v>17.86</v>
      </c>
      <c r="K1561" s="54"/>
      <c r="L1561" s="55"/>
      <c r="M1561" s="59"/>
      <c r="N1561" s="59"/>
      <c r="O1561" s="53"/>
      <c r="P1561" s="53"/>
      <c r="Q1561" s="57">
        <f t="shared" si="668"/>
        <v>0</v>
      </c>
      <c r="R1561" s="53"/>
      <c r="S1561" s="53">
        <f>ROUND(R1561/12*3,0)</f>
        <v>0</v>
      </c>
      <c r="T1561" s="58"/>
      <c r="U1561" s="58"/>
      <c r="V1561" s="53">
        <f t="shared" si="669"/>
        <v>0</v>
      </c>
      <c r="W1561" s="59"/>
      <c r="X1561" s="6"/>
      <c r="Y1561" s="177"/>
      <c r="Z1561" s="177"/>
    </row>
    <row r="1562" spans="1:28" s="35" customFormat="1" ht="15.75" x14ac:dyDescent="0.25">
      <c r="A1562" s="33" t="s">
        <v>288</v>
      </c>
      <c r="B1562" s="33" t="s">
        <v>331</v>
      </c>
      <c r="C1562" s="23" t="s">
        <v>82</v>
      </c>
      <c r="D1562" s="34" t="s">
        <v>81</v>
      </c>
      <c r="E1562" s="53"/>
      <c r="F1562" s="53"/>
      <c r="G1562" s="53"/>
      <c r="H1562" s="53"/>
      <c r="I1562" s="54"/>
      <c r="J1562" s="50"/>
      <c r="K1562" s="54"/>
      <c r="L1562" s="55"/>
      <c r="M1562" s="59"/>
      <c r="N1562" s="59"/>
      <c r="O1562" s="53"/>
      <c r="P1562" s="53"/>
      <c r="Q1562" s="57">
        <f t="shared" si="668"/>
        <v>0</v>
      </c>
      <c r="R1562" s="53"/>
      <c r="S1562" s="53">
        <f>ROUND(R1562/12*4,0)</f>
        <v>0</v>
      </c>
      <c r="T1562" s="58"/>
      <c r="U1562" s="58"/>
      <c r="V1562" s="53">
        <f t="shared" si="669"/>
        <v>0</v>
      </c>
      <c r="W1562" s="59"/>
      <c r="X1562" s="6"/>
    </row>
    <row r="1563" spans="1:28" s="35" customFormat="1" ht="31.5" x14ac:dyDescent="0.25">
      <c r="A1563" s="33" t="s">
        <v>288</v>
      </c>
      <c r="B1563" s="33" t="s">
        <v>331</v>
      </c>
      <c r="C1563" s="23" t="s">
        <v>84</v>
      </c>
      <c r="D1563" s="43" t="s">
        <v>83</v>
      </c>
      <c r="E1563" s="53"/>
      <c r="F1563" s="53"/>
      <c r="G1563" s="53"/>
      <c r="H1563" s="53"/>
      <c r="I1563" s="54"/>
      <c r="J1563" s="50"/>
      <c r="K1563" s="54"/>
      <c r="L1563" s="55"/>
      <c r="M1563" s="59"/>
      <c r="N1563" s="59"/>
      <c r="O1563" s="53"/>
      <c r="P1563" s="53"/>
      <c r="Q1563" s="57">
        <f t="shared" si="668"/>
        <v>0</v>
      </c>
      <c r="R1563" s="53"/>
      <c r="S1563" s="53">
        <f>ROUND(R1563/12*3,0)</f>
        <v>0</v>
      </c>
      <c r="T1563" s="58"/>
      <c r="U1563" s="58"/>
      <c r="V1563" s="53">
        <f t="shared" si="669"/>
        <v>0</v>
      </c>
      <c r="W1563" s="59"/>
      <c r="X1563" s="6"/>
    </row>
    <row r="1564" spans="1:28" s="35" customFormat="1" ht="15.75" x14ac:dyDescent="0.25">
      <c r="A1564" s="33" t="s">
        <v>288</v>
      </c>
      <c r="B1564" s="33" t="s">
        <v>331</v>
      </c>
      <c r="C1564" s="23" t="s">
        <v>95</v>
      </c>
      <c r="D1564" s="43" t="s">
        <v>96</v>
      </c>
      <c r="E1564" s="53">
        <v>17693</v>
      </c>
      <c r="F1564" s="53">
        <f t="shared" ref="F1564" si="672">ROUND(E1564/12*7,0)</f>
        <v>10321</v>
      </c>
      <c r="G1564" s="59">
        <v>21867.82</v>
      </c>
      <c r="H1564" s="99">
        <v>17693</v>
      </c>
      <c r="I1564" s="119">
        <f t="shared" ref="I1564" si="673">G1564-F1564</f>
        <v>11546.82</v>
      </c>
      <c r="J1564" s="55">
        <f t="shared" ref="J1564" si="674">ROUND(I1564/F1564*100,2)</f>
        <v>111.88</v>
      </c>
      <c r="K1564" s="54"/>
      <c r="L1564" s="55"/>
      <c r="M1564" s="59"/>
      <c r="N1564" s="59"/>
      <c r="O1564" s="53"/>
      <c r="P1564" s="53"/>
      <c r="Q1564" s="57">
        <f t="shared" si="668"/>
        <v>0</v>
      </c>
      <c r="R1564" s="53"/>
      <c r="S1564" s="53">
        <f>ROUND(R1564/12*3,0)</f>
        <v>0</v>
      </c>
      <c r="T1564" s="58"/>
      <c r="U1564" s="58"/>
      <c r="V1564" s="53">
        <f t="shared" si="669"/>
        <v>0</v>
      </c>
      <c r="W1564" s="59"/>
      <c r="X1564" s="6"/>
    </row>
    <row r="1565" spans="1:28" s="35" customFormat="1" ht="31.5" x14ac:dyDescent="0.25">
      <c r="A1565" s="33" t="s">
        <v>288</v>
      </c>
      <c r="B1565" s="33" t="s">
        <v>331</v>
      </c>
      <c r="C1565" s="23" t="s">
        <v>86</v>
      </c>
      <c r="D1565" s="43" t="s">
        <v>85</v>
      </c>
      <c r="E1565" s="53">
        <v>4320</v>
      </c>
      <c r="F1565" s="53">
        <f>E1565</f>
        <v>4320</v>
      </c>
      <c r="G1565" s="59">
        <v>35128</v>
      </c>
      <c r="H1565" s="99">
        <v>35128</v>
      </c>
      <c r="I1565" s="119"/>
      <c r="J1565" s="55"/>
      <c r="K1565" s="54"/>
      <c r="L1565" s="55"/>
      <c r="M1565" s="59"/>
      <c r="N1565" s="59"/>
      <c r="O1565" s="53">
        <v>1955</v>
      </c>
      <c r="P1565" s="53">
        <v>1955</v>
      </c>
      <c r="Q1565" s="57">
        <f t="shared" si="668"/>
        <v>0</v>
      </c>
      <c r="R1565" s="74">
        <v>6</v>
      </c>
      <c r="S1565" s="53">
        <f>R1565</f>
        <v>6</v>
      </c>
      <c r="T1565" s="58">
        <v>28</v>
      </c>
      <c r="U1565" s="58">
        <v>28</v>
      </c>
      <c r="V1565" s="53">
        <f t="shared" si="669"/>
        <v>0</v>
      </c>
      <c r="W1565" s="59"/>
      <c r="X1565" s="6"/>
    </row>
    <row r="1566" spans="1:28" s="35" customFormat="1" ht="31.5" x14ac:dyDescent="0.25">
      <c r="A1566" s="33" t="s">
        <v>288</v>
      </c>
      <c r="B1566" s="33" t="s">
        <v>331</v>
      </c>
      <c r="C1566" s="23" t="s">
        <v>102</v>
      </c>
      <c r="D1566" s="39" t="s">
        <v>351</v>
      </c>
      <c r="E1566" s="53"/>
      <c r="F1566" s="53"/>
      <c r="G1566" s="99">
        <v>15064</v>
      </c>
      <c r="H1566" s="99">
        <v>7263</v>
      </c>
      <c r="I1566" s="119"/>
      <c r="J1566" s="55"/>
      <c r="K1566" s="54"/>
      <c r="L1566" s="55"/>
      <c r="M1566" s="59"/>
      <c r="N1566" s="59"/>
      <c r="O1566" s="53">
        <v>259</v>
      </c>
      <c r="P1566" s="53"/>
      <c r="Q1566" s="57">
        <f t="shared" si="668"/>
        <v>259</v>
      </c>
      <c r="R1566" s="74"/>
      <c r="S1566" s="53">
        <f t="shared" ref="S1566" si="675">ROUND(R1566/12*6,0)</f>
        <v>0</v>
      </c>
      <c r="T1566" s="58">
        <v>5</v>
      </c>
      <c r="U1566" s="58">
        <v>4</v>
      </c>
      <c r="V1566" s="53">
        <f t="shared" si="669"/>
        <v>1</v>
      </c>
      <c r="W1566" s="59"/>
      <c r="X1566" s="6"/>
    </row>
    <row r="1567" spans="1:28" s="35" customFormat="1" ht="15.75" x14ac:dyDescent="0.25">
      <c r="A1567" s="33" t="s">
        <v>288</v>
      </c>
      <c r="B1567" s="33" t="s">
        <v>331</v>
      </c>
      <c r="C1567" s="23" t="s">
        <v>89</v>
      </c>
      <c r="D1567" s="43" t="s">
        <v>88</v>
      </c>
      <c r="E1567" s="53"/>
      <c r="F1567" s="53"/>
      <c r="G1567" s="53"/>
      <c r="H1567" s="53"/>
      <c r="I1567" s="55">
        <f>G1567-F1567</f>
        <v>0</v>
      </c>
      <c r="J1567" s="55" t="e">
        <f>ROUND(I1567/F1567*100,2)</f>
        <v>#DIV/0!</v>
      </c>
      <c r="K1567" s="54">
        <f>G1567-F1567</f>
        <v>0</v>
      </c>
      <c r="L1567" s="55" t="e">
        <f>ROUND(K1567*100/-F1567,2)</f>
        <v>#DIV/0!</v>
      </c>
      <c r="M1567" s="59"/>
      <c r="N1567" s="59"/>
      <c r="O1567" s="53"/>
      <c r="P1567" s="53"/>
      <c r="Q1567" s="57">
        <f t="shared" si="668"/>
        <v>0</v>
      </c>
      <c r="R1567" s="53"/>
      <c r="S1567" s="53">
        <f t="shared" ref="S1567:S1574" si="676">ROUND(R1567/12*3,0)</f>
        <v>0</v>
      </c>
      <c r="T1567" s="58"/>
      <c r="U1567" s="58"/>
      <c r="V1567" s="53">
        <f t="shared" si="669"/>
        <v>0</v>
      </c>
      <c r="W1567" s="59"/>
      <c r="X1567" s="6"/>
    </row>
    <row r="1568" spans="1:28" s="35" customFormat="1" ht="15.75" x14ac:dyDescent="0.25">
      <c r="A1568" s="33" t="s">
        <v>288</v>
      </c>
      <c r="B1568" s="33" t="s">
        <v>331</v>
      </c>
      <c r="C1568" s="23" t="s">
        <v>91</v>
      </c>
      <c r="D1568" s="43" t="s">
        <v>90</v>
      </c>
      <c r="E1568" s="53">
        <v>2284720</v>
      </c>
      <c r="F1568" s="53">
        <f t="shared" ref="F1568:F1569" si="677">ROUND(E1568/12*7,0)</f>
        <v>1332753</v>
      </c>
      <c r="G1568" s="59">
        <v>1550289.5000000973</v>
      </c>
      <c r="H1568" s="99">
        <v>1305613</v>
      </c>
      <c r="I1568" s="55">
        <f>G1568-F1568</f>
        <v>217536.50000009732</v>
      </c>
      <c r="J1568" s="55">
        <f>ROUND(I1568/F1568*100,2)</f>
        <v>16.32</v>
      </c>
      <c r="K1568" s="54"/>
      <c r="L1568" s="55"/>
      <c r="M1568" s="59"/>
      <c r="N1568" s="59"/>
      <c r="O1568" s="53"/>
      <c r="P1568" s="53"/>
      <c r="Q1568" s="57">
        <f t="shared" si="668"/>
        <v>0</v>
      </c>
      <c r="R1568" s="53"/>
      <c r="S1568" s="53">
        <f t="shared" si="676"/>
        <v>0</v>
      </c>
      <c r="T1568" s="58"/>
      <c r="U1568" s="58"/>
      <c r="V1568" s="53">
        <f t="shared" si="669"/>
        <v>0</v>
      </c>
      <c r="W1568" s="59"/>
      <c r="X1568" s="6"/>
    </row>
    <row r="1569" spans="1:24" s="35" customFormat="1" ht="15.75" x14ac:dyDescent="0.25">
      <c r="A1569" s="33" t="s">
        <v>288</v>
      </c>
      <c r="B1569" s="33" t="s">
        <v>331</v>
      </c>
      <c r="C1569" s="23" t="s">
        <v>94</v>
      </c>
      <c r="D1569" s="43" t="s">
        <v>97</v>
      </c>
      <c r="E1569" s="53"/>
      <c r="F1569" s="53">
        <f t="shared" si="677"/>
        <v>0</v>
      </c>
      <c r="G1569" s="59"/>
      <c r="H1569" s="99"/>
      <c r="I1569" s="119">
        <f t="shared" ref="I1569" si="678">G1569-F1569</f>
        <v>0</v>
      </c>
      <c r="J1569" s="55" t="e">
        <f t="shared" ref="J1569" si="679">ROUND(I1569/F1569*100,2)</f>
        <v>#DIV/0!</v>
      </c>
      <c r="K1569" s="54">
        <f t="shared" ref="K1569" si="680">G1569-F1569</f>
        <v>0</v>
      </c>
      <c r="L1569" s="55" t="e">
        <f t="shared" ref="L1569" si="681">ROUND(K1569*100/-F1569,2)</f>
        <v>#DIV/0!</v>
      </c>
      <c r="M1569" s="59"/>
      <c r="N1569" s="59"/>
      <c r="O1569" s="53"/>
      <c r="P1569" s="53"/>
      <c r="Q1569" s="57">
        <f t="shared" si="668"/>
        <v>0</v>
      </c>
      <c r="R1569" s="53"/>
      <c r="S1569" s="53">
        <f t="shared" si="676"/>
        <v>0</v>
      </c>
      <c r="T1569" s="58"/>
      <c r="U1569" s="58"/>
      <c r="V1569" s="53">
        <f t="shared" si="669"/>
        <v>0</v>
      </c>
      <c r="W1569" s="59"/>
      <c r="X1569" s="6"/>
    </row>
    <row r="1570" spans="1:24" s="35" customFormat="1" ht="15.75" x14ac:dyDescent="0.25">
      <c r="A1570" s="33" t="s">
        <v>288</v>
      </c>
      <c r="B1570" s="33" t="s">
        <v>331</v>
      </c>
      <c r="C1570" s="23" t="s">
        <v>93</v>
      </c>
      <c r="D1570" s="43" t="s">
        <v>92</v>
      </c>
      <c r="E1570" s="53"/>
      <c r="F1570" s="53"/>
      <c r="G1570" s="53"/>
      <c r="H1570" s="53"/>
      <c r="I1570" s="54"/>
      <c r="J1570" s="50"/>
      <c r="K1570" s="54"/>
      <c r="L1570" s="55"/>
      <c r="M1570" s="59"/>
      <c r="N1570" s="59"/>
      <c r="O1570" s="53"/>
      <c r="P1570" s="53"/>
      <c r="Q1570" s="57">
        <f t="shared" si="668"/>
        <v>0</v>
      </c>
      <c r="R1570" s="53"/>
      <c r="S1570" s="53">
        <f t="shared" si="676"/>
        <v>0</v>
      </c>
      <c r="T1570" s="58"/>
      <c r="U1570" s="58"/>
      <c r="V1570" s="53">
        <f t="shared" si="669"/>
        <v>0</v>
      </c>
      <c r="W1570" s="59"/>
      <c r="X1570" s="6"/>
    </row>
    <row r="1571" spans="1:24" s="35" customFormat="1" ht="31.5" x14ac:dyDescent="0.25">
      <c r="A1571" s="33" t="s">
        <v>288</v>
      </c>
      <c r="B1571" s="33" t="s">
        <v>331</v>
      </c>
      <c r="C1571" s="23" t="s">
        <v>98</v>
      </c>
      <c r="D1571" s="34" t="s">
        <v>99</v>
      </c>
      <c r="E1571" s="53"/>
      <c r="F1571" s="53"/>
      <c r="G1571" s="53"/>
      <c r="H1571" s="53"/>
      <c r="I1571" s="54"/>
      <c r="J1571" s="50"/>
      <c r="K1571" s="54"/>
      <c r="L1571" s="55"/>
      <c r="M1571" s="59"/>
      <c r="N1571" s="59"/>
      <c r="O1571" s="53"/>
      <c r="P1571" s="53"/>
      <c r="Q1571" s="57">
        <f t="shared" si="668"/>
        <v>0</v>
      </c>
      <c r="R1571" s="53"/>
      <c r="S1571" s="53">
        <f t="shared" si="676"/>
        <v>0</v>
      </c>
      <c r="T1571" s="58"/>
      <c r="U1571" s="58"/>
      <c r="V1571" s="53">
        <f t="shared" si="669"/>
        <v>0</v>
      </c>
      <c r="W1571" s="59"/>
      <c r="X1571" s="6"/>
    </row>
    <row r="1572" spans="1:24" s="35" customFormat="1" ht="15.75" x14ac:dyDescent="0.25">
      <c r="A1572" s="33" t="s">
        <v>288</v>
      </c>
      <c r="B1572" s="33" t="s">
        <v>331</v>
      </c>
      <c r="C1572" s="23" t="s">
        <v>100</v>
      </c>
      <c r="D1572" s="34" t="s">
        <v>101</v>
      </c>
      <c r="E1572" s="53"/>
      <c r="F1572" s="53"/>
      <c r="G1572" s="59">
        <v>4109.93</v>
      </c>
      <c r="H1572" s="99"/>
      <c r="I1572" s="119">
        <f>G1572-F1572</f>
        <v>4109.93</v>
      </c>
      <c r="J1572" s="55"/>
      <c r="K1572" s="54"/>
      <c r="L1572" s="55"/>
      <c r="M1572" s="59"/>
      <c r="N1572" s="59"/>
      <c r="O1572" s="53"/>
      <c r="P1572" s="53"/>
      <c r="Q1572" s="57">
        <f t="shared" si="668"/>
        <v>0</v>
      </c>
      <c r="R1572" s="53"/>
      <c r="S1572" s="53">
        <f t="shared" si="676"/>
        <v>0</v>
      </c>
      <c r="T1572" s="58"/>
      <c r="U1572" s="58"/>
      <c r="V1572" s="53">
        <f t="shared" si="669"/>
        <v>0</v>
      </c>
      <c r="W1572" s="59"/>
      <c r="X1572" s="6"/>
    </row>
    <row r="1573" spans="1:24" s="35" customFormat="1" ht="47.25" x14ac:dyDescent="0.25">
      <c r="A1573" s="33" t="s">
        <v>288</v>
      </c>
      <c r="B1573" s="33" t="s">
        <v>331</v>
      </c>
      <c r="C1573" s="23" t="s">
        <v>102</v>
      </c>
      <c r="D1573" s="39" t="s">
        <v>87</v>
      </c>
      <c r="E1573" s="53"/>
      <c r="F1573" s="53"/>
      <c r="G1573" s="53"/>
      <c r="H1573" s="53"/>
      <c r="I1573" s="54"/>
      <c r="J1573" s="50"/>
      <c r="K1573" s="54"/>
      <c r="L1573" s="55"/>
      <c r="M1573" s="59"/>
      <c r="N1573" s="59"/>
      <c r="O1573" s="53"/>
      <c r="P1573" s="53"/>
      <c r="Q1573" s="57">
        <f t="shared" si="668"/>
        <v>0</v>
      </c>
      <c r="R1573" s="53"/>
      <c r="S1573" s="53">
        <f t="shared" si="676"/>
        <v>0</v>
      </c>
      <c r="T1573" s="58"/>
      <c r="U1573" s="58"/>
      <c r="V1573" s="53">
        <f t="shared" si="669"/>
        <v>0</v>
      </c>
      <c r="W1573" s="59"/>
      <c r="X1573" s="6"/>
    </row>
    <row r="1574" spans="1:24" s="35" customFormat="1" ht="63" x14ac:dyDescent="0.25">
      <c r="A1574" s="33" t="s">
        <v>288</v>
      </c>
      <c r="B1574" s="33" t="s">
        <v>331</v>
      </c>
      <c r="C1574" s="23" t="s">
        <v>102</v>
      </c>
      <c r="D1574" s="39" t="s">
        <v>103</v>
      </c>
      <c r="E1574" s="53">
        <v>152346</v>
      </c>
      <c r="F1574" s="53">
        <f>E1574/12*7</f>
        <v>88868.5</v>
      </c>
      <c r="G1574" s="99">
        <v>129588.82999999999</v>
      </c>
      <c r="H1574" s="99">
        <v>129588.82999999999</v>
      </c>
      <c r="I1574" s="119">
        <f>G1574-F1574</f>
        <v>40720.329999999987</v>
      </c>
      <c r="J1574" s="55">
        <f>ROUND(I1574/F1574*100,2)</f>
        <v>45.82</v>
      </c>
      <c r="K1574" s="54"/>
      <c r="L1574" s="55"/>
      <c r="M1574" s="59"/>
      <c r="N1574" s="59"/>
      <c r="O1574" s="53"/>
      <c r="P1574" s="53"/>
      <c r="Q1574" s="57">
        <f t="shared" si="668"/>
        <v>0</v>
      </c>
      <c r="R1574" s="53"/>
      <c r="S1574" s="53">
        <f t="shared" si="676"/>
        <v>0</v>
      </c>
      <c r="T1574" s="58"/>
      <c r="U1574" s="58"/>
      <c r="V1574" s="53">
        <f t="shared" si="669"/>
        <v>0</v>
      </c>
      <c r="W1574" s="59"/>
      <c r="X1574" s="6"/>
    </row>
    <row r="1575" spans="1:24" s="35" customFormat="1" ht="31.5" x14ac:dyDescent="0.25">
      <c r="A1575" s="33" t="s">
        <v>288</v>
      </c>
      <c r="B1575" s="33" t="s">
        <v>331</v>
      </c>
      <c r="C1575" s="23" t="s">
        <v>361</v>
      </c>
      <c r="D1575" s="39" t="s">
        <v>362</v>
      </c>
      <c r="E1575" s="53">
        <v>3207</v>
      </c>
      <c r="F1575" s="53">
        <f>ROUND(E1575/12*7,0)</f>
        <v>1871</v>
      </c>
      <c r="G1575" s="59">
        <v>4638.26</v>
      </c>
      <c r="H1575" s="99">
        <v>3207</v>
      </c>
      <c r="I1575" s="119">
        <f>G1575-F1575</f>
        <v>2767.26</v>
      </c>
      <c r="J1575" s="55">
        <f>ROUND(I1575/F1575*100,2)</f>
        <v>147.9</v>
      </c>
      <c r="K1575" s="54"/>
      <c r="L1575" s="55"/>
      <c r="M1575" s="59"/>
      <c r="N1575" s="59"/>
      <c r="O1575" s="53"/>
      <c r="P1575" s="53"/>
      <c r="Q1575" s="57"/>
      <c r="R1575" s="53"/>
      <c r="S1575" s="53"/>
      <c r="T1575" s="58"/>
      <c r="U1575" s="58"/>
      <c r="V1575" s="53"/>
      <c r="W1575" s="59"/>
      <c r="X1575" s="6"/>
    </row>
    <row r="1576" spans="1:24" s="35" customFormat="1" ht="15.75" x14ac:dyDescent="0.25">
      <c r="A1576" s="33" t="s">
        <v>288</v>
      </c>
      <c r="B1576" s="33" t="s">
        <v>331</v>
      </c>
      <c r="C1576" s="23" t="s">
        <v>364</v>
      </c>
      <c r="D1576" s="39" t="s">
        <v>363</v>
      </c>
      <c r="E1576" s="53"/>
      <c r="F1576" s="53"/>
      <c r="G1576" s="53"/>
      <c r="H1576" s="53"/>
      <c r="I1576" s="54"/>
      <c r="J1576" s="50"/>
      <c r="K1576" s="54"/>
      <c r="L1576" s="55"/>
      <c r="M1576" s="59"/>
      <c r="N1576" s="59"/>
      <c r="O1576" s="53"/>
      <c r="P1576" s="53"/>
      <c r="Q1576" s="57"/>
      <c r="R1576" s="53"/>
      <c r="S1576" s="53"/>
      <c r="T1576" s="58"/>
      <c r="U1576" s="58"/>
      <c r="V1576" s="53"/>
      <c r="W1576" s="59"/>
      <c r="X1576" s="6"/>
    </row>
    <row r="1577" spans="1:24" s="35" customFormat="1" ht="15.75" x14ac:dyDescent="0.25">
      <c r="A1577" s="33" t="s">
        <v>288</v>
      </c>
      <c r="B1577" s="21">
        <v>2</v>
      </c>
      <c r="C1577" s="23" t="s">
        <v>102</v>
      </c>
      <c r="D1577" s="40" t="s">
        <v>31</v>
      </c>
      <c r="E1577" s="64">
        <f>E1578+E1584+E1638</f>
        <v>8283607</v>
      </c>
      <c r="F1577" s="64">
        <f>F1578+F1584+F1638</f>
        <v>4878797.09</v>
      </c>
      <c r="G1577" s="64">
        <f>G1578+G1584+G1638</f>
        <v>5117576.4399999995</v>
      </c>
      <c r="H1577" s="64">
        <f>H1578+H1584+H1638</f>
        <v>4605357</v>
      </c>
      <c r="I1577" s="126">
        <f>I1578+I1584+I1638</f>
        <v>478435.76</v>
      </c>
      <c r="J1577" s="50">
        <f>ROUND(I1577/F1577*100,2)</f>
        <v>9.81</v>
      </c>
      <c r="K1577" s="126">
        <f>K1578+K1584+K1638</f>
        <v>-261260.71000000002</v>
      </c>
      <c r="L1577" s="55">
        <f>ROUND(K1577*100/-F1577,2)</f>
        <v>5.36</v>
      </c>
      <c r="M1577" s="64">
        <v>245966</v>
      </c>
      <c r="N1577" s="49">
        <f>ROUND(M1577/12*7,2)</f>
        <v>143480.17000000001</v>
      </c>
      <c r="O1577" s="52">
        <f>O1578+O1584+O1598</f>
        <v>150990</v>
      </c>
      <c r="P1577" s="64">
        <f t="shared" ref="P1577:V1577" si="682">P1578+P1584+P1638</f>
        <v>132618</v>
      </c>
      <c r="Q1577" s="126">
        <f t="shared" si="682"/>
        <v>18372</v>
      </c>
      <c r="R1577" s="64">
        <f t="shared" si="682"/>
        <v>4832</v>
      </c>
      <c r="S1577" s="64">
        <f t="shared" si="682"/>
        <v>2819</v>
      </c>
      <c r="T1577" s="136">
        <f t="shared" si="682"/>
        <v>3051</v>
      </c>
      <c r="U1577" s="136">
        <f t="shared" si="682"/>
        <v>2804</v>
      </c>
      <c r="V1577" s="53">
        <f t="shared" si="682"/>
        <v>247</v>
      </c>
      <c r="W1577" s="53"/>
      <c r="X1577" s="6"/>
    </row>
    <row r="1578" spans="1:24" s="35" customFormat="1" ht="23.25" customHeight="1" x14ac:dyDescent="0.25">
      <c r="A1578" s="33" t="s">
        <v>288</v>
      </c>
      <c r="B1578" s="22" t="s">
        <v>332</v>
      </c>
      <c r="C1578" s="23" t="s">
        <v>102</v>
      </c>
      <c r="D1578" s="32" t="s">
        <v>32</v>
      </c>
      <c r="E1578" s="64">
        <f>SUM(E1579:E1583)</f>
        <v>3416484</v>
      </c>
      <c r="F1578" s="64">
        <f>SUM(F1579:F1583)</f>
        <v>1994224</v>
      </c>
      <c r="G1578" s="64">
        <f>SUM(G1579:G1583)</f>
        <v>2014872</v>
      </c>
      <c r="H1578" s="64">
        <f>SUM(H1579:H1583)</f>
        <v>1994224</v>
      </c>
      <c r="I1578" s="64">
        <f>SUM(I1579:I1583)</f>
        <v>20648</v>
      </c>
      <c r="J1578" s="50">
        <f>ROUND(I1578/F1578*100,2)</f>
        <v>1.04</v>
      </c>
      <c r="K1578" s="64">
        <f>SUM(K1579:K1583)</f>
        <v>0</v>
      </c>
      <c r="L1578" s="64">
        <f>SUM(L1579:L1583)</f>
        <v>0</v>
      </c>
      <c r="M1578" s="64"/>
      <c r="N1578" s="64"/>
      <c r="O1578" s="64">
        <f t="shared" ref="O1578:V1578" si="683">SUM(O1579:O1583)</f>
        <v>38243</v>
      </c>
      <c r="P1578" s="64">
        <f t="shared" si="683"/>
        <v>38300</v>
      </c>
      <c r="Q1578" s="64">
        <f t="shared" si="683"/>
        <v>-57</v>
      </c>
      <c r="R1578" s="64">
        <f t="shared" si="683"/>
        <v>2705</v>
      </c>
      <c r="S1578" s="64">
        <f t="shared" si="683"/>
        <v>1578</v>
      </c>
      <c r="T1578" s="64">
        <f t="shared" si="683"/>
        <v>1587</v>
      </c>
      <c r="U1578" s="64">
        <f t="shared" si="683"/>
        <v>1587</v>
      </c>
      <c r="V1578" s="64">
        <f t="shared" si="683"/>
        <v>0</v>
      </c>
      <c r="W1578" s="64"/>
      <c r="X1578" s="6"/>
    </row>
    <row r="1579" spans="1:24" s="35" customFormat="1" ht="15.75" x14ac:dyDescent="0.25">
      <c r="A1579" s="156" t="s">
        <v>288</v>
      </c>
      <c r="B1579" s="33" t="s">
        <v>332</v>
      </c>
      <c r="C1579" s="23" t="s">
        <v>109</v>
      </c>
      <c r="D1579" s="34" t="s">
        <v>106</v>
      </c>
      <c r="E1579" s="53">
        <v>3329005</v>
      </c>
      <c r="F1579" s="99">
        <f>277520*3+277383*4</f>
        <v>1942092</v>
      </c>
      <c r="G1579" s="99">
        <v>1945538</v>
      </c>
      <c r="H1579" s="99">
        <v>1942092</v>
      </c>
      <c r="I1579" s="119">
        <f>G1579-F1579</f>
        <v>3446</v>
      </c>
      <c r="J1579" s="55">
        <f>ROUND(I1579/F1579*100,2)</f>
        <v>0.18</v>
      </c>
      <c r="K1579" s="54"/>
      <c r="L1579" s="55"/>
      <c r="M1579" s="59"/>
      <c r="N1579" s="59"/>
      <c r="O1579" s="53">
        <v>37207</v>
      </c>
      <c r="P1579" s="53">
        <v>37285</v>
      </c>
      <c r="Q1579" s="59">
        <f>O1579-P1579</f>
        <v>-78</v>
      </c>
      <c r="R1579" s="74">
        <v>2683</v>
      </c>
      <c r="S1579" s="53">
        <f>ROUND(R1579/12*7,0)</f>
        <v>1565</v>
      </c>
      <c r="T1579" s="58">
        <v>1570</v>
      </c>
      <c r="U1579" s="58">
        <v>1570</v>
      </c>
      <c r="V1579" s="53">
        <f>T1579-U1579</f>
        <v>0</v>
      </c>
      <c r="W1579" s="59"/>
      <c r="X1579" s="6"/>
    </row>
    <row r="1580" spans="1:24" s="35" customFormat="1" ht="31.5" x14ac:dyDescent="0.25">
      <c r="A1580" s="33" t="s">
        <v>288</v>
      </c>
      <c r="B1580" s="33" t="s">
        <v>332</v>
      </c>
      <c r="C1580" s="23" t="s">
        <v>110</v>
      </c>
      <c r="D1580" s="34" t="s">
        <v>114</v>
      </c>
      <c r="E1580" s="53"/>
      <c r="F1580" s="53"/>
      <c r="G1580" s="53"/>
      <c r="H1580" s="53"/>
      <c r="I1580" s="54"/>
      <c r="J1580" s="50"/>
      <c r="K1580" s="54"/>
      <c r="L1580" s="55"/>
      <c r="M1580" s="59"/>
      <c r="N1580" s="59"/>
      <c r="O1580" s="53"/>
      <c r="P1580" s="53"/>
      <c r="Q1580" s="57">
        <f>O1580-P1580</f>
        <v>0</v>
      </c>
      <c r="R1580" s="53"/>
      <c r="S1580" s="53">
        <f>ROUND(R1580/12*3,0)</f>
        <v>0</v>
      </c>
      <c r="T1580" s="58"/>
      <c r="U1580" s="58"/>
      <c r="V1580" s="53">
        <f>T1580-U1580</f>
        <v>0</v>
      </c>
      <c r="W1580" s="59"/>
      <c r="X1580" s="6"/>
    </row>
    <row r="1581" spans="1:24" s="35" customFormat="1" ht="15.75" x14ac:dyDescent="0.25">
      <c r="A1581" s="33" t="s">
        <v>288</v>
      </c>
      <c r="B1581" s="33" t="s">
        <v>332</v>
      </c>
      <c r="C1581" s="23" t="s">
        <v>111</v>
      </c>
      <c r="D1581" s="34" t="s">
        <v>115</v>
      </c>
      <c r="E1581" s="53"/>
      <c r="F1581" s="53"/>
      <c r="G1581" s="53"/>
      <c r="H1581" s="53"/>
      <c r="I1581" s="54"/>
      <c r="J1581" s="50"/>
      <c r="K1581" s="54"/>
      <c r="L1581" s="55"/>
      <c r="M1581" s="59"/>
      <c r="N1581" s="59"/>
      <c r="O1581" s="53"/>
      <c r="P1581" s="53"/>
      <c r="Q1581" s="57">
        <f>O1581-P1581</f>
        <v>0</v>
      </c>
      <c r="R1581" s="53"/>
      <c r="S1581" s="53">
        <f>ROUND(R1581/12*3,0)</f>
        <v>0</v>
      </c>
      <c r="T1581" s="58"/>
      <c r="U1581" s="58"/>
      <c r="V1581" s="53">
        <f>T1581-U1581</f>
        <v>0</v>
      </c>
      <c r="W1581" s="59"/>
      <c r="X1581" s="6"/>
    </row>
    <row r="1582" spans="1:24" s="35" customFormat="1" ht="31.5" x14ac:dyDescent="0.25">
      <c r="A1582" s="33" t="s">
        <v>288</v>
      </c>
      <c r="B1582" s="33" t="s">
        <v>332</v>
      </c>
      <c r="C1582" s="23" t="s">
        <v>113</v>
      </c>
      <c r="D1582" s="34" t="s">
        <v>116</v>
      </c>
      <c r="E1582" s="53"/>
      <c r="F1582" s="53"/>
      <c r="G1582" s="53"/>
      <c r="H1582" s="53"/>
      <c r="I1582" s="54"/>
      <c r="J1582" s="50"/>
      <c r="K1582" s="54"/>
      <c r="L1582" s="55"/>
      <c r="M1582" s="59"/>
      <c r="N1582" s="59"/>
      <c r="O1582" s="53"/>
      <c r="P1582" s="53"/>
      <c r="Q1582" s="57">
        <f>O1582-P1582</f>
        <v>0</v>
      </c>
      <c r="R1582" s="53"/>
      <c r="S1582" s="53">
        <f>ROUND(R1582/12*3,0)</f>
        <v>0</v>
      </c>
      <c r="T1582" s="58"/>
      <c r="U1582" s="58"/>
      <c r="V1582" s="53">
        <f>T1582-U1582</f>
        <v>0</v>
      </c>
      <c r="W1582" s="59"/>
      <c r="X1582" s="6"/>
    </row>
    <row r="1583" spans="1:24" s="35" customFormat="1" ht="15.75" x14ac:dyDescent="0.25">
      <c r="A1583" s="33" t="s">
        <v>288</v>
      </c>
      <c r="B1583" s="33" t="s">
        <v>332</v>
      </c>
      <c r="C1583" s="23" t="s">
        <v>112</v>
      </c>
      <c r="D1583" s="34" t="s">
        <v>117</v>
      </c>
      <c r="E1583" s="53">
        <v>87479</v>
      </c>
      <c r="F1583" s="99">
        <f>7952*3+7069*4</f>
        <v>52132</v>
      </c>
      <c r="G1583" s="99">
        <v>69334</v>
      </c>
      <c r="H1583" s="99">
        <v>52132</v>
      </c>
      <c r="I1583" s="119">
        <f>G1583-F1583</f>
        <v>17202</v>
      </c>
      <c r="J1583" s="55">
        <f>ROUND(I1583/F1583*100,2)</f>
        <v>33</v>
      </c>
      <c r="K1583" s="54"/>
      <c r="L1583" s="55"/>
      <c r="M1583" s="59"/>
      <c r="N1583" s="59"/>
      <c r="O1583" s="53">
        <v>1036</v>
      </c>
      <c r="P1583" s="53">
        <v>1015</v>
      </c>
      <c r="Q1583" s="57">
        <f>O1583-P1583</f>
        <v>21</v>
      </c>
      <c r="R1583" s="74">
        <v>22</v>
      </c>
      <c r="S1583" s="53">
        <f>ROUND(R1583/12*7,0)</f>
        <v>13</v>
      </c>
      <c r="T1583" s="58">
        <v>17</v>
      </c>
      <c r="U1583" s="58">
        <v>17</v>
      </c>
      <c r="V1583" s="53">
        <f>T1583-U1583</f>
        <v>0</v>
      </c>
      <c r="W1583" s="59"/>
      <c r="X1583" s="6"/>
    </row>
    <row r="1584" spans="1:24" s="35" customFormat="1" ht="15.75" x14ac:dyDescent="0.25">
      <c r="A1584" s="33" t="s">
        <v>288</v>
      </c>
      <c r="B1584" s="22" t="s">
        <v>333</v>
      </c>
      <c r="C1584" s="23" t="s">
        <v>102</v>
      </c>
      <c r="D1584" s="41" t="s">
        <v>33</v>
      </c>
      <c r="E1584" s="64">
        <f>SUM(E1585:E1637)</f>
        <v>4034743</v>
      </c>
      <c r="F1584" s="64">
        <f>SUM(F1585:F1637)</f>
        <v>2353600.09</v>
      </c>
      <c r="G1584" s="64">
        <f>SUM(G1585:G1637)</f>
        <v>2505191</v>
      </c>
      <c r="H1584" s="64">
        <f>SUM(H1585:H1637)</f>
        <v>2115114</v>
      </c>
      <c r="I1584" s="126">
        <f>SUM(I1585:I1637)</f>
        <v>363647.92</v>
      </c>
      <c r="J1584" s="50">
        <f>ROUND(I1584/F1584*100,2)</f>
        <v>15.45</v>
      </c>
      <c r="K1584" s="126">
        <f>SUM(K1585:K1637)</f>
        <v>-212057.01</v>
      </c>
      <c r="L1584" s="55">
        <f>ROUND(K1584*100/-F1584,2)</f>
        <v>9.01</v>
      </c>
      <c r="M1584" s="64"/>
      <c r="N1584" s="64"/>
      <c r="O1584" s="64">
        <f t="shared" ref="O1584:V1584" si="684">SUM(O1585:O1637)</f>
        <v>112747</v>
      </c>
      <c r="P1584" s="64">
        <f t="shared" si="684"/>
        <v>94318</v>
      </c>
      <c r="Q1584" s="126">
        <f t="shared" si="684"/>
        <v>18429</v>
      </c>
      <c r="R1584" s="64">
        <f t="shared" si="684"/>
        <v>2127</v>
      </c>
      <c r="S1584" s="64">
        <f t="shared" si="684"/>
        <v>1241</v>
      </c>
      <c r="T1584" s="136">
        <f t="shared" si="684"/>
        <v>1464</v>
      </c>
      <c r="U1584" s="136">
        <f t="shared" si="684"/>
        <v>1217</v>
      </c>
      <c r="V1584" s="64">
        <f t="shared" si="684"/>
        <v>247</v>
      </c>
      <c r="W1584" s="64"/>
      <c r="X1584" s="6"/>
    </row>
    <row r="1585" spans="1:24" s="35" customFormat="1" ht="31.5" x14ac:dyDescent="0.25">
      <c r="A1585" s="33" t="s">
        <v>288</v>
      </c>
      <c r="B1585" s="33" t="s">
        <v>333</v>
      </c>
      <c r="C1585" s="42" t="s">
        <v>139</v>
      </c>
      <c r="D1585" s="43" t="s">
        <v>119</v>
      </c>
      <c r="E1585" s="53">
        <v>89160</v>
      </c>
      <c r="F1585" s="53">
        <f t="shared" ref="F1585:F1586" si="685">ROUND(E1585/12*7,2)</f>
        <v>52010</v>
      </c>
      <c r="G1585" s="99">
        <v>49451</v>
      </c>
      <c r="H1585" s="99">
        <v>46454</v>
      </c>
      <c r="I1585" s="119"/>
      <c r="J1585" s="55"/>
      <c r="K1585" s="54">
        <f t="shared" ref="K1585:K1586" si="686">G1585-F1585</f>
        <v>-2559</v>
      </c>
      <c r="L1585" s="55">
        <f t="shared" ref="L1585:L1586" si="687">ROUND(K1585*100/-F1585,2)</f>
        <v>4.92</v>
      </c>
      <c r="M1585" s="59"/>
      <c r="N1585" s="59"/>
      <c r="O1585" s="53">
        <v>1540</v>
      </c>
      <c r="P1585" s="53">
        <v>1414</v>
      </c>
      <c r="Q1585" s="59">
        <f t="shared" ref="Q1585:Q1616" si="688">O1585-P1585</f>
        <v>126</v>
      </c>
      <c r="R1585" s="59">
        <v>119</v>
      </c>
      <c r="S1585" s="53">
        <f t="shared" ref="S1585:S1586" si="689">ROUND(R1585/12*7,0)</f>
        <v>69</v>
      </c>
      <c r="T1585" s="58">
        <v>62</v>
      </c>
      <c r="U1585" s="58">
        <v>62</v>
      </c>
      <c r="V1585" s="53">
        <f t="shared" ref="V1585:V1616" si="690">T1585-U1585</f>
        <v>0</v>
      </c>
      <c r="W1585" s="59"/>
      <c r="X1585" s="6"/>
    </row>
    <row r="1586" spans="1:24" s="35" customFormat="1" ht="47.25" x14ac:dyDescent="0.25">
      <c r="A1586" s="33" t="s">
        <v>288</v>
      </c>
      <c r="B1586" s="33" t="s">
        <v>333</v>
      </c>
      <c r="C1586" s="42" t="s">
        <v>140</v>
      </c>
      <c r="D1586" s="43" t="s">
        <v>120</v>
      </c>
      <c r="E1586" s="53">
        <v>500388</v>
      </c>
      <c r="F1586" s="53">
        <f t="shared" si="685"/>
        <v>291893</v>
      </c>
      <c r="G1586" s="99">
        <v>156417</v>
      </c>
      <c r="H1586" s="99">
        <v>156967</v>
      </c>
      <c r="I1586" s="119"/>
      <c r="J1586" s="55"/>
      <c r="K1586" s="54">
        <f t="shared" si="686"/>
        <v>-135476</v>
      </c>
      <c r="L1586" s="55">
        <f t="shared" si="687"/>
        <v>46.41</v>
      </c>
      <c r="M1586" s="59"/>
      <c r="N1586" s="59"/>
      <c r="O1586" s="53">
        <v>6220</v>
      </c>
      <c r="P1586" s="53">
        <v>6262</v>
      </c>
      <c r="Q1586" s="57">
        <f t="shared" si="688"/>
        <v>-42</v>
      </c>
      <c r="R1586" s="59">
        <v>295</v>
      </c>
      <c r="S1586" s="53">
        <f t="shared" si="689"/>
        <v>172</v>
      </c>
      <c r="T1586" s="58">
        <v>223</v>
      </c>
      <c r="U1586" s="58">
        <v>223</v>
      </c>
      <c r="V1586" s="53">
        <f t="shared" si="690"/>
        <v>0</v>
      </c>
      <c r="W1586" s="59"/>
      <c r="X1586" s="6"/>
    </row>
    <row r="1587" spans="1:24" s="35" customFormat="1" ht="31.5" x14ac:dyDescent="0.25">
      <c r="A1587" s="33" t="s">
        <v>288</v>
      </c>
      <c r="B1587" s="33" t="s">
        <v>333</v>
      </c>
      <c r="C1587" s="42" t="s">
        <v>141</v>
      </c>
      <c r="D1587" s="43" t="s">
        <v>142</v>
      </c>
      <c r="E1587" s="53"/>
      <c r="F1587" s="53"/>
      <c r="G1587" s="53"/>
      <c r="H1587" s="53"/>
      <c r="I1587" s="54"/>
      <c r="J1587" s="50"/>
      <c r="K1587" s="54"/>
      <c r="L1587" s="55"/>
      <c r="M1587" s="59"/>
      <c r="N1587" s="59"/>
      <c r="O1587" s="53"/>
      <c r="P1587" s="53"/>
      <c r="Q1587" s="57">
        <f t="shared" si="688"/>
        <v>0</v>
      </c>
      <c r="R1587" s="53"/>
      <c r="S1587" s="53">
        <f>ROUND(R1587/12*3,0)</f>
        <v>0</v>
      </c>
      <c r="T1587" s="58"/>
      <c r="U1587" s="58"/>
      <c r="V1587" s="53">
        <f t="shared" si="690"/>
        <v>0</v>
      </c>
      <c r="W1587" s="59"/>
      <c r="X1587" s="6"/>
    </row>
    <row r="1588" spans="1:24" s="35" customFormat="1" ht="31.5" x14ac:dyDescent="0.25">
      <c r="A1588" s="33" t="s">
        <v>288</v>
      </c>
      <c r="B1588" s="33" t="s">
        <v>333</v>
      </c>
      <c r="C1588" s="42" t="s">
        <v>143</v>
      </c>
      <c r="D1588" s="43" t="s">
        <v>144</v>
      </c>
      <c r="E1588" s="53"/>
      <c r="F1588" s="53"/>
      <c r="G1588" s="53"/>
      <c r="H1588" s="53"/>
      <c r="I1588" s="54"/>
      <c r="J1588" s="50"/>
      <c r="K1588" s="54"/>
      <c r="L1588" s="55"/>
      <c r="M1588" s="59"/>
      <c r="N1588" s="59"/>
      <c r="O1588" s="53"/>
      <c r="P1588" s="53"/>
      <c r="Q1588" s="57">
        <f t="shared" si="688"/>
        <v>0</v>
      </c>
      <c r="R1588" s="53"/>
      <c r="S1588" s="53">
        <f>ROUND(R1588/12*3,0)</f>
        <v>0</v>
      </c>
      <c r="T1588" s="58"/>
      <c r="U1588" s="58"/>
      <c r="V1588" s="53">
        <f t="shared" si="690"/>
        <v>0</v>
      </c>
      <c r="W1588" s="59"/>
      <c r="X1588" s="6"/>
    </row>
    <row r="1589" spans="1:24" s="35" customFormat="1" ht="15.75" x14ac:dyDescent="0.25">
      <c r="A1589" s="33" t="s">
        <v>288</v>
      </c>
      <c r="B1589" s="33" t="s">
        <v>333</v>
      </c>
      <c r="C1589" s="42" t="s">
        <v>145</v>
      </c>
      <c r="D1589" s="43" t="s">
        <v>146</v>
      </c>
      <c r="E1589" s="53"/>
      <c r="F1589" s="53"/>
      <c r="G1589" s="53"/>
      <c r="H1589" s="53"/>
      <c r="I1589" s="54"/>
      <c r="J1589" s="50"/>
      <c r="K1589" s="54"/>
      <c r="L1589" s="55"/>
      <c r="M1589" s="59"/>
      <c r="N1589" s="59"/>
      <c r="O1589" s="53"/>
      <c r="P1589" s="53"/>
      <c r="Q1589" s="57">
        <f t="shared" si="688"/>
        <v>0</v>
      </c>
      <c r="R1589" s="53"/>
      <c r="S1589" s="53">
        <f>ROUND(R1589/12*3,0)</f>
        <v>0</v>
      </c>
      <c r="T1589" s="58"/>
      <c r="U1589" s="58"/>
      <c r="V1589" s="53">
        <f t="shared" si="690"/>
        <v>0</v>
      </c>
      <c r="W1589" s="59"/>
      <c r="X1589" s="6"/>
    </row>
    <row r="1590" spans="1:24" s="35" customFormat="1" ht="15.75" x14ac:dyDescent="0.25">
      <c r="A1590" s="33" t="s">
        <v>288</v>
      </c>
      <c r="B1590" s="33" t="s">
        <v>333</v>
      </c>
      <c r="C1590" s="42" t="s">
        <v>147</v>
      </c>
      <c r="D1590" s="43" t="s">
        <v>148</v>
      </c>
      <c r="E1590" s="53"/>
      <c r="F1590" s="53"/>
      <c r="G1590" s="53"/>
      <c r="H1590" s="53"/>
      <c r="I1590" s="54"/>
      <c r="J1590" s="50"/>
      <c r="K1590" s="54"/>
      <c r="L1590" s="55"/>
      <c r="M1590" s="59"/>
      <c r="N1590" s="59"/>
      <c r="O1590" s="53"/>
      <c r="P1590" s="53"/>
      <c r="Q1590" s="57">
        <f t="shared" si="688"/>
        <v>0</v>
      </c>
      <c r="R1590" s="53"/>
      <c r="S1590" s="53">
        <f>ROUND(R1590/12*3,0)</f>
        <v>0</v>
      </c>
      <c r="T1590" s="58"/>
      <c r="U1590" s="58"/>
      <c r="V1590" s="53">
        <f t="shared" si="690"/>
        <v>0</v>
      </c>
      <c r="W1590" s="59"/>
      <c r="X1590" s="6"/>
    </row>
    <row r="1591" spans="1:24" s="35" customFormat="1" ht="63.75" customHeight="1" x14ac:dyDescent="0.25">
      <c r="A1591" s="33" t="s">
        <v>288</v>
      </c>
      <c r="B1591" s="33" t="s">
        <v>333</v>
      </c>
      <c r="C1591" s="42" t="s">
        <v>149</v>
      </c>
      <c r="D1591" s="43" t="s">
        <v>150</v>
      </c>
      <c r="E1591" s="53"/>
      <c r="F1591" s="53"/>
      <c r="G1591" s="53"/>
      <c r="H1591" s="53"/>
      <c r="I1591" s="54"/>
      <c r="J1591" s="50"/>
      <c r="K1591" s="54"/>
      <c r="L1591" s="55"/>
      <c r="M1591" s="59"/>
      <c r="N1591" s="59"/>
      <c r="O1591" s="53"/>
      <c r="P1591" s="53"/>
      <c r="Q1591" s="57">
        <f t="shared" si="688"/>
        <v>0</v>
      </c>
      <c r="R1591" s="53"/>
      <c r="S1591" s="53">
        <f>ROUND(R1591/12*3,0)</f>
        <v>0</v>
      </c>
      <c r="T1591" s="58"/>
      <c r="U1591" s="58"/>
      <c r="V1591" s="53">
        <f t="shared" si="690"/>
        <v>0</v>
      </c>
      <c r="W1591" s="59"/>
      <c r="X1591" s="6"/>
    </row>
    <row r="1592" spans="1:24" s="35" customFormat="1" ht="31.5" x14ac:dyDescent="0.25">
      <c r="A1592" s="33" t="s">
        <v>288</v>
      </c>
      <c r="B1592" s="33" t="s">
        <v>333</v>
      </c>
      <c r="C1592" s="42" t="s">
        <v>130</v>
      </c>
      <c r="D1592" s="43" t="s">
        <v>151</v>
      </c>
      <c r="E1592" s="53">
        <v>72802</v>
      </c>
      <c r="F1592" s="53">
        <f>ROUND(E1592/12*7,2)</f>
        <v>42467.83</v>
      </c>
      <c r="G1592" s="99">
        <v>87362</v>
      </c>
      <c r="H1592" s="99">
        <v>40041</v>
      </c>
      <c r="I1592" s="119">
        <f>G1592-F1592</f>
        <v>44894.17</v>
      </c>
      <c r="J1592" s="55">
        <f>ROUND(I1592/F1592*100,2)</f>
        <v>105.71</v>
      </c>
      <c r="K1592" s="54"/>
      <c r="L1592" s="55"/>
      <c r="M1592" s="59"/>
      <c r="N1592" s="59"/>
      <c r="O1592" s="53">
        <v>1323</v>
      </c>
      <c r="P1592" s="53">
        <v>802</v>
      </c>
      <c r="Q1592" s="57">
        <f t="shared" si="688"/>
        <v>521</v>
      </c>
      <c r="R1592" s="59">
        <v>20</v>
      </c>
      <c r="S1592" s="53">
        <f>ROUND(R1592/12*7,0)</f>
        <v>12</v>
      </c>
      <c r="T1592" s="58">
        <v>24</v>
      </c>
      <c r="U1592" s="58">
        <v>11</v>
      </c>
      <c r="V1592" s="53">
        <f t="shared" si="690"/>
        <v>13</v>
      </c>
      <c r="W1592" s="59"/>
      <c r="X1592" s="6"/>
    </row>
    <row r="1593" spans="1:24" s="35" customFormat="1" ht="47.25" x14ac:dyDescent="0.25">
      <c r="A1593" s="33" t="s">
        <v>288</v>
      </c>
      <c r="B1593" s="33" t="s">
        <v>333</v>
      </c>
      <c r="C1593" s="42" t="s">
        <v>174</v>
      </c>
      <c r="D1593" s="43" t="s">
        <v>175</v>
      </c>
      <c r="E1593" s="53"/>
      <c r="F1593" s="53"/>
      <c r="G1593" s="53"/>
      <c r="H1593" s="53"/>
      <c r="I1593" s="54"/>
      <c r="J1593" s="50"/>
      <c r="K1593" s="54"/>
      <c r="L1593" s="55"/>
      <c r="M1593" s="59"/>
      <c r="N1593" s="59"/>
      <c r="O1593" s="53"/>
      <c r="P1593" s="53"/>
      <c r="Q1593" s="57">
        <f t="shared" si="688"/>
        <v>0</v>
      </c>
      <c r="R1593" s="53"/>
      <c r="S1593" s="53">
        <f>ROUND(R1593/12*3,0)</f>
        <v>0</v>
      </c>
      <c r="T1593" s="58"/>
      <c r="U1593" s="58"/>
      <c r="V1593" s="53">
        <f t="shared" si="690"/>
        <v>0</v>
      </c>
      <c r="W1593" s="59"/>
      <c r="X1593" s="6"/>
    </row>
    <row r="1594" spans="1:24" s="35" customFormat="1" ht="31.5" x14ac:dyDescent="0.25">
      <c r="A1594" s="33" t="s">
        <v>288</v>
      </c>
      <c r="B1594" s="33" t="s">
        <v>333</v>
      </c>
      <c r="C1594" s="42" t="s">
        <v>129</v>
      </c>
      <c r="D1594" s="43" t="s">
        <v>152</v>
      </c>
      <c r="E1594" s="53">
        <v>107811</v>
      </c>
      <c r="F1594" s="53">
        <f>ROUND(E1594/12*7,2)</f>
        <v>62889.75</v>
      </c>
      <c r="G1594" s="99">
        <v>78673</v>
      </c>
      <c r="H1594" s="99">
        <v>61190</v>
      </c>
      <c r="I1594" s="119">
        <f>G1594-F1594</f>
        <v>15783.25</v>
      </c>
      <c r="J1594" s="55">
        <f>ROUND(I1594/F1594*100,2)</f>
        <v>25.1</v>
      </c>
      <c r="K1594" s="54"/>
      <c r="L1594" s="55"/>
      <c r="M1594" s="59"/>
      <c r="N1594" s="59"/>
      <c r="O1594" s="53">
        <v>1621</v>
      </c>
      <c r="P1594" s="53">
        <v>1021</v>
      </c>
      <c r="Q1594" s="57">
        <f t="shared" si="688"/>
        <v>600</v>
      </c>
      <c r="R1594" s="59">
        <v>37</v>
      </c>
      <c r="S1594" s="53">
        <f>ROUND(R1594/12*7,0)</f>
        <v>22</v>
      </c>
      <c r="T1594" s="58">
        <v>27</v>
      </c>
      <c r="U1594" s="58">
        <v>21</v>
      </c>
      <c r="V1594" s="53">
        <f t="shared" si="690"/>
        <v>6</v>
      </c>
      <c r="W1594" s="59"/>
      <c r="X1594" s="6"/>
    </row>
    <row r="1595" spans="1:24" s="35" customFormat="1" ht="31.5" x14ac:dyDescent="0.25">
      <c r="A1595" s="33" t="s">
        <v>288</v>
      </c>
      <c r="B1595" s="33" t="s">
        <v>333</v>
      </c>
      <c r="C1595" s="42" t="s">
        <v>176</v>
      </c>
      <c r="D1595" s="43" t="s">
        <v>177</v>
      </c>
      <c r="E1595" s="53"/>
      <c r="F1595" s="53"/>
      <c r="G1595" s="53"/>
      <c r="H1595" s="53"/>
      <c r="I1595" s="54"/>
      <c r="J1595" s="50"/>
      <c r="K1595" s="54"/>
      <c r="L1595" s="55"/>
      <c r="M1595" s="59"/>
      <c r="N1595" s="59"/>
      <c r="O1595" s="53"/>
      <c r="P1595" s="53"/>
      <c r="Q1595" s="57">
        <f t="shared" si="688"/>
        <v>0</v>
      </c>
      <c r="R1595" s="53"/>
      <c r="S1595" s="53">
        <f>ROUND(R1595/12*3,0)</f>
        <v>0</v>
      </c>
      <c r="T1595" s="58"/>
      <c r="U1595" s="58"/>
      <c r="V1595" s="53">
        <f t="shared" si="690"/>
        <v>0</v>
      </c>
      <c r="W1595" s="59"/>
      <c r="X1595" s="6"/>
    </row>
    <row r="1596" spans="1:24" s="35" customFormat="1" ht="15.75" x14ac:dyDescent="0.25">
      <c r="A1596" s="33" t="s">
        <v>288</v>
      </c>
      <c r="B1596" s="33" t="s">
        <v>333</v>
      </c>
      <c r="C1596" s="42" t="s">
        <v>131</v>
      </c>
      <c r="D1596" s="43" t="s">
        <v>153</v>
      </c>
      <c r="E1596" s="53">
        <v>156227</v>
      </c>
      <c r="F1596" s="53">
        <f>ROUND(E1596/12*7,2)</f>
        <v>91132.42</v>
      </c>
      <c r="G1596" s="99">
        <v>74394</v>
      </c>
      <c r="H1596" s="99">
        <v>74394</v>
      </c>
      <c r="I1596" s="119"/>
      <c r="J1596" s="55"/>
      <c r="K1596" s="54">
        <f>G1596-F1596</f>
        <v>-16738.419999999998</v>
      </c>
      <c r="L1596" s="55">
        <f>ROUND(K1596*100/-F1596,2)</f>
        <v>18.37</v>
      </c>
      <c r="M1596" s="59"/>
      <c r="N1596" s="59"/>
      <c r="O1596" s="53">
        <v>600</v>
      </c>
      <c r="P1596" s="53">
        <v>600</v>
      </c>
      <c r="Q1596" s="57">
        <f t="shared" si="688"/>
        <v>0</v>
      </c>
      <c r="R1596" s="59">
        <v>42</v>
      </c>
      <c r="S1596" s="53">
        <f>ROUND(R1596/12*7,0)</f>
        <v>25</v>
      </c>
      <c r="T1596" s="58">
        <v>20</v>
      </c>
      <c r="U1596" s="58">
        <v>20</v>
      </c>
      <c r="V1596" s="53">
        <f t="shared" si="690"/>
        <v>0</v>
      </c>
      <c r="W1596" s="59"/>
      <c r="X1596" s="6"/>
    </row>
    <row r="1597" spans="1:24" s="35" customFormat="1" ht="31.5" x14ac:dyDescent="0.25">
      <c r="A1597" s="33" t="s">
        <v>288</v>
      </c>
      <c r="B1597" s="33" t="s">
        <v>333</v>
      </c>
      <c r="C1597" s="42" t="s">
        <v>178</v>
      </c>
      <c r="D1597" s="43" t="s">
        <v>179</v>
      </c>
      <c r="E1597" s="53"/>
      <c r="F1597" s="53"/>
      <c r="G1597" s="53"/>
      <c r="H1597" s="53"/>
      <c r="I1597" s="54"/>
      <c r="J1597" s="50"/>
      <c r="K1597" s="54"/>
      <c r="L1597" s="55"/>
      <c r="M1597" s="59"/>
      <c r="N1597" s="59"/>
      <c r="O1597" s="53"/>
      <c r="P1597" s="53"/>
      <c r="Q1597" s="57">
        <f t="shared" si="688"/>
        <v>0</v>
      </c>
      <c r="R1597" s="53"/>
      <c r="S1597" s="53">
        <f t="shared" ref="S1597:S1602" si="691">ROUND(R1597/12*3,0)</f>
        <v>0</v>
      </c>
      <c r="T1597" s="58"/>
      <c r="U1597" s="58"/>
      <c r="V1597" s="53">
        <f t="shared" si="690"/>
        <v>0</v>
      </c>
      <c r="W1597" s="59"/>
      <c r="X1597" s="6"/>
    </row>
    <row r="1598" spans="1:24" s="35" customFormat="1" ht="31.5" x14ac:dyDescent="0.25">
      <c r="A1598" s="33" t="s">
        <v>288</v>
      </c>
      <c r="B1598" s="33" t="s">
        <v>333</v>
      </c>
      <c r="C1598" s="42" t="s">
        <v>132</v>
      </c>
      <c r="D1598" s="43" t="s">
        <v>154</v>
      </c>
      <c r="E1598" s="53"/>
      <c r="F1598" s="53"/>
      <c r="G1598" s="53"/>
      <c r="H1598" s="53"/>
      <c r="I1598" s="54"/>
      <c r="J1598" s="50"/>
      <c r="K1598" s="54"/>
      <c r="L1598" s="55"/>
      <c r="M1598" s="59"/>
      <c r="N1598" s="59"/>
      <c r="O1598" s="53"/>
      <c r="P1598" s="53"/>
      <c r="Q1598" s="57">
        <f t="shared" si="688"/>
        <v>0</v>
      </c>
      <c r="R1598" s="53"/>
      <c r="S1598" s="53">
        <f t="shared" si="691"/>
        <v>0</v>
      </c>
      <c r="T1598" s="58"/>
      <c r="U1598" s="58"/>
      <c r="V1598" s="53">
        <f t="shared" si="690"/>
        <v>0</v>
      </c>
      <c r="W1598" s="59"/>
      <c r="X1598" s="6"/>
    </row>
    <row r="1599" spans="1:24" s="35" customFormat="1" ht="15.75" x14ac:dyDescent="0.25">
      <c r="A1599" s="33" t="s">
        <v>288</v>
      </c>
      <c r="B1599" s="33" t="s">
        <v>333</v>
      </c>
      <c r="C1599" s="42" t="s">
        <v>133</v>
      </c>
      <c r="D1599" s="43" t="s">
        <v>155</v>
      </c>
      <c r="E1599" s="53"/>
      <c r="F1599" s="53"/>
      <c r="G1599" s="53"/>
      <c r="H1599" s="53"/>
      <c r="I1599" s="54"/>
      <c r="J1599" s="50"/>
      <c r="K1599" s="54"/>
      <c r="L1599" s="55"/>
      <c r="M1599" s="59"/>
      <c r="N1599" s="59"/>
      <c r="O1599" s="53"/>
      <c r="P1599" s="53"/>
      <c r="Q1599" s="57">
        <f t="shared" si="688"/>
        <v>0</v>
      </c>
      <c r="R1599" s="53"/>
      <c r="S1599" s="53">
        <f t="shared" si="691"/>
        <v>0</v>
      </c>
      <c r="T1599" s="58"/>
      <c r="U1599" s="58"/>
      <c r="V1599" s="53">
        <f t="shared" si="690"/>
        <v>0</v>
      </c>
      <c r="W1599" s="59"/>
      <c r="X1599" s="6"/>
    </row>
    <row r="1600" spans="1:24" s="35" customFormat="1" ht="15.75" x14ac:dyDescent="0.25">
      <c r="A1600" s="33" t="s">
        <v>288</v>
      </c>
      <c r="B1600" s="33" t="s">
        <v>333</v>
      </c>
      <c r="C1600" s="42" t="s">
        <v>135</v>
      </c>
      <c r="D1600" s="43" t="s">
        <v>156</v>
      </c>
      <c r="E1600" s="53"/>
      <c r="F1600" s="53"/>
      <c r="G1600" s="53"/>
      <c r="H1600" s="53"/>
      <c r="I1600" s="54"/>
      <c r="J1600" s="50"/>
      <c r="K1600" s="54"/>
      <c r="L1600" s="55"/>
      <c r="M1600" s="59"/>
      <c r="N1600" s="59"/>
      <c r="O1600" s="53"/>
      <c r="P1600" s="53"/>
      <c r="Q1600" s="57">
        <f t="shared" si="688"/>
        <v>0</v>
      </c>
      <c r="R1600" s="53"/>
      <c r="S1600" s="53">
        <f t="shared" si="691"/>
        <v>0</v>
      </c>
      <c r="T1600" s="58"/>
      <c r="U1600" s="58"/>
      <c r="V1600" s="53">
        <f t="shared" si="690"/>
        <v>0</v>
      </c>
      <c r="W1600" s="59"/>
      <c r="X1600" s="6"/>
    </row>
    <row r="1601" spans="1:24" s="35" customFormat="1" ht="31.5" x14ac:dyDescent="0.25">
      <c r="A1601" s="33" t="s">
        <v>288</v>
      </c>
      <c r="B1601" s="33" t="s">
        <v>333</v>
      </c>
      <c r="C1601" s="42" t="s">
        <v>136</v>
      </c>
      <c r="D1601" s="43" t="s">
        <v>157</v>
      </c>
      <c r="E1601" s="53"/>
      <c r="F1601" s="53"/>
      <c r="G1601" s="53"/>
      <c r="H1601" s="53"/>
      <c r="I1601" s="54"/>
      <c r="J1601" s="50"/>
      <c r="K1601" s="54"/>
      <c r="L1601" s="55"/>
      <c r="M1601" s="59"/>
      <c r="N1601" s="59"/>
      <c r="O1601" s="53"/>
      <c r="P1601" s="53"/>
      <c r="Q1601" s="57">
        <f t="shared" si="688"/>
        <v>0</v>
      </c>
      <c r="R1601" s="53"/>
      <c r="S1601" s="53">
        <f t="shared" si="691"/>
        <v>0</v>
      </c>
      <c r="T1601" s="58"/>
      <c r="U1601" s="58"/>
      <c r="V1601" s="53">
        <f t="shared" si="690"/>
        <v>0</v>
      </c>
      <c r="W1601" s="59"/>
      <c r="X1601" s="6"/>
    </row>
    <row r="1602" spans="1:24" s="35" customFormat="1" ht="47.25" x14ac:dyDescent="0.25">
      <c r="A1602" s="33" t="s">
        <v>288</v>
      </c>
      <c r="B1602" s="33" t="s">
        <v>333</v>
      </c>
      <c r="C1602" s="42" t="s">
        <v>134</v>
      </c>
      <c r="D1602" s="43" t="s">
        <v>158</v>
      </c>
      <c r="E1602" s="53"/>
      <c r="F1602" s="53"/>
      <c r="G1602" s="53"/>
      <c r="H1602" s="53"/>
      <c r="I1602" s="54"/>
      <c r="J1602" s="50"/>
      <c r="K1602" s="54"/>
      <c r="L1602" s="55"/>
      <c r="M1602" s="59"/>
      <c r="N1602" s="59"/>
      <c r="O1602" s="53"/>
      <c r="P1602" s="53"/>
      <c r="Q1602" s="57">
        <f t="shared" si="688"/>
        <v>0</v>
      </c>
      <c r="R1602" s="53"/>
      <c r="S1602" s="53">
        <f t="shared" si="691"/>
        <v>0</v>
      </c>
      <c r="T1602" s="58"/>
      <c r="U1602" s="58"/>
      <c r="V1602" s="53">
        <f t="shared" si="690"/>
        <v>0</v>
      </c>
      <c r="W1602" s="59"/>
      <c r="X1602" s="6"/>
    </row>
    <row r="1603" spans="1:24" s="35" customFormat="1" ht="15.75" x14ac:dyDescent="0.25">
      <c r="A1603" s="33" t="s">
        <v>288</v>
      </c>
      <c r="B1603" s="33" t="s">
        <v>333</v>
      </c>
      <c r="C1603" s="42" t="s">
        <v>138</v>
      </c>
      <c r="D1603" s="43" t="s">
        <v>159</v>
      </c>
      <c r="E1603" s="53">
        <v>496431</v>
      </c>
      <c r="F1603" s="53">
        <f t="shared" ref="F1603:F1604" si="692">ROUND(E1603/12*7,2)</f>
        <v>289584.75</v>
      </c>
      <c r="G1603" s="99">
        <v>426078</v>
      </c>
      <c r="H1603" s="99">
        <v>289337</v>
      </c>
      <c r="I1603" s="119">
        <f t="shared" ref="I1603:I1604" si="693">G1603-F1603</f>
        <v>136493.25</v>
      </c>
      <c r="J1603" s="55">
        <f t="shared" ref="J1603:J1604" si="694">ROUND(I1603/F1603*100,2)</f>
        <v>47.13</v>
      </c>
      <c r="K1603" s="54"/>
      <c r="L1603" s="55"/>
      <c r="M1603" s="59"/>
      <c r="N1603" s="59"/>
      <c r="O1603" s="53">
        <v>16626</v>
      </c>
      <c r="P1603" s="53">
        <v>11197</v>
      </c>
      <c r="Q1603" s="57">
        <f t="shared" si="688"/>
        <v>5429</v>
      </c>
      <c r="R1603" s="59">
        <v>501</v>
      </c>
      <c r="S1603" s="53">
        <f t="shared" ref="S1603:S1604" si="695">ROUND(R1603/12*7,0)</f>
        <v>292</v>
      </c>
      <c r="T1603" s="58">
        <v>430</v>
      </c>
      <c r="U1603" s="58">
        <v>292</v>
      </c>
      <c r="V1603" s="53">
        <f t="shared" si="690"/>
        <v>138</v>
      </c>
      <c r="W1603" s="59"/>
      <c r="X1603" s="6"/>
    </row>
    <row r="1604" spans="1:24" s="35" customFormat="1" ht="15.75" x14ac:dyDescent="0.25">
      <c r="A1604" s="33" t="s">
        <v>288</v>
      </c>
      <c r="B1604" s="33" t="s">
        <v>333</v>
      </c>
      <c r="C1604" s="42" t="s">
        <v>180</v>
      </c>
      <c r="D1604" s="43" t="s">
        <v>181</v>
      </c>
      <c r="E1604" s="53">
        <v>724258</v>
      </c>
      <c r="F1604" s="53">
        <f t="shared" si="692"/>
        <v>422483.83</v>
      </c>
      <c r="G1604" s="99">
        <v>479641</v>
      </c>
      <c r="H1604" s="99">
        <v>422084</v>
      </c>
      <c r="I1604" s="119">
        <f t="shared" si="693"/>
        <v>57157.169999999984</v>
      </c>
      <c r="J1604" s="55">
        <f t="shared" si="694"/>
        <v>13.53</v>
      </c>
      <c r="K1604" s="54"/>
      <c r="L1604" s="55"/>
      <c r="M1604" s="59"/>
      <c r="N1604" s="59"/>
      <c r="O1604" s="53">
        <v>12830</v>
      </c>
      <c r="P1604" s="53">
        <v>10415</v>
      </c>
      <c r="Q1604" s="57">
        <f t="shared" si="688"/>
        <v>2415</v>
      </c>
      <c r="R1604" s="59">
        <v>151</v>
      </c>
      <c r="S1604" s="53">
        <f t="shared" si="695"/>
        <v>88</v>
      </c>
      <c r="T1604" s="58">
        <v>100</v>
      </c>
      <c r="U1604" s="58">
        <v>88</v>
      </c>
      <c r="V1604" s="53">
        <f t="shared" si="690"/>
        <v>12</v>
      </c>
      <c r="W1604" s="59"/>
      <c r="X1604" s="6"/>
    </row>
    <row r="1605" spans="1:24" s="35" customFormat="1" ht="31.5" x14ac:dyDescent="0.25">
      <c r="A1605" s="33" t="s">
        <v>288</v>
      </c>
      <c r="B1605" s="33" t="s">
        <v>333</v>
      </c>
      <c r="C1605" s="42" t="s">
        <v>137</v>
      </c>
      <c r="D1605" s="43" t="s">
        <v>160</v>
      </c>
      <c r="E1605" s="53"/>
      <c r="F1605" s="53"/>
      <c r="G1605" s="53"/>
      <c r="H1605" s="53"/>
      <c r="I1605" s="54"/>
      <c r="J1605" s="50"/>
      <c r="K1605" s="54"/>
      <c r="L1605" s="55"/>
      <c r="M1605" s="59"/>
      <c r="N1605" s="59"/>
      <c r="O1605" s="53"/>
      <c r="P1605" s="53"/>
      <c r="Q1605" s="57">
        <f t="shared" si="688"/>
        <v>0</v>
      </c>
      <c r="R1605" s="53"/>
      <c r="S1605" s="53">
        <f>ROUND(R1605/12*3,0)</f>
        <v>0</v>
      </c>
      <c r="T1605" s="58"/>
      <c r="U1605" s="58"/>
      <c r="V1605" s="53">
        <f t="shared" si="690"/>
        <v>0</v>
      </c>
      <c r="W1605" s="59"/>
      <c r="X1605" s="6"/>
    </row>
    <row r="1606" spans="1:24" s="35" customFormat="1" ht="15.75" x14ac:dyDescent="0.25">
      <c r="A1606" s="33" t="s">
        <v>288</v>
      </c>
      <c r="B1606" s="33" t="s">
        <v>333</v>
      </c>
      <c r="C1606" s="42" t="s">
        <v>127</v>
      </c>
      <c r="D1606" s="43" t="s">
        <v>161</v>
      </c>
      <c r="E1606" s="53"/>
      <c r="F1606" s="53"/>
      <c r="G1606" s="53"/>
      <c r="H1606" s="53"/>
      <c r="I1606" s="54"/>
      <c r="J1606" s="50"/>
      <c r="K1606" s="54"/>
      <c r="L1606" s="55"/>
      <c r="M1606" s="59"/>
      <c r="N1606" s="59"/>
      <c r="O1606" s="53"/>
      <c r="P1606" s="53"/>
      <c r="Q1606" s="57">
        <f t="shared" si="688"/>
        <v>0</v>
      </c>
      <c r="R1606" s="53"/>
      <c r="S1606" s="53">
        <f>ROUND(R1606/12*3,0)</f>
        <v>0</v>
      </c>
      <c r="T1606" s="58"/>
      <c r="U1606" s="58"/>
      <c r="V1606" s="53">
        <f t="shared" si="690"/>
        <v>0</v>
      </c>
      <c r="W1606" s="59"/>
      <c r="X1606" s="6"/>
    </row>
    <row r="1607" spans="1:24" s="35" customFormat="1" ht="31.5" x14ac:dyDescent="0.25">
      <c r="A1607" s="33" t="s">
        <v>288</v>
      </c>
      <c r="B1607" s="33" t="s">
        <v>333</v>
      </c>
      <c r="C1607" s="42" t="s">
        <v>126</v>
      </c>
      <c r="D1607" s="43" t="s">
        <v>162</v>
      </c>
      <c r="E1607" s="53"/>
      <c r="F1607" s="53"/>
      <c r="G1607" s="53"/>
      <c r="H1607" s="53"/>
      <c r="I1607" s="54"/>
      <c r="J1607" s="50"/>
      <c r="K1607" s="54"/>
      <c r="L1607" s="55"/>
      <c r="M1607" s="59"/>
      <c r="N1607" s="59"/>
      <c r="O1607" s="53"/>
      <c r="P1607" s="53"/>
      <c r="Q1607" s="57">
        <f t="shared" si="688"/>
        <v>0</v>
      </c>
      <c r="R1607" s="53"/>
      <c r="S1607" s="53">
        <f>ROUND(R1607/12*3,0)</f>
        <v>0</v>
      </c>
      <c r="T1607" s="58"/>
      <c r="U1607" s="58"/>
      <c r="V1607" s="53">
        <f t="shared" si="690"/>
        <v>0</v>
      </c>
      <c r="W1607" s="59"/>
      <c r="X1607" s="6"/>
    </row>
    <row r="1608" spans="1:24" s="35" customFormat="1" ht="15.75" x14ac:dyDescent="0.25">
      <c r="A1608" s="33" t="s">
        <v>288</v>
      </c>
      <c r="B1608" s="33" t="s">
        <v>333</v>
      </c>
      <c r="C1608" s="42" t="s">
        <v>122</v>
      </c>
      <c r="D1608" s="43" t="s">
        <v>163</v>
      </c>
      <c r="E1608" s="53">
        <v>288152</v>
      </c>
      <c r="F1608" s="53">
        <f t="shared" ref="F1608:F1609" si="696">ROUND(E1608/12*7,2)</f>
        <v>168088.67</v>
      </c>
      <c r="G1608" s="99">
        <v>156425</v>
      </c>
      <c r="H1608" s="99">
        <v>156425</v>
      </c>
      <c r="I1608" s="119"/>
      <c r="J1608" s="55"/>
      <c r="K1608" s="54">
        <f t="shared" ref="K1608:K1609" si="697">G1608-F1608</f>
        <v>-11663.670000000013</v>
      </c>
      <c r="L1608" s="55">
        <f t="shared" ref="L1608:L1609" si="698">ROUND(K1608*100/-F1608,2)</f>
        <v>6.94</v>
      </c>
      <c r="M1608" s="59"/>
      <c r="N1608" s="59"/>
      <c r="O1608" s="53">
        <v>7927</v>
      </c>
      <c r="P1608" s="53">
        <v>7927</v>
      </c>
      <c r="Q1608" s="57">
        <f t="shared" si="688"/>
        <v>0</v>
      </c>
      <c r="R1608" s="59">
        <v>35</v>
      </c>
      <c r="S1608" s="53">
        <f t="shared" ref="S1608:S1609" si="699">ROUND(R1608/12*7,0)</f>
        <v>20</v>
      </c>
      <c r="T1608" s="58">
        <v>19</v>
      </c>
      <c r="U1608" s="58">
        <v>19</v>
      </c>
      <c r="V1608" s="53">
        <f t="shared" si="690"/>
        <v>0</v>
      </c>
      <c r="W1608" s="59"/>
      <c r="X1608" s="6"/>
    </row>
    <row r="1609" spans="1:24" s="35" customFormat="1" ht="15.75" x14ac:dyDescent="0.25">
      <c r="A1609" s="33" t="s">
        <v>288</v>
      </c>
      <c r="B1609" s="33" t="s">
        <v>333</v>
      </c>
      <c r="C1609" s="42" t="s">
        <v>123</v>
      </c>
      <c r="D1609" s="43" t="s">
        <v>164</v>
      </c>
      <c r="E1609" s="53">
        <v>65705</v>
      </c>
      <c r="F1609" s="53">
        <f t="shared" si="696"/>
        <v>38327.919999999998</v>
      </c>
      <c r="G1609" s="99">
        <v>26879</v>
      </c>
      <c r="H1609" s="99">
        <v>26879</v>
      </c>
      <c r="I1609" s="119"/>
      <c r="J1609" s="55"/>
      <c r="K1609" s="54">
        <f t="shared" si="697"/>
        <v>-11448.919999999998</v>
      </c>
      <c r="L1609" s="55">
        <f t="shared" si="698"/>
        <v>29.87</v>
      </c>
      <c r="M1609" s="59"/>
      <c r="N1609" s="59"/>
      <c r="O1609" s="53">
        <v>606</v>
      </c>
      <c r="P1609" s="53">
        <v>606</v>
      </c>
      <c r="Q1609" s="57">
        <f t="shared" si="688"/>
        <v>0</v>
      </c>
      <c r="R1609" s="59">
        <v>22</v>
      </c>
      <c r="S1609" s="53">
        <f t="shared" si="699"/>
        <v>13</v>
      </c>
      <c r="T1609" s="58">
        <v>9</v>
      </c>
      <c r="U1609" s="58">
        <v>9</v>
      </c>
      <c r="V1609" s="53">
        <f t="shared" si="690"/>
        <v>0</v>
      </c>
      <c r="W1609" s="59"/>
      <c r="X1609" s="6"/>
    </row>
    <row r="1610" spans="1:24" s="35" customFormat="1" ht="15.75" x14ac:dyDescent="0.25">
      <c r="A1610" s="33" t="s">
        <v>288</v>
      </c>
      <c r="B1610" s="33" t="s">
        <v>333</v>
      </c>
      <c r="C1610" s="42" t="s">
        <v>182</v>
      </c>
      <c r="D1610" s="43" t="s">
        <v>183</v>
      </c>
      <c r="E1610" s="53"/>
      <c r="F1610" s="53"/>
      <c r="G1610" s="53"/>
      <c r="H1610" s="53"/>
      <c r="I1610" s="54"/>
      <c r="J1610" s="50"/>
      <c r="K1610" s="54"/>
      <c r="L1610" s="55"/>
      <c r="M1610" s="59"/>
      <c r="N1610" s="59"/>
      <c r="O1610" s="53"/>
      <c r="P1610" s="53"/>
      <c r="Q1610" s="57">
        <f t="shared" si="688"/>
        <v>0</v>
      </c>
      <c r="R1610" s="53"/>
      <c r="S1610" s="53">
        <f t="shared" ref="S1610:S1620" si="700">ROUND(R1610/12*3,0)</f>
        <v>0</v>
      </c>
      <c r="T1610" s="58"/>
      <c r="U1610" s="58"/>
      <c r="V1610" s="53">
        <f t="shared" si="690"/>
        <v>0</v>
      </c>
      <c r="W1610" s="59"/>
      <c r="X1610" s="6"/>
    </row>
    <row r="1611" spans="1:24" s="35" customFormat="1" ht="15.75" x14ac:dyDescent="0.25">
      <c r="A1611" s="33" t="s">
        <v>288</v>
      </c>
      <c r="B1611" s="33" t="s">
        <v>333</v>
      </c>
      <c r="C1611" s="42" t="s">
        <v>184</v>
      </c>
      <c r="D1611" s="43" t="s">
        <v>185</v>
      </c>
      <c r="E1611" s="53"/>
      <c r="F1611" s="53"/>
      <c r="G1611" s="53"/>
      <c r="H1611" s="53"/>
      <c r="I1611" s="54"/>
      <c r="J1611" s="50"/>
      <c r="K1611" s="54"/>
      <c r="L1611" s="55"/>
      <c r="M1611" s="59"/>
      <c r="N1611" s="59"/>
      <c r="O1611" s="53"/>
      <c r="P1611" s="53"/>
      <c r="Q1611" s="57">
        <f t="shared" si="688"/>
        <v>0</v>
      </c>
      <c r="R1611" s="53"/>
      <c r="S1611" s="53">
        <f t="shared" si="700"/>
        <v>0</v>
      </c>
      <c r="T1611" s="58"/>
      <c r="U1611" s="58"/>
      <c r="V1611" s="53">
        <f t="shared" si="690"/>
        <v>0</v>
      </c>
      <c r="W1611" s="59"/>
      <c r="X1611" s="6"/>
    </row>
    <row r="1612" spans="1:24" s="35" customFormat="1" ht="15.75" x14ac:dyDescent="0.25">
      <c r="A1612" s="33" t="s">
        <v>288</v>
      </c>
      <c r="B1612" s="33" t="s">
        <v>333</v>
      </c>
      <c r="C1612" s="42" t="s">
        <v>186</v>
      </c>
      <c r="D1612" s="43" t="s">
        <v>187</v>
      </c>
      <c r="E1612" s="53"/>
      <c r="F1612" s="53"/>
      <c r="G1612" s="53"/>
      <c r="H1612" s="53"/>
      <c r="I1612" s="54"/>
      <c r="J1612" s="50"/>
      <c r="K1612" s="54"/>
      <c r="L1612" s="55"/>
      <c r="M1612" s="59"/>
      <c r="N1612" s="59"/>
      <c r="O1612" s="53"/>
      <c r="P1612" s="53"/>
      <c r="Q1612" s="57">
        <f t="shared" si="688"/>
        <v>0</v>
      </c>
      <c r="R1612" s="53"/>
      <c r="S1612" s="53">
        <f t="shared" si="700"/>
        <v>0</v>
      </c>
      <c r="T1612" s="58"/>
      <c r="U1612" s="58"/>
      <c r="V1612" s="53">
        <f t="shared" si="690"/>
        <v>0</v>
      </c>
      <c r="W1612" s="59"/>
      <c r="X1612" s="6"/>
    </row>
    <row r="1613" spans="1:24" s="35" customFormat="1" ht="31.5" x14ac:dyDescent="0.25">
      <c r="A1613" s="33" t="s">
        <v>288</v>
      </c>
      <c r="B1613" s="33" t="s">
        <v>333</v>
      </c>
      <c r="C1613" s="42" t="s">
        <v>188</v>
      </c>
      <c r="D1613" s="43" t="s">
        <v>189</v>
      </c>
      <c r="E1613" s="53"/>
      <c r="F1613" s="53"/>
      <c r="G1613" s="53"/>
      <c r="H1613" s="53"/>
      <c r="I1613" s="54"/>
      <c r="J1613" s="50"/>
      <c r="K1613" s="54"/>
      <c r="L1613" s="55"/>
      <c r="M1613" s="59"/>
      <c r="N1613" s="59"/>
      <c r="O1613" s="53"/>
      <c r="P1613" s="53"/>
      <c r="Q1613" s="57">
        <f t="shared" si="688"/>
        <v>0</v>
      </c>
      <c r="R1613" s="53"/>
      <c r="S1613" s="53">
        <f t="shared" si="700"/>
        <v>0</v>
      </c>
      <c r="T1613" s="58"/>
      <c r="U1613" s="58"/>
      <c r="V1613" s="53">
        <f t="shared" si="690"/>
        <v>0</v>
      </c>
      <c r="W1613" s="59"/>
      <c r="X1613" s="6"/>
    </row>
    <row r="1614" spans="1:24" s="35" customFormat="1" ht="15.75" x14ac:dyDescent="0.25">
      <c r="A1614" s="33" t="s">
        <v>288</v>
      </c>
      <c r="B1614" s="33" t="s">
        <v>333</v>
      </c>
      <c r="C1614" s="42" t="s">
        <v>124</v>
      </c>
      <c r="D1614" s="43" t="s">
        <v>165</v>
      </c>
      <c r="E1614" s="53"/>
      <c r="F1614" s="53"/>
      <c r="G1614" s="53"/>
      <c r="H1614" s="53"/>
      <c r="I1614" s="54"/>
      <c r="J1614" s="50"/>
      <c r="K1614" s="54"/>
      <c r="L1614" s="55"/>
      <c r="M1614" s="59"/>
      <c r="N1614" s="59"/>
      <c r="O1614" s="53"/>
      <c r="P1614" s="53"/>
      <c r="Q1614" s="57">
        <f t="shared" si="688"/>
        <v>0</v>
      </c>
      <c r="R1614" s="53"/>
      <c r="S1614" s="53">
        <f t="shared" si="700"/>
        <v>0</v>
      </c>
      <c r="T1614" s="58"/>
      <c r="U1614" s="58"/>
      <c r="V1614" s="53">
        <f t="shared" si="690"/>
        <v>0</v>
      </c>
      <c r="W1614" s="59"/>
      <c r="X1614" s="6"/>
    </row>
    <row r="1615" spans="1:24" s="35" customFormat="1" ht="15.75" x14ac:dyDescent="0.25">
      <c r="A1615" s="33" t="s">
        <v>288</v>
      </c>
      <c r="B1615" s="33" t="s">
        <v>333</v>
      </c>
      <c r="C1615" s="42" t="s">
        <v>125</v>
      </c>
      <c r="D1615" s="43" t="s">
        <v>166</v>
      </c>
      <c r="E1615" s="53"/>
      <c r="F1615" s="53"/>
      <c r="G1615" s="53"/>
      <c r="H1615" s="53"/>
      <c r="I1615" s="54"/>
      <c r="J1615" s="50"/>
      <c r="K1615" s="54"/>
      <c r="L1615" s="55"/>
      <c r="M1615" s="59"/>
      <c r="N1615" s="59"/>
      <c r="O1615" s="53"/>
      <c r="P1615" s="53"/>
      <c r="Q1615" s="57">
        <f t="shared" si="688"/>
        <v>0</v>
      </c>
      <c r="R1615" s="53"/>
      <c r="S1615" s="53">
        <f t="shared" si="700"/>
        <v>0</v>
      </c>
      <c r="T1615" s="58"/>
      <c r="U1615" s="58"/>
      <c r="V1615" s="53">
        <f t="shared" si="690"/>
        <v>0</v>
      </c>
      <c r="W1615" s="59"/>
      <c r="X1615" s="6"/>
    </row>
    <row r="1616" spans="1:24" s="35" customFormat="1" ht="47.25" x14ac:dyDescent="0.25">
      <c r="A1616" s="33" t="s">
        <v>288</v>
      </c>
      <c r="B1616" s="33" t="s">
        <v>333</v>
      </c>
      <c r="C1616" s="42" t="s">
        <v>34</v>
      </c>
      <c r="D1616" s="43" t="s">
        <v>167</v>
      </c>
      <c r="E1616" s="53"/>
      <c r="F1616" s="53"/>
      <c r="G1616" s="53"/>
      <c r="H1616" s="53"/>
      <c r="I1616" s="54"/>
      <c r="J1616" s="50"/>
      <c r="K1616" s="54"/>
      <c r="L1616" s="55"/>
      <c r="M1616" s="59"/>
      <c r="N1616" s="59"/>
      <c r="O1616" s="53"/>
      <c r="P1616" s="53"/>
      <c r="Q1616" s="57">
        <f t="shared" si="688"/>
        <v>0</v>
      </c>
      <c r="R1616" s="53"/>
      <c r="S1616" s="53">
        <f t="shared" si="700"/>
        <v>0</v>
      </c>
      <c r="T1616" s="58"/>
      <c r="U1616" s="58"/>
      <c r="V1616" s="53">
        <f t="shared" si="690"/>
        <v>0</v>
      </c>
      <c r="W1616" s="59"/>
      <c r="X1616" s="6"/>
    </row>
    <row r="1617" spans="1:24" s="35" customFormat="1" ht="15.75" x14ac:dyDescent="0.25">
      <c r="A1617" s="33" t="s">
        <v>288</v>
      </c>
      <c r="B1617" s="33" t="s">
        <v>333</v>
      </c>
      <c r="C1617" s="42" t="s">
        <v>35</v>
      </c>
      <c r="D1617" s="43" t="s">
        <v>168</v>
      </c>
      <c r="E1617" s="53"/>
      <c r="F1617" s="53"/>
      <c r="G1617" s="53"/>
      <c r="H1617" s="53"/>
      <c r="I1617" s="54"/>
      <c r="J1617" s="50"/>
      <c r="K1617" s="54"/>
      <c r="L1617" s="55"/>
      <c r="M1617" s="59"/>
      <c r="N1617" s="59"/>
      <c r="O1617" s="53"/>
      <c r="P1617" s="53"/>
      <c r="Q1617" s="57">
        <f t="shared" ref="Q1617:Q1637" si="701">O1617-P1617</f>
        <v>0</v>
      </c>
      <c r="R1617" s="53"/>
      <c r="S1617" s="53">
        <f t="shared" si="700"/>
        <v>0</v>
      </c>
      <c r="T1617" s="58"/>
      <c r="U1617" s="58"/>
      <c r="V1617" s="53">
        <f t="shared" ref="V1617:V1637" si="702">T1617-U1617</f>
        <v>0</v>
      </c>
      <c r="W1617" s="59"/>
      <c r="X1617" s="6"/>
    </row>
    <row r="1618" spans="1:24" s="35" customFormat="1" ht="31.5" x14ac:dyDescent="0.25">
      <c r="A1618" s="33" t="s">
        <v>288</v>
      </c>
      <c r="B1618" s="33" t="s">
        <v>333</v>
      </c>
      <c r="C1618" s="42" t="s">
        <v>36</v>
      </c>
      <c r="D1618" s="43" t="s">
        <v>190</v>
      </c>
      <c r="E1618" s="53"/>
      <c r="F1618" s="53"/>
      <c r="G1618" s="53"/>
      <c r="H1618" s="53"/>
      <c r="I1618" s="54"/>
      <c r="J1618" s="50"/>
      <c r="K1618" s="54"/>
      <c r="L1618" s="55"/>
      <c r="M1618" s="59"/>
      <c r="N1618" s="59"/>
      <c r="O1618" s="53"/>
      <c r="P1618" s="53"/>
      <c r="Q1618" s="57">
        <f t="shared" si="701"/>
        <v>0</v>
      </c>
      <c r="R1618" s="53"/>
      <c r="S1618" s="53">
        <f t="shared" si="700"/>
        <v>0</v>
      </c>
      <c r="T1618" s="58"/>
      <c r="U1618" s="58"/>
      <c r="V1618" s="53">
        <f t="shared" si="702"/>
        <v>0</v>
      </c>
      <c r="W1618" s="59"/>
      <c r="X1618" s="6"/>
    </row>
    <row r="1619" spans="1:24" s="35" customFormat="1" ht="31.5" x14ac:dyDescent="0.25">
      <c r="A1619" s="33" t="s">
        <v>288</v>
      </c>
      <c r="B1619" s="33" t="s">
        <v>333</v>
      </c>
      <c r="C1619" s="42" t="s">
        <v>37</v>
      </c>
      <c r="D1619" s="43" t="s">
        <v>191</v>
      </c>
      <c r="E1619" s="53"/>
      <c r="F1619" s="53"/>
      <c r="G1619" s="53"/>
      <c r="H1619" s="53"/>
      <c r="I1619" s="54"/>
      <c r="J1619" s="50"/>
      <c r="K1619" s="54"/>
      <c r="L1619" s="55"/>
      <c r="M1619" s="59"/>
      <c r="N1619" s="59"/>
      <c r="O1619" s="53"/>
      <c r="P1619" s="53"/>
      <c r="Q1619" s="57">
        <f t="shared" si="701"/>
        <v>0</v>
      </c>
      <c r="R1619" s="53"/>
      <c r="S1619" s="53">
        <f t="shared" si="700"/>
        <v>0</v>
      </c>
      <c r="T1619" s="58"/>
      <c r="U1619" s="58"/>
      <c r="V1619" s="53">
        <f t="shared" si="702"/>
        <v>0</v>
      </c>
      <c r="W1619" s="59"/>
      <c r="X1619" s="6"/>
    </row>
    <row r="1620" spans="1:24" s="35" customFormat="1" ht="31.5" x14ac:dyDescent="0.25">
      <c r="A1620" s="33" t="s">
        <v>288</v>
      </c>
      <c r="B1620" s="33" t="s">
        <v>333</v>
      </c>
      <c r="C1620" s="42" t="s">
        <v>38</v>
      </c>
      <c r="D1620" s="43" t="s">
        <v>169</v>
      </c>
      <c r="E1620" s="53"/>
      <c r="F1620" s="53"/>
      <c r="G1620" s="53"/>
      <c r="H1620" s="53"/>
      <c r="I1620" s="54"/>
      <c r="J1620" s="50"/>
      <c r="K1620" s="54"/>
      <c r="L1620" s="55"/>
      <c r="M1620" s="59"/>
      <c r="N1620" s="59"/>
      <c r="O1620" s="53"/>
      <c r="P1620" s="53"/>
      <c r="Q1620" s="57">
        <f t="shared" si="701"/>
        <v>0</v>
      </c>
      <c r="R1620" s="53"/>
      <c r="S1620" s="53">
        <f t="shared" si="700"/>
        <v>0</v>
      </c>
      <c r="T1620" s="58"/>
      <c r="U1620" s="58"/>
      <c r="V1620" s="53">
        <f t="shared" si="702"/>
        <v>0</v>
      </c>
      <c r="W1620" s="59"/>
      <c r="X1620" s="6"/>
    </row>
    <row r="1621" spans="1:24" s="35" customFormat="1" ht="15.75" x14ac:dyDescent="0.25">
      <c r="A1621" s="33" t="s">
        <v>288</v>
      </c>
      <c r="B1621" s="33" t="s">
        <v>333</v>
      </c>
      <c r="C1621" s="42" t="s">
        <v>39</v>
      </c>
      <c r="D1621" s="43" t="s">
        <v>170</v>
      </c>
      <c r="E1621" s="53">
        <v>1009152</v>
      </c>
      <c r="F1621" s="53">
        <f>ROUND(E1621/12*7,2)</f>
        <v>588672</v>
      </c>
      <c r="G1621" s="99">
        <v>667295</v>
      </c>
      <c r="H1621" s="99">
        <v>556826</v>
      </c>
      <c r="I1621" s="119">
        <f>G1621-F1621</f>
        <v>78623</v>
      </c>
      <c r="J1621" s="55">
        <f>ROUND(I1621/F1621*100,2)</f>
        <v>13.36</v>
      </c>
      <c r="K1621" s="54"/>
      <c r="L1621" s="55"/>
      <c r="M1621" s="59"/>
      <c r="N1621" s="59"/>
      <c r="O1621" s="53">
        <v>52994</v>
      </c>
      <c r="P1621" s="53">
        <v>43811</v>
      </c>
      <c r="Q1621" s="57">
        <f t="shared" si="701"/>
        <v>9183</v>
      </c>
      <c r="R1621" s="59">
        <v>676</v>
      </c>
      <c r="S1621" s="53">
        <f>ROUND(R1621/12*7,0)</f>
        <v>394</v>
      </c>
      <c r="T1621" s="58">
        <v>446</v>
      </c>
      <c r="U1621" s="58">
        <v>373</v>
      </c>
      <c r="V1621" s="53">
        <f t="shared" si="702"/>
        <v>73</v>
      </c>
      <c r="W1621" s="59"/>
      <c r="X1621" s="6"/>
    </row>
    <row r="1622" spans="1:24" s="35" customFormat="1" ht="47.25" x14ac:dyDescent="0.25">
      <c r="A1622" s="33" t="s">
        <v>288</v>
      </c>
      <c r="B1622" s="33" t="s">
        <v>333</v>
      </c>
      <c r="C1622" s="42" t="s">
        <v>40</v>
      </c>
      <c r="D1622" s="43" t="s">
        <v>172</v>
      </c>
      <c r="E1622" s="53"/>
      <c r="F1622" s="53"/>
      <c r="G1622" s="53"/>
      <c r="H1622" s="53"/>
      <c r="I1622" s="54"/>
      <c r="J1622" s="50"/>
      <c r="K1622" s="54"/>
      <c r="L1622" s="55"/>
      <c r="M1622" s="59"/>
      <c r="N1622" s="59"/>
      <c r="O1622" s="53"/>
      <c r="P1622" s="53"/>
      <c r="Q1622" s="57">
        <f t="shared" si="701"/>
        <v>0</v>
      </c>
      <c r="R1622" s="53"/>
      <c r="S1622" s="53">
        <f>ROUND(R1622/12*3,0)</f>
        <v>0</v>
      </c>
      <c r="T1622" s="58"/>
      <c r="U1622" s="58"/>
      <c r="V1622" s="53">
        <f t="shared" si="702"/>
        <v>0</v>
      </c>
      <c r="W1622" s="59"/>
      <c r="X1622" s="6"/>
    </row>
    <row r="1623" spans="1:24" s="35" customFormat="1" ht="15.75" x14ac:dyDescent="0.25">
      <c r="A1623" s="33" t="s">
        <v>288</v>
      </c>
      <c r="B1623" s="33" t="s">
        <v>333</v>
      </c>
      <c r="C1623" s="42" t="s">
        <v>41</v>
      </c>
      <c r="D1623" s="43" t="s">
        <v>171</v>
      </c>
      <c r="E1623" s="53"/>
      <c r="F1623" s="53"/>
      <c r="G1623" s="53"/>
      <c r="H1623" s="53"/>
      <c r="I1623" s="54"/>
      <c r="J1623" s="50"/>
      <c r="K1623" s="54"/>
      <c r="L1623" s="55"/>
      <c r="M1623" s="59"/>
      <c r="N1623" s="59"/>
      <c r="O1623" s="53"/>
      <c r="P1623" s="53"/>
      <c r="Q1623" s="57">
        <f t="shared" si="701"/>
        <v>0</v>
      </c>
      <c r="R1623" s="53"/>
      <c r="S1623" s="53">
        <f>ROUND(R1623/12*3,0)</f>
        <v>0</v>
      </c>
      <c r="T1623" s="58"/>
      <c r="U1623" s="58"/>
      <c r="V1623" s="53">
        <f t="shared" si="702"/>
        <v>0</v>
      </c>
      <c r="W1623" s="59"/>
      <c r="X1623" s="6"/>
    </row>
    <row r="1624" spans="1:24" s="35" customFormat="1" ht="15.75" x14ac:dyDescent="0.25">
      <c r="A1624" s="33" t="s">
        <v>288</v>
      </c>
      <c r="B1624" s="33" t="s">
        <v>333</v>
      </c>
      <c r="C1624" s="42" t="s">
        <v>42</v>
      </c>
      <c r="D1624" s="43" t="s">
        <v>192</v>
      </c>
      <c r="E1624" s="53"/>
      <c r="F1624" s="53"/>
      <c r="G1624" s="53"/>
      <c r="H1624" s="53"/>
      <c r="I1624" s="54"/>
      <c r="J1624" s="50"/>
      <c r="K1624" s="54"/>
      <c r="L1624" s="55"/>
      <c r="M1624" s="59"/>
      <c r="N1624" s="59"/>
      <c r="O1624" s="53"/>
      <c r="P1624" s="53"/>
      <c r="Q1624" s="57">
        <f t="shared" si="701"/>
        <v>0</v>
      </c>
      <c r="R1624" s="53"/>
      <c r="S1624" s="53">
        <f>ROUND(R1624/12*3,0)</f>
        <v>0</v>
      </c>
      <c r="T1624" s="58"/>
      <c r="U1624" s="58"/>
      <c r="V1624" s="53">
        <f t="shared" si="702"/>
        <v>0</v>
      </c>
      <c r="W1624" s="59"/>
      <c r="X1624" s="6"/>
    </row>
    <row r="1625" spans="1:24" s="35" customFormat="1" ht="15.75" x14ac:dyDescent="0.25">
      <c r="A1625" s="33" t="s">
        <v>288</v>
      </c>
      <c r="B1625" s="33" t="s">
        <v>333</v>
      </c>
      <c r="C1625" s="42" t="s">
        <v>43</v>
      </c>
      <c r="D1625" s="43" t="s">
        <v>193</v>
      </c>
      <c r="E1625" s="53"/>
      <c r="F1625" s="53"/>
      <c r="G1625" s="53"/>
      <c r="H1625" s="53"/>
      <c r="I1625" s="54"/>
      <c r="J1625" s="50"/>
      <c r="K1625" s="54"/>
      <c r="L1625" s="55"/>
      <c r="M1625" s="59"/>
      <c r="N1625" s="59"/>
      <c r="O1625" s="53"/>
      <c r="P1625" s="53"/>
      <c r="Q1625" s="57">
        <f t="shared" si="701"/>
        <v>0</v>
      </c>
      <c r="R1625" s="53"/>
      <c r="S1625" s="53">
        <f>ROUND(R1625/12*3,0)</f>
        <v>0</v>
      </c>
      <c r="T1625" s="58"/>
      <c r="U1625" s="58"/>
      <c r="V1625" s="53">
        <f t="shared" si="702"/>
        <v>0</v>
      </c>
      <c r="W1625" s="59"/>
      <c r="X1625" s="6"/>
    </row>
    <row r="1626" spans="1:24" s="35" customFormat="1" ht="15.75" x14ac:dyDescent="0.25">
      <c r="A1626" s="33" t="s">
        <v>288</v>
      </c>
      <c r="B1626" s="33" t="s">
        <v>333</v>
      </c>
      <c r="C1626" s="42" t="s">
        <v>44</v>
      </c>
      <c r="D1626" s="43" t="s">
        <v>173</v>
      </c>
      <c r="E1626" s="53"/>
      <c r="F1626" s="53">
        <f>ROUND(E1626/12*2,2)</f>
        <v>0</v>
      </c>
      <c r="G1626" s="53"/>
      <c r="H1626" s="53"/>
      <c r="I1626" s="119">
        <f>G1626-F1626</f>
        <v>0</v>
      </c>
      <c r="J1626" s="55" t="e">
        <f>ROUND(I1626/F1626*100,2)</f>
        <v>#DIV/0!</v>
      </c>
      <c r="K1626" s="54">
        <f>G1626-F1626</f>
        <v>0</v>
      </c>
      <c r="L1626" s="55" t="e">
        <f>ROUND(K1626*100/-F1626,2)</f>
        <v>#DIV/0!</v>
      </c>
      <c r="M1626" s="59"/>
      <c r="N1626" s="59"/>
      <c r="O1626" s="53"/>
      <c r="P1626" s="53"/>
      <c r="Q1626" s="57">
        <f t="shared" si="701"/>
        <v>0</v>
      </c>
      <c r="R1626" s="59"/>
      <c r="S1626" s="53">
        <f>ROUND(R1626/12*2,0)</f>
        <v>0</v>
      </c>
      <c r="T1626" s="58"/>
      <c r="U1626" s="58"/>
      <c r="V1626" s="53">
        <f t="shared" si="702"/>
        <v>0</v>
      </c>
      <c r="W1626" s="59"/>
      <c r="X1626" s="6"/>
    </row>
    <row r="1627" spans="1:24" s="35" customFormat="1" ht="15.75" x14ac:dyDescent="0.25">
      <c r="A1627" s="33" t="s">
        <v>288</v>
      </c>
      <c r="B1627" s="33" t="s">
        <v>333</v>
      </c>
      <c r="C1627" s="42" t="s">
        <v>45</v>
      </c>
      <c r="D1627" s="43" t="s">
        <v>187</v>
      </c>
      <c r="E1627" s="53"/>
      <c r="F1627" s="53"/>
      <c r="G1627" s="53"/>
      <c r="H1627" s="53"/>
      <c r="I1627" s="54"/>
      <c r="J1627" s="50"/>
      <c r="K1627" s="54"/>
      <c r="L1627" s="55"/>
      <c r="M1627" s="59"/>
      <c r="N1627" s="59"/>
      <c r="O1627" s="53"/>
      <c r="P1627" s="53"/>
      <c r="Q1627" s="57">
        <f t="shared" si="701"/>
        <v>0</v>
      </c>
      <c r="R1627" s="53"/>
      <c r="S1627" s="53">
        <f>ROUND(R1627/12*3,0)</f>
        <v>0</v>
      </c>
      <c r="T1627" s="58"/>
      <c r="U1627" s="58"/>
      <c r="V1627" s="53">
        <f t="shared" si="702"/>
        <v>0</v>
      </c>
      <c r="W1627" s="59"/>
      <c r="X1627" s="6"/>
    </row>
    <row r="1628" spans="1:24" s="35" customFormat="1" ht="15.75" x14ac:dyDescent="0.25">
      <c r="A1628" s="33" t="s">
        <v>288</v>
      </c>
      <c r="B1628" s="33" t="s">
        <v>333</v>
      </c>
      <c r="C1628" s="42" t="s">
        <v>46</v>
      </c>
      <c r="D1628" s="43" t="s">
        <v>194</v>
      </c>
      <c r="E1628" s="53"/>
      <c r="F1628" s="53"/>
      <c r="G1628" s="53"/>
      <c r="H1628" s="53"/>
      <c r="I1628" s="54"/>
      <c r="J1628" s="50"/>
      <c r="K1628" s="54"/>
      <c r="L1628" s="55"/>
      <c r="M1628" s="59"/>
      <c r="N1628" s="59"/>
      <c r="O1628" s="53"/>
      <c r="P1628" s="53"/>
      <c r="Q1628" s="57">
        <f t="shared" si="701"/>
        <v>0</v>
      </c>
      <c r="R1628" s="53"/>
      <c r="S1628" s="53">
        <f>ROUND(R1628/12*3,0)</f>
        <v>0</v>
      </c>
      <c r="T1628" s="58"/>
      <c r="U1628" s="58"/>
      <c r="V1628" s="53">
        <f t="shared" si="702"/>
        <v>0</v>
      </c>
      <c r="W1628" s="59"/>
      <c r="X1628" s="6"/>
    </row>
    <row r="1629" spans="1:24" s="35" customFormat="1" ht="15.75" x14ac:dyDescent="0.25">
      <c r="A1629" s="33" t="s">
        <v>288</v>
      </c>
      <c r="B1629" s="33" t="s">
        <v>333</v>
      </c>
      <c r="C1629" s="42" t="s">
        <v>47</v>
      </c>
      <c r="D1629" s="43" t="s">
        <v>121</v>
      </c>
      <c r="E1629" s="53">
        <v>153389</v>
      </c>
      <c r="F1629" s="53">
        <f>ROUND(E1629/12*7,2)</f>
        <v>89476.92</v>
      </c>
      <c r="G1629" s="99">
        <v>120174</v>
      </c>
      <c r="H1629" s="99">
        <v>102115</v>
      </c>
      <c r="I1629" s="119">
        <f>G1629-F1629</f>
        <v>30697.08</v>
      </c>
      <c r="J1629" s="55">
        <f>ROUND(I1629/F1629*100,2)</f>
        <v>34.31</v>
      </c>
      <c r="K1629" s="54"/>
      <c r="L1629" s="55"/>
      <c r="M1629" s="59"/>
      <c r="N1629" s="59"/>
      <c r="O1629" s="53">
        <v>1038</v>
      </c>
      <c r="P1629" s="53">
        <v>841</v>
      </c>
      <c r="Q1629" s="57">
        <f t="shared" si="701"/>
        <v>197</v>
      </c>
      <c r="R1629" s="59">
        <v>79</v>
      </c>
      <c r="S1629" s="53">
        <f>ROUND(R1629/12*7,0)</f>
        <v>46</v>
      </c>
      <c r="T1629" s="58">
        <v>39</v>
      </c>
      <c r="U1629" s="58">
        <v>34</v>
      </c>
      <c r="V1629" s="53">
        <f t="shared" si="702"/>
        <v>5</v>
      </c>
      <c r="W1629" s="59"/>
      <c r="X1629" s="6"/>
    </row>
    <row r="1630" spans="1:24" s="35" customFormat="1" ht="15.75" x14ac:dyDescent="0.25">
      <c r="A1630" s="33" t="s">
        <v>288</v>
      </c>
      <c r="B1630" s="33" t="s">
        <v>333</v>
      </c>
      <c r="C1630" s="42" t="s">
        <v>48</v>
      </c>
      <c r="D1630" s="43" t="s">
        <v>195</v>
      </c>
      <c r="E1630" s="53"/>
      <c r="F1630" s="53"/>
      <c r="G1630" s="53"/>
      <c r="H1630" s="53"/>
      <c r="I1630" s="54"/>
      <c r="J1630" s="50"/>
      <c r="K1630" s="54"/>
      <c r="L1630" s="55"/>
      <c r="M1630" s="59"/>
      <c r="N1630" s="59"/>
      <c r="O1630" s="53"/>
      <c r="P1630" s="53"/>
      <c r="Q1630" s="57">
        <f t="shared" si="701"/>
        <v>0</v>
      </c>
      <c r="R1630" s="53"/>
      <c r="S1630" s="53">
        <f>ROUND(R1630/12*3,0)</f>
        <v>0</v>
      </c>
      <c r="T1630" s="58"/>
      <c r="U1630" s="58"/>
      <c r="V1630" s="53">
        <f t="shared" si="702"/>
        <v>0</v>
      </c>
      <c r="W1630" s="59"/>
      <c r="X1630" s="6"/>
    </row>
    <row r="1631" spans="1:24" s="35" customFormat="1" ht="31.5" x14ac:dyDescent="0.25">
      <c r="A1631" s="33" t="s">
        <v>288</v>
      </c>
      <c r="B1631" s="33" t="s">
        <v>333</v>
      </c>
      <c r="C1631" s="42" t="s">
        <v>128</v>
      </c>
      <c r="D1631" s="43" t="s">
        <v>118</v>
      </c>
      <c r="E1631" s="53"/>
      <c r="F1631" s="53"/>
      <c r="G1631" s="53"/>
      <c r="H1631" s="53"/>
      <c r="I1631" s="54"/>
      <c r="J1631" s="50"/>
      <c r="K1631" s="54"/>
      <c r="L1631" s="55"/>
      <c r="M1631" s="59"/>
      <c r="N1631" s="59"/>
      <c r="O1631" s="53"/>
      <c r="P1631" s="53"/>
      <c r="Q1631" s="57">
        <f t="shared" si="701"/>
        <v>0</v>
      </c>
      <c r="R1631" s="53"/>
      <c r="S1631" s="53">
        <f>ROUND(R1631/12*3,0)</f>
        <v>0</v>
      </c>
      <c r="T1631" s="58"/>
      <c r="U1631" s="58"/>
      <c r="V1631" s="53">
        <f t="shared" si="702"/>
        <v>0</v>
      </c>
      <c r="W1631" s="59"/>
      <c r="X1631" s="6"/>
    </row>
    <row r="1632" spans="1:24" s="35" customFormat="1" ht="15.75" x14ac:dyDescent="0.25">
      <c r="A1632" s="33" t="s">
        <v>288</v>
      </c>
      <c r="B1632" s="33" t="s">
        <v>333</v>
      </c>
      <c r="C1632" s="42" t="s">
        <v>47</v>
      </c>
      <c r="D1632" s="43" t="s">
        <v>121</v>
      </c>
      <c r="E1632" s="53"/>
      <c r="F1632" s="53"/>
      <c r="G1632" s="53"/>
      <c r="H1632" s="53"/>
      <c r="I1632" s="54"/>
      <c r="J1632" s="50"/>
      <c r="K1632" s="54"/>
      <c r="L1632" s="55"/>
      <c r="M1632" s="59"/>
      <c r="N1632" s="59"/>
      <c r="O1632" s="53"/>
      <c r="P1632" s="53"/>
      <c r="Q1632" s="57">
        <f t="shared" si="701"/>
        <v>0</v>
      </c>
      <c r="R1632" s="53"/>
      <c r="S1632" s="53">
        <f>ROUND(R1632/12*3,0)</f>
        <v>0</v>
      </c>
      <c r="T1632" s="58"/>
      <c r="U1632" s="58"/>
      <c r="V1632" s="53">
        <f t="shared" si="702"/>
        <v>0</v>
      </c>
      <c r="W1632" s="59"/>
      <c r="X1632" s="6"/>
    </row>
    <row r="1633" spans="1:27" s="35" customFormat="1" ht="31.5" x14ac:dyDescent="0.25">
      <c r="A1633" s="33" t="s">
        <v>288</v>
      </c>
      <c r="B1633" s="33" t="s">
        <v>333</v>
      </c>
      <c r="C1633" s="42" t="s">
        <v>49</v>
      </c>
      <c r="D1633" s="43" t="s">
        <v>196</v>
      </c>
      <c r="E1633" s="53"/>
      <c r="F1633" s="53"/>
      <c r="G1633" s="53"/>
      <c r="H1633" s="53"/>
      <c r="I1633" s="54"/>
      <c r="J1633" s="50"/>
      <c r="K1633" s="54"/>
      <c r="L1633" s="55"/>
      <c r="M1633" s="59"/>
      <c r="N1633" s="59"/>
      <c r="O1633" s="53"/>
      <c r="P1633" s="53"/>
      <c r="Q1633" s="57">
        <f t="shared" si="701"/>
        <v>0</v>
      </c>
      <c r="R1633" s="53"/>
      <c r="S1633" s="53">
        <f>ROUND(R1633/12*3,0)</f>
        <v>0</v>
      </c>
      <c r="T1633" s="58"/>
      <c r="U1633" s="58"/>
      <c r="V1633" s="53">
        <f t="shared" si="702"/>
        <v>0</v>
      </c>
      <c r="W1633" s="59"/>
      <c r="X1633" s="6"/>
    </row>
    <row r="1634" spans="1:27" s="35" customFormat="1" ht="31.5" x14ac:dyDescent="0.25">
      <c r="A1634" s="33" t="s">
        <v>288</v>
      </c>
      <c r="B1634" s="33" t="s">
        <v>333</v>
      </c>
      <c r="C1634" s="42" t="s">
        <v>197</v>
      </c>
      <c r="D1634" s="43" t="s">
        <v>198</v>
      </c>
      <c r="E1634" s="53"/>
      <c r="F1634" s="53"/>
      <c r="G1634" s="53"/>
      <c r="H1634" s="53"/>
      <c r="I1634" s="54"/>
      <c r="J1634" s="50"/>
      <c r="K1634" s="54"/>
      <c r="L1634" s="55"/>
      <c r="M1634" s="59"/>
      <c r="N1634" s="59"/>
      <c r="O1634" s="53"/>
      <c r="P1634" s="53"/>
      <c r="Q1634" s="57">
        <f t="shared" si="701"/>
        <v>0</v>
      </c>
      <c r="R1634" s="53"/>
      <c r="S1634" s="53">
        <f>ROUND(R1634/12*3,0)</f>
        <v>0</v>
      </c>
      <c r="T1634" s="58"/>
      <c r="U1634" s="58"/>
      <c r="V1634" s="53">
        <f t="shared" si="702"/>
        <v>0</v>
      </c>
      <c r="W1634" s="59"/>
      <c r="X1634" s="6"/>
    </row>
    <row r="1635" spans="1:27" s="35" customFormat="1" ht="47.25" x14ac:dyDescent="0.25">
      <c r="A1635" s="33" t="s">
        <v>288</v>
      </c>
      <c r="B1635" s="33" t="s">
        <v>333</v>
      </c>
      <c r="C1635" s="42" t="s">
        <v>199</v>
      </c>
      <c r="D1635" s="43" t="s">
        <v>200</v>
      </c>
      <c r="E1635" s="53">
        <v>371268</v>
      </c>
      <c r="F1635" s="53">
        <f>ROUND(E1635/12*7,2)</f>
        <v>216573</v>
      </c>
      <c r="G1635" s="99">
        <v>182402</v>
      </c>
      <c r="H1635" s="99">
        <v>182402</v>
      </c>
      <c r="I1635" s="119"/>
      <c r="J1635" s="55"/>
      <c r="K1635" s="54">
        <f>G1635-F1635</f>
        <v>-34171</v>
      </c>
      <c r="L1635" s="55">
        <f>ROUND(K1635*100/-F1635,2)</f>
        <v>15.78</v>
      </c>
      <c r="M1635" s="59"/>
      <c r="N1635" s="59"/>
      <c r="O1635" s="53">
        <v>9422</v>
      </c>
      <c r="P1635" s="53">
        <v>9422</v>
      </c>
      <c r="Q1635" s="57">
        <f t="shared" si="701"/>
        <v>0</v>
      </c>
      <c r="R1635" s="59">
        <v>150</v>
      </c>
      <c r="S1635" s="53">
        <f>ROUND(R1635/12*7,0)</f>
        <v>88</v>
      </c>
      <c r="T1635" s="58">
        <v>65</v>
      </c>
      <c r="U1635" s="58">
        <v>65</v>
      </c>
      <c r="V1635" s="53">
        <f t="shared" si="702"/>
        <v>0</v>
      </c>
      <c r="W1635" s="59"/>
      <c r="X1635" s="6"/>
      <c r="Y1635" s="177"/>
      <c r="Z1635" s="177"/>
    </row>
    <row r="1636" spans="1:27" s="35" customFormat="1" ht="31.5" x14ac:dyDescent="0.25">
      <c r="A1636" s="33" t="s">
        <v>288</v>
      </c>
      <c r="B1636" s="33" t="s">
        <v>333</v>
      </c>
      <c r="C1636" s="42" t="s">
        <v>201</v>
      </c>
      <c r="D1636" s="43" t="s">
        <v>202</v>
      </c>
      <c r="E1636" s="53"/>
      <c r="F1636" s="53"/>
      <c r="G1636" s="53"/>
      <c r="H1636" s="53"/>
      <c r="I1636" s="54"/>
      <c r="J1636" s="50"/>
      <c r="K1636" s="54"/>
      <c r="L1636" s="55"/>
      <c r="M1636" s="59"/>
      <c r="N1636" s="59"/>
      <c r="O1636" s="53"/>
      <c r="P1636" s="53"/>
      <c r="Q1636" s="57">
        <f t="shared" si="701"/>
        <v>0</v>
      </c>
      <c r="R1636" s="53"/>
      <c r="S1636" s="53">
        <f>ROUND(R1636/12*3,0)</f>
        <v>0</v>
      </c>
      <c r="T1636" s="58"/>
      <c r="U1636" s="58"/>
      <c r="V1636" s="53">
        <f t="shared" si="702"/>
        <v>0</v>
      </c>
      <c r="W1636" s="59"/>
      <c r="X1636" s="6"/>
    </row>
    <row r="1637" spans="1:27" s="35" customFormat="1" ht="47.25" x14ac:dyDescent="0.25">
      <c r="A1637" s="33" t="s">
        <v>288</v>
      </c>
      <c r="B1637" s="33" t="s">
        <v>333</v>
      </c>
      <c r="C1637" s="42" t="s">
        <v>203</v>
      </c>
      <c r="D1637" s="43" t="s">
        <v>204</v>
      </c>
      <c r="E1637" s="53"/>
      <c r="F1637" s="53"/>
      <c r="G1637" s="53"/>
      <c r="H1637" s="53"/>
      <c r="I1637" s="54"/>
      <c r="J1637" s="50"/>
      <c r="K1637" s="54"/>
      <c r="L1637" s="55"/>
      <c r="M1637" s="59"/>
      <c r="N1637" s="59"/>
      <c r="O1637" s="53"/>
      <c r="P1637" s="53"/>
      <c r="Q1637" s="57">
        <f t="shared" si="701"/>
        <v>0</v>
      </c>
      <c r="R1637" s="53"/>
      <c r="S1637" s="53">
        <f>ROUND(R1637/12*3,0)</f>
        <v>0</v>
      </c>
      <c r="T1637" s="58"/>
      <c r="U1637" s="58"/>
      <c r="V1637" s="53">
        <f t="shared" si="702"/>
        <v>0</v>
      </c>
      <c r="W1637" s="59"/>
      <c r="X1637" s="6"/>
    </row>
    <row r="1638" spans="1:27" s="35" customFormat="1" ht="31.5" x14ac:dyDescent="0.25">
      <c r="A1638" s="33" t="s">
        <v>288</v>
      </c>
      <c r="B1638" s="22" t="s">
        <v>334</v>
      </c>
      <c r="C1638" s="23" t="s">
        <v>102</v>
      </c>
      <c r="D1638" s="32" t="s">
        <v>50</v>
      </c>
      <c r="E1638" s="64">
        <f>SUM(E1639:E1685)</f>
        <v>832380</v>
      </c>
      <c r="F1638" s="64">
        <f>SUM(F1639:F1685)</f>
        <v>530973</v>
      </c>
      <c r="G1638" s="64">
        <f>SUM(G1639:G1685)</f>
        <v>597513.43999999994</v>
      </c>
      <c r="H1638" s="64">
        <f>SUM(H1639:H1685)</f>
        <v>496019</v>
      </c>
      <c r="I1638" s="126">
        <f>SUM(I1639:I1684)</f>
        <v>94139.840000000026</v>
      </c>
      <c r="J1638" s="50">
        <f>ROUND(I1638/F1638*100,2)</f>
        <v>17.73</v>
      </c>
      <c r="K1638" s="126">
        <f>SUM(K1639:K1684)</f>
        <v>-49203.7</v>
      </c>
      <c r="L1638" s="55">
        <f>ROUND(K1638*100/-F1638,2)</f>
        <v>9.27</v>
      </c>
      <c r="M1638" s="64"/>
      <c r="N1638" s="64"/>
      <c r="O1638" s="64">
        <f t="shared" ref="O1638:V1638" si="703">SUM(O1639:O1682)</f>
        <v>0</v>
      </c>
      <c r="P1638" s="64">
        <f t="shared" si="703"/>
        <v>0</v>
      </c>
      <c r="Q1638" s="126">
        <f t="shared" si="703"/>
        <v>0</v>
      </c>
      <c r="R1638" s="64">
        <f t="shared" si="703"/>
        <v>0</v>
      </c>
      <c r="S1638" s="64">
        <f t="shared" si="703"/>
        <v>0</v>
      </c>
      <c r="T1638" s="136">
        <f t="shared" si="703"/>
        <v>0</v>
      </c>
      <c r="U1638" s="136">
        <f t="shared" si="703"/>
        <v>0</v>
      </c>
      <c r="V1638" s="64">
        <f t="shared" si="703"/>
        <v>0</v>
      </c>
      <c r="W1638" s="64"/>
      <c r="X1638" s="6"/>
    </row>
    <row r="1639" spans="1:27" s="35" customFormat="1" ht="63" x14ac:dyDescent="0.25">
      <c r="A1639" s="33" t="s">
        <v>288</v>
      </c>
      <c r="B1639" s="44" t="s">
        <v>334</v>
      </c>
      <c r="C1639" s="23" t="s">
        <v>102</v>
      </c>
      <c r="D1639" s="43" t="s">
        <v>205</v>
      </c>
      <c r="E1639" s="53"/>
      <c r="F1639" s="53"/>
      <c r="G1639" s="53"/>
      <c r="H1639" s="53"/>
      <c r="I1639" s="119"/>
      <c r="J1639" s="55"/>
      <c r="K1639" s="119"/>
      <c r="L1639" s="55"/>
      <c r="M1639" s="59"/>
      <c r="N1639" s="59"/>
      <c r="O1639" s="53"/>
      <c r="P1639" s="53"/>
      <c r="Q1639" s="59">
        <f>O1639-P1639</f>
        <v>0</v>
      </c>
      <c r="R1639" s="53"/>
      <c r="S1639" s="53">
        <f>ROUND(R1639/12*3,0)</f>
        <v>0</v>
      </c>
      <c r="T1639" s="53"/>
      <c r="U1639" s="53"/>
      <c r="V1639" s="53">
        <f>T1639-U1639</f>
        <v>0</v>
      </c>
      <c r="W1639" s="59"/>
      <c r="X1639" s="6"/>
    </row>
    <row r="1640" spans="1:27" s="35" customFormat="1" ht="15.75" x14ac:dyDescent="0.25">
      <c r="A1640" s="33" t="s">
        <v>288</v>
      </c>
      <c r="B1640" s="44" t="s">
        <v>334</v>
      </c>
      <c r="C1640" s="23" t="s">
        <v>366</v>
      </c>
      <c r="D1640" s="43" t="s">
        <v>369</v>
      </c>
      <c r="E1640" s="53">
        <v>75</v>
      </c>
      <c r="F1640" s="53">
        <f>ROUND(E1640/12*7,0)</f>
        <v>44</v>
      </c>
      <c r="G1640" s="59">
        <v>0</v>
      </c>
      <c r="H1640" s="99">
        <v>0</v>
      </c>
      <c r="I1640" s="119"/>
      <c r="J1640" s="55"/>
      <c r="K1640" s="54">
        <f>G1640-F1640</f>
        <v>-44</v>
      </c>
      <c r="L1640" s="55">
        <f>ROUND(K1640*100/-F1640,2)</f>
        <v>100</v>
      </c>
      <c r="M1640" s="59"/>
      <c r="N1640" s="59"/>
      <c r="O1640" s="53"/>
      <c r="P1640" s="53"/>
      <c r="Q1640" s="57"/>
      <c r="R1640" s="53"/>
      <c r="S1640" s="53"/>
      <c r="T1640" s="58"/>
      <c r="U1640" s="58"/>
      <c r="V1640" s="53"/>
      <c r="W1640" s="59"/>
      <c r="X1640" s="6"/>
    </row>
    <row r="1641" spans="1:27" s="35" customFormat="1" ht="15.75" x14ac:dyDescent="0.25">
      <c r="A1641" s="33" t="s">
        <v>288</v>
      </c>
      <c r="B1641" s="44" t="s">
        <v>334</v>
      </c>
      <c r="C1641" s="23" t="s">
        <v>367</v>
      </c>
      <c r="D1641" s="43" t="s">
        <v>370</v>
      </c>
      <c r="E1641" s="53"/>
      <c r="F1641" s="53"/>
      <c r="G1641" s="53"/>
      <c r="H1641" s="53"/>
      <c r="I1641" s="54"/>
      <c r="J1641" s="50"/>
      <c r="K1641" s="54"/>
      <c r="L1641" s="55"/>
      <c r="M1641" s="59"/>
      <c r="N1641" s="59"/>
      <c r="O1641" s="53"/>
      <c r="P1641" s="53"/>
      <c r="Q1641" s="57"/>
      <c r="R1641" s="53"/>
      <c r="S1641" s="53"/>
      <c r="T1641" s="58"/>
      <c r="U1641" s="58"/>
      <c r="V1641" s="53"/>
      <c r="W1641" s="59"/>
      <c r="X1641" s="6"/>
    </row>
    <row r="1642" spans="1:27" s="35" customFormat="1" ht="31.5" x14ac:dyDescent="0.25">
      <c r="A1642" s="33" t="s">
        <v>288</v>
      </c>
      <c r="B1642" s="44" t="s">
        <v>334</v>
      </c>
      <c r="C1642" s="23" t="s">
        <v>368</v>
      </c>
      <c r="D1642" s="43" t="s">
        <v>371</v>
      </c>
      <c r="E1642" s="53">
        <v>11711</v>
      </c>
      <c r="F1642" s="53">
        <f>ROUND(E1642/12*7,0)</f>
        <v>6831</v>
      </c>
      <c r="G1642" s="59">
        <v>17408.599999999999</v>
      </c>
      <c r="H1642" s="99">
        <v>11711</v>
      </c>
      <c r="I1642" s="119">
        <f t="shared" ref="I1642" si="704">G1642-F1642</f>
        <v>10577.599999999999</v>
      </c>
      <c r="J1642" s="55">
        <f t="shared" ref="J1642" si="705">ROUND(I1642/F1642*100,2)</f>
        <v>154.85</v>
      </c>
      <c r="K1642" s="54"/>
      <c r="L1642" s="55"/>
      <c r="M1642" s="59"/>
      <c r="N1642" s="59"/>
      <c r="O1642" s="53"/>
      <c r="P1642" s="53"/>
      <c r="Q1642" s="57"/>
      <c r="R1642" s="53"/>
      <c r="S1642" s="53"/>
      <c r="T1642" s="58"/>
      <c r="U1642" s="58"/>
      <c r="V1642" s="53"/>
      <c r="W1642" s="59"/>
      <c r="X1642" s="6"/>
    </row>
    <row r="1643" spans="1:27" s="35" customFormat="1" ht="31.5" x14ac:dyDescent="0.25">
      <c r="A1643" s="33" t="s">
        <v>288</v>
      </c>
      <c r="B1643" s="44" t="s">
        <v>334</v>
      </c>
      <c r="C1643" s="37" t="s">
        <v>206</v>
      </c>
      <c r="D1643" s="43" t="s">
        <v>207</v>
      </c>
      <c r="E1643" s="53"/>
      <c r="F1643" s="53"/>
      <c r="G1643" s="53"/>
      <c r="H1643" s="53"/>
      <c r="I1643" s="54"/>
      <c r="J1643" s="50"/>
      <c r="K1643" s="54"/>
      <c r="L1643" s="55"/>
      <c r="M1643" s="59"/>
      <c r="N1643" s="59"/>
      <c r="O1643" s="53"/>
      <c r="P1643" s="53"/>
      <c r="Q1643" s="57">
        <f t="shared" ref="Q1643:Q1680" si="706">O1643-P1643</f>
        <v>0</v>
      </c>
      <c r="R1643" s="53"/>
      <c r="S1643" s="53">
        <f t="shared" ref="S1643:S1680" si="707">ROUND(R1643/12*3,0)</f>
        <v>0</v>
      </c>
      <c r="T1643" s="58"/>
      <c r="U1643" s="58"/>
      <c r="V1643" s="53">
        <f t="shared" ref="V1643:V1680" si="708">T1643-U1643</f>
        <v>0</v>
      </c>
      <c r="W1643" s="59"/>
      <c r="X1643" s="6"/>
    </row>
    <row r="1644" spans="1:27" s="35" customFormat="1" ht="31.5" x14ac:dyDescent="0.25">
      <c r="A1644" s="33" t="s">
        <v>288</v>
      </c>
      <c r="B1644" s="44" t="s">
        <v>334</v>
      </c>
      <c r="C1644" s="37" t="s">
        <v>208</v>
      </c>
      <c r="D1644" s="43" t="s">
        <v>209</v>
      </c>
      <c r="E1644" s="53">
        <v>37295</v>
      </c>
      <c r="F1644" s="53">
        <f>ROUND(E1644/12*7,0)</f>
        <v>21755</v>
      </c>
      <c r="G1644" s="59">
        <v>23511.75</v>
      </c>
      <c r="H1644" s="99">
        <v>20744</v>
      </c>
      <c r="I1644" s="119">
        <f t="shared" ref="I1644" si="709">G1644-F1644</f>
        <v>1756.75</v>
      </c>
      <c r="J1644" s="55">
        <f t="shared" ref="J1644" si="710">ROUND(I1644/F1644*100,2)</f>
        <v>8.08</v>
      </c>
      <c r="K1644" s="54"/>
      <c r="L1644" s="55"/>
      <c r="M1644" s="59"/>
      <c r="N1644" s="59"/>
      <c r="O1644" s="53"/>
      <c r="P1644" s="53"/>
      <c r="Q1644" s="57">
        <f t="shared" si="706"/>
        <v>0</v>
      </c>
      <c r="R1644" s="53"/>
      <c r="S1644" s="53">
        <f t="shared" si="707"/>
        <v>0</v>
      </c>
      <c r="T1644" s="58"/>
      <c r="U1644" s="58"/>
      <c r="V1644" s="53">
        <f t="shared" si="708"/>
        <v>0</v>
      </c>
      <c r="W1644" s="59"/>
      <c r="X1644" s="6"/>
    </row>
    <row r="1645" spans="1:27" s="35" customFormat="1" ht="15.75" x14ac:dyDescent="0.25">
      <c r="A1645" s="33" t="s">
        <v>288</v>
      </c>
      <c r="B1645" s="44" t="s">
        <v>334</v>
      </c>
      <c r="C1645" s="37" t="s">
        <v>210</v>
      </c>
      <c r="D1645" s="43" t="s">
        <v>223</v>
      </c>
      <c r="E1645" s="53"/>
      <c r="F1645" s="53"/>
      <c r="G1645" s="53"/>
      <c r="H1645" s="53"/>
      <c r="I1645" s="54"/>
      <c r="J1645" s="50"/>
      <c r="K1645" s="54"/>
      <c r="L1645" s="55"/>
      <c r="M1645" s="59"/>
      <c r="N1645" s="59"/>
      <c r="O1645" s="53"/>
      <c r="P1645" s="53"/>
      <c r="Q1645" s="57">
        <f t="shared" si="706"/>
        <v>0</v>
      </c>
      <c r="R1645" s="53"/>
      <c r="S1645" s="53">
        <f t="shared" si="707"/>
        <v>0</v>
      </c>
      <c r="T1645" s="58"/>
      <c r="U1645" s="58"/>
      <c r="V1645" s="53">
        <f t="shared" si="708"/>
        <v>0</v>
      </c>
      <c r="W1645" s="59"/>
      <c r="X1645" s="6"/>
    </row>
    <row r="1646" spans="1:27" s="35" customFormat="1" ht="31.5" x14ac:dyDescent="0.25">
      <c r="A1646" s="33" t="s">
        <v>288</v>
      </c>
      <c r="B1646" s="44" t="s">
        <v>334</v>
      </c>
      <c r="C1646" s="37" t="s">
        <v>211</v>
      </c>
      <c r="D1646" s="43" t="s">
        <v>212</v>
      </c>
      <c r="E1646" s="53">
        <v>331589</v>
      </c>
      <c r="F1646" s="53">
        <f>ROUND(E1646/12*7,0)</f>
        <v>193427</v>
      </c>
      <c r="G1646" s="59">
        <v>213028.2</v>
      </c>
      <c r="H1646" s="99">
        <v>183285</v>
      </c>
      <c r="I1646" s="119">
        <f t="shared" ref="I1646" si="711">G1646-F1646</f>
        <v>19601.200000000012</v>
      </c>
      <c r="J1646" s="55">
        <f t="shared" ref="J1646" si="712">ROUND(I1646/F1646*100,2)</f>
        <v>10.130000000000001</v>
      </c>
      <c r="K1646" s="54"/>
      <c r="L1646" s="55"/>
      <c r="M1646" s="59"/>
      <c r="N1646" s="59"/>
      <c r="O1646" s="53"/>
      <c r="P1646" s="53"/>
      <c r="Q1646" s="57">
        <f t="shared" si="706"/>
        <v>0</v>
      </c>
      <c r="R1646" s="53"/>
      <c r="S1646" s="53">
        <f t="shared" si="707"/>
        <v>0</v>
      </c>
      <c r="T1646" s="58"/>
      <c r="U1646" s="58"/>
      <c r="V1646" s="53">
        <f t="shared" si="708"/>
        <v>0</v>
      </c>
      <c r="W1646" s="59"/>
      <c r="X1646" s="6"/>
    </row>
    <row r="1647" spans="1:27" s="35" customFormat="1" ht="15.75" x14ac:dyDescent="0.25">
      <c r="A1647" s="33" t="s">
        <v>288</v>
      </c>
      <c r="B1647" s="44" t="s">
        <v>334</v>
      </c>
      <c r="C1647" s="37" t="s">
        <v>213</v>
      </c>
      <c r="D1647" s="43" t="s">
        <v>397</v>
      </c>
      <c r="E1647" s="53">
        <v>5092</v>
      </c>
      <c r="F1647" s="99">
        <f>E1647/12*6</f>
        <v>2546</v>
      </c>
      <c r="G1647" s="99">
        <v>15838</v>
      </c>
      <c r="H1647" s="99">
        <v>15838</v>
      </c>
      <c r="I1647" s="119">
        <f t="shared" ref="I1647" si="713">G1647-F1647</f>
        <v>13292</v>
      </c>
      <c r="J1647" s="55">
        <f t="shared" ref="J1647" si="714">ROUND(I1647/F1647*100,2)</f>
        <v>522.07000000000005</v>
      </c>
      <c r="K1647" s="54"/>
      <c r="L1647" s="55"/>
      <c r="M1647" s="59"/>
      <c r="N1647" s="59"/>
      <c r="O1647" s="53"/>
      <c r="P1647" s="53"/>
      <c r="Q1647" s="57">
        <f t="shared" si="706"/>
        <v>0</v>
      </c>
      <c r="R1647" s="53"/>
      <c r="S1647" s="53">
        <f t="shared" si="707"/>
        <v>0</v>
      </c>
      <c r="T1647" s="58"/>
      <c r="U1647" s="58"/>
      <c r="V1647" s="53">
        <f t="shared" si="708"/>
        <v>0</v>
      </c>
      <c r="W1647" s="59"/>
      <c r="X1647" s="6"/>
    </row>
    <row r="1648" spans="1:27" s="35" customFormat="1" ht="31.5" x14ac:dyDescent="0.25">
      <c r="A1648" s="33" t="s">
        <v>288</v>
      </c>
      <c r="B1648" s="44" t="s">
        <v>334</v>
      </c>
      <c r="C1648" s="37" t="s">
        <v>215</v>
      </c>
      <c r="D1648" s="43" t="s">
        <v>216</v>
      </c>
      <c r="E1648" s="53">
        <v>241286</v>
      </c>
      <c r="F1648" s="53">
        <f>ROUND(E1648/12*7,0)</f>
        <v>140750</v>
      </c>
      <c r="G1648" s="59">
        <v>146405.29</v>
      </c>
      <c r="H1648" s="99">
        <v>125765</v>
      </c>
      <c r="I1648" s="119">
        <f t="shared" ref="I1648" si="715">G1648-F1648</f>
        <v>5655.2900000000081</v>
      </c>
      <c r="J1648" s="55">
        <f t="shared" ref="J1648" si="716">ROUND(I1648/F1648*100,2)</f>
        <v>4.0199999999999996</v>
      </c>
      <c r="K1648" s="54"/>
      <c r="L1648" s="55"/>
      <c r="M1648" s="59"/>
      <c r="N1648" s="59"/>
      <c r="O1648" s="53"/>
      <c r="P1648" s="53"/>
      <c r="Q1648" s="57">
        <f t="shared" si="706"/>
        <v>0</v>
      </c>
      <c r="R1648" s="53"/>
      <c r="S1648" s="53">
        <f t="shared" si="707"/>
        <v>0</v>
      </c>
      <c r="T1648" s="58"/>
      <c r="U1648" s="58"/>
      <c r="V1648" s="53">
        <f t="shared" si="708"/>
        <v>0</v>
      </c>
      <c r="W1648" s="59"/>
      <c r="X1648" s="6"/>
      <c r="Y1648" s="177"/>
      <c r="Z1648" s="177"/>
      <c r="AA1648" s="177"/>
    </row>
    <row r="1649" spans="1:24" s="35" customFormat="1" ht="31.5" x14ac:dyDescent="0.25">
      <c r="A1649" s="33" t="s">
        <v>288</v>
      </c>
      <c r="B1649" s="44" t="s">
        <v>334</v>
      </c>
      <c r="C1649" s="37" t="s">
        <v>217</v>
      </c>
      <c r="D1649" s="43" t="s">
        <v>218</v>
      </c>
      <c r="E1649" s="53"/>
      <c r="F1649" s="53">
        <f>E1649/12*1</f>
        <v>0</v>
      </c>
      <c r="G1649" s="53"/>
      <c r="H1649" s="53"/>
      <c r="I1649" s="113"/>
      <c r="J1649" s="50"/>
      <c r="K1649" s="54"/>
      <c r="L1649" s="55"/>
      <c r="M1649" s="59"/>
      <c r="N1649" s="59"/>
      <c r="O1649" s="53"/>
      <c r="P1649" s="53"/>
      <c r="Q1649" s="57">
        <f t="shared" si="706"/>
        <v>0</v>
      </c>
      <c r="R1649" s="53"/>
      <c r="S1649" s="53">
        <f t="shared" si="707"/>
        <v>0</v>
      </c>
      <c r="T1649" s="58"/>
      <c r="U1649" s="58"/>
      <c r="V1649" s="53">
        <f t="shared" si="708"/>
        <v>0</v>
      </c>
      <c r="W1649" s="59"/>
      <c r="X1649" s="6"/>
    </row>
    <row r="1650" spans="1:24" s="35" customFormat="1" ht="31.5" x14ac:dyDescent="0.25">
      <c r="A1650" s="33" t="s">
        <v>288</v>
      </c>
      <c r="B1650" s="44" t="s">
        <v>334</v>
      </c>
      <c r="C1650" s="37" t="s">
        <v>219</v>
      </c>
      <c r="D1650" s="43" t="s">
        <v>220</v>
      </c>
      <c r="E1650" s="53"/>
      <c r="F1650" s="53">
        <f>E1650/12*1</f>
        <v>0</v>
      </c>
      <c r="G1650" s="53"/>
      <c r="H1650" s="53"/>
      <c r="I1650" s="113"/>
      <c r="J1650" s="50"/>
      <c r="K1650" s="54"/>
      <c r="L1650" s="55"/>
      <c r="M1650" s="59"/>
      <c r="N1650" s="59"/>
      <c r="O1650" s="53"/>
      <c r="P1650" s="53"/>
      <c r="Q1650" s="57">
        <f t="shared" si="706"/>
        <v>0</v>
      </c>
      <c r="R1650" s="53"/>
      <c r="S1650" s="53">
        <f t="shared" si="707"/>
        <v>0</v>
      </c>
      <c r="T1650" s="58"/>
      <c r="U1650" s="58"/>
      <c r="V1650" s="53">
        <f t="shared" si="708"/>
        <v>0</v>
      </c>
      <c r="W1650" s="59"/>
      <c r="X1650" s="6"/>
    </row>
    <row r="1651" spans="1:24" s="35" customFormat="1" ht="31.5" x14ac:dyDescent="0.25">
      <c r="A1651" s="33" t="s">
        <v>288</v>
      </c>
      <c r="B1651" s="44" t="s">
        <v>334</v>
      </c>
      <c r="C1651" s="37" t="s">
        <v>221</v>
      </c>
      <c r="D1651" s="43" t="s">
        <v>224</v>
      </c>
      <c r="E1651" s="53"/>
      <c r="F1651" s="53"/>
      <c r="G1651" s="53"/>
      <c r="H1651" s="53"/>
      <c r="I1651" s="119">
        <f>G1651-F1651</f>
        <v>0</v>
      </c>
      <c r="J1651" s="55"/>
      <c r="K1651" s="54">
        <f>G1651-F1651</f>
        <v>0</v>
      </c>
      <c r="L1651" s="55"/>
      <c r="M1651" s="59"/>
      <c r="N1651" s="59"/>
      <c r="O1651" s="53"/>
      <c r="P1651" s="53"/>
      <c r="Q1651" s="57">
        <f t="shared" si="706"/>
        <v>0</v>
      </c>
      <c r="R1651" s="53"/>
      <c r="S1651" s="53">
        <f t="shared" si="707"/>
        <v>0</v>
      </c>
      <c r="T1651" s="58"/>
      <c r="U1651" s="58"/>
      <c r="V1651" s="53">
        <f t="shared" si="708"/>
        <v>0</v>
      </c>
      <c r="W1651" s="59"/>
      <c r="X1651" s="6"/>
    </row>
    <row r="1652" spans="1:24" s="35" customFormat="1" ht="31.5" x14ac:dyDescent="0.25">
      <c r="A1652" s="33" t="s">
        <v>288</v>
      </c>
      <c r="B1652" s="44" t="s">
        <v>334</v>
      </c>
      <c r="C1652" s="37" t="s">
        <v>222</v>
      </c>
      <c r="D1652" s="43" t="s">
        <v>225</v>
      </c>
      <c r="E1652" s="53"/>
      <c r="F1652" s="53">
        <f>E1652/12*1</f>
        <v>0</v>
      </c>
      <c r="G1652" s="53"/>
      <c r="H1652" s="53"/>
      <c r="I1652" s="113"/>
      <c r="J1652" s="50"/>
      <c r="K1652" s="54"/>
      <c r="L1652" s="55"/>
      <c r="M1652" s="59"/>
      <c r="N1652" s="59"/>
      <c r="O1652" s="53"/>
      <c r="P1652" s="53"/>
      <c r="Q1652" s="57">
        <f t="shared" si="706"/>
        <v>0</v>
      </c>
      <c r="R1652" s="53"/>
      <c r="S1652" s="53">
        <f t="shared" si="707"/>
        <v>0</v>
      </c>
      <c r="T1652" s="58"/>
      <c r="U1652" s="58"/>
      <c r="V1652" s="53">
        <f t="shared" si="708"/>
        <v>0</v>
      </c>
      <c r="W1652" s="59"/>
      <c r="X1652" s="6"/>
    </row>
    <row r="1653" spans="1:24" s="35" customFormat="1" ht="31.5" x14ac:dyDescent="0.25">
      <c r="A1653" s="33" t="s">
        <v>288</v>
      </c>
      <c r="B1653" s="44" t="s">
        <v>334</v>
      </c>
      <c r="C1653" s="37" t="s">
        <v>277</v>
      </c>
      <c r="D1653" s="43" t="s">
        <v>278</v>
      </c>
      <c r="E1653" s="53"/>
      <c r="F1653" s="53">
        <f>E1653/12*1</f>
        <v>0</v>
      </c>
      <c r="G1653" s="53"/>
      <c r="H1653" s="53"/>
      <c r="I1653" s="113"/>
      <c r="J1653" s="50"/>
      <c r="K1653" s="54"/>
      <c r="L1653" s="55"/>
      <c r="M1653" s="59"/>
      <c r="N1653" s="59"/>
      <c r="O1653" s="53"/>
      <c r="P1653" s="53"/>
      <c r="Q1653" s="57">
        <f t="shared" si="706"/>
        <v>0</v>
      </c>
      <c r="R1653" s="53"/>
      <c r="S1653" s="53">
        <f t="shared" si="707"/>
        <v>0</v>
      </c>
      <c r="T1653" s="58"/>
      <c r="U1653" s="58"/>
      <c r="V1653" s="53">
        <f t="shared" si="708"/>
        <v>0</v>
      </c>
      <c r="W1653" s="59"/>
      <c r="X1653" s="6"/>
    </row>
    <row r="1654" spans="1:24" s="35" customFormat="1" ht="15.75" x14ac:dyDescent="0.25">
      <c r="A1654" s="33" t="s">
        <v>288</v>
      </c>
      <c r="B1654" s="44" t="s">
        <v>334</v>
      </c>
      <c r="C1654" s="37" t="s">
        <v>226</v>
      </c>
      <c r="D1654" s="38" t="s">
        <v>405</v>
      </c>
      <c r="E1654" s="53">
        <v>22739</v>
      </c>
      <c r="F1654" s="53">
        <f>E1654</f>
        <v>22739</v>
      </c>
      <c r="G1654" s="59">
        <v>44343.3</v>
      </c>
      <c r="H1654" s="99">
        <v>42347</v>
      </c>
      <c r="I1654" s="119"/>
      <c r="J1654" s="55"/>
      <c r="K1654" s="54"/>
      <c r="L1654" s="55"/>
      <c r="M1654" s="59"/>
      <c r="N1654" s="59"/>
      <c r="O1654" s="53"/>
      <c r="P1654" s="53"/>
      <c r="Q1654" s="57">
        <f t="shared" si="706"/>
        <v>0</v>
      </c>
      <c r="R1654" s="53"/>
      <c r="S1654" s="53">
        <f t="shared" si="707"/>
        <v>0</v>
      </c>
      <c r="T1654" s="58"/>
      <c r="U1654" s="58"/>
      <c r="V1654" s="53">
        <f t="shared" si="708"/>
        <v>0</v>
      </c>
      <c r="W1654" s="59"/>
      <c r="X1654" s="6"/>
    </row>
    <row r="1655" spans="1:24" s="35" customFormat="1" ht="31.5" x14ac:dyDescent="0.25">
      <c r="A1655" s="33" t="s">
        <v>288</v>
      </c>
      <c r="B1655" s="44" t="s">
        <v>334</v>
      </c>
      <c r="C1655" s="37" t="s">
        <v>227</v>
      </c>
      <c r="D1655" s="43" t="s">
        <v>228</v>
      </c>
      <c r="E1655" s="53"/>
      <c r="F1655" s="53">
        <f>E1655/12*1</f>
        <v>0</v>
      </c>
      <c r="G1655" s="53"/>
      <c r="H1655" s="53"/>
      <c r="I1655" s="113"/>
      <c r="J1655" s="50"/>
      <c r="K1655" s="54"/>
      <c r="L1655" s="55"/>
      <c r="M1655" s="59"/>
      <c r="N1655" s="59"/>
      <c r="O1655" s="53"/>
      <c r="P1655" s="53"/>
      <c r="Q1655" s="57">
        <f t="shared" si="706"/>
        <v>0</v>
      </c>
      <c r="R1655" s="53"/>
      <c r="S1655" s="53">
        <f t="shared" si="707"/>
        <v>0</v>
      </c>
      <c r="T1655" s="58"/>
      <c r="U1655" s="58"/>
      <c r="V1655" s="53">
        <f t="shared" si="708"/>
        <v>0</v>
      </c>
      <c r="W1655" s="59"/>
      <c r="X1655" s="6"/>
    </row>
    <row r="1656" spans="1:24" s="35" customFormat="1" ht="15.75" x14ac:dyDescent="0.25">
      <c r="A1656" s="33" t="s">
        <v>288</v>
      </c>
      <c r="B1656" s="44" t="s">
        <v>334</v>
      </c>
      <c r="C1656" s="37" t="s">
        <v>229</v>
      </c>
      <c r="D1656" s="43" t="s">
        <v>230</v>
      </c>
      <c r="E1656" s="53"/>
      <c r="F1656" s="53">
        <f>E1656/12*1</f>
        <v>0</v>
      </c>
      <c r="G1656" s="53"/>
      <c r="H1656" s="53"/>
      <c r="I1656" s="113"/>
      <c r="J1656" s="50"/>
      <c r="K1656" s="54"/>
      <c r="L1656" s="55"/>
      <c r="M1656" s="59"/>
      <c r="N1656" s="59"/>
      <c r="O1656" s="53"/>
      <c r="P1656" s="53"/>
      <c r="Q1656" s="57">
        <f t="shared" si="706"/>
        <v>0</v>
      </c>
      <c r="R1656" s="53"/>
      <c r="S1656" s="53">
        <f t="shared" si="707"/>
        <v>0</v>
      </c>
      <c r="T1656" s="58"/>
      <c r="U1656" s="58"/>
      <c r="V1656" s="53">
        <f t="shared" si="708"/>
        <v>0</v>
      </c>
      <c r="W1656" s="59"/>
      <c r="X1656" s="6"/>
    </row>
    <row r="1657" spans="1:24" s="35" customFormat="1" ht="15.75" x14ac:dyDescent="0.25">
      <c r="A1657" s="33" t="s">
        <v>288</v>
      </c>
      <c r="B1657" s="44" t="s">
        <v>334</v>
      </c>
      <c r="C1657" s="37" t="s">
        <v>376</v>
      </c>
      <c r="D1657" s="43" t="s">
        <v>358</v>
      </c>
      <c r="E1657" s="53">
        <v>7790</v>
      </c>
      <c r="F1657" s="53">
        <f t="shared" ref="F1657:F1658" si="717">ROUND(E1657/12*7,0)</f>
        <v>4544</v>
      </c>
      <c r="G1657" s="59">
        <v>23097.9</v>
      </c>
      <c r="H1657" s="99">
        <v>7790</v>
      </c>
      <c r="I1657" s="119">
        <f t="shared" ref="I1657:I1658" si="718">G1657-F1657</f>
        <v>18553.900000000001</v>
      </c>
      <c r="J1657" s="55">
        <f t="shared" ref="J1657:J1658" si="719">ROUND(I1657/F1657*100,2)</f>
        <v>408.32</v>
      </c>
      <c r="K1657" s="54"/>
      <c r="L1657" s="55"/>
      <c r="M1657" s="59"/>
      <c r="N1657" s="59"/>
      <c r="O1657" s="53"/>
      <c r="P1657" s="53"/>
      <c r="Q1657" s="57">
        <f t="shared" si="706"/>
        <v>0</v>
      </c>
      <c r="R1657" s="53"/>
      <c r="S1657" s="53">
        <f t="shared" si="707"/>
        <v>0</v>
      </c>
      <c r="T1657" s="58"/>
      <c r="U1657" s="58"/>
      <c r="V1657" s="53">
        <f t="shared" si="708"/>
        <v>0</v>
      </c>
      <c r="W1657" s="59"/>
      <c r="X1657" s="6"/>
    </row>
    <row r="1658" spans="1:24" s="35" customFormat="1" ht="15.75" x14ac:dyDescent="0.25">
      <c r="A1658" s="33" t="s">
        <v>288</v>
      </c>
      <c r="B1658" s="44" t="s">
        <v>334</v>
      </c>
      <c r="C1658" s="37" t="s">
        <v>231</v>
      </c>
      <c r="D1658" s="43" t="s">
        <v>232</v>
      </c>
      <c r="E1658" s="53"/>
      <c r="F1658" s="53">
        <f t="shared" si="717"/>
        <v>0</v>
      </c>
      <c r="G1658" s="59">
        <v>19080.599999999999</v>
      </c>
      <c r="H1658" s="99"/>
      <c r="I1658" s="119">
        <f t="shared" si="718"/>
        <v>19080.599999999999</v>
      </c>
      <c r="J1658" s="55" t="e">
        <f t="shared" si="719"/>
        <v>#DIV/0!</v>
      </c>
      <c r="K1658" s="54"/>
      <c r="L1658" s="55"/>
      <c r="M1658" s="59"/>
      <c r="N1658" s="59"/>
      <c r="O1658" s="53"/>
      <c r="P1658" s="53"/>
      <c r="Q1658" s="57">
        <f t="shared" si="706"/>
        <v>0</v>
      </c>
      <c r="R1658" s="53"/>
      <c r="S1658" s="53">
        <f t="shared" si="707"/>
        <v>0</v>
      </c>
      <c r="T1658" s="58"/>
      <c r="U1658" s="58"/>
      <c r="V1658" s="53">
        <f t="shared" si="708"/>
        <v>0</v>
      </c>
      <c r="W1658" s="59"/>
      <c r="X1658" s="6"/>
    </row>
    <row r="1659" spans="1:24" s="35" customFormat="1" ht="15.75" x14ac:dyDescent="0.25">
      <c r="A1659" s="33" t="s">
        <v>288</v>
      </c>
      <c r="B1659" s="44" t="s">
        <v>334</v>
      </c>
      <c r="C1659" s="37" t="s">
        <v>233</v>
      </c>
      <c r="D1659" s="43" t="s">
        <v>234</v>
      </c>
      <c r="E1659" s="53"/>
      <c r="F1659" s="53">
        <f>E1659/12*1</f>
        <v>0</v>
      </c>
      <c r="G1659" s="53"/>
      <c r="H1659" s="53"/>
      <c r="I1659" s="54"/>
      <c r="J1659" s="50"/>
      <c r="K1659" s="54"/>
      <c r="L1659" s="55"/>
      <c r="M1659" s="59"/>
      <c r="N1659" s="59"/>
      <c r="O1659" s="53"/>
      <c r="P1659" s="53"/>
      <c r="Q1659" s="57">
        <f t="shared" si="706"/>
        <v>0</v>
      </c>
      <c r="R1659" s="53"/>
      <c r="S1659" s="53">
        <f t="shared" si="707"/>
        <v>0</v>
      </c>
      <c r="T1659" s="58"/>
      <c r="U1659" s="58"/>
      <c r="V1659" s="53">
        <f t="shared" si="708"/>
        <v>0</v>
      </c>
      <c r="W1659" s="59"/>
      <c r="X1659" s="6"/>
    </row>
    <row r="1660" spans="1:24" s="35" customFormat="1" ht="31.5" x14ac:dyDescent="0.25">
      <c r="A1660" s="33" t="s">
        <v>288</v>
      </c>
      <c r="B1660" s="44" t="s">
        <v>334</v>
      </c>
      <c r="C1660" s="37" t="s">
        <v>235</v>
      </c>
      <c r="D1660" s="43" t="s">
        <v>236</v>
      </c>
      <c r="E1660" s="53"/>
      <c r="F1660" s="53">
        <f>E1660/12*1</f>
        <v>0</v>
      </c>
      <c r="G1660" s="53"/>
      <c r="H1660" s="53"/>
      <c r="I1660" s="54"/>
      <c r="J1660" s="50"/>
      <c r="K1660" s="54"/>
      <c r="L1660" s="55"/>
      <c r="M1660" s="59"/>
      <c r="N1660" s="59"/>
      <c r="O1660" s="53"/>
      <c r="P1660" s="53"/>
      <c r="Q1660" s="57">
        <f t="shared" si="706"/>
        <v>0</v>
      </c>
      <c r="R1660" s="53"/>
      <c r="S1660" s="53">
        <f t="shared" si="707"/>
        <v>0</v>
      </c>
      <c r="T1660" s="58"/>
      <c r="U1660" s="58"/>
      <c r="V1660" s="53">
        <f t="shared" si="708"/>
        <v>0</v>
      </c>
      <c r="W1660" s="59"/>
      <c r="X1660" s="6"/>
    </row>
    <row r="1661" spans="1:24" s="35" customFormat="1" ht="31.5" x14ac:dyDescent="0.25">
      <c r="A1661" s="33" t="s">
        <v>288</v>
      </c>
      <c r="B1661" s="44" t="s">
        <v>334</v>
      </c>
      <c r="C1661" s="37" t="s">
        <v>237</v>
      </c>
      <c r="D1661" s="43" t="s">
        <v>238</v>
      </c>
      <c r="E1661" s="53">
        <v>4608</v>
      </c>
      <c r="F1661" s="53">
        <f>ROUND(E1661/12*6,0)</f>
        <v>2304</v>
      </c>
      <c r="G1661" s="59"/>
      <c r="H1661" s="53"/>
      <c r="I1661" s="119"/>
      <c r="J1661" s="55"/>
      <c r="K1661" s="54">
        <f>G1661-F1661</f>
        <v>-2304</v>
      </c>
      <c r="L1661" s="55">
        <f>ROUND(K1661*100/-F1661,2)</f>
        <v>100</v>
      </c>
      <c r="M1661" s="59"/>
      <c r="N1661" s="59"/>
      <c r="O1661" s="53"/>
      <c r="P1661" s="53"/>
      <c r="Q1661" s="57">
        <f t="shared" si="706"/>
        <v>0</v>
      </c>
      <c r="R1661" s="53"/>
      <c r="S1661" s="53">
        <f t="shared" si="707"/>
        <v>0</v>
      </c>
      <c r="T1661" s="58"/>
      <c r="U1661" s="58"/>
      <c r="V1661" s="53">
        <f t="shared" si="708"/>
        <v>0</v>
      </c>
      <c r="W1661" s="59"/>
      <c r="X1661" s="6"/>
    </row>
    <row r="1662" spans="1:24" s="35" customFormat="1" ht="15.75" x14ac:dyDescent="0.25">
      <c r="A1662" s="33" t="s">
        <v>288</v>
      </c>
      <c r="B1662" s="44" t="s">
        <v>334</v>
      </c>
      <c r="C1662" s="37" t="s">
        <v>239</v>
      </c>
      <c r="D1662" s="43" t="s">
        <v>243</v>
      </c>
      <c r="E1662" s="53"/>
      <c r="F1662" s="53">
        <f>E1662/12*1</f>
        <v>0</v>
      </c>
      <c r="G1662" s="53"/>
      <c r="H1662" s="53"/>
      <c r="I1662" s="54"/>
      <c r="J1662" s="50"/>
      <c r="K1662" s="54"/>
      <c r="L1662" s="55"/>
      <c r="M1662" s="59"/>
      <c r="N1662" s="59"/>
      <c r="O1662" s="53"/>
      <c r="P1662" s="53"/>
      <c r="Q1662" s="57">
        <f t="shared" si="706"/>
        <v>0</v>
      </c>
      <c r="R1662" s="53"/>
      <c r="S1662" s="53">
        <f t="shared" si="707"/>
        <v>0</v>
      </c>
      <c r="T1662" s="58"/>
      <c r="U1662" s="58"/>
      <c r="V1662" s="53">
        <f t="shared" si="708"/>
        <v>0</v>
      </c>
      <c r="W1662" s="59"/>
      <c r="X1662" s="6"/>
    </row>
    <row r="1663" spans="1:24" s="35" customFormat="1" ht="15.75" x14ac:dyDescent="0.25">
      <c r="A1663" s="33" t="s">
        <v>288</v>
      </c>
      <c r="B1663" s="44" t="s">
        <v>334</v>
      </c>
      <c r="C1663" s="37" t="s">
        <v>240</v>
      </c>
      <c r="D1663" s="43" t="s">
        <v>244</v>
      </c>
      <c r="E1663" s="53"/>
      <c r="F1663" s="53"/>
      <c r="G1663" s="53"/>
      <c r="H1663" s="53"/>
      <c r="I1663" s="119">
        <f>G1663-F1663</f>
        <v>0</v>
      </c>
      <c r="J1663" s="55" t="e">
        <f>ROUND(I1663/F1663*100,2)</f>
        <v>#DIV/0!</v>
      </c>
      <c r="K1663" s="54">
        <f>G1663-F1663</f>
        <v>0</v>
      </c>
      <c r="L1663" s="55" t="e">
        <f>ROUND(K1663*100/-F1663,2)</f>
        <v>#DIV/0!</v>
      </c>
      <c r="M1663" s="59"/>
      <c r="N1663" s="59"/>
      <c r="O1663" s="53"/>
      <c r="P1663" s="53"/>
      <c r="Q1663" s="57">
        <f t="shared" si="706"/>
        <v>0</v>
      </c>
      <c r="R1663" s="53"/>
      <c r="S1663" s="53">
        <f t="shared" si="707"/>
        <v>0</v>
      </c>
      <c r="T1663" s="58"/>
      <c r="U1663" s="58"/>
      <c r="V1663" s="53">
        <f t="shared" si="708"/>
        <v>0</v>
      </c>
      <c r="W1663" s="59"/>
      <c r="X1663" s="6"/>
    </row>
    <row r="1664" spans="1:24" s="35" customFormat="1" ht="15.75" x14ac:dyDescent="0.25">
      <c r="A1664" s="33" t="s">
        <v>288</v>
      </c>
      <c r="B1664" s="44" t="s">
        <v>334</v>
      </c>
      <c r="C1664" s="37" t="s">
        <v>241</v>
      </c>
      <c r="D1664" s="43" t="s">
        <v>242</v>
      </c>
      <c r="E1664" s="53">
        <v>486</v>
      </c>
      <c r="F1664" s="53">
        <f t="shared" ref="F1664:F1665" si="720">ROUND(E1664/12*7,0)</f>
        <v>284</v>
      </c>
      <c r="G1664" s="59">
        <v>275.82</v>
      </c>
      <c r="H1664" s="99">
        <v>276</v>
      </c>
      <c r="I1664" s="119"/>
      <c r="J1664" s="55"/>
      <c r="K1664" s="54">
        <f t="shared" ref="K1664" si="721">G1664-F1664</f>
        <v>-8.1800000000000068</v>
      </c>
      <c r="L1664" s="55">
        <f t="shared" ref="L1664" si="722">ROUND(K1664*100/-F1664,2)</f>
        <v>2.88</v>
      </c>
      <c r="M1664" s="59"/>
      <c r="N1664" s="59"/>
      <c r="O1664" s="53"/>
      <c r="P1664" s="53"/>
      <c r="Q1664" s="57">
        <f t="shared" si="706"/>
        <v>0</v>
      </c>
      <c r="R1664" s="53"/>
      <c r="S1664" s="53">
        <f t="shared" si="707"/>
        <v>0</v>
      </c>
      <c r="T1664" s="58"/>
      <c r="U1664" s="58"/>
      <c r="V1664" s="53">
        <f t="shared" si="708"/>
        <v>0</v>
      </c>
      <c r="W1664" s="59"/>
      <c r="X1664" s="6"/>
    </row>
    <row r="1665" spans="1:24" s="35" customFormat="1" ht="31.5" x14ac:dyDescent="0.25">
      <c r="A1665" s="33" t="s">
        <v>288</v>
      </c>
      <c r="B1665" s="44" t="s">
        <v>334</v>
      </c>
      <c r="C1665" s="37" t="s">
        <v>245</v>
      </c>
      <c r="D1665" s="43" t="s">
        <v>246</v>
      </c>
      <c r="E1665" s="53"/>
      <c r="F1665" s="53">
        <f t="shared" si="720"/>
        <v>0</v>
      </c>
      <c r="G1665" s="59">
        <v>800.63</v>
      </c>
      <c r="H1665" s="99"/>
      <c r="I1665" s="119">
        <f t="shared" ref="I1665" si="723">G1665-F1665</f>
        <v>800.63</v>
      </c>
      <c r="J1665" s="55" t="e">
        <f t="shared" ref="J1665" si="724">ROUND(I1665/F1665*100,2)</f>
        <v>#DIV/0!</v>
      </c>
      <c r="K1665" s="54"/>
      <c r="L1665" s="55"/>
      <c r="M1665" s="59"/>
      <c r="N1665" s="59"/>
      <c r="O1665" s="53"/>
      <c r="P1665" s="53"/>
      <c r="Q1665" s="57">
        <f t="shared" si="706"/>
        <v>0</v>
      </c>
      <c r="R1665" s="53"/>
      <c r="S1665" s="53">
        <f t="shared" si="707"/>
        <v>0</v>
      </c>
      <c r="T1665" s="58"/>
      <c r="U1665" s="58"/>
      <c r="V1665" s="53">
        <f t="shared" si="708"/>
        <v>0</v>
      </c>
      <c r="W1665" s="59"/>
      <c r="X1665" s="6"/>
    </row>
    <row r="1666" spans="1:24" s="35" customFormat="1" ht="15.75" x14ac:dyDescent="0.25">
      <c r="A1666" s="33" t="s">
        <v>288</v>
      </c>
      <c r="B1666" s="44" t="s">
        <v>334</v>
      </c>
      <c r="C1666" s="37" t="s">
        <v>247</v>
      </c>
      <c r="D1666" s="43" t="s">
        <v>248</v>
      </c>
      <c r="E1666" s="53"/>
      <c r="F1666" s="53">
        <f t="shared" ref="F1666:F1671" si="725">E1666/12*1</f>
        <v>0</v>
      </c>
      <c r="G1666" s="53"/>
      <c r="H1666" s="53"/>
      <c r="I1666" s="54"/>
      <c r="J1666" s="50"/>
      <c r="K1666" s="54"/>
      <c r="L1666" s="55"/>
      <c r="M1666" s="59"/>
      <c r="N1666" s="59"/>
      <c r="O1666" s="53"/>
      <c r="P1666" s="53"/>
      <c r="Q1666" s="57">
        <f t="shared" si="706"/>
        <v>0</v>
      </c>
      <c r="R1666" s="53"/>
      <c r="S1666" s="53">
        <f t="shared" si="707"/>
        <v>0</v>
      </c>
      <c r="T1666" s="58"/>
      <c r="U1666" s="58"/>
      <c r="V1666" s="53">
        <f t="shared" si="708"/>
        <v>0</v>
      </c>
      <c r="W1666" s="59"/>
      <c r="X1666" s="6"/>
    </row>
    <row r="1667" spans="1:24" s="35" customFormat="1" ht="31.5" x14ac:dyDescent="0.25">
      <c r="A1667" s="33" t="s">
        <v>288</v>
      </c>
      <c r="B1667" s="44" t="s">
        <v>334</v>
      </c>
      <c r="C1667" s="37" t="s">
        <v>249</v>
      </c>
      <c r="D1667" s="43" t="s">
        <v>250</v>
      </c>
      <c r="E1667" s="53"/>
      <c r="F1667" s="53">
        <f t="shared" si="725"/>
        <v>0</v>
      </c>
      <c r="G1667" s="53"/>
      <c r="H1667" s="53"/>
      <c r="I1667" s="54"/>
      <c r="J1667" s="50"/>
      <c r="K1667" s="54"/>
      <c r="L1667" s="55"/>
      <c r="M1667" s="59"/>
      <c r="N1667" s="59"/>
      <c r="O1667" s="53"/>
      <c r="P1667" s="53"/>
      <c r="Q1667" s="57">
        <f t="shared" si="706"/>
        <v>0</v>
      </c>
      <c r="R1667" s="53"/>
      <c r="S1667" s="53">
        <f t="shared" si="707"/>
        <v>0</v>
      </c>
      <c r="T1667" s="58"/>
      <c r="U1667" s="58"/>
      <c r="V1667" s="53">
        <f t="shared" si="708"/>
        <v>0</v>
      </c>
      <c r="W1667" s="59"/>
      <c r="X1667" s="6"/>
    </row>
    <row r="1668" spans="1:24" s="35" customFormat="1" ht="15.75" x14ac:dyDescent="0.25">
      <c r="A1668" s="33" t="s">
        <v>288</v>
      </c>
      <c r="B1668" s="44" t="s">
        <v>334</v>
      </c>
      <c r="C1668" s="37" t="s">
        <v>251</v>
      </c>
      <c r="D1668" s="43" t="s">
        <v>260</v>
      </c>
      <c r="E1668" s="53"/>
      <c r="F1668" s="53">
        <f t="shared" si="725"/>
        <v>0</v>
      </c>
      <c r="G1668" s="53"/>
      <c r="H1668" s="53"/>
      <c r="I1668" s="54"/>
      <c r="J1668" s="50"/>
      <c r="K1668" s="54"/>
      <c r="L1668" s="55"/>
      <c r="M1668" s="59"/>
      <c r="N1668" s="59"/>
      <c r="O1668" s="53"/>
      <c r="P1668" s="53"/>
      <c r="Q1668" s="57">
        <f t="shared" si="706"/>
        <v>0</v>
      </c>
      <c r="R1668" s="53"/>
      <c r="S1668" s="53">
        <f t="shared" si="707"/>
        <v>0</v>
      </c>
      <c r="T1668" s="58"/>
      <c r="U1668" s="58"/>
      <c r="V1668" s="53">
        <f t="shared" si="708"/>
        <v>0</v>
      </c>
      <c r="W1668" s="59"/>
      <c r="X1668" s="6"/>
    </row>
    <row r="1669" spans="1:24" s="35" customFormat="1" ht="15.75" x14ac:dyDescent="0.25">
      <c r="A1669" s="33" t="s">
        <v>288</v>
      </c>
      <c r="B1669" s="44" t="s">
        <v>334</v>
      </c>
      <c r="C1669" s="37" t="s">
        <v>252</v>
      </c>
      <c r="D1669" s="43" t="s">
        <v>253</v>
      </c>
      <c r="E1669" s="53"/>
      <c r="F1669" s="53">
        <f t="shared" si="725"/>
        <v>0</v>
      </c>
      <c r="G1669" s="53"/>
      <c r="H1669" s="53"/>
      <c r="I1669" s="54"/>
      <c r="J1669" s="50"/>
      <c r="K1669" s="54"/>
      <c r="L1669" s="55"/>
      <c r="M1669" s="59"/>
      <c r="N1669" s="59"/>
      <c r="O1669" s="53"/>
      <c r="P1669" s="53"/>
      <c r="Q1669" s="57">
        <f t="shared" si="706"/>
        <v>0</v>
      </c>
      <c r="R1669" s="53"/>
      <c r="S1669" s="53">
        <f t="shared" si="707"/>
        <v>0</v>
      </c>
      <c r="T1669" s="58"/>
      <c r="U1669" s="58"/>
      <c r="V1669" s="53">
        <f t="shared" si="708"/>
        <v>0</v>
      </c>
      <c r="W1669" s="59"/>
      <c r="X1669" s="6"/>
    </row>
    <row r="1670" spans="1:24" s="35" customFormat="1" ht="15.75" x14ac:dyDescent="0.25">
      <c r="A1670" s="33" t="s">
        <v>288</v>
      </c>
      <c r="B1670" s="44" t="s">
        <v>334</v>
      </c>
      <c r="C1670" s="37" t="s">
        <v>254</v>
      </c>
      <c r="D1670" s="43" t="s">
        <v>255</v>
      </c>
      <c r="E1670" s="53"/>
      <c r="F1670" s="53">
        <f t="shared" si="725"/>
        <v>0</v>
      </c>
      <c r="G1670" s="53"/>
      <c r="H1670" s="53"/>
      <c r="I1670" s="54"/>
      <c r="J1670" s="50"/>
      <c r="K1670" s="54"/>
      <c r="L1670" s="55"/>
      <c r="M1670" s="59"/>
      <c r="N1670" s="59"/>
      <c r="O1670" s="53"/>
      <c r="P1670" s="53"/>
      <c r="Q1670" s="57">
        <f t="shared" si="706"/>
        <v>0</v>
      </c>
      <c r="R1670" s="53"/>
      <c r="S1670" s="53">
        <f t="shared" si="707"/>
        <v>0</v>
      </c>
      <c r="T1670" s="58"/>
      <c r="U1670" s="58"/>
      <c r="V1670" s="53">
        <f t="shared" si="708"/>
        <v>0</v>
      </c>
      <c r="W1670" s="59"/>
      <c r="X1670" s="6"/>
    </row>
    <row r="1671" spans="1:24" s="35" customFormat="1" ht="15.75" x14ac:dyDescent="0.25">
      <c r="A1671" s="33" t="s">
        <v>288</v>
      </c>
      <c r="B1671" s="44" t="s">
        <v>334</v>
      </c>
      <c r="C1671" s="37" t="s">
        <v>256</v>
      </c>
      <c r="D1671" s="43" t="s">
        <v>257</v>
      </c>
      <c r="E1671" s="53"/>
      <c r="F1671" s="53">
        <f t="shared" si="725"/>
        <v>0</v>
      </c>
      <c r="G1671" s="53"/>
      <c r="H1671" s="53"/>
      <c r="I1671" s="54"/>
      <c r="J1671" s="50"/>
      <c r="K1671" s="54"/>
      <c r="L1671" s="55"/>
      <c r="M1671" s="59"/>
      <c r="N1671" s="59"/>
      <c r="O1671" s="53"/>
      <c r="P1671" s="53"/>
      <c r="Q1671" s="57">
        <f t="shared" si="706"/>
        <v>0</v>
      </c>
      <c r="R1671" s="53"/>
      <c r="S1671" s="53">
        <f t="shared" si="707"/>
        <v>0</v>
      </c>
      <c r="T1671" s="58"/>
      <c r="U1671" s="58"/>
      <c r="V1671" s="53">
        <f t="shared" si="708"/>
        <v>0</v>
      </c>
      <c r="W1671" s="59"/>
      <c r="X1671" s="6"/>
    </row>
    <row r="1672" spans="1:24" s="35" customFormat="1" ht="31.5" x14ac:dyDescent="0.25">
      <c r="A1672" s="33" t="s">
        <v>288</v>
      </c>
      <c r="B1672" s="44" t="s">
        <v>334</v>
      </c>
      <c r="C1672" s="37" t="s">
        <v>258</v>
      </c>
      <c r="D1672" s="43" t="s">
        <v>259</v>
      </c>
      <c r="E1672" s="53"/>
      <c r="F1672" s="53"/>
      <c r="G1672" s="53"/>
      <c r="H1672" s="53"/>
      <c r="I1672" s="119">
        <f>G1672-F1672</f>
        <v>0</v>
      </c>
      <c r="J1672" s="55" t="e">
        <f>ROUND(I1672/F1672*100,2)</f>
        <v>#DIV/0!</v>
      </c>
      <c r="K1672" s="54">
        <f>G1672-F1672</f>
        <v>0</v>
      </c>
      <c r="L1672" s="55" t="e">
        <f>ROUND(K1672*100/-F1672,2)</f>
        <v>#DIV/0!</v>
      </c>
      <c r="M1672" s="59"/>
      <c r="N1672" s="59"/>
      <c r="O1672" s="53"/>
      <c r="P1672" s="53"/>
      <c r="Q1672" s="57">
        <f t="shared" si="706"/>
        <v>0</v>
      </c>
      <c r="R1672" s="53"/>
      <c r="S1672" s="53">
        <f t="shared" si="707"/>
        <v>0</v>
      </c>
      <c r="T1672" s="58"/>
      <c r="U1672" s="58"/>
      <c r="V1672" s="53">
        <f t="shared" si="708"/>
        <v>0</v>
      </c>
      <c r="W1672" s="59"/>
      <c r="X1672" s="6"/>
    </row>
    <row r="1673" spans="1:24" s="35" customFormat="1" ht="15.75" x14ac:dyDescent="0.25">
      <c r="A1673" s="33" t="s">
        <v>288</v>
      </c>
      <c r="B1673" s="44" t="s">
        <v>334</v>
      </c>
      <c r="C1673" s="37" t="s">
        <v>261</v>
      </c>
      <c r="D1673" s="43" t="s">
        <v>262</v>
      </c>
      <c r="E1673" s="53">
        <v>66596</v>
      </c>
      <c r="F1673" s="53">
        <f t="shared" ref="F1673:F1674" si="726">ROUND(E1673/12*7,0)</f>
        <v>38848</v>
      </c>
      <c r="G1673" s="59"/>
      <c r="H1673" s="99"/>
      <c r="I1673" s="119"/>
      <c r="J1673" s="55"/>
      <c r="K1673" s="54">
        <f t="shared" ref="K1673" si="727">G1673-F1673</f>
        <v>-38848</v>
      </c>
      <c r="L1673" s="55">
        <f t="shared" ref="L1673" si="728">ROUND(K1673*100/-F1673,2)</f>
        <v>100</v>
      </c>
      <c r="M1673" s="59"/>
      <c r="N1673" s="59"/>
      <c r="O1673" s="53"/>
      <c r="P1673" s="53"/>
      <c r="Q1673" s="57">
        <f t="shared" si="706"/>
        <v>0</v>
      </c>
      <c r="R1673" s="53"/>
      <c r="S1673" s="53">
        <f t="shared" si="707"/>
        <v>0</v>
      </c>
      <c r="T1673" s="58"/>
      <c r="U1673" s="58"/>
      <c r="V1673" s="53">
        <f t="shared" si="708"/>
        <v>0</v>
      </c>
      <c r="W1673" s="59"/>
      <c r="X1673" s="6"/>
    </row>
    <row r="1674" spans="1:24" s="35" customFormat="1" ht="47.25" x14ac:dyDescent="0.25">
      <c r="A1674" s="33" t="s">
        <v>288</v>
      </c>
      <c r="B1674" s="44" t="s">
        <v>334</v>
      </c>
      <c r="C1674" s="37" t="s">
        <v>263</v>
      </c>
      <c r="D1674" s="43" t="s">
        <v>264</v>
      </c>
      <c r="E1674" s="53"/>
      <c r="F1674" s="53">
        <f t="shared" si="726"/>
        <v>0</v>
      </c>
      <c r="G1674" s="59">
        <v>129.54</v>
      </c>
      <c r="H1674" s="99"/>
      <c r="I1674" s="119">
        <f t="shared" ref="I1673:I1674" si="729">G1674-F1674</f>
        <v>129.54</v>
      </c>
      <c r="J1674" s="55"/>
      <c r="K1674" s="54"/>
      <c r="L1674" s="55"/>
      <c r="M1674" s="59"/>
      <c r="N1674" s="59"/>
      <c r="O1674" s="53"/>
      <c r="P1674" s="53"/>
      <c r="Q1674" s="57">
        <f t="shared" si="706"/>
        <v>0</v>
      </c>
      <c r="R1674" s="53"/>
      <c r="S1674" s="53">
        <f t="shared" si="707"/>
        <v>0</v>
      </c>
      <c r="T1674" s="58"/>
      <c r="U1674" s="58"/>
      <c r="V1674" s="53">
        <f t="shared" si="708"/>
        <v>0</v>
      </c>
      <c r="W1674" s="59"/>
      <c r="X1674" s="6"/>
    </row>
    <row r="1675" spans="1:24" s="35" customFormat="1" ht="15.75" x14ac:dyDescent="0.25">
      <c r="A1675" s="33" t="s">
        <v>288</v>
      </c>
      <c r="B1675" s="44" t="s">
        <v>334</v>
      </c>
      <c r="C1675" s="37" t="s">
        <v>265</v>
      </c>
      <c r="D1675" s="43" t="s">
        <v>266</v>
      </c>
      <c r="E1675" s="53"/>
      <c r="F1675" s="53">
        <f>E1675/12*1</f>
        <v>0</v>
      </c>
      <c r="G1675" s="53"/>
      <c r="H1675" s="53"/>
      <c r="I1675" s="54"/>
      <c r="J1675" s="50"/>
      <c r="K1675" s="54"/>
      <c r="L1675" s="55"/>
      <c r="M1675" s="59"/>
      <c r="N1675" s="59"/>
      <c r="O1675" s="53"/>
      <c r="P1675" s="53"/>
      <c r="Q1675" s="57">
        <f t="shared" si="706"/>
        <v>0</v>
      </c>
      <c r="R1675" s="53"/>
      <c r="S1675" s="53">
        <f t="shared" si="707"/>
        <v>0</v>
      </c>
      <c r="T1675" s="58"/>
      <c r="U1675" s="58"/>
      <c r="V1675" s="53">
        <f t="shared" si="708"/>
        <v>0</v>
      </c>
      <c r="W1675" s="59"/>
      <c r="X1675" s="6"/>
    </row>
    <row r="1676" spans="1:24" s="35" customFormat="1" ht="31.5" x14ac:dyDescent="0.25">
      <c r="A1676" s="33" t="s">
        <v>288</v>
      </c>
      <c r="B1676" s="44" t="s">
        <v>334</v>
      </c>
      <c r="C1676" s="37" t="s">
        <v>267</v>
      </c>
      <c r="D1676" s="43" t="s">
        <v>268</v>
      </c>
      <c r="E1676" s="53"/>
      <c r="F1676" s="53">
        <f>E1676/12*1</f>
        <v>0</v>
      </c>
      <c r="G1676" s="53"/>
      <c r="H1676" s="53"/>
      <c r="I1676" s="54"/>
      <c r="J1676" s="50"/>
      <c r="K1676" s="54"/>
      <c r="L1676" s="55"/>
      <c r="M1676" s="59"/>
      <c r="N1676" s="59"/>
      <c r="O1676" s="53"/>
      <c r="P1676" s="53"/>
      <c r="Q1676" s="57">
        <f t="shared" si="706"/>
        <v>0</v>
      </c>
      <c r="R1676" s="53"/>
      <c r="S1676" s="53">
        <f t="shared" si="707"/>
        <v>0</v>
      </c>
      <c r="T1676" s="58"/>
      <c r="U1676" s="58"/>
      <c r="V1676" s="53">
        <f t="shared" si="708"/>
        <v>0</v>
      </c>
      <c r="W1676" s="59"/>
      <c r="X1676" s="6"/>
    </row>
    <row r="1677" spans="1:24" s="35" customFormat="1" ht="15.75" x14ac:dyDescent="0.25">
      <c r="A1677" s="33" t="s">
        <v>288</v>
      </c>
      <c r="B1677" s="44" t="s">
        <v>334</v>
      </c>
      <c r="C1677" s="37" t="s">
        <v>269</v>
      </c>
      <c r="D1677" s="43" t="s">
        <v>270</v>
      </c>
      <c r="E1677" s="53"/>
      <c r="F1677" s="53">
        <f>E1677/12*1</f>
        <v>0</v>
      </c>
      <c r="G1677" s="53"/>
      <c r="H1677" s="53"/>
      <c r="I1677" s="54"/>
      <c r="J1677" s="50"/>
      <c r="K1677" s="54"/>
      <c r="L1677" s="55"/>
      <c r="M1677" s="59"/>
      <c r="N1677" s="59"/>
      <c r="O1677" s="53"/>
      <c r="P1677" s="53"/>
      <c r="Q1677" s="57">
        <f t="shared" si="706"/>
        <v>0</v>
      </c>
      <c r="R1677" s="53"/>
      <c r="S1677" s="53">
        <f t="shared" si="707"/>
        <v>0</v>
      </c>
      <c r="T1677" s="58"/>
      <c r="U1677" s="58"/>
      <c r="V1677" s="53">
        <f t="shared" si="708"/>
        <v>0</v>
      </c>
      <c r="W1677" s="59"/>
      <c r="X1677" s="6"/>
    </row>
    <row r="1678" spans="1:24" s="35" customFormat="1" ht="31.5" x14ac:dyDescent="0.25">
      <c r="A1678" s="33" t="s">
        <v>288</v>
      </c>
      <c r="B1678" s="44" t="s">
        <v>334</v>
      </c>
      <c r="C1678" s="37" t="s">
        <v>271</v>
      </c>
      <c r="D1678" s="43" t="s">
        <v>272</v>
      </c>
      <c r="E1678" s="53"/>
      <c r="F1678" s="53">
        <f t="shared" ref="F1678:F1679" si="730">ROUND(E1678/12*7,0)</f>
        <v>0</v>
      </c>
      <c r="G1678" s="59">
        <v>67.989999999999995</v>
      </c>
      <c r="H1678" s="99"/>
      <c r="I1678" s="119">
        <f t="shared" ref="I1678" si="731">G1678-F1678</f>
        <v>67.989999999999995</v>
      </c>
      <c r="J1678" s="55" t="e">
        <f t="shared" ref="J1678" si="732">ROUND(I1678/F1678*100,2)</f>
        <v>#DIV/0!</v>
      </c>
      <c r="K1678" s="54"/>
      <c r="L1678" s="55"/>
      <c r="M1678" s="59"/>
      <c r="N1678" s="59"/>
      <c r="O1678" s="53"/>
      <c r="P1678" s="53"/>
      <c r="Q1678" s="57">
        <f t="shared" si="706"/>
        <v>0</v>
      </c>
      <c r="R1678" s="53"/>
      <c r="S1678" s="53">
        <f t="shared" si="707"/>
        <v>0</v>
      </c>
      <c r="T1678" s="58"/>
      <c r="U1678" s="58"/>
      <c r="V1678" s="53">
        <f t="shared" si="708"/>
        <v>0</v>
      </c>
      <c r="W1678" s="59"/>
      <c r="X1678" s="6"/>
    </row>
    <row r="1679" spans="1:24" s="35" customFormat="1" ht="15.75" x14ac:dyDescent="0.25">
      <c r="A1679" s="33" t="s">
        <v>288</v>
      </c>
      <c r="B1679" s="44" t="s">
        <v>334</v>
      </c>
      <c r="C1679" s="37" t="s">
        <v>273</v>
      </c>
      <c r="D1679" s="43" t="s">
        <v>274</v>
      </c>
      <c r="E1679" s="53">
        <v>14891</v>
      </c>
      <c r="F1679" s="53">
        <f t="shared" si="730"/>
        <v>8686</v>
      </c>
      <c r="G1679" s="59">
        <v>686.48</v>
      </c>
      <c r="H1679" s="99">
        <v>42</v>
      </c>
      <c r="I1679" s="119"/>
      <c r="J1679" s="55"/>
      <c r="K1679" s="54">
        <f t="shared" ref="K1679" si="733">G1679-F1679</f>
        <v>-7999.52</v>
      </c>
      <c r="L1679" s="55">
        <f t="shared" ref="L1679" si="734">ROUND(K1679*100/-F1679,2)</f>
        <v>92.1</v>
      </c>
      <c r="M1679" s="59"/>
      <c r="N1679" s="59"/>
      <c r="O1679" s="53"/>
      <c r="P1679" s="53"/>
      <c r="Q1679" s="57">
        <f t="shared" si="706"/>
        <v>0</v>
      </c>
      <c r="R1679" s="53"/>
      <c r="S1679" s="53">
        <f t="shared" si="707"/>
        <v>0</v>
      </c>
      <c r="T1679" s="58"/>
      <c r="U1679" s="58"/>
      <c r="V1679" s="53">
        <f t="shared" si="708"/>
        <v>0</v>
      </c>
      <c r="W1679" s="59"/>
      <c r="X1679" s="6"/>
    </row>
    <row r="1680" spans="1:24" s="35" customFormat="1" ht="31.5" x14ac:dyDescent="0.25">
      <c r="A1680" s="33" t="s">
        <v>288</v>
      </c>
      <c r="B1680" s="44" t="s">
        <v>334</v>
      </c>
      <c r="C1680" s="37" t="s">
        <v>275</v>
      </c>
      <c r="D1680" s="43" t="s">
        <v>276</v>
      </c>
      <c r="E1680" s="53"/>
      <c r="F1680" s="53"/>
      <c r="G1680" s="53"/>
      <c r="H1680" s="53"/>
      <c r="I1680" s="54"/>
      <c r="J1680" s="50"/>
      <c r="K1680" s="54"/>
      <c r="L1680" s="55"/>
      <c r="M1680" s="59"/>
      <c r="N1680" s="59"/>
      <c r="O1680" s="53"/>
      <c r="P1680" s="53"/>
      <c r="Q1680" s="57">
        <f t="shared" si="706"/>
        <v>0</v>
      </c>
      <c r="R1680" s="53"/>
      <c r="S1680" s="53">
        <f t="shared" si="707"/>
        <v>0</v>
      </c>
      <c r="T1680" s="58"/>
      <c r="U1680" s="58"/>
      <c r="V1680" s="53">
        <f t="shared" si="708"/>
        <v>0</v>
      </c>
      <c r="W1680" s="59"/>
      <c r="X1680" s="6"/>
    </row>
    <row r="1681" spans="1:27" s="35" customFormat="1" ht="15.75" x14ac:dyDescent="0.25">
      <c r="A1681" s="33" t="s">
        <v>288</v>
      </c>
      <c r="B1681" s="44" t="s">
        <v>334</v>
      </c>
      <c r="C1681" s="37" t="s">
        <v>352</v>
      </c>
      <c r="D1681" s="43" t="s">
        <v>350</v>
      </c>
      <c r="E1681" s="53"/>
      <c r="F1681" s="53">
        <f>ROUND(E1681/12*7,0)</f>
        <v>0</v>
      </c>
      <c r="G1681" s="59">
        <v>4618.8</v>
      </c>
      <c r="H1681" s="99"/>
      <c r="I1681" s="119">
        <f t="shared" ref="I1681" si="735">G1681-F1681</f>
        <v>4618.8</v>
      </c>
      <c r="J1681" s="55" t="e">
        <f t="shared" ref="J1681" si="736">ROUND(I1681/F1681*100,2)</f>
        <v>#DIV/0!</v>
      </c>
      <c r="K1681" s="54"/>
      <c r="L1681" s="55"/>
      <c r="M1681" s="59"/>
      <c r="N1681" s="59"/>
      <c r="O1681" s="53"/>
      <c r="P1681" s="53"/>
      <c r="Q1681" s="57"/>
      <c r="R1681" s="53"/>
      <c r="S1681" s="53"/>
      <c r="T1681" s="58"/>
      <c r="U1681" s="58"/>
      <c r="V1681" s="53"/>
      <c r="W1681" s="59"/>
      <c r="X1681" s="6"/>
    </row>
    <row r="1682" spans="1:27" s="35" customFormat="1" ht="15.75" x14ac:dyDescent="0.25">
      <c r="A1682" s="33" t="s">
        <v>288</v>
      </c>
      <c r="B1682" s="44" t="s">
        <v>334</v>
      </c>
      <c r="C1682" s="37" t="s">
        <v>353</v>
      </c>
      <c r="D1682" s="38" t="s">
        <v>354</v>
      </c>
      <c r="E1682" s="53"/>
      <c r="F1682" s="99">
        <f>E1682/12*1</f>
        <v>0</v>
      </c>
      <c r="G1682" s="53"/>
      <c r="H1682" s="53"/>
      <c r="I1682" s="54"/>
      <c r="J1682" s="50"/>
      <c r="K1682" s="54"/>
      <c r="L1682" s="55"/>
      <c r="M1682" s="59"/>
      <c r="N1682" s="59"/>
      <c r="O1682" s="53"/>
      <c r="P1682" s="53"/>
      <c r="Q1682" s="57">
        <f>O1682-P1682</f>
        <v>0</v>
      </c>
      <c r="R1682" s="53"/>
      <c r="S1682" s="53">
        <f>ROUND(R1682/12*3,0)</f>
        <v>0</v>
      </c>
      <c r="T1682" s="58"/>
      <c r="U1682" s="58"/>
      <c r="V1682" s="53">
        <f>T1682-U1682</f>
        <v>0</v>
      </c>
      <c r="W1682" s="59"/>
      <c r="X1682" s="6"/>
    </row>
    <row r="1683" spans="1:27" s="35" customFormat="1" ht="15.75" x14ac:dyDescent="0.25">
      <c r="A1683" s="33" t="s">
        <v>288</v>
      </c>
      <c r="B1683" s="44" t="s">
        <v>334</v>
      </c>
      <c r="C1683" s="37" t="s">
        <v>359</v>
      </c>
      <c r="D1683" s="43" t="s">
        <v>318</v>
      </c>
      <c r="E1683" s="53"/>
      <c r="F1683" s="99">
        <f>E1683/12*1</f>
        <v>0</v>
      </c>
      <c r="G1683" s="53"/>
      <c r="H1683" s="53"/>
      <c r="I1683" s="54"/>
      <c r="J1683" s="50"/>
      <c r="K1683" s="54"/>
      <c r="L1683" s="55"/>
      <c r="M1683" s="59"/>
      <c r="N1683" s="59"/>
      <c r="O1683" s="53"/>
      <c r="P1683" s="53"/>
      <c r="Q1683" s="57"/>
      <c r="R1683" s="53"/>
      <c r="S1683" s="53"/>
      <c r="T1683" s="53"/>
      <c r="U1683" s="53"/>
      <c r="V1683" s="53"/>
      <c r="W1683" s="59"/>
      <c r="X1683" s="6"/>
    </row>
    <row r="1684" spans="1:27" s="35" customFormat="1" ht="15.75" x14ac:dyDescent="0.25">
      <c r="A1684" s="33" t="s">
        <v>288</v>
      </c>
      <c r="B1684" s="44" t="s">
        <v>334</v>
      </c>
      <c r="C1684" s="37" t="s">
        <v>379</v>
      </c>
      <c r="D1684" s="39" t="s">
        <v>360</v>
      </c>
      <c r="E1684" s="53">
        <v>16</v>
      </c>
      <c r="F1684" s="53">
        <f>ROUND(E1684/12*7,0)</f>
        <v>9</v>
      </c>
      <c r="G1684" s="59">
        <v>14.54</v>
      </c>
      <c r="H1684" s="99">
        <v>15</v>
      </c>
      <c r="I1684" s="119">
        <f t="shared" ref="I1684" si="737">G1684-F1684</f>
        <v>5.5399999999999991</v>
      </c>
      <c r="J1684" s="55">
        <f t="shared" ref="J1684" si="738">ROUND(I1684/F1684*100,2)</f>
        <v>61.56</v>
      </c>
      <c r="K1684" s="54"/>
      <c r="L1684" s="55"/>
      <c r="M1684" s="59"/>
      <c r="N1684" s="59"/>
      <c r="O1684" s="53"/>
      <c r="P1684" s="53"/>
      <c r="Q1684" s="57"/>
      <c r="R1684" s="53"/>
      <c r="S1684" s="53"/>
      <c r="T1684" s="53"/>
      <c r="U1684" s="53"/>
      <c r="V1684" s="53"/>
      <c r="W1684" s="59"/>
      <c r="X1684" s="6"/>
    </row>
    <row r="1685" spans="1:27" s="35" customFormat="1" ht="15.75" x14ac:dyDescent="0.25">
      <c r="A1685" s="33" t="s">
        <v>288</v>
      </c>
      <c r="B1685" s="44" t="s">
        <v>334</v>
      </c>
      <c r="C1685" s="98" t="s">
        <v>386</v>
      </c>
      <c r="D1685" s="117" t="s">
        <v>387</v>
      </c>
      <c r="E1685" s="53">
        <v>88206</v>
      </c>
      <c r="F1685" s="53">
        <v>88206</v>
      </c>
      <c r="G1685" s="53">
        <v>88206</v>
      </c>
      <c r="H1685" s="53">
        <v>88206</v>
      </c>
      <c r="I1685" s="119">
        <f>G1685-F1685</f>
        <v>0</v>
      </c>
      <c r="J1685" s="55">
        <f>ROUND(I1685/F1685*100,2)</f>
        <v>0</v>
      </c>
      <c r="K1685" s="54">
        <f>G1685-F1685</f>
        <v>0</v>
      </c>
      <c r="L1685" s="55">
        <f>ROUND(K1685*100/-F1685,2)</f>
        <v>0</v>
      </c>
      <c r="M1685" s="59"/>
      <c r="N1685" s="59"/>
      <c r="O1685" s="53"/>
      <c r="P1685" s="53"/>
      <c r="Q1685" s="57"/>
      <c r="R1685" s="53"/>
      <c r="S1685" s="53"/>
      <c r="T1685" s="53"/>
      <c r="U1685" s="53"/>
      <c r="V1685" s="53"/>
      <c r="W1685" s="59"/>
      <c r="X1685" s="6"/>
    </row>
    <row r="1686" spans="1:27" s="77" customFormat="1" ht="15.75" x14ac:dyDescent="0.25">
      <c r="A1686" s="100" t="s">
        <v>289</v>
      </c>
      <c r="B1686" s="100" t="s">
        <v>335</v>
      </c>
      <c r="C1686" s="101" t="s">
        <v>102</v>
      </c>
      <c r="D1686" s="102" t="s">
        <v>21</v>
      </c>
      <c r="E1686" s="103">
        <f>E1687+E1727</f>
        <v>15334990</v>
      </c>
      <c r="F1686" s="103">
        <f>F1687+F1727</f>
        <v>8971069.25</v>
      </c>
      <c r="G1686" s="103">
        <f>G1687+G1727</f>
        <v>8870362.110000005</v>
      </c>
      <c r="H1686" s="103">
        <f>H1687+H1727</f>
        <v>8785158</v>
      </c>
      <c r="I1686" s="127">
        <f>I1687+I1727</f>
        <v>298250.76000000513</v>
      </c>
      <c r="J1686" s="104">
        <f>ROUND(I1686/F1686*100,2)</f>
        <v>3.32</v>
      </c>
      <c r="K1686" s="127">
        <f>K1687+K1727</f>
        <v>-427574.27999999997</v>
      </c>
      <c r="L1686" s="106">
        <f>ROUND(K1686*100/-F1686,2)</f>
        <v>4.7699999999999996</v>
      </c>
      <c r="M1686" s="103">
        <f t="shared" ref="M1686:V1686" si="739">M1687+M1727</f>
        <v>442915</v>
      </c>
      <c r="N1686" s="103">
        <f t="shared" si="739"/>
        <v>258367.08</v>
      </c>
      <c r="O1686" s="103">
        <f t="shared" si="739"/>
        <v>228378</v>
      </c>
      <c r="P1686" s="103">
        <f t="shared" si="739"/>
        <v>223728</v>
      </c>
      <c r="Q1686" s="127">
        <f t="shared" si="739"/>
        <v>4650</v>
      </c>
      <c r="R1686" s="103">
        <f t="shared" si="739"/>
        <v>9492</v>
      </c>
      <c r="S1686" s="103">
        <f t="shared" si="739"/>
        <v>5541</v>
      </c>
      <c r="T1686" s="103">
        <f t="shared" si="739"/>
        <v>5283</v>
      </c>
      <c r="U1686" s="103">
        <f t="shared" si="739"/>
        <v>5220</v>
      </c>
      <c r="V1686" s="103">
        <f t="shared" si="739"/>
        <v>63</v>
      </c>
      <c r="W1686" s="107">
        <v>172431</v>
      </c>
      <c r="X1686" s="47"/>
    </row>
    <row r="1687" spans="1:27" s="77" customFormat="1" ht="15.75" x14ac:dyDescent="0.25">
      <c r="A1687" s="33" t="s">
        <v>289</v>
      </c>
      <c r="B1687" s="21">
        <v>1</v>
      </c>
      <c r="C1687" s="23" t="s">
        <v>102</v>
      </c>
      <c r="D1687" s="27" t="s">
        <v>22</v>
      </c>
      <c r="E1687" s="52">
        <f>E1688+E1694+E1708</f>
        <v>13624046</v>
      </c>
      <c r="F1687" s="52">
        <f>F1688+F1694+F1708</f>
        <v>7950794.3300000001</v>
      </c>
      <c r="G1687" s="52">
        <f>G1688+G1694+G1708</f>
        <v>7807634.650000005</v>
      </c>
      <c r="H1687" s="52">
        <f>H1688+H1694+H1708</f>
        <v>7845259</v>
      </c>
      <c r="I1687" s="124">
        <f>I1688+I1694+I1708</f>
        <v>141827.65000000517</v>
      </c>
      <c r="J1687" s="50">
        <f>ROUND(I1687/F1687*100,2)</f>
        <v>1.78</v>
      </c>
      <c r="K1687" s="124">
        <f>K1688+K1694+K1708</f>
        <v>-299954.32999999996</v>
      </c>
      <c r="L1687" s="55">
        <f>ROUND(K1687*100/-F1687,2)</f>
        <v>3.77</v>
      </c>
      <c r="M1687" s="49">
        <v>372679</v>
      </c>
      <c r="N1687" s="49">
        <f>ROUND(M1687/12*7,2)</f>
        <v>217396.08</v>
      </c>
      <c r="O1687" s="52">
        <f t="shared" ref="O1687:V1687" si="740">O1688+O1694+O1708</f>
        <v>201088</v>
      </c>
      <c r="P1687" s="52">
        <f t="shared" si="740"/>
        <v>201058</v>
      </c>
      <c r="Q1687" s="124">
        <f t="shared" si="740"/>
        <v>30</v>
      </c>
      <c r="R1687" s="52">
        <f t="shared" si="740"/>
        <v>8500</v>
      </c>
      <c r="S1687" s="52">
        <f t="shared" si="740"/>
        <v>4962</v>
      </c>
      <c r="T1687" s="59">
        <f t="shared" si="740"/>
        <v>4709</v>
      </c>
      <c r="U1687" s="59">
        <f t="shared" si="740"/>
        <v>4709</v>
      </c>
      <c r="V1687" s="59">
        <f t="shared" si="740"/>
        <v>0</v>
      </c>
      <c r="W1687" s="59"/>
      <c r="X1687" s="25"/>
    </row>
    <row r="1688" spans="1:27" s="77" customFormat="1" ht="15.75" x14ac:dyDescent="0.25">
      <c r="A1688" s="33" t="s">
        <v>289</v>
      </c>
      <c r="B1688" s="33" t="s">
        <v>329</v>
      </c>
      <c r="C1688" s="23" t="s">
        <v>102</v>
      </c>
      <c r="D1688" s="32" t="s">
        <v>23</v>
      </c>
      <c r="E1688" s="49">
        <f t="shared" ref="E1688:L1688" si="741">SUM(E1689:E1693)</f>
        <v>11268033</v>
      </c>
      <c r="F1688" s="49">
        <f t="shared" si="741"/>
        <v>6573273</v>
      </c>
      <c r="G1688" s="49">
        <f t="shared" si="741"/>
        <v>6389212</v>
      </c>
      <c r="H1688" s="49">
        <f t="shared" si="741"/>
        <v>6573273</v>
      </c>
      <c r="I1688" s="128">
        <f t="shared" si="741"/>
        <v>0</v>
      </c>
      <c r="J1688" s="128">
        <f t="shared" si="741"/>
        <v>0</v>
      </c>
      <c r="K1688" s="128">
        <f t="shared" si="741"/>
        <v>-184061</v>
      </c>
      <c r="L1688" s="49">
        <f t="shared" si="741"/>
        <v>4.2</v>
      </c>
      <c r="M1688" s="49"/>
      <c r="N1688" s="49"/>
      <c r="O1688" s="52">
        <f t="shared" ref="O1688:V1688" si="742">SUM(O1689:O1693)</f>
        <v>184540</v>
      </c>
      <c r="P1688" s="52">
        <f t="shared" si="742"/>
        <v>184510</v>
      </c>
      <c r="Q1688" s="124">
        <f t="shared" si="742"/>
        <v>30</v>
      </c>
      <c r="R1688" s="52">
        <f t="shared" si="742"/>
        <v>7930</v>
      </c>
      <c r="S1688" s="52">
        <f t="shared" si="742"/>
        <v>4626</v>
      </c>
      <c r="T1688" s="52">
        <f t="shared" si="742"/>
        <v>4422</v>
      </c>
      <c r="U1688" s="49">
        <f t="shared" si="742"/>
        <v>4422</v>
      </c>
      <c r="V1688" s="49">
        <f t="shared" si="742"/>
        <v>0</v>
      </c>
      <c r="W1688" s="49"/>
      <c r="X1688" s="25"/>
    </row>
    <row r="1689" spans="1:27" s="77" customFormat="1" ht="15.75" x14ac:dyDescent="0.25">
      <c r="A1689" s="156" t="s">
        <v>289</v>
      </c>
      <c r="B1689" s="33" t="s">
        <v>329</v>
      </c>
      <c r="C1689" s="23" t="s">
        <v>73</v>
      </c>
      <c r="D1689" s="34" t="s">
        <v>106</v>
      </c>
      <c r="E1689" s="53">
        <v>7519521</v>
      </c>
      <c r="F1689" s="99">
        <f>626784*3+626574*4</f>
        <v>4386648</v>
      </c>
      <c r="G1689" s="99">
        <v>4202587</v>
      </c>
      <c r="H1689" s="99">
        <v>4386648</v>
      </c>
      <c r="I1689" s="119"/>
      <c r="J1689" s="55"/>
      <c r="K1689" s="54">
        <f>G1689-F1689</f>
        <v>-184061</v>
      </c>
      <c r="L1689" s="55">
        <f>ROUND(K1689*100/-F1689,2)</f>
        <v>4.2</v>
      </c>
      <c r="M1689" s="53"/>
      <c r="N1689" s="53"/>
      <c r="O1689" s="53">
        <v>184540</v>
      </c>
      <c r="P1689" s="53">
        <v>184510</v>
      </c>
      <c r="Q1689" s="57">
        <f>O1689-P1689</f>
        <v>30</v>
      </c>
      <c r="R1689" s="74">
        <v>7930</v>
      </c>
      <c r="S1689" s="53">
        <f>ROUND(R1689/12*7,0)</f>
        <v>4626</v>
      </c>
      <c r="T1689" s="58">
        <v>4422</v>
      </c>
      <c r="U1689" s="58">
        <v>4422</v>
      </c>
      <c r="V1689" s="53">
        <f>T1689-U1689</f>
        <v>0</v>
      </c>
      <c r="W1689" s="53"/>
      <c r="X1689" s="6"/>
      <c r="Z1689" s="176"/>
      <c r="AA1689" s="176"/>
    </row>
    <row r="1690" spans="1:27" s="81" customFormat="1" ht="29.25" customHeight="1" x14ac:dyDescent="0.25">
      <c r="A1690" s="33" t="s">
        <v>289</v>
      </c>
      <c r="B1690" s="33" t="s">
        <v>329</v>
      </c>
      <c r="C1690" s="23" t="s">
        <v>74</v>
      </c>
      <c r="D1690" s="116" t="s">
        <v>104</v>
      </c>
      <c r="E1690" s="53">
        <v>3574911</v>
      </c>
      <c r="F1690" s="99">
        <f>297909*7</f>
        <v>2085363</v>
      </c>
      <c r="G1690" s="99">
        <v>2085363</v>
      </c>
      <c r="H1690" s="99">
        <v>2085363</v>
      </c>
      <c r="I1690" s="119"/>
      <c r="J1690" s="55"/>
      <c r="K1690" s="54"/>
      <c r="L1690" s="55"/>
      <c r="M1690" s="59"/>
      <c r="N1690" s="59"/>
      <c r="O1690" s="53"/>
      <c r="P1690" s="53"/>
      <c r="Q1690" s="59">
        <f>O1690-P1690</f>
        <v>0</v>
      </c>
      <c r="R1690" s="53"/>
      <c r="S1690" s="53">
        <f>ROUND(R1690/12*3,0)</f>
        <v>0</v>
      </c>
      <c r="T1690" s="53"/>
      <c r="U1690" s="53"/>
      <c r="V1690" s="53">
        <f>T1690-U1690</f>
        <v>0</v>
      </c>
      <c r="W1690" s="59"/>
      <c r="X1690" s="6"/>
    </row>
    <row r="1691" spans="1:27" s="81" customFormat="1" ht="26.25" customHeight="1" x14ac:dyDescent="0.25">
      <c r="A1691" s="33" t="s">
        <v>289</v>
      </c>
      <c r="B1691" s="33" t="s">
        <v>329</v>
      </c>
      <c r="C1691" s="23" t="s">
        <v>74</v>
      </c>
      <c r="D1691" s="116" t="s">
        <v>105</v>
      </c>
      <c r="E1691" s="53">
        <v>173601</v>
      </c>
      <c r="F1691" s="53">
        <f>14466*7</f>
        <v>101262</v>
      </c>
      <c r="G1691" s="99">
        <v>101262</v>
      </c>
      <c r="H1691" s="99">
        <v>101262</v>
      </c>
      <c r="I1691" s="119"/>
      <c r="J1691" s="55"/>
      <c r="K1691" s="54"/>
      <c r="L1691" s="55"/>
      <c r="M1691" s="59"/>
      <c r="N1691" s="59"/>
      <c r="O1691" s="53"/>
      <c r="P1691" s="53"/>
      <c r="Q1691" s="59">
        <f>O1691-P1691</f>
        <v>0</v>
      </c>
      <c r="R1691" s="53"/>
      <c r="S1691" s="53">
        <f>ROUND(R1691/12*3,0)</f>
        <v>0</v>
      </c>
      <c r="T1691" s="53"/>
      <c r="U1691" s="53"/>
      <c r="V1691" s="53">
        <f>T1691-U1691</f>
        <v>0</v>
      </c>
      <c r="W1691" s="59"/>
      <c r="X1691" s="6"/>
    </row>
    <row r="1692" spans="1:27" s="81" customFormat="1" ht="22.5" customHeight="1" x14ac:dyDescent="0.25">
      <c r="A1692" s="33" t="s">
        <v>289</v>
      </c>
      <c r="B1692" s="33" t="s">
        <v>329</v>
      </c>
      <c r="C1692" s="23" t="s">
        <v>75</v>
      </c>
      <c r="D1692" s="34" t="s">
        <v>320</v>
      </c>
      <c r="E1692" s="53"/>
      <c r="F1692" s="53"/>
      <c r="G1692" s="53"/>
      <c r="H1692" s="53"/>
      <c r="I1692" s="119"/>
      <c r="J1692" s="55"/>
      <c r="K1692" s="119"/>
      <c r="L1692" s="55"/>
      <c r="M1692" s="59"/>
      <c r="N1692" s="59"/>
      <c r="O1692" s="53"/>
      <c r="P1692" s="53"/>
      <c r="Q1692" s="59">
        <f>O1692-P1692</f>
        <v>0</v>
      </c>
      <c r="R1692" s="53"/>
      <c r="S1692" s="53">
        <f>ROUND(R1692/12*3,0)</f>
        <v>0</v>
      </c>
      <c r="T1692" s="53"/>
      <c r="U1692" s="53"/>
      <c r="V1692" s="53">
        <f>T1692-U1692</f>
        <v>0</v>
      </c>
      <c r="W1692" s="59"/>
      <c r="X1692" s="6"/>
    </row>
    <row r="1693" spans="1:27" s="77" customFormat="1" ht="31.5" x14ac:dyDescent="0.25">
      <c r="A1693" s="33" t="s">
        <v>289</v>
      </c>
      <c r="B1693" s="33" t="s">
        <v>329</v>
      </c>
      <c r="C1693" s="23" t="s">
        <v>76</v>
      </c>
      <c r="D1693" s="34" t="s">
        <v>108</v>
      </c>
      <c r="E1693" s="53"/>
      <c r="F1693" s="53"/>
      <c r="G1693" s="53"/>
      <c r="H1693" s="53"/>
      <c r="I1693" s="54"/>
      <c r="J1693" s="50"/>
      <c r="K1693" s="54"/>
      <c r="L1693" s="55"/>
      <c r="M1693" s="59"/>
      <c r="N1693" s="59"/>
      <c r="O1693" s="53"/>
      <c r="P1693" s="53"/>
      <c r="Q1693" s="57">
        <f>O1693-P1693</f>
        <v>0</v>
      </c>
      <c r="R1693" s="53"/>
      <c r="S1693" s="53">
        <f>ROUND(R1693/12*3,0)</f>
        <v>0</v>
      </c>
      <c r="T1693" s="58"/>
      <c r="U1693" s="58"/>
      <c r="V1693" s="53">
        <f>T1693-U1693</f>
        <v>0</v>
      </c>
      <c r="W1693" s="59"/>
      <c r="X1693" s="6"/>
    </row>
    <row r="1694" spans="1:27" s="77" customFormat="1" ht="15.75" x14ac:dyDescent="0.25">
      <c r="A1694" s="33" t="s">
        <v>289</v>
      </c>
      <c r="B1694" s="22" t="s">
        <v>330</v>
      </c>
      <c r="C1694" s="36"/>
      <c r="D1694" s="32" t="s">
        <v>24</v>
      </c>
      <c r="E1694" s="61">
        <f t="shared" ref="E1694:K1694" si="743">SUM(E1695:E1707)</f>
        <v>1116160</v>
      </c>
      <c r="F1694" s="61">
        <f t="shared" si="743"/>
        <v>651093.32999999996</v>
      </c>
      <c r="G1694" s="61">
        <f t="shared" si="743"/>
        <v>535200</v>
      </c>
      <c r="H1694" s="61">
        <f t="shared" si="743"/>
        <v>535200</v>
      </c>
      <c r="I1694" s="120">
        <f t="shared" si="743"/>
        <v>0</v>
      </c>
      <c r="J1694" s="120">
        <f t="shared" si="743"/>
        <v>0</v>
      </c>
      <c r="K1694" s="120">
        <f t="shared" si="743"/>
        <v>-115893.32999999996</v>
      </c>
      <c r="L1694" s="55">
        <f>ROUND(K1694*100/-F1694,2)</f>
        <v>17.8</v>
      </c>
      <c r="M1694" s="61"/>
      <c r="N1694" s="61"/>
      <c r="O1694" s="61">
        <f t="shared" ref="O1694:V1694" si="744">SUM(O1695:O1707)</f>
        <v>15115</v>
      </c>
      <c r="P1694" s="61">
        <f t="shared" si="744"/>
        <v>15115</v>
      </c>
      <c r="Q1694" s="120">
        <f t="shared" si="744"/>
        <v>0</v>
      </c>
      <c r="R1694" s="61">
        <f t="shared" si="744"/>
        <v>561</v>
      </c>
      <c r="S1694" s="61">
        <f t="shared" si="744"/>
        <v>327</v>
      </c>
      <c r="T1694" s="137">
        <f t="shared" si="744"/>
        <v>264</v>
      </c>
      <c r="U1694" s="137">
        <f t="shared" si="744"/>
        <v>264</v>
      </c>
      <c r="V1694" s="61">
        <f t="shared" si="744"/>
        <v>0</v>
      </c>
      <c r="W1694" s="68"/>
      <c r="X1694" s="6"/>
    </row>
    <row r="1695" spans="1:27" s="77" customFormat="1" ht="15.75" x14ac:dyDescent="0.25">
      <c r="A1695" s="33" t="s">
        <v>289</v>
      </c>
      <c r="B1695" s="33" t="s">
        <v>330</v>
      </c>
      <c r="C1695" s="37" t="s">
        <v>25</v>
      </c>
      <c r="D1695" s="34" t="s">
        <v>54</v>
      </c>
      <c r="E1695" s="53">
        <v>1116160</v>
      </c>
      <c r="F1695" s="53">
        <f>ROUND(E1695/12*7,2)</f>
        <v>651093.32999999996</v>
      </c>
      <c r="G1695" s="99">
        <v>535200</v>
      </c>
      <c r="H1695" s="99">
        <v>535200</v>
      </c>
      <c r="I1695" s="119"/>
      <c r="J1695" s="55"/>
      <c r="K1695" s="54">
        <f>G1695-F1695</f>
        <v>-115893.32999999996</v>
      </c>
      <c r="L1695" s="55">
        <f>ROUND(K1695*100/-F1695,2)</f>
        <v>17.8</v>
      </c>
      <c r="M1695" s="59"/>
      <c r="N1695" s="59"/>
      <c r="O1695" s="53">
        <v>15115</v>
      </c>
      <c r="P1695" s="53">
        <v>15115</v>
      </c>
      <c r="Q1695" s="57">
        <f t="shared" ref="Q1695:Q1707" si="745">O1695-P1695</f>
        <v>0</v>
      </c>
      <c r="R1695" s="74">
        <v>561</v>
      </c>
      <c r="S1695" s="53">
        <f>ROUND(R1695/12*7,0)</f>
        <v>327</v>
      </c>
      <c r="T1695" s="58">
        <v>264</v>
      </c>
      <c r="U1695" s="58">
        <v>264</v>
      </c>
      <c r="V1695" s="53">
        <f t="shared" ref="V1695:V1707" si="746">T1695-U1695</f>
        <v>0</v>
      </c>
      <c r="W1695" s="59"/>
      <c r="X1695" s="6"/>
    </row>
    <row r="1696" spans="1:27" s="77" customFormat="1" ht="15.75" x14ac:dyDescent="0.25">
      <c r="A1696" s="33" t="s">
        <v>289</v>
      </c>
      <c r="B1696" s="33" t="s">
        <v>330</v>
      </c>
      <c r="C1696" s="37" t="s">
        <v>26</v>
      </c>
      <c r="D1696" s="34" t="s">
        <v>27</v>
      </c>
      <c r="E1696" s="53"/>
      <c r="F1696" s="53"/>
      <c r="G1696" s="53"/>
      <c r="H1696" s="53"/>
      <c r="I1696" s="54"/>
      <c r="J1696" s="50"/>
      <c r="K1696" s="54"/>
      <c r="L1696" s="55"/>
      <c r="M1696" s="59"/>
      <c r="N1696" s="59"/>
      <c r="O1696" s="53"/>
      <c r="P1696" s="53"/>
      <c r="Q1696" s="57">
        <f t="shared" si="745"/>
        <v>0</v>
      </c>
      <c r="R1696" s="53"/>
      <c r="S1696" s="53">
        <f t="shared" ref="S1696:S1707" si="747">ROUND(R1696/12*3,0)</f>
        <v>0</v>
      </c>
      <c r="T1696" s="58"/>
      <c r="U1696" s="58"/>
      <c r="V1696" s="53">
        <f t="shared" si="746"/>
        <v>0</v>
      </c>
      <c r="W1696" s="59"/>
      <c r="X1696" s="6"/>
    </row>
    <row r="1697" spans="1:28" s="77" customFormat="1" ht="31.5" x14ac:dyDescent="0.25">
      <c r="A1697" s="33" t="s">
        <v>289</v>
      </c>
      <c r="B1697" s="33" t="s">
        <v>330</v>
      </c>
      <c r="C1697" s="37" t="s">
        <v>28</v>
      </c>
      <c r="D1697" s="34" t="s">
        <v>29</v>
      </c>
      <c r="E1697" s="53"/>
      <c r="F1697" s="53"/>
      <c r="G1697" s="53"/>
      <c r="H1697" s="53"/>
      <c r="I1697" s="54"/>
      <c r="J1697" s="50"/>
      <c r="K1697" s="54"/>
      <c r="L1697" s="55"/>
      <c r="M1697" s="59"/>
      <c r="N1697" s="59"/>
      <c r="O1697" s="53"/>
      <c r="P1697" s="53"/>
      <c r="Q1697" s="57">
        <f t="shared" si="745"/>
        <v>0</v>
      </c>
      <c r="R1697" s="53"/>
      <c r="S1697" s="53">
        <f t="shared" si="747"/>
        <v>0</v>
      </c>
      <c r="T1697" s="58"/>
      <c r="U1697" s="58"/>
      <c r="V1697" s="53">
        <f t="shared" si="746"/>
        <v>0</v>
      </c>
      <c r="W1697" s="59"/>
      <c r="X1697" s="6"/>
    </row>
    <row r="1698" spans="1:28" s="77" customFormat="1" ht="15.75" x14ac:dyDescent="0.25">
      <c r="A1698" s="33" t="s">
        <v>289</v>
      </c>
      <c r="B1698" s="33" t="s">
        <v>330</v>
      </c>
      <c r="C1698" s="37" t="s">
        <v>56</v>
      </c>
      <c r="D1698" s="34" t="s">
        <v>53</v>
      </c>
      <c r="E1698" s="53"/>
      <c r="F1698" s="53"/>
      <c r="G1698" s="53"/>
      <c r="H1698" s="53"/>
      <c r="I1698" s="119"/>
      <c r="J1698" s="50"/>
      <c r="K1698" s="119"/>
      <c r="L1698" s="55"/>
      <c r="M1698" s="59"/>
      <c r="N1698" s="59"/>
      <c r="O1698" s="53"/>
      <c r="P1698" s="53"/>
      <c r="Q1698" s="59">
        <f t="shared" si="745"/>
        <v>0</v>
      </c>
      <c r="R1698" s="53"/>
      <c r="S1698" s="53">
        <f t="shared" si="747"/>
        <v>0</v>
      </c>
      <c r="T1698" s="53"/>
      <c r="U1698" s="53"/>
      <c r="V1698" s="53">
        <f t="shared" si="746"/>
        <v>0</v>
      </c>
      <c r="W1698" s="59"/>
      <c r="X1698" s="6"/>
    </row>
    <row r="1699" spans="1:28" s="77" customFormat="1" ht="15.75" x14ac:dyDescent="0.25">
      <c r="A1699" s="33" t="s">
        <v>289</v>
      </c>
      <c r="B1699" s="33" t="s">
        <v>330</v>
      </c>
      <c r="C1699" s="37" t="s">
        <v>57</v>
      </c>
      <c r="D1699" s="34" t="s">
        <v>68</v>
      </c>
      <c r="E1699" s="53"/>
      <c r="F1699" s="53"/>
      <c r="G1699" s="53"/>
      <c r="H1699" s="53"/>
      <c r="I1699" s="54"/>
      <c r="J1699" s="50"/>
      <c r="K1699" s="54"/>
      <c r="L1699" s="55"/>
      <c r="M1699" s="59"/>
      <c r="N1699" s="59"/>
      <c r="O1699" s="53"/>
      <c r="P1699" s="53"/>
      <c r="Q1699" s="57">
        <f t="shared" si="745"/>
        <v>0</v>
      </c>
      <c r="R1699" s="53"/>
      <c r="S1699" s="53">
        <f t="shared" si="747"/>
        <v>0</v>
      </c>
      <c r="T1699" s="58"/>
      <c r="U1699" s="58"/>
      <c r="V1699" s="53">
        <f t="shared" si="746"/>
        <v>0</v>
      </c>
      <c r="W1699" s="59"/>
      <c r="X1699" s="6"/>
    </row>
    <row r="1700" spans="1:28" s="77" customFormat="1" ht="15.75" x14ac:dyDescent="0.25">
      <c r="A1700" s="33" t="s">
        <v>289</v>
      </c>
      <c r="B1700" s="33" t="s">
        <v>330</v>
      </c>
      <c r="C1700" s="37" t="s">
        <v>58</v>
      </c>
      <c r="D1700" s="34" t="s">
        <v>70</v>
      </c>
      <c r="E1700" s="53"/>
      <c r="F1700" s="53"/>
      <c r="G1700" s="53"/>
      <c r="H1700" s="53"/>
      <c r="I1700" s="54"/>
      <c r="J1700" s="50"/>
      <c r="K1700" s="54"/>
      <c r="L1700" s="55"/>
      <c r="M1700" s="59"/>
      <c r="N1700" s="59"/>
      <c r="O1700" s="53"/>
      <c r="P1700" s="53"/>
      <c r="Q1700" s="57">
        <f t="shared" si="745"/>
        <v>0</v>
      </c>
      <c r="R1700" s="53"/>
      <c r="S1700" s="53">
        <f t="shared" si="747"/>
        <v>0</v>
      </c>
      <c r="T1700" s="58"/>
      <c r="U1700" s="58"/>
      <c r="V1700" s="53">
        <f t="shared" si="746"/>
        <v>0</v>
      </c>
      <c r="W1700" s="59"/>
      <c r="X1700" s="6"/>
    </row>
    <row r="1701" spans="1:28" s="77" customFormat="1" ht="31.5" x14ac:dyDescent="0.25">
      <c r="A1701" s="33" t="s">
        <v>289</v>
      </c>
      <c r="B1701" s="33" t="s">
        <v>330</v>
      </c>
      <c r="C1701" s="37" t="s">
        <v>59</v>
      </c>
      <c r="D1701" s="34" t="s">
        <v>69</v>
      </c>
      <c r="E1701" s="53"/>
      <c r="F1701" s="53"/>
      <c r="G1701" s="53"/>
      <c r="H1701" s="53"/>
      <c r="I1701" s="54"/>
      <c r="J1701" s="50"/>
      <c r="K1701" s="54"/>
      <c r="L1701" s="55"/>
      <c r="M1701" s="59"/>
      <c r="N1701" s="59"/>
      <c r="O1701" s="53"/>
      <c r="P1701" s="53"/>
      <c r="Q1701" s="57">
        <f t="shared" si="745"/>
        <v>0</v>
      </c>
      <c r="R1701" s="53"/>
      <c r="S1701" s="53">
        <f t="shared" si="747"/>
        <v>0</v>
      </c>
      <c r="T1701" s="58"/>
      <c r="U1701" s="58"/>
      <c r="V1701" s="53">
        <f t="shared" si="746"/>
        <v>0</v>
      </c>
      <c r="W1701" s="59"/>
      <c r="X1701" s="6"/>
    </row>
    <row r="1702" spans="1:28" s="77" customFormat="1" ht="15.75" x14ac:dyDescent="0.25">
      <c r="A1702" s="33" t="s">
        <v>289</v>
      </c>
      <c r="B1702" s="33" t="s">
        <v>330</v>
      </c>
      <c r="C1702" s="37" t="s">
        <v>60</v>
      </c>
      <c r="D1702" s="34" t="s">
        <v>72</v>
      </c>
      <c r="E1702" s="53"/>
      <c r="F1702" s="53"/>
      <c r="G1702" s="53"/>
      <c r="H1702" s="53"/>
      <c r="I1702" s="54"/>
      <c r="J1702" s="50"/>
      <c r="K1702" s="54"/>
      <c r="L1702" s="55"/>
      <c r="M1702" s="59"/>
      <c r="N1702" s="59"/>
      <c r="O1702" s="53"/>
      <c r="P1702" s="53"/>
      <c r="Q1702" s="57">
        <f t="shared" si="745"/>
        <v>0</v>
      </c>
      <c r="R1702" s="53"/>
      <c r="S1702" s="53">
        <f t="shared" si="747"/>
        <v>0</v>
      </c>
      <c r="T1702" s="58"/>
      <c r="U1702" s="58"/>
      <c r="V1702" s="53">
        <f t="shared" si="746"/>
        <v>0</v>
      </c>
      <c r="W1702" s="59"/>
      <c r="X1702" s="6"/>
    </row>
    <row r="1703" spans="1:28" s="77" customFormat="1" ht="15.75" x14ac:dyDescent="0.25">
      <c r="A1703" s="33" t="s">
        <v>289</v>
      </c>
      <c r="B1703" s="33" t="s">
        <v>330</v>
      </c>
      <c r="C1703" s="37" t="s">
        <v>61</v>
      </c>
      <c r="D1703" s="34" t="s">
        <v>67</v>
      </c>
      <c r="E1703" s="53"/>
      <c r="F1703" s="53"/>
      <c r="G1703" s="53"/>
      <c r="H1703" s="53"/>
      <c r="I1703" s="54"/>
      <c r="J1703" s="50"/>
      <c r="K1703" s="54"/>
      <c r="L1703" s="55"/>
      <c r="M1703" s="59"/>
      <c r="N1703" s="59"/>
      <c r="O1703" s="53"/>
      <c r="P1703" s="53"/>
      <c r="Q1703" s="57">
        <f t="shared" si="745"/>
        <v>0</v>
      </c>
      <c r="R1703" s="53"/>
      <c r="S1703" s="53">
        <f t="shared" si="747"/>
        <v>0</v>
      </c>
      <c r="T1703" s="58"/>
      <c r="U1703" s="58"/>
      <c r="V1703" s="53">
        <f t="shared" si="746"/>
        <v>0</v>
      </c>
      <c r="W1703" s="59"/>
      <c r="X1703" s="6"/>
    </row>
    <row r="1704" spans="1:28" s="77" customFormat="1" ht="15.75" x14ac:dyDescent="0.25">
      <c r="A1704" s="33" t="s">
        <v>289</v>
      </c>
      <c r="B1704" s="33" t="s">
        <v>330</v>
      </c>
      <c r="C1704" s="37" t="s">
        <v>62</v>
      </c>
      <c r="D1704" s="34" t="s">
        <v>66</v>
      </c>
      <c r="E1704" s="53"/>
      <c r="F1704" s="53"/>
      <c r="G1704" s="53"/>
      <c r="H1704" s="53"/>
      <c r="I1704" s="54"/>
      <c r="J1704" s="50"/>
      <c r="K1704" s="54"/>
      <c r="L1704" s="55"/>
      <c r="M1704" s="59"/>
      <c r="N1704" s="59"/>
      <c r="O1704" s="53"/>
      <c r="P1704" s="53"/>
      <c r="Q1704" s="57">
        <f t="shared" si="745"/>
        <v>0</v>
      </c>
      <c r="R1704" s="53"/>
      <c r="S1704" s="53">
        <f t="shared" si="747"/>
        <v>0</v>
      </c>
      <c r="T1704" s="58"/>
      <c r="U1704" s="58"/>
      <c r="V1704" s="53">
        <f t="shared" si="746"/>
        <v>0</v>
      </c>
      <c r="W1704" s="59"/>
      <c r="X1704" s="6"/>
    </row>
    <row r="1705" spans="1:28" s="77" customFormat="1" ht="15.75" x14ac:dyDescent="0.25">
      <c r="A1705" s="33" t="s">
        <v>289</v>
      </c>
      <c r="B1705" s="33" t="s">
        <v>330</v>
      </c>
      <c r="C1705" s="37" t="s">
        <v>63</v>
      </c>
      <c r="D1705" s="34" t="s">
        <v>52</v>
      </c>
      <c r="E1705" s="53"/>
      <c r="F1705" s="53"/>
      <c r="G1705" s="53"/>
      <c r="H1705" s="53"/>
      <c r="I1705" s="54"/>
      <c r="J1705" s="50"/>
      <c r="K1705" s="54"/>
      <c r="L1705" s="55"/>
      <c r="M1705" s="59"/>
      <c r="N1705" s="59"/>
      <c r="O1705" s="53"/>
      <c r="P1705" s="53"/>
      <c r="Q1705" s="57">
        <f t="shared" si="745"/>
        <v>0</v>
      </c>
      <c r="R1705" s="53"/>
      <c r="S1705" s="53">
        <f t="shared" si="747"/>
        <v>0</v>
      </c>
      <c r="T1705" s="58"/>
      <c r="U1705" s="58"/>
      <c r="V1705" s="53">
        <f t="shared" si="746"/>
        <v>0</v>
      </c>
      <c r="W1705" s="59"/>
      <c r="X1705" s="6"/>
    </row>
    <row r="1706" spans="1:28" s="77" customFormat="1" ht="15.75" x14ac:dyDescent="0.25">
      <c r="A1706" s="33" t="s">
        <v>289</v>
      </c>
      <c r="B1706" s="33" t="s">
        <v>330</v>
      </c>
      <c r="C1706" s="37" t="s">
        <v>64</v>
      </c>
      <c r="D1706" s="34" t="s">
        <v>55</v>
      </c>
      <c r="E1706" s="53"/>
      <c r="F1706" s="53"/>
      <c r="G1706" s="53"/>
      <c r="H1706" s="53"/>
      <c r="I1706" s="54"/>
      <c r="J1706" s="50"/>
      <c r="K1706" s="54"/>
      <c r="L1706" s="55"/>
      <c r="M1706" s="59"/>
      <c r="N1706" s="59"/>
      <c r="O1706" s="53"/>
      <c r="P1706" s="53"/>
      <c r="Q1706" s="57">
        <f t="shared" si="745"/>
        <v>0</v>
      </c>
      <c r="R1706" s="53"/>
      <c r="S1706" s="53">
        <f t="shared" si="747"/>
        <v>0</v>
      </c>
      <c r="T1706" s="58"/>
      <c r="U1706" s="58"/>
      <c r="V1706" s="53">
        <f t="shared" si="746"/>
        <v>0</v>
      </c>
      <c r="W1706" s="59"/>
      <c r="X1706" s="6"/>
    </row>
    <row r="1707" spans="1:28" s="77" customFormat="1" ht="15.75" x14ac:dyDescent="0.25">
      <c r="A1707" s="33" t="s">
        <v>289</v>
      </c>
      <c r="B1707" s="33" t="s">
        <v>330</v>
      </c>
      <c r="C1707" s="37" t="s">
        <v>65</v>
      </c>
      <c r="D1707" s="34" t="s">
        <v>71</v>
      </c>
      <c r="E1707" s="53"/>
      <c r="F1707" s="53"/>
      <c r="G1707" s="53"/>
      <c r="H1707" s="53"/>
      <c r="I1707" s="54"/>
      <c r="J1707" s="50"/>
      <c r="K1707" s="54"/>
      <c r="L1707" s="55"/>
      <c r="M1707" s="59"/>
      <c r="N1707" s="59"/>
      <c r="O1707" s="53"/>
      <c r="P1707" s="53"/>
      <c r="Q1707" s="57">
        <f t="shared" si="745"/>
        <v>0</v>
      </c>
      <c r="R1707" s="53"/>
      <c r="S1707" s="53">
        <f t="shared" si="747"/>
        <v>0</v>
      </c>
      <c r="T1707" s="58"/>
      <c r="U1707" s="58"/>
      <c r="V1707" s="53">
        <f t="shared" si="746"/>
        <v>0</v>
      </c>
      <c r="W1707" s="59"/>
      <c r="X1707" s="6"/>
    </row>
    <row r="1708" spans="1:28" s="77" customFormat="1" ht="31.5" x14ac:dyDescent="0.25">
      <c r="A1708" s="33" t="s">
        <v>289</v>
      </c>
      <c r="B1708" s="22" t="s">
        <v>331</v>
      </c>
      <c r="C1708" s="23" t="s">
        <v>102</v>
      </c>
      <c r="D1708" s="32" t="s">
        <v>30</v>
      </c>
      <c r="E1708" s="61">
        <f>SUM(E1709:E1726)</f>
        <v>1239853</v>
      </c>
      <c r="F1708" s="61">
        <f>SUM(F1709:F1726)</f>
        <v>726428</v>
      </c>
      <c r="G1708" s="61">
        <f>SUM(G1709:G1726)</f>
        <v>883222.65000000515</v>
      </c>
      <c r="H1708" s="61">
        <f>SUM(H1709:H1726)</f>
        <v>736786</v>
      </c>
      <c r="I1708" s="120">
        <f>SUM(I1709:I1726)</f>
        <v>141827.65000000517</v>
      </c>
      <c r="J1708" s="50">
        <f>ROUND(I1708/F1708*100,2)</f>
        <v>19.52</v>
      </c>
      <c r="K1708" s="120">
        <f>SUM(K1709:K1726)</f>
        <v>0</v>
      </c>
      <c r="L1708" s="61" t="e">
        <f>SUM(L1709:L1726)</f>
        <v>#DIV/0!</v>
      </c>
      <c r="M1708" s="61"/>
      <c r="N1708" s="61"/>
      <c r="O1708" s="61">
        <f t="shared" ref="O1708:V1708" si="748">SUM(O1709:O1724)</f>
        <v>1433</v>
      </c>
      <c r="P1708" s="61">
        <f t="shared" si="748"/>
        <v>1433</v>
      </c>
      <c r="Q1708" s="120">
        <f t="shared" si="748"/>
        <v>0</v>
      </c>
      <c r="R1708" s="61">
        <f t="shared" si="748"/>
        <v>9</v>
      </c>
      <c r="S1708" s="61">
        <f t="shared" si="748"/>
        <v>9</v>
      </c>
      <c r="T1708" s="137">
        <f t="shared" si="748"/>
        <v>23</v>
      </c>
      <c r="U1708" s="137">
        <f t="shared" si="748"/>
        <v>23</v>
      </c>
      <c r="V1708" s="61">
        <f t="shared" si="748"/>
        <v>0</v>
      </c>
      <c r="W1708" s="61"/>
      <c r="X1708" s="6"/>
    </row>
    <row r="1709" spans="1:28" s="77" customFormat="1" ht="15.75" x14ac:dyDescent="0.25">
      <c r="A1709" s="33" t="s">
        <v>289</v>
      </c>
      <c r="B1709" s="33" t="s">
        <v>331</v>
      </c>
      <c r="C1709" s="23" t="s">
        <v>79</v>
      </c>
      <c r="D1709" s="43" t="s">
        <v>77</v>
      </c>
      <c r="E1709" s="53">
        <v>137172</v>
      </c>
      <c r="F1709" s="53">
        <f t="shared" ref="F1709:F1710" si="749">ROUND(E1709/12*7,0)</f>
        <v>80017</v>
      </c>
      <c r="G1709" s="59">
        <v>147482.92000000001</v>
      </c>
      <c r="H1709" s="99">
        <v>120310</v>
      </c>
      <c r="I1709" s="119">
        <f t="shared" ref="I1709:I1710" si="750">G1709-F1709</f>
        <v>67465.920000000013</v>
      </c>
      <c r="J1709" s="55">
        <f t="shared" ref="J1709:J1710" si="751">ROUND(I1709/F1709*100,2)</f>
        <v>84.31</v>
      </c>
      <c r="K1709" s="54"/>
      <c r="L1709" s="55"/>
      <c r="M1709" s="59"/>
      <c r="N1709" s="59"/>
      <c r="O1709" s="53"/>
      <c r="P1709" s="53"/>
      <c r="Q1709" s="57">
        <f t="shared" ref="Q1709:Q1716" si="752">O1709-P1709</f>
        <v>0</v>
      </c>
      <c r="R1709" s="53"/>
      <c r="S1709" s="53">
        <f>ROUND(R1709/12*3,0)</f>
        <v>0</v>
      </c>
      <c r="T1709" s="58"/>
      <c r="U1709" s="58"/>
      <c r="V1709" s="53">
        <f t="shared" ref="V1709:V1716" si="753">T1709-U1709</f>
        <v>0</v>
      </c>
      <c r="W1709" s="59"/>
      <c r="X1709" s="6"/>
      <c r="Y1709" s="177"/>
      <c r="Z1709" s="177"/>
      <c r="AA1709" s="177"/>
      <c r="AB1709" s="177"/>
    </row>
    <row r="1710" spans="1:28" s="77" customFormat="1" ht="15.75" x14ac:dyDescent="0.25">
      <c r="A1710" s="33" t="s">
        <v>289</v>
      </c>
      <c r="B1710" s="33" t="s">
        <v>331</v>
      </c>
      <c r="C1710" s="23" t="s">
        <v>80</v>
      </c>
      <c r="D1710" s="43" t="s">
        <v>78</v>
      </c>
      <c r="E1710" s="53">
        <v>55148</v>
      </c>
      <c r="F1710" s="53">
        <f t="shared" si="749"/>
        <v>32170</v>
      </c>
      <c r="G1710" s="59">
        <v>45054.9</v>
      </c>
      <c r="H1710" s="99">
        <v>38501</v>
      </c>
      <c r="I1710" s="119">
        <f t="shared" si="750"/>
        <v>12884.900000000001</v>
      </c>
      <c r="J1710" s="55">
        <f t="shared" si="751"/>
        <v>40.049999999999997</v>
      </c>
      <c r="K1710" s="54"/>
      <c r="L1710" s="55"/>
      <c r="M1710" s="59"/>
      <c r="N1710" s="59"/>
      <c r="O1710" s="53"/>
      <c r="P1710" s="53"/>
      <c r="Q1710" s="57">
        <f t="shared" si="752"/>
        <v>0</v>
      </c>
      <c r="R1710" s="53"/>
      <c r="S1710" s="53">
        <f>ROUND(R1710/12*3,0)</f>
        <v>0</v>
      </c>
      <c r="T1710" s="58"/>
      <c r="U1710" s="58"/>
      <c r="V1710" s="53">
        <f t="shared" si="753"/>
        <v>0</v>
      </c>
      <c r="W1710" s="59"/>
      <c r="X1710" s="6"/>
      <c r="Y1710" s="177"/>
      <c r="Z1710" s="177"/>
    </row>
    <row r="1711" spans="1:28" s="77" customFormat="1" ht="15.75" x14ac:dyDescent="0.25">
      <c r="A1711" s="33" t="s">
        <v>289</v>
      </c>
      <c r="B1711" s="33" t="s">
        <v>331</v>
      </c>
      <c r="C1711" s="23" t="s">
        <v>82</v>
      </c>
      <c r="D1711" s="34" t="s">
        <v>81</v>
      </c>
      <c r="E1711" s="53"/>
      <c r="F1711" s="53"/>
      <c r="G1711" s="53"/>
      <c r="H1711" s="53"/>
      <c r="I1711" s="54"/>
      <c r="J1711" s="50"/>
      <c r="K1711" s="54"/>
      <c r="L1711" s="55"/>
      <c r="M1711" s="59"/>
      <c r="N1711" s="59"/>
      <c r="O1711" s="53"/>
      <c r="P1711" s="53"/>
      <c r="Q1711" s="57">
        <f t="shared" si="752"/>
        <v>0</v>
      </c>
      <c r="R1711" s="53"/>
      <c r="S1711" s="53">
        <f>ROUND(R1711/12*4,0)</f>
        <v>0</v>
      </c>
      <c r="T1711" s="58"/>
      <c r="U1711" s="58"/>
      <c r="V1711" s="53">
        <f t="shared" si="753"/>
        <v>0</v>
      </c>
      <c r="W1711" s="59"/>
      <c r="X1711" s="6"/>
    </row>
    <row r="1712" spans="1:28" s="77" customFormat="1" ht="31.5" x14ac:dyDescent="0.25">
      <c r="A1712" s="33" t="s">
        <v>289</v>
      </c>
      <c r="B1712" s="33" t="s">
        <v>331</v>
      </c>
      <c r="C1712" s="23" t="s">
        <v>84</v>
      </c>
      <c r="D1712" s="43" t="s">
        <v>83</v>
      </c>
      <c r="E1712" s="53"/>
      <c r="F1712" s="53"/>
      <c r="G1712" s="53"/>
      <c r="H1712" s="53"/>
      <c r="I1712" s="119"/>
      <c r="J1712" s="55"/>
      <c r="K1712" s="119"/>
      <c r="L1712" s="55"/>
      <c r="M1712" s="59"/>
      <c r="N1712" s="59"/>
      <c r="O1712" s="53"/>
      <c r="P1712" s="53"/>
      <c r="Q1712" s="59">
        <f t="shared" si="752"/>
        <v>0</v>
      </c>
      <c r="R1712" s="53"/>
      <c r="S1712" s="53">
        <f>ROUND(R1712/12*3,0)</f>
        <v>0</v>
      </c>
      <c r="T1712" s="53"/>
      <c r="U1712" s="53"/>
      <c r="V1712" s="53">
        <f t="shared" si="753"/>
        <v>0</v>
      </c>
      <c r="W1712" s="59"/>
      <c r="X1712" s="6"/>
    </row>
    <row r="1713" spans="1:24" s="77" customFormat="1" ht="15.75" x14ac:dyDescent="0.25">
      <c r="A1713" s="33" t="s">
        <v>289</v>
      </c>
      <c r="B1713" s="33" t="s">
        <v>331</v>
      </c>
      <c r="C1713" s="23" t="s">
        <v>95</v>
      </c>
      <c r="D1713" s="43" t="s">
        <v>96</v>
      </c>
      <c r="E1713" s="53"/>
      <c r="F1713" s="53"/>
      <c r="G1713" s="53"/>
      <c r="H1713" s="53"/>
      <c r="I1713" s="54"/>
      <c r="J1713" s="50"/>
      <c r="K1713" s="54"/>
      <c r="L1713" s="55"/>
      <c r="M1713" s="59"/>
      <c r="N1713" s="59"/>
      <c r="O1713" s="53"/>
      <c r="P1713" s="53"/>
      <c r="Q1713" s="57">
        <f t="shared" si="752"/>
        <v>0</v>
      </c>
      <c r="R1713" s="53"/>
      <c r="S1713" s="53">
        <f>ROUND(R1713/12*3,0)</f>
        <v>0</v>
      </c>
      <c r="T1713" s="58"/>
      <c r="U1713" s="58"/>
      <c r="V1713" s="53">
        <f t="shared" si="753"/>
        <v>0</v>
      </c>
      <c r="W1713" s="59"/>
      <c r="X1713" s="6"/>
    </row>
    <row r="1714" spans="1:24" s="77" customFormat="1" ht="31.5" x14ac:dyDescent="0.25">
      <c r="A1714" s="33" t="s">
        <v>289</v>
      </c>
      <c r="B1714" s="33" t="s">
        <v>331</v>
      </c>
      <c r="C1714" s="23" t="s">
        <v>86</v>
      </c>
      <c r="D1714" s="43" t="s">
        <v>85</v>
      </c>
      <c r="E1714" s="53">
        <v>7631</v>
      </c>
      <c r="F1714" s="53">
        <f>E1714</f>
        <v>7631</v>
      </c>
      <c r="G1714" s="59">
        <v>22598</v>
      </c>
      <c r="H1714" s="99">
        <v>22598</v>
      </c>
      <c r="I1714" s="119"/>
      <c r="J1714" s="55"/>
      <c r="K1714" s="54"/>
      <c r="L1714" s="55"/>
      <c r="M1714" s="59"/>
      <c r="N1714" s="59"/>
      <c r="O1714" s="53">
        <v>1433</v>
      </c>
      <c r="P1714" s="53">
        <v>1433</v>
      </c>
      <c r="Q1714" s="57">
        <f t="shared" si="752"/>
        <v>0</v>
      </c>
      <c r="R1714" s="74">
        <v>9</v>
      </c>
      <c r="S1714" s="53">
        <f>R1714</f>
        <v>9</v>
      </c>
      <c r="T1714" s="58">
        <v>23</v>
      </c>
      <c r="U1714" s="58">
        <v>23</v>
      </c>
      <c r="V1714" s="53">
        <f t="shared" si="753"/>
        <v>0</v>
      </c>
      <c r="W1714" s="59"/>
      <c r="X1714" s="6"/>
    </row>
    <row r="1715" spans="1:24" s="77" customFormat="1" ht="31.5" x14ac:dyDescent="0.25">
      <c r="A1715" s="33" t="s">
        <v>289</v>
      </c>
      <c r="B1715" s="33" t="s">
        <v>331</v>
      </c>
      <c r="C1715" s="23" t="s">
        <v>102</v>
      </c>
      <c r="D1715" s="39" t="s">
        <v>351</v>
      </c>
      <c r="E1715" s="53"/>
      <c r="F1715" s="53">
        <f>E1715/12*9</f>
        <v>0</v>
      </c>
      <c r="G1715" s="53"/>
      <c r="H1715" s="53"/>
      <c r="I1715" s="54"/>
      <c r="J1715" s="50"/>
      <c r="K1715" s="54"/>
      <c r="L1715" s="55"/>
      <c r="M1715" s="59"/>
      <c r="N1715" s="59"/>
      <c r="O1715" s="53"/>
      <c r="P1715" s="53"/>
      <c r="Q1715" s="57">
        <f t="shared" si="752"/>
        <v>0</v>
      </c>
      <c r="R1715" s="74"/>
      <c r="S1715" s="53">
        <f>R1715</f>
        <v>0</v>
      </c>
      <c r="T1715" s="58"/>
      <c r="U1715" s="58"/>
      <c r="V1715" s="53">
        <f t="shared" si="753"/>
        <v>0</v>
      </c>
      <c r="W1715" s="59"/>
      <c r="X1715" s="6"/>
    </row>
    <row r="1716" spans="1:24" s="77" customFormat="1" ht="15.75" x14ac:dyDescent="0.25">
      <c r="A1716" s="33" t="s">
        <v>289</v>
      </c>
      <c r="B1716" s="33" t="s">
        <v>331</v>
      </c>
      <c r="C1716" s="23" t="s">
        <v>89</v>
      </c>
      <c r="D1716" s="43" t="s">
        <v>88</v>
      </c>
      <c r="E1716" s="53"/>
      <c r="F1716" s="53"/>
      <c r="G1716" s="53"/>
      <c r="H1716" s="53"/>
      <c r="I1716" s="55">
        <f>G1716-F1716</f>
        <v>0</v>
      </c>
      <c r="J1716" s="55" t="e">
        <f>ROUND(I1716/F1716*100,2)</f>
        <v>#DIV/0!</v>
      </c>
      <c r="K1716" s="54">
        <f>G1716-F1716</f>
        <v>0</v>
      </c>
      <c r="L1716" s="55" t="e">
        <f>ROUND(K1716*100/-F1716,2)</f>
        <v>#DIV/0!</v>
      </c>
      <c r="M1716" s="59"/>
      <c r="N1716" s="59"/>
      <c r="O1716" s="53"/>
      <c r="P1716" s="53"/>
      <c r="Q1716" s="57">
        <f t="shared" si="752"/>
        <v>0</v>
      </c>
      <c r="R1716" s="53"/>
      <c r="S1716" s="53">
        <f>ROUND(R1716/12*3,0)</f>
        <v>0</v>
      </c>
      <c r="T1716" s="58"/>
      <c r="U1716" s="58"/>
      <c r="V1716" s="53">
        <f t="shared" si="753"/>
        <v>0</v>
      </c>
      <c r="W1716" s="59"/>
      <c r="X1716" s="6"/>
    </row>
    <row r="1717" spans="1:24" s="77" customFormat="1" ht="15.75" x14ac:dyDescent="0.25">
      <c r="A1717" s="33" t="s">
        <v>289</v>
      </c>
      <c r="B1717" s="33" t="s">
        <v>331</v>
      </c>
      <c r="C1717" s="23" t="s">
        <v>356</v>
      </c>
      <c r="D1717" s="38" t="s">
        <v>357</v>
      </c>
      <c r="E1717" s="53"/>
      <c r="F1717" s="53"/>
      <c r="G1717" s="53"/>
      <c r="H1717" s="53"/>
      <c r="I1717" s="55"/>
      <c r="J1717" s="55"/>
      <c r="K1717" s="54"/>
      <c r="L1717" s="55"/>
      <c r="M1717" s="59"/>
      <c r="N1717" s="59"/>
      <c r="O1717" s="53"/>
      <c r="P1717" s="53"/>
      <c r="Q1717" s="57"/>
      <c r="R1717" s="53"/>
      <c r="S1717" s="53"/>
      <c r="T1717" s="58"/>
      <c r="U1717" s="58"/>
      <c r="V1717" s="53"/>
      <c r="W1717" s="59"/>
      <c r="X1717" s="6"/>
    </row>
    <row r="1718" spans="1:24" s="77" customFormat="1" ht="15.75" x14ac:dyDescent="0.25">
      <c r="A1718" s="33" t="s">
        <v>289</v>
      </c>
      <c r="B1718" s="33" t="s">
        <v>331</v>
      </c>
      <c r="C1718" s="23" t="s">
        <v>91</v>
      </c>
      <c r="D1718" s="43" t="s">
        <v>90</v>
      </c>
      <c r="E1718" s="53">
        <v>1038606</v>
      </c>
      <c r="F1718" s="53">
        <f t="shared" ref="F1718:F1719" si="754">ROUND(E1718/12*7,0)</f>
        <v>605854</v>
      </c>
      <c r="G1718" s="59">
        <v>665760.43000000517</v>
      </c>
      <c r="H1718" s="99">
        <v>554081</v>
      </c>
      <c r="I1718" s="55">
        <f>G1718-F1718</f>
        <v>59906.430000005173</v>
      </c>
      <c r="J1718" s="55">
        <f>ROUND(I1718/F1718*100,2)</f>
        <v>9.89</v>
      </c>
      <c r="K1718" s="54"/>
      <c r="L1718" s="55"/>
      <c r="M1718" s="59"/>
      <c r="N1718" s="59"/>
      <c r="O1718" s="53"/>
      <c r="P1718" s="53"/>
      <c r="Q1718" s="57">
        <f t="shared" ref="Q1718:Q1724" si="755">O1718-P1718</f>
        <v>0</v>
      </c>
      <c r="R1718" s="53"/>
      <c r="S1718" s="53">
        <f t="shared" ref="S1718:S1724" si="756">ROUND(R1718/12*3,0)</f>
        <v>0</v>
      </c>
      <c r="T1718" s="58"/>
      <c r="U1718" s="58"/>
      <c r="V1718" s="53">
        <f t="shared" ref="V1718:V1724" si="757">T1718-U1718</f>
        <v>0</v>
      </c>
      <c r="W1718" s="59"/>
      <c r="X1718" s="6"/>
    </row>
    <row r="1719" spans="1:24" s="77" customFormat="1" ht="15.75" x14ac:dyDescent="0.25">
      <c r="A1719" s="33" t="s">
        <v>289</v>
      </c>
      <c r="B1719" s="33" t="s">
        <v>331</v>
      </c>
      <c r="C1719" s="23" t="s">
        <v>94</v>
      </c>
      <c r="D1719" s="43" t="s">
        <v>97</v>
      </c>
      <c r="E1719" s="53"/>
      <c r="F1719" s="53">
        <f t="shared" si="754"/>
        <v>0</v>
      </c>
      <c r="G1719" s="59"/>
      <c r="H1719" s="99"/>
      <c r="I1719" s="119">
        <f t="shared" ref="I1719" si="758">G1719-F1719</f>
        <v>0</v>
      </c>
      <c r="J1719" s="55" t="e">
        <f t="shared" ref="J1719" si="759">ROUND(I1719/F1719*100,2)</f>
        <v>#DIV/0!</v>
      </c>
      <c r="K1719" s="54">
        <f t="shared" ref="K1719" si="760">G1719-F1719</f>
        <v>0</v>
      </c>
      <c r="L1719" s="55" t="e">
        <f t="shared" ref="L1719" si="761">ROUND(K1719*100/-F1719,2)</f>
        <v>#DIV/0!</v>
      </c>
      <c r="M1719" s="59"/>
      <c r="N1719" s="59"/>
      <c r="O1719" s="53"/>
      <c r="P1719" s="53"/>
      <c r="Q1719" s="57">
        <f t="shared" si="755"/>
        <v>0</v>
      </c>
      <c r="R1719" s="53"/>
      <c r="S1719" s="53">
        <f t="shared" si="756"/>
        <v>0</v>
      </c>
      <c r="T1719" s="58"/>
      <c r="U1719" s="58"/>
      <c r="V1719" s="53">
        <f t="shared" si="757"/>
        <v>0</v>
      </c>
      <c r="W1719" s="59"/>
      <c r="X1719" s="6"/>
    </row>
    <row r="1720" spans="1:24" s="77" customFormat="1" ht="15.75" x14ac:dyDescent="0.25">
      <c r="A1720" s="33" t="s">
        <v>289</v>
      </c>
      <c r="B1720" s="33" t="s">
        <v>331</v>
      </c>
      <c r="C1720" s="23" t="s">
        <v>93</v>
      </c>
      <c r="D1720" s="43" t="s">
        <v>92</v>
      </c>
      <c r="E1720" s="53"/>
      <c r="F1720" s="53"/>
      <c r="G1720" s="53"/>
      <c r="H1720" s="53"/>
      <c r="I1720" s="54"/>
      <c r="J1720" s="50"/>
      <c r="K1720" s="54"/>
      <c r="L1720" s="55"/>
      <c r="M1720" s="59"/>
      <c r="N1720" s="59"/>
      <c r="O1720" s="53"/>
      <c r="P1720" s="53"/>
      <c r="Q1720" s="57">
        <f t="shared" si="755"/>
        <v>0</v>
      </c>
      <c r="R1720" s="53"/>
      <c r="S1720" s="53">
        <f t="shared" si="756"/>
        <v>0</v>
      </c>
      <c r="T1720" s="58"/>
      <c r="U1720" s="58"/>
      <c r="V1720" s="53">
        <f t="shared" si="757"/>
        <v>0</v>
      </c>
      <c r="W1720" s="59"/>
      <c r="X1720" s="6"/>
    </row>
    <row r="1721" spans="1:24" s="77" customFormat="1" ht="31.5" x14ac:dyDescent="0.25">
      <c r="A1721" s="33" t="s">
        <v>289</v>
      </c>
      <c r="B1721" s="33" t="s">
        <v>331</v>
      </c>
      <c r="C1721" s="23" t="s">
        <v>98</v>
      </c>
      <c r="D1721" s="34" t="s">
        <v>99</v>
      </c>
      <c r="E1721" s="53"/>
      <c r="F1721" s="53"/>
      <c r="G1721" s="53"/>
      <c r="H1721" s="53"/>
      <c r="I1721" s="54"/>
      <c r="J1721" s="50"/>
      <c r="K1721" s="54"/>
      <c r="L1721" s="55"/>
      <c r="M1721" s="59"/>
      <c r="N1721" s="59"/>
      <c r="O1721" s="53"/>
      <c r="P1721" s="53"/>
      <c r="Q1721" s="57">
        <f t="shared" si="755"/>
        <v>0</v>
      </c>
      <c r="R1721" s="53"/>
      <c r="S1721" s="53">
        <f t="shared" si="756"/>
        <v>0</v>
      </c>
      <c r="T1721" s="58"/>
      <c r="U1721" s="58"/>
      <c r="V1721" s="53">
        <f t="shared" si="757"/>
        <v>0</v>
      </c>
      <c r="W1721" s="59"/>
      <c r="X1721" s="6"/>
    </row>
    <row r="1722" spans="1:24" s="77" customFormat="1" ht="15.75" x14ac:dyDescent="0.25">
      <c r="A1722" s="33" t="s">
        <v>289</v>
      </c>
      <c r="B1722" s="33" t="s">
        <v>331</v>
      </c>
      <c r="C1722" s="23" t="s">
        <v>100</v>
      </c>
      <c r="D1722" s="34" t="s">
        <v>101</v>
      </c>
      <c r="E1722" s="53"/>
      <c r="F1722" s="53"/>
      <c r="G1722" s="53"/>
      <c r="H1722" s="53"/>
      <c r="I1722" s="54"/>
      <c r="J1722" s="50"/>
      <c r="K1722" s="54"/>
      <c r="L1722" s="55"/>
      <c r="M1722" s="59"/>
      <c r="N1722" s="59"/>
      <c r="O1722" s="53"/>
      <c r="P1722" s="53"/>
      <c r="Q1722" s="57">
        <f t="shared" si="755"/>
        <v>0</v>
      </c>
      <c r="R1722" s="53"/>
      <c r="S1722" s="53">
        <f t="shared" si="756"/>
        <v>0</v>
      </c>
      <c r="T1722" s="58"/>
      <c r="U1722" s="58"/>
      <c r="V1722" s="53">
        <f t="shared" si="757"/>
        <v>0</v>
      </c>
      <c r="W1722" s="59"/>
      <c r="X1722" s="6"/>
    </row>
    <row r="1723" spans="1:24" s="77" customFormat="1" ht="37.5" customHeight="1" x14ac:dyDescent="0.25">
      <c r="A1723" s="33" t="s">
        <v>289</v>
      </c>
      <c r="B1723" s="33" t="s">
        <v>331</v>
      </c>
      <c r="C1723" s="23" t="s">
        <v>102</v>
      </c>
      <c r="D1723" s="39" t="s">
        <v>87</v>
      </c>
      <c r="E1723" s="53"/>
      <c r="F1723" s="53"/>
      <c r="G1723" s="53"/>
      <c r="H1723" s="53"/>
      <c r="I1723" s="54"/>
      <c r="J1723" s="50"/>
      <c r="K1723" s="54"/>
      <c r="L1723" s="55"/>
      <c r="M1723" s="59"/>
      <c r="N1723" s="59"/>
      <c r="O1723" s="53"/>
      <c r="P1723" s="53"/>
      <c r="Q1723" s="57">
        <f t="shared" si="755"/>
        <v>0</v>
      </c>
      <c r="R1723" s="53"/>
      <c r="S1723" s="53">
        <f t="shared" si="756"/>
        <v>0</v>
      </c>
      <c r="T1723" s="58"/>
      <c r="U1723" s="58"/>
      <c r="V1723" s="53">
        <f t="shared" si="757"/>
        <v>0</v>
      </c>
      <c r="W1723" s="59"/>
      <c r="X1723" s="6"/>
    </row>
    <row r="1724" spans="1:24" s="77" customFormat="1" ht="63" x14ac:dyDescent="0.25">
      <c r="A1724" s="33" t="s">
        <v>289</v>
      </c>
      <c r="B1724" s="33" t="s">
        <v>331</v>
      </c>
      <c r="C1724" s="23" t="s">
        <v>102</v>
      </c>
      <c r="D1724" s="39" t="s">
        <v>103</v>
      </c>
      <c r="E1724" s="53"/>
      <c r="F1724" s="53"/>
      <c r="G1724" s="53"/>
      <c r="H1724" s="53"/>
      <c r="I1724" s="54"/>
      <c r="J1724" s="50"/>
      <c r="K1724" s="54"/>
      <c r="L1724" s="55"/>
      <c r="M1724" s="59"/>
      <c r="N1724" s="59"/>
      <c r="O1724" s="53"/>
      <c r="P1724" s="53"/>
      <c r="Q1724" s="57">
        <f t="shared" si="755"/>
        <v>0</v>
      </c>
      <c r="R1724" s="53"/>
      <c r="S1724" s="53">
        <f t="shared" si="756"/>
        <v>0</v>
      </c>
      <c r="T1724" s="58"/>
      <c r="U1724" s="58"/>
      <c r="V1724" s="53">
        <f t="shared" si="757"/>
        <v>0</v>
      </c>
      <c r="W1724" s="59"/>
      <c r="X1724" s="6"/>
    </row>
    <row r="1725" spans="1:24" s="77" customFormat="1" ht="31.5" x14ac:dyDescent="0.25">
      <c r="A1725" s="33" t="s">
        <v>289</v>
      </c>
      <c r="B1725" s="33" t="s">
        <v>331</v>
      </c>
      <c r="C1725" s="23" t="s">
        <v>361</v>
      </c>
      <c r="D1725" s="39" t="s">
        <v>362</v>
      </c>
      <c r="E1725" s="53">
        <v>1296</v>
      </c>
      <c r="F1725" s="53">
        <f>ROUND(E1725/12*7,0)</f>
        <v>756</v>
      </c>
      <c r="G1725" s="59">
        <v>2326.4</v>
      </c>
      <c r="H1725" s="99">
        <v>1296</v>
      </c>
      <c r="I1725" s="119">
        <f>G1725-F1725</f>
        <v>1570.4</v>
      </c>
      <c r="J1725" s="55">
        <f>ROUND(I1725/F1725*100,2)</f>
        <v>207.72</v>
      </c>
      <c r="K1725" s="54"/>
      <c r="L1725" s="55"/>
      <c r="M1725" s="59"/>
      <c r="N1725" s="59"/>
      <c r="O1725" s="53"/>
      <c r="P1725" s="53"/>
      <c r="Q1725" s="57"/>
      <c r="R1725" s="53"/>
      <c r="S1725" s="53"/>
      <c r="T1725" s="58"/>
      <c r="U1725" s="58"/>
      <c r="V1725" s="53"/>
      <c r="W1725" s="59"/>
      <c r="X1725" s="6"/>
    </row>
    <row r="1726" spans="1:24" s="77" customFormat="1" ht="15.75" x14ac:dyDescent="0.25">
      <c r="A1726" s="33" t="s">
        <v>289</v>
      </c>
      <c r="B1726" s="33" t="s">
        <v>331</v>
      </c>
      <c r="C1726" s="23" t="s">
        <v>364</v>
      </c>
      <c r="D1726" s="39" t="s">
        <v>363</v>
      </c>
      <c r="E1726" s="53"/>
      <c r="F1726" s="53"/>
      <c r="G1726" s="53"/>
      <c r="H1726" s="53"/>
      <c r="I1726" s="54"/>
      <c r="J1726" s="50"/>
      <c r="K1726" s="54"/>
      <c r="L1726" s="55"/>
      <c r="M1726" s="59"/>
      <c r="N1726" s="59"/>
      <c r="O1726" s="53"/>
      <c r="P1726" s="53"/>
      <c r="Q1726" s="57"/>
      <c r="R1726" s="53"/>
      <c r="S1726" s="53"/>
      <c r="T1726" s="58"/>
      <c r="U1726" s="58"/>
      <c r="V1726" s="53"/>
      <c r="W1726" s="59"/>
      <c r="X1726" s="6"/>
    </row>
    <row r="1727" spans="1:24" s="77" customFormat="1" ht="15.75" x14ac:dyDescent="0.25">
      <c r="A1727" s="33" t="s">
        <v>289</v>
      </c>
      <c r="B1727" s="21">
        <v>2</v>
      </c>
      <c r="C1727" s="23" t="s">
        <v>102</v>
      </c>
      <c r="D1727" s="40" t="s">
        <v>31</v>
      </c>
      <c r="E1727" s="64">
        <f>E1728+E1734+E1789</f>
        <v>1710944</v>
      </c>
      <c r="F1727" s="64">
        <f>F1728+F1734+F1789</f>
        <v>1020274.92</v>
      </c>
      <c r="G1727" s="64">
        <f>G1728+G1734+G1789</f>
        <v>1062727.46</v>
      </c>
      <c r="H1727" s="64">
        <f>H1728+H1734+H1789</f>
        <v>939899</v>
      </c>
      <c r="I1727" s="126">
        <f>I1728+I1734+I1789</f>
        <v>156423.10999999999</v>
      </c>
      <c r="J1727" s="50">
        <f>ROUND(I1727/F1727*100,2)</f>
        <v>15.33</v>
      </c>
      <c r="K1727" s="126">
        <f>K1728+K1734+K1789</f>
        <v>-127619.95000000001</v>
      </c>
      <c r="L1727" s="55">
        <f>ROUND(K1727*100/-F1727,2)</f>
        <v>12.51</v>
      </c>
      <c r="M1727" s="64">
        <v>70236</v>
      </c>
      <c r="N1727" s="49">
        <f>ROUND(M1727/12*7,2)</f>
        <v>40971</v>
      </c>
      <c r="O1727" s="64">
        <f t="shared" ref="O1727:V1727" si="762">O1728+O1734+O1789</f>
        <v>27290</v>
      </c>
      <c r="P1727" s="64">
        <f t="shared" si="762"/>
        <v>22670</v>
      </c>
      <c r="Q1727" s="126">
        <f t="shared" si="762"/>
        <v>4620</v>
      </c>
      <c r="R1727" s="64">
        <f t="shared" si="762"/>
        <v>992</v>
      </c>
      <c r="S1727" s="64">
        <f t="shared" si="762"/>
        <v>579</v>
      </c>
      <c r="T1727" s="136">
        <f t="shared" si="762"/>
        <v>574</v>
      </c>
      <c r="U1727" s="136">
        <f t="shared" si="762"/>
        <v>511</v>
      </c>
      <c r="V1727" s="53">
        <f t="shared" si="762"/>
        <v>63</v>
      </c>
      <c r="W1727" s="53"/>
      <c r="X1727" s="6"/>
    </row>
    <row r="1728" spans="1:24" s="77" customFormat="1" ht="15.75" x14ac:dyDescent="0.25">
      <c r="A1728" s="33" t="s">
        <v>289</v>
      </c>
      <c r="B1728" s="22" t="s">
        <v>332</v>
      </c>
      <c r="C1728" s="23" t="s">
        <v>102</v>
      </c>
      <c r="D1728" s="32" t="s">
        <v>32</v>
      </c>
      <c r="E1728" s="64">
        <f>SUM(E1729:E1733)</f>
        <v>430500</v>
      </c>
      <c r="F1728" s="64">
        <f>SUM(F1729:F1733)</f>
        <v>251387</v>
      </c>
      <c r="G1728" s="64">
        <f>SUM(G1729:G1733)</f>
        <v>201975</v>
      </c>
      <c r="H1728" s="64">
        <f>SUM(H1729:H1733)</f>
        <v>251387</v>
      </c>
      <c r="I1728" s="126">
        <f>SUM(I1729:I1733)</f>
        <v>0</v>
      </c>
      <c r="J1728" s="50">
        <f>ROUND(I1728/F1728*100,2)</f>
        <v>0</v>
      </c>
      <c r="K1728" s="126">
        <f>SUM(K1729:K1733)</f>
        <v>-49412</v>
      </c>
      <c r="L1728" s="64">
        <f>SUM(L1729:L1733)</f>
        <v>19.66</v>
      </c>
      <c r="M1728" s="64"/>
      <c r="N1728" s="64"/>
      <c r="O1728" s="64">
        <f t="shared" ref="O1728:V1728" si="763">SUM(O1729:O1733)</f>
        <v>4323</v>
      </c>
      <c r="P1728" s="64">
        <f t="shared" si="763"/>
        <v>4323</v>
      </c>
      <c r="Q1728" s="126">
        <f t="shared" si="763"/>
        <v>0</v>
      </c>
      <c r="R1728" s="64">
        <f t="shared" si="763"/>
        <v>454</v>
      </c>
      <c r="S1728" s="64">
        <f t="shared" si="763"/>
        <v>265</v>
      </c>
      <c r="T1728" s="136">
        <f t="shared" si="763"/>
        <v>213</v>
      </c>
      <c r="U1728" s="136">
        <f t="shared" si="763"/>
        <v>213</v>
      </c>
      <c r="V1728" s="64">
        <f t="shared" si="763"/>
        <v>0</v>
      </c>
      <c r="W1728" s="64"/>
      <c r="X1728" s="6"/>
    </row>
    <row r="1729" spans="1:24" s="77" customFormat="1" ht="15.75" x14ac:dyDescent="0.25">
      <c r="A1729" s="156" t="s">
        <v>289</v>
      </c>
      <c r="B1729" s="33" t="s">
        <v>332</v>
      </c>
      <c r="C1729" s="23" t="s">
        <v>109</v>
      </c>
      <c r="D1729" s="34" t="s">
        <v>106</v>
      </c>
      <c r="E1729" s="53">
        <v>430500</v>
      </c>
      <c r="F1729" s="53">
        <f>36033*3+35822*4</f>
        <v>251387</v>
      </c>
      <c r="G1729" s="99">
        <v>201975</v>
      </c>
      <c r="H1729" s="99">
        <v>251387</v>
      </c>
      <c r="I1729" s="119"/>
      <c r="J1729" s="55"/>
      <c r="K1729" s="54">
        <f>G1729-F1729</f>
        <v>-49412</v>
      </c>
      <c r="L1729" s="55">
        <f>ROUND(K1729*100/-F1729,2)</f>
        <v>19.66</v>
      </c>
      <c r="M1729" s="59"/>
      <c r="N1729" s="59"/>
      <c r="O1729" s="53">
        <v>4323</v>
      </c>
      <c r="P1729" s="53">
        <v>4323</v>
      </c>
      <c r="Q1729" s="57">
        <f>O1729-P1729</f>
        <v>0</v>
      </c>
      <c r="R1729" s="74">
        <v>454</v>
      </c>
      <c r="S1729" s="53">
        <f>ROUND(R1729/12*7,0)</f>
        <v>265</v>
      </c>
      <c r="T1729" s="58">
        <v>213</v>
      </c>
      <c r="U1729" s="58">
        <v>213</v>
      </c>
      <c r="V1729" s="53">
        <f>T1729-U1729</f>
        <v>0</v>
      </c>
      <c r="W1729" s="59"/>
      <c r="X1729" s="6"/>
    </row>
    <row r="1730" spans="1:24" s="77" customFormat="1" ht="24.75" customHeight="1" x14ac:dyDescent="0.25">
      <c r="A1730" s="33" t="s">
        <v>289</v>
      </c>
      <c r="B1730" s="33" t="s">
        <v>332</v>
      </c>
      <c r="C1730" s="23" t="s">
        <v>110</v>
      </c>
      <c r="D1730" s="34" t="s">
        <v>114</v>
      </c>
      <c r="E1730" s="53"/>
      <c r="F1730" s="53"/>
      <c r="G1730" s="53"/>
      <c r="H1730" s="53"/>
      <c r="I1730" s="54"/>
      <c r="J1730" s="50"/>
      <c r="K1730" s="54"/>
      <c r="L1730" s="55"/>
      <c r="M1730" s="59"/>
      <c r="N1730" s="59"/>
      <c r="O1730" s="53"/>
      <c r="P1730" s="53"/>
      <c r="Q1730" s="57">
        <f>O1730-P1730</f>
        <v>0</v>
      </c>
      <c r="R1730" s="53"/>
      <c r="S1730" s="53">
        <f>ROUND(R1730/12*3,0)</f>
        <v>0</v>
      </c>
      <c r="T1730" s="58"/>
      <c r="U1730" s="58"/>
      <c r="V1730" s="53">
        <f>T1730-U1730</f>
        <v>0</v>
      </c>
      <c r="W1730" s="59"/>
      <c r="X1730" s="6"/>
    </row>
    <row r="1731" spans="1:24" s="77" customFormat="1" ht="24.75" customHeight="1" x14ac:dyDescent="0.25">
      <c r="A1731" s="33" t="s">
        <v>289</v>
      </c>
      <c r="B1731" s="33" t="s">
        <v>332</v>
      </c>
      <c r="C1731" s="23" t="s">
        <v>111</v>
      </c>
      <c r="D1731" s="34" t="s">
        <v>115</v>
      </c>
      <c r="E1731" s="53"/>
      <c r="F1731" s="53"/>
      <c r="G1731" s="53"/>
      <c r="H1731" s="53"/>
      <c r="I1731" s="119"/>
      <c r="J1731" s="50"/>
      <c r="K1731" s="119"/>
      <c r="L1731" s="55"/>
      <c r="M1731" s="59"/>
      <c r="N1731" s="59"/>
      <c r="O1731" s="53"/>
      <c r="P1731" s="53"/>
      <c r="Q1731" s="59">
        <f>O1731-P1731</f>
        <v>0</v>
      </c>
      <c r="R1731" s="53"/>
      <c r="S1731" s="53">
        <f>ROUND(R1731/12*3,0)</f>
        <v>0</v>
      </c>
      <c r="T1731" s="53"/>
      <c r="U1731" s="53"/>
      <c r="V1731" s="53">
        <f>T1731-U1731</f>
        <v>0</v>
      </c>
      <c r="W1731" s="59"/>
      <c r="X1731" s="6"/>
    </row>
    <row r="1732" spans="1:24" s="77" customFormat="1" ht="32.25" customHeight="1" x14ac:dyDescent="0.25">
      <c r="A1732" s="33" t="s">
        <v>289</v>
      </c>
      <c r="B1732" s="33" t="s">
        <v>332</v>
      </c>
      <c r="C1732" s="23" t="s">
        <v>113</v>
      </c>
      <c r="D1732" s="34" t="s">
        <v>116</v>
      </c>
      <c r="E1732" s="53"/>
      <c r="F1732" s="53"/>
      <c r="G1732" s="53"/>
      <c r="H1732" s="53"/>
      <c r="I1732" s="119"/>
      <c r="J1732" s="55"/>
      <c r="K1732" s="119"/>
      <c r="L1732" s="55"/>
      <c r="M1732" s="59"/>
      <c r="N1732" s="59"/>
      <c r="O1732" s="53"/>
      <c r="P1732" s="53"/>
      <c r="Q1732" s="59">
        <f>O1732-P1732</f>
        <v>0</v>
      </c>
      <c r="R1732" s="53"/>
      <c r="S1732" s="53">
        <f>ROUND(R1732/12*3,0)</f>
        <v>0</v>
      </c>
      <c r="T1732" s="53"/>
      <c r="U1732" s="53"/>
      <c r="V1732" s="53">
        <f>T1732-U1732</f>
        <v>0</v>
      </c>
      <c r="W1732" s="59"/>
      <c r="X1732" s="6"/>
    </row>
    <row r="1733" spans="1:24" s="77" customFormat="1" ht="15.75" x14ac:dyDescent="0.25">
      <c r="A1733" s="33" t="s">
        <v>289</v>
      </c>
      <c r="B1733" s="33" t="s">
        <v>332</v>
      </c>
      <c r="C1733" s="23" t="s">
        <v>112</v>
      </c>
      <c r="D1733" s="34" t="s">
        <v>117</v>
      </c>
      <c r="E1733" s="53"/>
      <c r="F1733" s="53"/>
      <c r="G1733" s="53"/>
      <c r="H1733" s="53"/>
      <c r="I1733" s="54"/>
      <c r="J1733" s="50"/>
      <c r="K1733" s="54"/>
      <c r="L1733" s="55"/>
      <c r="M1733" s="59"/>
      <c r="N1733" s="59"/>
      <c r="O1733" s="53"/>
      <c r="P1733" s="53"/>
      <c r="Q1733" s="57">
        <f>O1733-P1733</f>
        <v>0</v>
      </c>
      <c r="R1733" s="53"/>
      <c r="S1733" s="53">
        <f>ROUND(R1733/12*3,0)</f>
        <v>0</v>
      </c>
      <c r="T1733" s="58"/>
      <c r="U1733" s="58"/>
      <c r="V1733" s="53">
        <f>T1733-U1733</f>
        <v>0</v>
      </c>
      <c r="W1733" s="59"/>
      <c r="X1733" s="6"/>
    </row>
    <row r="1734" spans="1:24" s="77" customFormat="1" ht="15.75" x14ac:dyDescent="0.25">
      <c r="A1734" s="33" t="s">
        <v>289</v>
      </c>
      <c r="B1734" s="22" t="s">
        <v>333</v>
      </c>
      <c r="C1734" s="23" t="s">
        <v>102</v>
      </c>
      <c r="D1734" s="41" t="s">
        <v>33</v>
      </c>
      <c r="E1734" s="64">
        <f>SUM(E1735:E1788)</f>
        <v>1028213</v>
      </c>
      <c r="F1734" s="64">
        <f>SUM(F1735:F1788)</f>
        <v>599790.92000000004</v>
      </c>
      <c r="G1734" s="64">
        <f>SUM(G1735:G1788)</f>
        <v>679439</v>
      </c>
      <c r="H1734" s="64">
        <f>SUM(H1735:H1788)</f>
        <v>531796</v>
      </c>
      <c r="I1734" s="64">
        <f>SUM(I1735:I1788)</f>
        <v>147056.25</v>
      </c>
      <c r="J1734" s="50">
        <f>ROUND(I1734/F1734*100,2)</f>
        <v>24.52</v>
      </c>
      <c r="K1734" s="64">
        <f>SUM(K1735:K1788)</f>
        <v>-67408.170000000013</v>
      </c>
      <c r="L1734" s="55">
        <f>ROUND(K1734*100/-F1734,2)</f>
        <v>11.24</v>
      </c>
      <c r="M1734" s="64"/>
      <c r="N1734" s="64"/>
      <c r="O1734" s="64">
        <f t="shared" ref="O1734:V1734" si="764">SUM(O1735:O1788)</f>
        <v>22967</v>
      </c>
      <c r="P1734" s="64">
        <f t="shared" si="764"/>
        <v>18347</v>
      </c>
      <c r="Q1734" s="64">
        <f t="shared" si="764"/>
        <v>4620</v>
      </c>
      <c r="R1734" s="64">
        <f t="shared" si="764"/>
        <v>538</v>
      </c>
      <c r="S1734" s="64">
        <f t="shared" si="764"/>
        <v>314</v>
      </c>
      <c r="T1734" s="64">
        <f t="shared" si="764"/>
        <v>361</v>
      </c>
      <c r="U1734" s="64">
        <f t="shared" si="764"/>
        <v>298</v>
      </c>
      <c r="V1734" s="64">
        <f t="shared" si="764"/>
        <v>63</v>
      </c>
      <c r="W1734" s="64"/>
      <c r="X1734" s="6"/>
    </row>
    <row r="1735" spans="1:24" s="77" customFormat="1" ht="31.5" x14ac:dyDescent="0.25">
      <c r="A1735" s="33" t="s">
        <v>289</v>
      </c>
      <c r="B1735" s="33" t="s">
        <v>333</v>
      </c>
      <c r="C1735" s="42" t="s">
        <v>139</v>
      </c>
      <c r="D1735" s="43" t="s">
        <v>119</v>
      </c>
      <c r="E1735" s="53">
        <v>43457</v>
      </c>
      <c r="F1735" s="53">
        <f t="shared" ref="F1735:F1736" si="765">ROUND(E1735/12*7,2)</f>
        <v>25349.919999999998</v>
      </c>
      <c r="G1735" s="99">
        <v>21728</v>
      </c>
      <c r="H1735" s="99">
        <v>21728</v>
      </c>
      <c r="I1735" s="119"/>
      <c r="J1735" s="55"/>
      <c r="K1735" s="54">
        <f t="shared" ref="K1735" si="766">G1735-F1735</f>
        <v>-3621.9199999999983</v>
      </c>
      <c r="L1735" s="55">
        <f t="shared" ref="L1735" si="767">ROUND(K1735*100/-F1735,2)</f>
        <v>14.29</v>
      </c>
      <c r="M1735" s="59"/>
      <c r="N1735" s="59"/>
      <c r="O1735" s="53">
        <v>1078</v>
      </c>
      <c r="P1735" s="53">
        <v>1078</v>
      </c>
      <c r="Q1735" s="57">
        <f t="shared" ref="Q1735:Q1766" si="768">O1735-P1735</f>
        <v>0</v>
      </c>
      <c r="R1735" s="59">
        <v>58</v>
      </c>
      <c r="S1735" s="53">
        <f t="shared" ref="S1735:S1736" si="769">ROUND(R1735/12*7,0)</f>
        <v>34</v>
      </c>
      <c r="T1735" s="58">
        <v>29</v>
      </c>
      <c r="U1735" s="58">
        <v>29</v>
      </c>
      <c r="V1735" s="53">
        <f t="shared" ref="V1735:V1766" si="770">T1735-U1735</f>
        <v>0</v>
      </c>
      <c r="W1735" s="59"/>
      <c r="X1735" s="6"/>
    </row>
    <row r="1736" spans="1:24" s="77" customFormat="1" ht="47.25" x14ac:dyDescent="0.25">
      <c r="A1736" s="33" t="s">
        <v>289</v>
      </c>
      <c r="B1736" s="33" t="s">
        <v>333</v>
      </c>
      <c r="C1736" s="42" t="s">
        <v>140</v>
      </c>
      <c r="D1736" s="43" t="s">
        <v>120</v>
      </c>
      <c r="E1736" s="53">
        <v>56756</v>
      </c>
      <c r="F1736" s="53">
        <f t="shared" si="765"/>
        <v>33107.67</v>
      </c>
      <c r="G1736" s="99">
        <v>54218</v>
      </c>
      <c r="H1736" s="99">
        <v>33118</v>
      </c>
      <c r="I1736" s="119">
        <f t="shared" ref="I1736" si="771">G1736-F1736</f>
        <v>21110.33</v>
      </c>
      <c r="J1736" s="55">
        <f t="shared" ref="J1736" si="772">ROUND(I1736/F1736*100,2)</f>
        <v>63.76</v>
      </c>
      <c r="K1736" s="54"/>
      <c r="L1736" s="55"/>
      <c r="M1736" s="59"/>
      <c r="N1736" s="59"/>
      <c r="O1736" s="53">
        <v>2352</v>
      </c>
      <c r="P1736" s="53">
        <v>1505</v>
      </c>
      <c r="Q1736" s="57">
        <f t="shared" si="768"/>
        <v>847</v>
      </c>
      <c r="R1736" s="59">
        <v>103</v>
      </c>
      <c r="S1736" s="53">
        <f t="shared" si="769"/>
        <v>60</v>
      </c>
      <c r="T1736" s="58">
        <v>103</v>
      </c>
      <c r="U1736" s="58">
        <v>63</v>
      </c>
      <c r="V1736" s="53">
        <f t="shared" si="770"/>
        <v>40</v>
      </c>
      <c r="W1736" s="59"/>
      <c r="X1736" s="6"/>
    </row>
    <row r="1737" spans="1:24" s="77" customFormat="1" ht="31.5" x14ac:dyDescent="0.25">
      <c r="A1737" s="33" t="s">
        <v>289</v>
      </c>
      <c r="B1737" s="33" t="s">
        <v>333</v>
      </c>
      <c r="C1737" s="42" t="s">
        <v>141</v>
      </c>
      <c r="D1737" s="43" t="s">
        <v>142</v>
      </c>
      <c r="E1737" s="53"/>
      <c r="F1737" s="53"/>
      <c r="G1737" s="53"/>
      <c r="H1737" s="53"/>
      <c r="I1737" s="54"/>
      <c r="J1737" s="50"/>
      <c r="K1737" s="54"/>
      <c r="L1737" s="55"/>
      <c r="M1737" s="59"/>
      <c r="N1737" s="59"/>
      <c r="O1737" s="53"/>
      <c r="P1737" s="53"/>
      <c r="Q1737" s="57">
        <f t="shared" si="768"/>
        <v>0</v>
      </c>
      <c r="R1737" s="53"/>
      <c r="S1737" s="53">
        <f t="shared" ref="S1737:S1743" si="773">ROUND(R1737/12*3,0)</f>
        <v>0</v>
      </c>
      <c r="T1737" s="58"/>
      <c r="U1737" s="58"/>
      <c r="V1737" s="53">
        <f t="shared" si="770"/>
        <v>0</v>
      </c>
      <c r="W1737" s="59"/>
      <c r="X1737" s="6"/>
    </row>
    <row r="1738" spans="1:24" s="77" customFormat="1" ht="31.5" x14ac:dyDescent="0.25">
      <c r="A1738" s="33" t="s">
        <v>289</v>
      </c>
      <c r="B1738" s="33" t="s">
        <v>333</v>
      </c>
      <c r="C1738" s="42" t="s">
        <v>143</v>
      </c>
      <c r="D1738" s="43" t="s">
        <v>144</v>
      </c>
      <c r="E1738" s="53"/>
      <c r="F1738" s="53"/>
      <c r="G1738" s="53"/>
      <c r="H1738" s="53"/>
      <c r="I1738" s="119"/>
      <c r="J1738" s="55"/>
      <c r="K1738" s="119"/>
      <c r="L1738" s="55"/>
      <c r="M1738" s="59"/>
      <c r="N1738" s="59"/>
      <c r="O1738" s="53"/>
      <c r="P1738" s="53"/>
      <c r="Q1738" s="59">
        <f t="shared" si="768"/>
        <v>0</v>
      </c>
      <c r="R1738" s="53"/>
      <c r="S1738" s="53">
        <f t="shared" si="773"/>
        <v>0</v>
      </c>
      <c r="T1738" s="53"/>
      <c r="U1738" s="53"/>
      <c r="V1738" s="53">
        <f t="shared" si="770"/>
        <v>0</v>
      </c>
      <c r="W1738" s="59"/>
      <c r="X1738" s="6"/>
    </row>
    <row r="1739" spans="1:24" s="77" customFormat="1" ht="15.75" x14ac:dyDescent="0.25">
      <c r="A1739" s="33" t="s">
        <v>289</v>
      </c>
      <c r="B1739" s="33" t="s">
        <v>333</v>
      </c>
      <c r="C1739" s="42" t="s">
        <v>145</v>
      </c>
      <c r="D1739" s="43" t="s">
        <v>146</v>
      </c>
      <c r="E1739" s="53"/>
      <c r="F1739" s="53"/>
      <c r="G1739" s="53"/>
      <c r="H1739" s="53"/>
      <c r="I1739" s="54"/>
      <c r="J1739" s="50"/>
      <c r="K1739" s="54"/>
      <c r="L1739" s="55"/>
      <c r="M1739" s="59"/>
      <c r="N1739" s="59"/>
      <c r="O1739" s="53"/>
      <c r="P1739" s="53"/>
      <c r="Q1739" s="57">
        <f t="shared" si="768"/>
        <v>0</v>
      </c>
      <c r="R1739" s="53"/>
      <c r="S1739" s="53">
        <f t="shared" si="773"/>
        <v>0</v>
      </c>
      <c r="T1739" s="58"/>
      <c r="U1739" s="58"/>
      <c r="V1739" s="53">
        <f t="shared" si="770"/>
        <v>0</v>
      </c>
      <c r="W1739" s="59"/>
      <c r="X1739" s="6"/>
    </row>
    <row r="1740" spans="1:24" s="77" customFormat="1" ht="15.75" x14ac:dyDescent="0.25">
      <c r="A1740" s="33" t="s">
        <v>289</v>
      </c>
      <c r="B1740" s="33" t="s">
        <v>333</v>
      </c>
      <c r="C1740" s="42" t="s">
        <v>147</v>
      </c>
      <c r="D1740" s="43" t="s">
        <v>148</v>
      </c>
      <c r="E1740" s="53"/>
      <c r="F1740" s="53"/>
      <c r="G1740" s="53"/>
      <c r="H1740" s="53"/>
      <c r="I1740" s="54"/>
      <c r="J1740" s="50"/>
      <c r="K1740" s="54"/>
      <c r="L1740" s="55"/>
      <c r="M1740" s="59"/>
      <c r="N1740" s="59"/>
      <c r="O1740" s="53"/>
      <c r="P1740" s="53"/>
      <c r="Q1740" s="57">
        <f t="shared" si="768"/>
        <v>0</v>
      </c>
      <c r="R1740" s="53"/>
      <c r="S1740" s="53">
        <f t="shared" si="773"/>
        <v>0</v>
      </c>
      <c r="T1740" s="58"/>
      <c r="U1740" s="58"/>
      <c r="V1740" s="53">
        <f t="shared" si="770"/>
        <v>0</v>
      </c>
      <c r="W1740" s="59"/>
      <c r="X1740" s="6"/>
    </row>
    <row r="1741" spans="1:24" s="77" customFormat="1" ht="78.75" x14ac:dyDescent="0.25">
      <c r="A1741" s="33" t="s">
        <v>289</v>
      </c>
      <c r="B1741" s="33" t="s">
        <v>333</v>
      </c>
      <c r="C1741" s="42" t="s">
        <v>149</v>
      </c>
      <c r="D1741" s="43" t="s">
        <v>150</v>
      </c>
      <c r="E1741" s="53"/>
      <c r="F1741" s="53"/>
      <c r="G1741" s="53"/>
      <c r="H1741" s="53"/>
      <c r="I1741" s="54"/>
      <c r="J1741" s="50"/>
      <c r="K1741" s="54"/>
      <c r="L1741" s="55"/>
      <c r="M1741" s="59"/>
      <c r="N1741" s="59"/>
      <c r="O1741" s="53"/>
      <c r="P1741" s="53"/>
      <c r="Q1741" s="57">
        <f t="shared" si="768"/>
        <v>0</v>
      </c>
      <c r="R1741" s="53"/>
      <c r="S1741" s="53">
        <f t="shared" si="773"/>
        <v>0</v>
      </c>
      <c r="T1741" s="58"/>
      <c r="U1741" s="58"/>
      <c r="V1741" s="53">
        <f t="shared" si="770"/>
        <v>0</v>
      </c>
      <c r="W1741" s="59"/>
      <c r="X1741" s="6"/>
    </row>
    <row r="1742" spans="1:24" s="77" customFormat="1" ht="31.5" x14ac:dyDescent="0.25">
      <c r="A1742" s="33" t="s">
        <v>289</v>
      </c>
      <c r="B1742" s="33" t="s">
        <v>333</v>
      </c>
      <c r="C1742" s="42" t="s">
        <v>130</v>
      </c>
      <c r="D1742" s="43" t="s">
        <v>151</v>
      </c>
      <c r="E1742" s="53"/>
      <c r="F1742" s="53"/>
      <c r="G1742" s="53"/>
      <c r="H1742" s="53"/>
      <c r="I1742" s="54"/>
      <c r="J1742" s="50"/>
      <c r="K1742" s="54"/>
      <c r="L1742" s="55"/>
      <c r="M1742" s="59"/>
      <c r="N1742" s="59"/>
      <c r="O1742" s="53"/>
      <c r="P1742" s="53"/>
      <c r="Q1742" s="57">
        <f t="shared" si="768"/>
        <v>0</v>
      </c>
      <c r="R1742" s="53"/>
      <c r="S1742" s="53">
        <f t="shared" si="773"/>
        <v>0</v>
      </c>
      <c r="T1742" s="58"/>
      <c r="U1742" s="58"/>
      <c r="V1742" s="53">
        <f t="shared" si="770"/>
        <v>0</v>
      </c>
      <c r="W1742" s="59"/>
      <c r="X1742" s="6"/>
    </row>
    <row r="1743" spans="1:24" s="77" customFormat="1" ht="47.25" x14ac:dyDescent="0.25">
      <c r="A1743" s="33" t="s">
        <v>289</v>
      </c>
      <c r="B1743" s="33" t="s">
        <v>333</v>
      </c>
      <c r="C1743" s="42" t="s">
        <v>174</v>
      </c>
      <c r="D1743" s="43" t="s">
        <v>175</v>
      </c>
      <c r="E1743" s="53"/>
      <c r="F1743" s="53"/>
      <c r="G1743" s="53"/>
      <c r="H1743" s="53"/>
      <c r="I1743" s="54"/>
      <c r="J1743" s="50"/>
      <c r="K1743" s="54"/>
      <c r="L1743" s="55"/>
      <c r="M1743" s="59"/>
      <c r="N1743" s="59"/>
      <c r="O1743" s="53"/>
      <c r="P1743" s="53"/>
      <c r="Q1743" s="57">
        <f t="shared" si="768"/>
        <v>0</v>
      </c>
      <c r="R1743" s="53"/>
      <c r="S1743" s="53">
        <f t="shared" si="773"/>
        <v>0</v>
      </c>
      <c r="T1743" s="58"/>
      <c r="U1743" s="58"/>
      <c r="V1743" s="53">
        <f t="shared" si="770"/>
        <v>0</v>
      </c>
      <c r="W1743" s="59"/>
      <c r="X1743" s="6"/>
    </row>
    <row r="1744" spans="1:24" s="77" customFormat="1" ht="31.5" x14ac:dyDescent="0.25">
      <c r="A1744" s="33" t="s">
        <v>289</v>
      </c>
      <c r="B1744" s="33" t="s">
        <v>333</v>
      </c>
      <c r="C1744" s="42" t="s">
        <v>129</v>
      </c>
      <c r="D1744" s="43" t="s">
        <v>152</v>
      </c>
      <c r="E1744" s="53">
        <v>110725</v>
      </c>
      <c r="F1744" s="53">
        <f>ROUND(E1744/12*7,2)</f>
        <v>64589.58</v>
      </c>
      <c r="G1744" s="99">
        <v>64104</v>
      </c>
      <c r="H1744" s="99">
        <v>64104</v>
      </c>
      <c r="I1744" s="119"/>
      <c r="J1744" s="55"/>
      <c r="K1744" s="54">
        <f>G1744-F1744</f>
        <v>-485.58000000000175</v>
      </c>
      <c r="L1744" s="55">
        <f>ROUND(K1744*100/-F1744,2)</f>
        <v>0.75</v>
      </c>
      <c r="M1744" s="59"/>
      <c r="N1744" s="59"/>
      <c r="O1744" s="53">
        <v>941</v>
      </c>
      <c r="P1744" s="53">
        <v>941</v>
      </c>
      <c r="Q1744" s="57">
        <f t="shared" si="768"/>
        <v>0</v>
      </c>
      <c r="R1744" s="59">
        <v>38</v>
      </c>
      <c r="S1744" s="53">
        <f>ROUND(R1744/12*7,0)</f>
        <v>22</v>
      </c>
      <c r="T1744" s="58">
        <v>22</v>
      </c>
      <c r="U1744" s="58">
        <v>22</v>
      </c>
      <c r="V1744" s="53">
        <f t="shared" si="770"/>
        <v>0</v>
      </c>
      <c r="W1744" s="59"/>
      <c r="X1744" s="6"/>
    </row>
    <row r="1745" spans="1:24" s="77" customFormat="1" ht="31.5" x14ac:dyDescent="0.25">
      <c r="A1745" s="33" t="s">
        <v>289</v>
      </c>
      <c r="B1745" s="33" t="s">
        <v>333</v>
      </c>
      <c r="C1745" s="42" t="s">
        <v>176</v>
      </c>
      <c r="D1745" s="43" t="s">
        <v>177</v>
      </c>
      <c r="E1745" s="53"/>
      <c r="F1745" s="53"/>
      <c r="G1745" s="53"/>
      <c r="H1745" s="53"/>
      <c r="I1745" s="54"/>
      <c r="J1745" s="50"/>
      <c r="K1745" s="54"/>
      <c r="L1745" s="55"/>
      <c r="M1745" s="59"/>
      <c r="N1745" s="59"/>
      <c r="O1745" s="53"/>
      <c r="P1745" s="53"/>
      <c r="Q1745" s="57">
        <f t="shared" si="768"/>
        <v>0</v>
      </c>
      <c r="R1745" s="53"/>
      <c r="S1745" s="53">
        <f t="shared" ref="S1745:S1757" si="774">ROUND(R1745/12*3,0)</f>
        <v>0</v>
      </c>
      <c r="T1745" s="58"/>
      <c r="U1745" s="58"/>
      <c r="V1745" s="53">
        <f t="shared" si="770"/>
        <v>0</v>
      </c>
      <c r="W1745" s="59"/>
      <c r="X1745" s="6"/>
    </row>
    <row r="1746" spans="1:24" s="77" customFormat="1" ht="15.75" x14ac:dyDescent="0.25">
      <c r="A1746" s="33" t="s">
        <v>289</v>
      </c>
      <c r="B1746" s="33" t="s">
        <v>333</v>
      </c>
      <c r="C1746" s="42" t="s">
        <v>131</v>
      </c>
      <c r="D1746" s="43" t="s">
        <v>153</v>
      </c>
      <c r="E1746" s="53"/>
      <c r="F1746" s="53"/>
      <c r="G1746" s="53"/>
      <c r="H1746" s="53"/>
      <c r="I1746" s="54"/>
      <c r="J1746" s="50"/>
      <c r="K1746" s="54"/>
      <c r="L1746" s="55"/>
      <c r="M1746" s="59"/>
      <c r="N1746" s="59"/>
      <c r="O1746" s="53"/>
      <c r="P1746" s="53"/>
      <c r="Q1746" s="57">
        <f t="shared" si="768"/>
        <v>0</v>
      </c>
      <c r="R1746" s="53"/>
      <c r="S1746" s="53">
        <f t="shared" si="774"/>
        <v>0</v>
      </c>
      <c r="T1746" s="58"/>
      <c r="U1746" s="58"/>
      <c r="V1746" s="53">
        <f t="shared" si="770"/>
        <v>0</v>
      </c>
      <c r="W1746" s="59"/>
      <c r="X1746" s="6"/>
    </row>
    <row r="1747" spans="1:24" s="77" customFormat="1" ht="31.5" x14ac:dyDescent="0.25">
      <c r="A1747" s="33" t="s">
        <v>289</v>
      </c>
      <c r="B1747" s="33" t="s">
        <v>333</v>
      </c>
      <c r="C1747" s="42" t="s">
        <v>178</v>
      </c>
      <c r="D1747" s="43" t="s">
        <v>179</v>
      </c>
      <c r="E1747" s="53"/>
      <c r="F1747" s="53"/>
      <c r="G1747" s="53"/>
      <c r="H1747" s="53"/>
      <c r="I1747" s="54"/>
      <c r="J1747" s="50"/>
      <c r="K1747" s="54"/>
      <c r="L1747" s="55"/>
      <c r="M1747" s="59"/>
      <c r="N1747" s="59"/>
      <c r="O1747" s="53"/>
      <c r="P1747" s="53"/>
      <c r="Q1747" s="57">
        <f t="shared" si="768"/>
        <v>0</v>
      </c>
      <c r="R1747" s="53"/>
      <c r="S1747" s="53">
        <f t="shared" si="774"/>
        <v>0</v>
      </c>
      <c r="T1747" s="58"/>
      <c r="U1747" s="58"/>
      <c r="V1747" s="53">
        <f t="shared" si="770"/>
        <v>0</v>
      </c>
      <c r="W1747" s="59"/>
      <c r="X1747" s="6"/>
    </row>
    <row r="1748" spans="1:24" s="77" customFormat="1" ht="31.5" x14ac:dyDescent="0.25">
      <c r="A1748" s="33" t="s">
        <v>289</v>
      </c>
      <c r="B1748" s="33" t="s">
        <v>333</v>
      </c>
      <c r="C1748" s="42" t="s">
        <v>132</v>
      </c>
      <c r="D1748" s="43" t="s">
        <v>154</v>
      </c>
      <c r="E1748" s="53"/>
      <c r="F1748" s="53"/>
      <c r="G1748" s="53"/>
      <c r="H1748" s="53"/>
      <c r="I1748" s="54"/>
      <c r="J1748" s="50"/>
      <c r="K1748" s="54"/>
      <c r="L1748" s="55"/>
      <c r="M1748" s="59"/>
      <c r="N1748" s="59"/>
      <c r="O1748" s="53"/>
      <c r="P1748" s="53"/>
      <c r="Q1748" s="57">
        <f t="shared" si="768"/>
        <v>0</v>
      </c>
      <c r="R1748" s="53"/>
      <c r="S1748" s="53">
        <f t="shared" si="774"/>
        <v>0</v>
      </c>
      <c r="T1748" s="58"/>
      <c r="U1748" s="58"/>
      <c r="V1748" s="53">
        <f t="shared" si="770"/>
        <v>0</v>
      </c>
      <c r="W1748" s="59"/>
      <c r="X1748" s="6"/>
    </row>
    <row r="1749" spans="1:24" s="77" customFormat="1" ht="15.75" x14ac:dyDescent="0.25">
      <c r="A1749" s="33" t="s">
        <v>289</v>
      </c>
      <c r="B1749" s="33" t="s">
        <v>333</v>
      </c>
      <c r="C1749" s="42" t="s">
        <v>133</v>
      </c>
      <c r="D1749" s="43" t="s">
        <v>155</v>
      </c>
      <c r="E1749" s="53"/>
      <c r="F1749" s="53"/>
      <c r="G1749" s="53"/>
      <c r="H1749" s="53"/>
      <c r="I1749" s="54"/>
      <c r="J1749" s="50"/>
      <c r="K1749" s="54"/>
      <c r="L1749" s="55"/>
      <c r="M1749" s="59"/>
      <c r="N1749" s="59"/>
      <c r="O1749" s="53"/>
      <c r="P1749" s="53"/>
      <c r="Q1749" s="57">
        <f t="shared" si="768"/>
        <v>0</v>
      </c>
      <c r="R1749" s="53"/>
      <c r="S1749" s="53">
        <f t="shared" si="774"/>
        <v>0</v>
      </c>
      <c r="T1749" s="58"/>
      <c r="U1749" s="58"/>
      <c r="V1749" s="53">
        <f t="shared" si="770"/>
        <v>0</v>
      </c>
      <c r="W1749" s="59"/>
      <c r="X1749" s="6"/>
    </row>
    <row r="1750" spans="1:24" s="77" customFormat="1" ht="15.75" x14ac:dyDescent="0.25">
      <c r="A1750" s="33" t="s">
        <v>289</v>
      </c>
      <c r="B1750" s="33" t="s">
        <v>333</v>
      </c>
      <c r="C1750" s="42" t="s">
        <v>135</v>
      </c>
      <c r="D1750" s="43" t="s">
        <v>156</v>
      </c>
      <c r="E1750" s="53"/>
      <c r="F1750" s="53"/>
      <c r="G1750" s="53"/>
      <c r="H1750" s="53"/>
      <c r="I1750" s="54"/>
      <c r="J1750" s="50"/>
      <c r="K1750" s="54"/>
      <c r="L1750" s="55"/>
      <c r="M1750" s="59"/>
      <c r="N1750" s="59"/>
      <c r="O1750" s="53"/>
      <c r="P1750" s="53"/>
      <c r="Q1750" s="57">
        <f t="shared" si="768"/>
        <v>0</v>
      </c>
      <c r="R1750" s="53"/>
      <c r="S1750" s="53">
        <f t="shared" si="774"/>
        <v>0</v>
      </c>
      <c r="T1750" s="58"/>
      <c r="U1750" s="58"/>
      <c r="V1750" s="53">
        <f t="shared" si="770"/>
        <v>0</v>
      </c>
      <c r="W1750" s="59"/>
      <c r="X1750" s="6"/>
    </row>
    <row r="1751" spans="1:24" s="77" customFormat="1" ht="31.5" x14ac:dyDescent="0.25">
      <c r="A1751" s="33" t="s">
        <v>289</v>
      </c>
      <c r="B1751" s="33" t="s">
        <v>333</v>
      </c>
      <c r="C1751" s="42" t="s">
        <v>136</v>
      </c>
      <c r="D1751" s="43" t="s">
        <v>157</v>
      </c>
      <c r="E1751" s="53"/>
      <c r="F1751" s="53"/>
      <c r="G1751" s="53"/>
      <c r="H1751" s="53"/>
      <c r="I1751" s="54"/>
      <c r="J1751" s="50"/>
      <c r="K1751" s="54"/>
      <c r="L1751" s="55"/>
      <c r="M1751" s="59"/>
      <c r="N1751" s="59"/>
      <c r="O1751" s="53"/>
      <c r="P1751" s="53"/>
      <c r="Q1751" s="57">
        <f t="shared" si="768"/>
        <v>0</v>
      </c>
      <c r="R1751" s="53"/>
      <c r="S1751" s="53">
        <f t="shared" si="774"/>
        <v>0</v>
      </c>
      <c r="T1751" s="58"/>
      <c r="U1751" s="58"/>
      <c r="V1751" s="53">
        <f t="shared" si="770"/>
        <v>0</v>
      </c>
      <c r="W1751" s="59"/>
      <c r="X1751" s="6"/>
    </row>
    <row r="1752" spans="1:24" s="77" customFormat="1" ht="47.25" x14ac:dyDescent="0.25">
      <c r="A1752" s="33" t="s">
        <v>289</v>
      </c>
      <c r="B1752" s="33" t="s">
        <v>333</v>
      </c>
      <c r="C1752" s="42" t="s">
        <v>134</v>
      </c>
      <c r="D1752" s="43" t="s">
        <v>158</v>
      </c>
      <c r="E1752" s="53"/>
      <c r="F1752" s="53"/>
      <c r="G1752" s="53"/>
      <c r="H1752" s="53"/>
      <c r="I1752" s="54"/>
      <c r="J1752" s="50"/>
      <c r="K1752" s="54"/>
      <c r="L1752" s="55"/>
      <c r="M1752" s="59"/>
      <c r="N1752" s="59"/>
      <c r="O1752" s="53"/>
      <c r="P1752" s="53"/>
      <c r="Q1752" s="57">
        <f t="shared" si="768"/>
        <v>0</v>
      </c>
      <c r="R1752" s="53"/>
      <c r="S1752" s="53">
        <f t="shared" si="774"/>
        <v>0</v>
      </c>
      <c r="T1752" s="58"/>
      <c r="U1752" s="58"/>
      <c r="V1752" s="53">
        <f t="shared" si="770"/>
        <v>0</v>
      </c>
      <c r="W1752" s="59"/>
      <c r="X1752" s="6"/>
    </row>
    <row r="1753" spans="1:24" s="77" customFormat="1" ht="15.75" x14ac:dyDescent="0.25">
      <c r="A1753" s="33" t="s">
        <v>289</v>
      </c>
      <c r="B1753" s="33" t="s">
        <v>333</v>
      </c>
      <c r="C1753" s="42" t="s">
        <v>138</v>
      </c>
      <c r="D1753" s="43" t="s">
        <v>159</v>
      </c>
      <c r="E1753" s="53"/>
      <c r="F1753" s="53"/>
      <c r="G1753" s="53"/>
      <c r="H1753" s="53"/>
      <c r="I1753" s="54"/>
      <c r="J1753" s="50"/>
      <c r="K1753" s="54"/>
      <c r="L1753" s="55"/>
      <c r="M1753" s="59"/>
      <c r="N1753" s="59"/>
      <c r="O1753" s="53"/>
      <c r="P1753" s="53"/>
      <c r="Q1753" s="57">
        <f t="shared" si="768"/>
        <v>0</v>
      </c>
      <c r="R1753" s="53"/>
      <c r="S1753" s="53">
        <f t="shared" si="774"/>
        <v>0</v>
      </c>
      <c r="T1753" s="58"/>
      <c r="U1753" s="58"/>
      <c r="V1753" s="53">
        <f t="shared" si="770"/>
        <v>0</v>
      </c>
      <c r="W1753" s="59"/>
      <c r="X1753" s="6"/>
    </row>
    <row r="1754" spans="1:24" s="77" customFormat="1" ht="15.75" x14ac:dyDescent="0.25">
      <c r="A1754" s="33" t="s">
        <v>289</v>
      </c>
      <c r="B1754" s="33" t="s">
        <v>333</v>
      </c>
      <c r="C1754" s="42" t="s">
        <v>180</v>
      </c>
      <c r="D1754" s="43" t="s">
        <v>181</v>
      </c>
      <c r="E1754" s="53"/>
      <c r="F1754" s="53"/>
      <c r="G1754" s="53"/>
      <c r="H1754" s="53"/>
      <c r="I1754" s="54"/>
      <c r="J1754" s="50"/>
      <c r="K1754" s="54"/>
      <c r="L1754" s="55"/>
      <c r="M1754" s="59"/>
      <c r="N1754" s="59"/>
      <c r="O1754" s="53"/>
      <c r="P1754" s="53"/>
      <c r="Q1754" s="57">
        <f t="shared" si="768"/>
        <v>0</v>
      </c>
      <c r="R1754" s="53"/>
      <c r="S1754" s="53">
        <f t="shared" si="774"/>
        <v>0</v>
      </c>
      <c r="T1754" s="58"/>
      <c r="U1754" s="58"/>
      <c r="V1754" s="53">
        <f t="shared" si="770"/>
        <v>0</v>
      </c>
      <c r="W1754" s="59"/>
      <c r="X1754" s="6"/>
    </row>
    <row r="1755" spans="1:24" s="77" customFormat="1" ht="31.5" x14ac:dyDescent="0.25">
      <c r="A1755" s="33" t="s">
        <v>289</v>
      </c>
      <c r="B1755" s="33" t="s">
        <v>333</v>
      </c>
      <c r="C1755" s="42" t="s">
        <v>137</v>
      </c>
      <c r="D1755" s="43" t="s">
        <v>160</v>
      </c>
      <c r="E1755" s="53"/>
      <c r="F1755" s="53"/>
      <c r="G1755" s="53"/>
      <c r="H1755" s="53"/>
      <c r="I1755" s="54"/>
      <c r="J1755" s="50"/>
      <c r="K1755" s="54"/>
      <c r="L1755" s="55"/>
      <c r="M1755" s="59"/>
      <c r="N1755" s="59"/>
      <c r="O1755" s="53"/>
      <c r="P1755" s="53"/>
      <c r="Q1755" s="57">
        <f t="shared" si="768"/>
        <v>0</v>
      </c>
      <c r="R1755" s="53"/>
      <c r="S1755" s="53">
        <f t="shared" si="774"/>
        <v>0</v>
      </c>
      <c r="T1755" s="58"/>
      <c r="U1755" s="58"/>
      <c r="V1755" s="53">
        <f t="shared" si="770"/>
        <v>0</v>
      </c>
      <c r="W1755" s="59"/>
      <c r="X1755" s="6"/>
    </row>
    <row r="1756" spans="1:24" s="77" customFormat="1" ht="15.75" x14ac:dyDescent="0.25">
      <c r="A1756" s="33" t="s">
        <v>289</v>
      </c>
      <c r="B1756" s="33" t="s">
        <v>333</v>
      </c>
      <c r="C1756" s="42" t="s">
        <v>127</v>
      </c>
      <c r="D1756" s="43" t="s">
        <v>161</v>
      </c>
      <c r="E1756" s="53"/>
      <c r="F1756" s="53"/>
      <c r="G1756" s="53"/>
      <c r="H1756" s="53"/>
      <c r="I1756" s="54"/>
      <c r="J1756" s="50"/>
      <c r="K1756" s="54"/>
      <c r="L1756" s="55"/>
      <c r="M1756" s="59"/>
      <c r="N1756" s="59"/>
      <c r="O1756" s="53"/>
      <c r="P1756" s="53"/>
      <c r="Q1756" s="57">
        <f t="shared" si="768"/>
        <v>0</v>
      </c>
      <c r="R1756" s="53"/>
      <c r="S1756" s="53">
        <f t="shared" si="774"/>
        <v>0</v>
      </c>
      <c r="T1756" s="58"/>
      <c r="U1756" s="58"/>
      <c r="V1756" s="53">
        <f t="shared" si="770"/>
        <v>0</v>
      </c>
      <c r="W1756" s="59"/>
      <c r="X1756" s="6"/>
    </row>
    <row r="1757" spans="1:24" s="77" customFormat="1" ht="31.5" x14ac:dyDescent="0.25">
      <c r="A1757" s="33" t="s">
        <v>289</v>
      </c>
      <c r="B1757" s="33" t="s">
        <v>333</v>
      </c>
      <c r="C1757" s="42" t="s">
        <v>126</v>
      </c>
      <c r="D1757" s="43" t="s">
        <v>162</v>
      </c>
      <c r="E1757" s="53"/>
      <c r="F1757" s="53"/>
      <c r="G1757" s="53"/>
      <c r="H1757" s="53"/>
      <c r="I1757" s="54"/>
      <c r="J1757" s="50"/>
      <c r="K1757" s="54"/>
      <c r="L1757" s="55"/>
      <c r="M1757" s="59"/>
      <c r="N1757" s="59"/>
      <c r="O1757" s="53"/>
      <c r="P1757" s="53"/>
      <c r="Q1757" s="57">
        <f t="shared" si="768"/>
        <v>0</v>
      </c>
      <c r="R1757" s="53"/>
      <c r="S1757" s="53">
        <f t="shared" si="774"/>
        <v>0</v>
      </c>
      <c r="T1757" s="58"/>
      <c r="U1757" s="58"/>
      <c r="V1757" s="53">
        <f t="shared" si="770"/>
        <v>0</v>
      </c>
      <c r="W1757" s="59"/>
      <c r="X1757" s="6"/>
    </row>
    <row r="1758" spans="1:24" s="77" customFormat="1" ht="15.75" x14ac:dyDescent="0.25">
      <c r="A1758" s="33" t="s">
        <v>289</v>
      </c>
      <c r="B1758" s="33" t="s">
        <v>333</v>
      </c>
      <c r="C1758" s="42" t="s">
        <v>122</v>
      </c>
      <c r="D1758" s="43" t="s">
        <v>163</v>
      </c>
      <c r="E1758" s="53">
        <v>230521</v>
      </c>
      <c r="F1758" s="53">
        <f t="shared" ref="F1758:F1759" si="775">ROUND(E1758/12*7,2)</f>
        <v>134470.57999999999</v>
      </c>
      <c r="G1758" s="99">
        <v>246987</v>
      </c>
      <c r="H1758" s="99">
        <v>131727</v>
      </c>
      <c r="I1758" s="119">
        <f t="shared" ref="I1758" si="776">G1758-F1758</f>
        <v>112516.42000000001</v>
      </c>
      <c r="J1758" s="55">
        <f t="shared" ref="J1758" si="777">ROUND(I1758/F1758*100,2)</f>
        <v>83.67</v>
      </c>
      <c r="K1758" s="54"/>
      <c r="L1758" s="55"/>
      <c r="M1758" s="59"/>
      <c r="N1758" s="59"/>
      <c r="O1758" s="53">
        <v>8040</v>
      </c>
      <c r="P1758" s="53">
        <v>4156</v>
      </c>
      <c r="Q1758" s="57">
        <f t="shared" si="768"/>
        <v>3884</v>
      </c>
      <c r="R1758" s="59">
        <v>28</v>
      </c>
      <c r="S1758" s="53">
        <f t="shared" ref="S1758:S1759" si="778">ROUND(R1758/12*7,0)</f>
        <v>16</v>
      </c>
      <c r="T1758" s="58">
        <v>30</v>
      </c>
      <c r="U1758" s="58">
        <v>16</v>
      </c>
      <c r="V1758" s="53">
        <f t="shared" si="770"/>
        <v>14</v>
      </c>
      <c r="W1758" s="59"/>
      <c r="X1758" s="6"/>
    </row>
    <row r="1759" spans="1:24" s="77" customFormat="1" ht="15.75" x14ac:dyDescent="0.25">
      <c r="A1759" s="33" t="s">
        <v>289</v>
      </c>
      <c r="B1759" s="33" t="s">
        <v>333</v>
      </c>
      <c r="C1759" s="42" t="s">
        <v>123</v>
      </c>
      <c r="D1759" s="43" t="s">
        <v>164</v>
      </c>
      <c r="E1759" s="53">
        <v>38825</v>
      </c>
      <c r="F1759" s="53">
        <f t="shared" si="775"/>
        <v>22647.919999999998</v>
      </c>
      <c r="G1759" s="99">
        <v>8960</v>
      </c>
      <c r="H1759" s="99">
        <v>11946</v>
      </c>
      <c r="I1759" s="119"/>
      <c r="J1759" s="55"/>
      <c r="K1759" s="54">
        <f t="shared" ref="K1759" si="779">G1759-F1759</f>
        <v>-13687.919999999998</v>
      </c>
      <c r="L1759" s="55">
        <f t="shared" ref="L1759" si="780">ROUND(K1759*100/-F1759,2)</f>
        <v>60.44</v>
      </c>
      <c r="M1759" s="59"/>
      <c r="N1759" s="59"/>
      <c r="O1759" s="53">
        <v>339</v>
      </c>
      <c r="P1759" s="53">
        <v>520</v>
      </c>
      <c r="Q1759" s="57">
        <f t="shared" si="768"/>
        <v>-181</v>
      </c>
      <c r="R1759" s="59">
        <v>13</v>
      </c>
      <c r="S1759" s="53">
        <f t="shared" si="778"/>
        <v>8</v>
      </c>
      <c r="T1759" s="58">
        <v>3</v>
      </c>
      <c r="U1759" s="58">
        <v>3</v>
      </c>
      <c r="V1759" s="53">
        <f t="shared" si="770"/>
        <v>0</v>
      </c>
      <c r="W1759" s="59"/>
      <c r="X1759" s="6"/>
    </row>
    <row r="1760" spans="1:24" s="77" customFormat="1" ht="15.75" x14ac:dyDescent="0.25">
      <c r="A1760" s="33" t="s">
        <v>289</v>
      </c>
      <c r="B1760" s="33" t="s">
        <v>333</v>
      </c>
      <c r="C1760" s="42" t="s">
        <v>182</v>
      </c>
      <c r="D1760" s="43" t="s">
        <v>183</v>
      </c>
      <c r="E1760" s="53"/>
      <c r="F1760" s="53"/>
      <c r="G1760" s="53"/>
      <c r="H1760" s="53"/>
      <c r="I1760" s="54"/>
      <c r="J1760" s="50"/>
      <c r="K1760" s="54"/>
      <c r="L1760" s="55"/>
      <c r="M1760" s="59"/>
      <c r="N1760" s="59"/>
      <c r="O1760" s="53"/>
      <c r="P1760" s="53"/>
      <c r="Q1760" s="57">
        <f t="shared" si="768"/>
        <v>0</v>
      </c>
      <c r="R1760" s="53"/>
      <c r="S1760" s="53">
        <f t="shared" ref="S1760:S1770" si="781">ROUND(R1760/12*3,0)</f>
        <v>0</v>
      </c>
      <c r="T1760" s="58"/>
      <c r="U1760" s="58"/>
      <c r="V1760" s="53">
        <f t="shared" si="770"/>
        <v>0</v>
      </c>
      <c r="W1760" s="59"/>
      <c r="X1760" s="6"/>
    </row>
    <row r="1761" spans="1:24" s="77" customFormat="1" ht="15.75" x14ac:dyDescent="0.25">
      <c r="A1761" s="33" t="s">
        <v>289</v>
      </c>
      <c r="B1761" s="33" t="s">
        <v>333</v>
      </c>
      <c r="C1761" s="42" t="s">
        <v>184</v>
      </c>
      <c r="D1761" s="43" t="s">
        <v>185</v>
      </c>
      <c r="E1761" s="53"/>
      <c r="F1761" s="53"/>
      <c r="G1761" s="53"/>
      <c r="H1761" s="53"/>
      <c r="I1761" s="54"/>
      <c r="J1761" s="50"/>
      <c r="K1761" s="54"/>
      <c r="L1761" s="55"/>
      <c r="M1761" s="59"/>
      <c r="N1761" s="59"/>
      <c r="O1761" s="53"/>
      <c r="P1761" s="53"/>
      <c r="Q1761" s="57">
        <f t="shared" si="768"/>
        <v>0</v>
      </c>
      <c r="R1761" s="53"/>
      <c r="S1761" s="53">
        <f t="shared" si="781"/>
        <v>0</v>
      </c>
      <c r="T1761" s="58"/>
      <c r="U1761" s="58"/>
      <c r="V1761" s="53">
        <f t="shared" si="770"/>
        <v>0</v>
      </c>
      <c r="W1761" s="59"/>
      <c r="X1761" s="6"/>
    </row>
    <row r="1762" spans="1:24" s="77" customFormat="1" ht="15.75" x14ac:dyDescent="0.25">
      <c r="A1762" s="33" t="s">
        <v>289</v>
      </c>
      <c r="B1762" s="33" t="s">
        <v>333</v>
      </c>
      <c r="C1762" s="42" t="s">
        <v>186</v>
      </c>
      <c r="D1762" s="43" t="s">
        <v>187</v>
      </c>
      <c r="E1762" s="53"/>
      <c r="F1762" s="53"/>
      <c r="G1762" s="53"/>
      <c r="H1762" s="53"/>
      <c r="I1762" s="54"/>
      <c r="J1762" s="50"/>
      <c r="K1762" s="54"/>
      <c r="L1762" s="55"/>
      <c r="M1762" s="59"/>
      <c r="N1762" s="59"/>
      <c r="O1762" s="53"/>
      <c r="P1762" s="53"/>
      <c r="Q1762" s="57">
        <f t="shared" si="768"/>
        <v>0</v>
      </c>
      <c r="R1762" s="53"/>
      <c r="S1762" s="53">
        <f t="shared" si="781"/>
        <v>0</v>
      </c>
      <c r="T1762" s="58"/>
      <c r="U1762" s="58"/>
      <c r="V1762" s="53">
        <f t="shared" si="770"/>
        <v>0</v>
      </c>
      <c r="W1762" s="59"/>
      <c r="X1762" s="6"/>
    </row>
    <row r="1763" spans="1:24" s="77" customFormat="1" ht="31.5" x14ac:dyDescent="0.25">
      <c r="A1763" s="33" t="s">
        <v>289</v>
      </c>
      <c r="B1763" s="33" t="s">
        <v>333</v>
      </c>
      <c r="C1763" s="42" t="s">
        <v>188</v>
      </c>
      <c r="D1763" s="43" t="s">
        <v>189</v>
      </c>
      <c r="E1763" s="53"/>
      <c r="F1763" s="53"/>
      <c r="G1763" s="53"/>
      <c r="H1763" s="53"/>
      <c r="I1763" s="54"/>
      <c r="J1763" s="50"/>
      <c r="K1763" s="54"/>
      <c r="L1763" s="55"/>
      <c r="M1763" s="59"/>
      <c r="N1763" s="59"/>
      <c r="O1763" s="53"/>
      <c r="P1763" s="53"/>
      <c r="Q1763" s="57">
        <f t="shared" si="768"/>
        <v>0</v>
      </c>
      <c r="R1763" s="53"/>
      <c r="S1763" s="53">
        <f t="shared" si="781"/>
        <v>0</v>
      </c>
      <c r="T1763" s="58"/>
      <c r="U1763" s="58"/>
      <c r="V1763" s="53">
        <f t="shared" si="770"/>
        <v>0</v>
      </c>
      <c r="W1763" s="59"/>
      <c r="X1763" s="6"/>
    </row>
    <row r="1764" spans="1:24" s="77" customFormat="1" ht="15.75" x14ac:dyDescent="0.25">
      <c r="A1764" s="33" t="s">
        <v>289</v>
      </c>
      <c r="B1764" s="33" t="s">
        <v>333</v>
      </c>
      <c r="C1764" s="42" t="s">
        <v>124</v>
      </c>
      <c r="D1764" s="43" t="s">
        <v>165</v>
      </c>
      <c r="E1764" s="53"/>
      <c r="F1764" s="53"/>
      <c r="G1764" s="53"/>
      <c r="H1764" s="53"/>
      <c r="I1764" s="54"/>
      <c r="J1764" s="50"/>
      <c r="K1764" s="54"/>
      <c r="L1764" s="55"/>
      <c r="M1764" s="59"/>
      <c r="N1764" s="59"/>
      <c r="O1764" s="53"/>
      <c r="P1764" s="53"/>
      <c r="Q1764" s="57">
        <f t="shared" si="768"/>
        <v>0</v>
      </c>
      <c r="R1764" s="53"/>
      <c r="S1764" s="53">
        <f t="shared" si="781"/>
        <v>0</v>
      </c>
      <c r="T1764" s="58"/>
      <c r="U1764" s="58"/>
      <c r="V1764" s="53">
        <f t="shared" si="770"/>
        <v>0</v>
      </c>
      <c r="W1764" s="59"/>
      <c r="X1764" s="6"/>
    </row>
    <row r="1765" spans="1:24" s="77" customFormat="1" ht="15.75" x14ac:dyDescent="0.25">
      <c r="A1765" s="33" t="s">
        <v>289</v>
      </c>
      <c r="B1765" s="33" t="s">
        <v>333</v>
      </c>
      <c r="C1765" s="42" t="s">
        <v>125</v>
      </c>
      <c r="D1765" s="43" t="s">
        <v>166</v>
      </c>
      <c r="E1765" s="53"/>
      <c r="F1765" s="53"/>
      <c r="G1765" s="53"/>
      <c r="H1765" s="53"/>
      <c r="I1765" s="54"/>
      <c r="J1765" s="50"/>
      <c r="K1765" s="54"/>
      <c r="L1765" s="55"/>
      <c r="M1765" s="59"/>
      <c r="N1765" s="59"/>
      <c r="O1765" s="53"/>
      <c r="P1765" s="53"/>
      <c r="Q1765" s="57">
        <f t="shared" si="768"/>
        <v>0</v>
      </c>
      <c r="R1765" s="53"/>
      <c r="S1765" s="53">
        <f t="shared" si="781"/>
        <v>0</v>
      </c>
      <c r="T1765" s="58"/>
      <c r="U1765" s="58"/>
      <c r="V1765" s="53">
        <f t="shared" si="770"/>
        <v>0</v>
      </c>
      <c r="W1765" s="59"/>
      <c r="X1765" s="6"/>
    </row>
    <row r="1766" spans="1:24" s="77" customFormat="1" ht="47.25" x14ac:dyDescent="0.25">
      <c r="A1766" s="33" t="s">
        <v>289</v>
      </c>
      <c r="B1766" s="33" t="s">
        <v>333</v>
      </c>
      <c r="C1766" s="42" t="s">
        <v>34</v>
      </c>
      <c r="D1766" s="43" t="s">
        <v>167</v>
      </c>
      <c r="E1766" s="53"/>
      <c r="F1766" s="53"/>
      <c r="G1766" s="53"/>
      <c r="H1766" s="53"/>
      <c r="I1766" s="54"/>
      <c r="J1766" s="50"/>
      <c r="K1766" s="54"/>
      <c r="L1766" s="55"/>
      <c r="M1766" s="59"/>
      <c r="N1766" s="59"/>
      <c r="O1766" s="53"/>
      <c r="P1766" s="53"/>
      <c r="Q1766" s="57">
        <f t="shared" si="768"/>
        <v>0</v>
      </c>
      <c r="R1766" s="53"/>
      <c r="S1766" s="53">
        <f t="shared" si="781"/>
        <v>0</v>
      </c>
      <c r="T1766" s="58"/>
      <c r="U1766" s="58"/>
      <c r="V1766" s="53">
        <f t="shared" si="770"/>
        <v>0</v>
      </c>
      <c r="W1766" s="59"/>
      <c r="X1766" s="6"/>
    </row>
    <row r="1767" spans="1:24" s="77" customFormat="1" ht="15.75" x14ac:dyDescent="0.25">
      <c r="A1767" s="33" t="s">
        <v>289</v>
      </c>
      <c r="B1767" s="33" t="s">
        <v>333</v>
      </c>
      <c r="C1767" s="42" t="s">
        <v>35</v>
      </c>
      <c r="D1767" s="43" t="s">
        <v>168</v>
      </c>
      <c r="E1767" s="53"/>
      <c r="F1767" s="53"/>
      <c r="G1767" s="53"/>
      <c r="H1767" s="53"/>
      <c r="I1767" s="54"/>
      <c r="J1767" s="50"/>
      <c r="K1767" s="54"/>
      <c r="L1767" s="55"/>
      <c r="M1767" s="59"/>
      <c r="N1767" s="59"/>
      <c r="O1767" s="53"/>
      <c r="P1767" s="53"/>
      <c r="Q1767" s="57">
        <f t="shared" ref="Q1767:Q1787" si="782">O1767-P1767</f>
        <v>0</v>
      </c>
      <c r="R1767" s="53"/>
      <c r="S1767" s="53">
        <f t="shared" si="781"/>
        <v>0</v>
      </c>
      <c r="T1767" s="58"/>
      <c r="U1767" s="58"/>
      <c r="V1767" s="53">
        <f t="shared" ref="V1767:V1788" si="783">T1767-U1767</f>
        <v>0</v>
      </c>
      <c r="W1767" s="59"/>
      <c r="X1767" s="6"/>
    </row>
    <row r="1768" spans="1:24" s="77" customFormat="1" ht="31.5" x14ac:dyDescent="0.25">
      <c r="A1768" s="33" t="s">
        <v>289</v>
      </c>
      <c r="B1768" s="33" t="s">
        <v>333</v>
      </c>
      <c r="C1768" s="42" t="s">
        <v>36</v>
      </c>
      <c r="D1768" s="43" t="s">
        <v>190</v>
      </c>
      <c r="E1768" s="53"/>
      <c r="F1768" s="53"/>
      <c r="G1768" s="53"/>
      <c r="H1768" s="53"/>
      <c r="I1768" s="54"/>
      <c r="J1768" s="50"/>
      <c r="K1768" s="54"/>
      <c r="L1768" s="55"/>
      <c r="M1768" s="59"/>
      <c r="N1768" s="59"/>
      <c r="O1768" s="53"/>
      <c r="P1768" s="53"/>
      <c r="Q1768" s="57">
        <f t="shared" si="782"/>
        <v>0</v>
      </c>
      <c r="R1768" s="53"/>
      <c r="S1768" s="53">
        <f t="shared" si="781"/>
        <v>0</v>
      </c>
      <c r="T1768" s="58"/>
      <c r="U1768" s="58"/>
      <c r="V1768" s="53">
        <f t="shared" si="783"/>
        <v>0</v>
      </c>
      <c r="W1768" s="59"/>
      <c r="X1768" s="6"/>
    </row>
    <row r="1769" spans="1:24" s="77" customFormat="1" ht="31.5" x14ac:dyDescent="0.25">
      <c r="A1769" s="33" t="s">
        <v>289</v>
      </c>
      <c r="B1769" s="33" t="s">
        <v>333</v>
      </c>
      <c r="C1769" s="42" t="s">
        <v>37</v>
      </c>
      <c r="D1769" s="43" t="s">
        <v>191</v>
      </c>
      <c r="E1769" s="53"/>
      <c r="F1769" s="53"/>
      <c r="G1769" s="53"/>
      <c r="H1769" s="53"/>
      <c r="I1769" s="54"/>
      <c r="J1769" s="50"/>
      <c r="K1769" s="54"/>
      <c r="L1769" s="55"/>
      <c r="M1769" s="59"/>
      <c r="N1769" s="59"/>
      <c r="O1769" s="53"/>
      <c r="P1769" s="53"/>
      <c r="Q1769" s="57">
        <f t="shared" si="782"/>
        <v>0</v>
      </c>
      <c r="R1769" s="53"/>
      <c r="S1769" s="53">
        <f t="shared" si="781"/>
        <v>0</v>
      </c>
      <c r="T1769" s="58"/>
      <c r="U1769" s="58"/>
      <c r="V1769" s="53">
        <f t="shared" si="783"/>
        <v>0</v>
      </c>
      <c r="W1769" s="59"/>
      <c r="X1769" s="6"/>
    </row>
    <row r="1770" spans="1:24" s="77" customFormat="1" ht="31.5" x14ac:dyDescent="0.25">
      <c r="A1770" s="33" t="s">
        <v>289</v>
      </c>
      <c r="B1770" s="33" t="s">
        <v>333</v>
      </c>
      <c r="C1770" s="42" t="s">
        <v>38</v>
      </c>
      <c r="D1770" s="43" t="s">
        <v>169</v>
      </c>
      <c r="E1770" s="53"/>
      <c r="F1770" s="53"/>
      <c r="G1770" s="53"/>
      <c r="H1770" s="53"/>
      <c r="I1770" s="54"/>
      <c r="J1770" s="50"/>
      <c r="K1770" s="54"/>
      <c r="L1770" s="55"/>
      <c r="M1770" s="59"/>
      <c r="N1770" s="59"/>
      <c r="O1770" s="53"/>
      <c r="P1770" s="53"/>
      <c r="Q1770" s="57">
        <f t="shared" si="782"/>
        <v>0</v>
      </c>
      <c r="R1770" s="53"/>
      <c r="S1770" s="53">
        <f t="shared" si="781"/>
        <v>0</v>
      </c>
      <c r="T1770" s="58"/>
      <c r="U1770" s="58"/>
      <c r="V1770" s="53">
        <f t="shared" si="783"/>
        <v>0</v>
      </c>
      <c r="W1770" s="59"/>
      <c r="X1770" s="6"/>
    </row>
    <row r="1771" spans="1:24" s="77" customFormat="1" ht="15.75" x14ac:dyDescent="0.25">
      <c r="A1771" s="33" t="s">
        <v>289</v>
      </c>
      <c r="B1771" s="33" t="s">
        <v>333</v>
      </c>
      <c r="C1771" s="42" t="s">
        <v>39</v>
      </c>
      <c r="D1771" s="43" t="s">
        <v>170</v>
      </c>
      <c r="E1771" s="53">
        <v>167197</v>
      </c>
      <c r="F1771" s="53">
        <f>ROUND(E1771/12*7,2)</f>
        <v>97531.58</v>
      </c>
      <c r="G1771" s="99">
        <v>85091</v>
      </c>
      <c r="H1771" s="99">
        <v>85091</v>
      </c>
      <c r="I1771" s="119"/>
      <c r="J1771" s="55"/>
      <c r="K1771" s="54">
        <f>G1771-F1771</f>
        <v>-12440.580000000002</v>
      </c>
      <c r="L1771" s="55">
        <f>ROUND(K1771*100/-F1771,2)</f>
        <v>12.76</v>
      </c>
      <c r="M1771" s="59"/>
      <c r="N1771" s="59"/>
      <c r="O1771" s="53">
        <v>3332</v>
      </c>
      <c r="P1771" s="53">
        <v>3332</v>
      </c>
      <c r="Q1771" s="57">
        <f t="shared" si="782"/>
        <v>0</v>
      </c>
      <c r="R1771" s="59">
        <v>112</v>
      </c>
      <c r="S1771" s="53">
        <f>ROUND(R1771/12*7,0)</f>
        <v>65</v>
      </c>
      <c r="T1771" s="58">
        <v>57</v>
      </c>
      <c r="U1771" s="58">
        <v>57</v>
      </c>
      <c r="V1771" s="53">
        <f t="shared" si="783"/>
        <v>0</v>
      </c>
      <c r="W1771" s="59"/>
      <c r="X1771" s="6"/>
    </row>
    <row r="1772" spans="1:24" s="77" customFormat="1" ht="47.25" x14ac:dyDescent="0.25">
      <c r="A1772" s="33" t="s">
        <v>289</v>
      </c>
      <c r="B1772" s="33" t="s">
        <v>333</v>
      </c>
      <c r="C1772" s="42" t="s">
        <v>40</v>
      </c>
      <c r="D1772" s="43" t="s">
        <v>172</v>
      </c>
      <c r="E1772" s="53"/>
      <c r="F1772" s="53"/>
      <c r="G1772" s="53"/>
      <c r="H1772" s="53"/>
      <c r="I1772" s="54"/>
      <c r="J1772" s="50"/>
      <c r="K1772" s="54"/>
      <c r="L1772" s="55"/>
      <c r="M1772" s="59"/>
      <c r="N1772" s="59"/>
      <c r="O1772" s="53"/>
      <c r="P1772" s="53"/>
      <c r="Q1772" s="57">
        <f t="shared" si="782"/>
        <v>0</v>
      </c>
      <c r="R1772" s="53"/>
      <c r="S1772" s="53">
        <f t="shared" ref="S1772:S1778" si="784">ROUND(R1772/12*3,0)</f>
        <v>0</v>
      </c>
      <c r="T1772" s="58"/>
      <c r="U1772" s="58"/>
      <c r="V1772" s="53">
        <f t="shared" si="783"/>
        <v>0</v>
      </c>
      <c r="W1772" s="59"/>
      <c r="X1772" s="6"/>
    </row>
    <row r="1773" spans="1:24" s="77" customFormat="1" ht="15.75" x14ac:dyDescent="0.25">
      <c r="A1773" s="33" t="s">
        <v>289</v>
      </c>
      <c r="B1773" s="33" t="s">
        <v>333</v>
      </c>
      <c r="C1773" s="42" t="s">
        <v>41</v>
      </c>
      <c r="D1773" s="43" t="s">
        <v>171</v>
      </c>
      <c r="E1773" s="53"/>
      <c r="F1773" s="53"/>
      <c r="G1773" s="53"/>
      <c r="H1773" s="53"/>
      <c r="I1773" s="54"/>
      <c r="J1773" s="50"/>
      <c r="K1773" s="54"/>
      <c r="L1773" s="55"/>
      <c r="M1773" s="59"/>
      <c r="N1773" s="59"/>
      <c r="O1773" s="53"/>
      <c r="P1773" s="53"/>
      <c r="Q1773" s="57">
        <f t="shared" si="782"/>
        <v>0</v>
      </c>
      <c r="R1773" s="53"/>
      <c r="S1773" s="53">
        <f t="shared" si="784"/>
        <v>0</v>
      </c>
      <c r="T1773" s="58"/>
      <c r="U1773" s="58"/>
      <c r="V1773" s="53">
        <f t="shared" si="783"/>
        <v>0</v>
      </c>
      <c r="W1773" s="59"/>
      <c r="X1773" s="6"/>
    </row>
    <row r="1774" spans="1:24" s="77" customFormat="1" ht="15.75" x14ac:dyDescent="0.25">
      <c r="A1774" s="33" t="s">
        <v>289</v>
      </c>
      <c r="B1774" s="33" t="s">
        <v>333</v>
      </c>
      <c r="C1774" s="42" t="s">
        <v>42</v>
      </c>
      <c r="D1774" s="43" t="s">
        <v>192</v>
      </c>
      <c r="E1774" s="53"/>
      <c r="F1774" s="53"/>
      <c r="G1774" s="53"/>
      <c r="H1774" s="53"/>
      <c r="I1774" s="54"/>
      <c r="J1774" s="50"/>
      <c r="K1774" s="54"/>
      <c r="L1774" s="55"/>
      <c r="M1774" s="59"/>
      <c r="N1774" s="59"/>
      <c r="O1774" s="53"/>
      <c r="P1774" s="53"/>
      <c r="Q1774" s="57">
        <f t="shared" si="782"/>
        <v>0</v>
      </c>
      <c r="R1774" s="53"/>
      <c r="S1774" s="53">
        <f t="shared" si="784"/>
        <v>0</v>
      </c>
      <c r="T1774" s="58"/>
      <c r="U1774" s="58"/>
      <c r="V1774" s="53">
        <f t="shared" si="783"/>
        <v>0</v>
      </c>
      <c r="W1774" s="59"/>
      <c r="X1774" s="6"/>
    </row>
    <row r="1775" spans="1:24" s="77" customFormat="1" ht="15.75" x14ac:dyDescent="0.25">
      <c r="A1775" s="33" t="s">
        <v>289</v>
      </c>
      <c r="B1775" s="33" t="s">
        <v>333</v>
      </c>
      <c r="C1775" s="42" t="s">
        <v>43</v>
      </c>
      <c r="D1775" s="43" t="s">
        <v>193</v>
      </c>
      <c r="E1775" s="53"/>
      <c r="F1775" s="53"/>
      <c r="G1775" s="53"/>
      <c r="H1775" s="53"/>
      <c r="I1775" s="54"/>
      <c r="J1775" s="50"/>
      <c r="K1775" s="54"/>
      <c r="L1775" s="55"/>
      <c r="M1775" s="59"/>
      <c r="N1775" s="59"/>
      <c r="O1775" s="53"/>
      <c r="P1775" s="53"/>
      <c r="Q1775" s="57">
        <f t="shared" si="782"/>
        <v>0</v>
      </c>
      <c r="R1775" s="53"/>
      <c r="S1775" s="53">
        <f t="shared" si="784"/>
        <v>0</v>
      </c>
      <c r="T1775" s="58"/>
      <c r="U1775" s="58"/>
      <c r="V1775" s="53">
        <f t="shared" si="783"/>
        <v>0</v>
      </c>
      <c r="W1775" s="59"/>
      <c r="X1775" s="6"/>
    </row>
    <row r="1776" spans="1:24" s="77" customFormat="1" ht="15.75" x14ac:dyDescent="0.25">
      <c r="A1776" s="33" t="s">
        <v>289</v>
      </c>
      <c r="B1776" s="33" t="s">
        <v>333</v>
      </c>
      <c r="C1776" s="42" t="s">
        <v>44</v>
      </c>
      <c r="D1776" s="43" t="s">
        <v>173</v>
      </c>
      <c r="E1776" s="53"/>
      <c r="F1776" s="53"/>
      <c r="G1776" s="53"/>
      <c r="H1776" s="53"/>
      <c r="I1776" s="54"/>
      <c r="J1776" s="50"/>
      <c r="K1776" s="54"/>
      <c r="L1776" s="55"/>
      <c r="M1776" s="59"/>
      <c r="N1776" s="59"/>
      <c r="O1776" s="53"/>
      <c r="P1776" s="53"/>
      <c r="Q1776" s="57">
        <f t="shared" si="782"/>
        <v>0</v>
      </c>
      <c r="R1776" s="53"/>
      <c r="S1776" s="53">
        <f t="shared" si="784"/>
        <v>0</v>
      </c>
      <c r="T1776" s="58"/>
      <c r="U1776" s="58"/>
      <c r="V1776" s="53">
        <f t="shared" si="783"/>
        <v>0</v>
      </c>
      <c r="W1776" s="59"/>
      <c r="X1776" s="6"/>
    </row>
    <row r="1777" spans="1:26" s="77" customFormat="1" ht="15.75" x14ac:dyDescent="0.25">
      <c r="A1777" s="33" t="s">
        <v>289</v>
      </c>
      <c r="B1777" s="33" t="s">
        <v>333</v>
      </c>
      <c r="C1777" s="42" t="s">
        <v>45</v>
      </c>
      <c r="D1777" s="43" t="s">
        <v>187</v>
      </c>
      <c r="E1777" s="53"/>
      <c r="F1777" s="53"/>
      <c r="G1777" s="53"/>
      <c r="H1777" s="53"/>
      <c r="I1777" s="54"/>
      <c r="J1777" s="50"/>
      <c r="K1777" s="54"/>
      <c r="L1777" s="55"/>
      <c r="M1777" s="59"/>
      <c r="N1777" s="59"/>
      <c r="O1777" s="53"/>
      <c r="P1777" s="53"/>
      <c r="Q1777" s="57">
        <f t="shared" si="782"/>
        <v>0</v>
      </c>
      <c r="R1777" s="53"/>
      <c r="S1777" s="53">
        <f t="shared" si="784"/>
        <v>0</v>
      </c>
      <c r="T1777" s="58"/>
      <c r="U1777" s="58"/>
      <c r="V1777" s="53">
        <f t="shared" si="783"/>
        <v>0</v>
      </c>
      <c r="W1777" s="59"/>
      <c r="X1777" s="6"/>
    </row>
    <row r="1778" spans="1:26" s="77" customFormat="1" ht="15.75" x14ac:dyDescent="0.25">
      <c r="A1778" s="33" t="s">
        <v>289</v>
      </c>
      <c r="B1778" s="33" t="s">
        <v>333</v>
      </c>
      <c r="C1778" s="42" t="s">
        <v>46</v>
      </c>
      <c r="D1778" s="43" t="s">
        <v>194</v>
      </c>
      <c r="E1778" s="53"/>
      <c r="F1778" s="53"/>
      <c r="G1778" s="53"/>
      <c r="H1778" s="53"/>
      <c r="I1778" s="54"/>
      <c r="J1778" s="50"/>
      <c r="K1778" s="54"/>
      <c r="L1778" s="55"/>
      <c r="M1778" s="59"/>
      <c r="N1778" s="59"/>
      <c r="O1778" s="53"/>
      <c r="P1778" s="53"/>
      <c r="Q1778" s="57">
        <f t="shared" si="782"/>
        <v>0</v>
      </c>
      <c r="R1778" s="53"/>
      <c r="S1778" s="53">
        <f t="shared" si="784"/>
        <v>0</v>
      </c>
      <c r="T1778" s="58"/>
      <c r="U1778" s="58"/>
      <c r="V1778" s="53">
        <f t="shared" si="783"/>
        <v>0</v>
      </c>
      <c r="W1778" s="59"/>
      <c r="X1778" s="6"/>
    </row>
    <row r="1779" spans="1:26" s="77" customFormat="1" ht="15.75" x14ac:dyDescent="0.25">
      <c r="A1779" s="33" t="s">
        <v>289</v>
      </c>
      <c r="B1779" s="33" t="s">
        <v>333</v>
      </c>
      <c r="C1779" s="42" t="s">
        <v>47</v>
      </c>
      <c r="D1779" s="43" t="s">
        <v>121</v>
      </c>
      <c r="E1779" s="53">
        <v>29778</v>
      </c>
      <c r="F1779" s="53">
        <f>ROUND(E1779/12*7,2)</f>
        <v>17370.5</v>
      </c>
      <c r="G1779" s="99">
        <v>30800</v>
      </c>
      <c r="H1779" s="99">
        <v>16531</v>
      </c>
      <c r="I1779" s="119">
        <f>G1779-F1779</f>
        <v>13429.5</v>
      </c>
      <c r="J1779" s="55">
        <f>ROUND(I1779/F1779*100,2)</f>
        <v>77.31</v>
      </c>
      <c r="K1779" s="54"/>
      <c r="L1779" s="55"/>
      <c r="M1779" s="59"/>
      <c r="N1779" s="59"/>
      <c r="O1779" s="59">
        <v>70</v>
      </c>
      <c r="P1779" s="53"/>
      <c r="Q1779" s="57">
        <f t="shared" si="782"/>
        <v>70</v>
      </c>
      <c r="R1779" s="59">
        <v>17</v>
      </c>
      <c r="S1779" s="53">
        <f>ROUND(R1779/12*7,0)</f>
        <v>10</v>
      </c>
      <c r="T1779" s="58">
        <v>20</v>
      </c>
      <c r="U1779" s="58">
        <v>11</v>
      </c>
      <c r="V1779" s="53">
        <f t="shared" si="783"/>
        <v>9</v>
      </c>
      <c r="W1779" s="59"/>
      <c r="X1779" s="6"/>
    </row>
    <row r="1780" spans="1:26" s="77" customFormat="1" ht="15.75" x14ac:dyDescent="0.25">
      <c r="A1780" s="33" t="s">
        <v>289</v>
      </c>
      <c r="B1780" s="33" t="s">
        <v>333</v>
      </c>
      <c r="C1780" s="42" t="s">
        <v>48</v>
      </c>
      <c r="D1780" s="43" t="s">
        <v>195</v>
      </c>
      <c r="E1780" s="53"/>
      <c r="F1780" s="53"/>
      <c r="G1780" s="53"/>
      <c r="H1780" s="53"/>
      <c r="I1780" s="54"/>
      <c r="J1780" s="50"/>
      <c r="K1780" s="54"/>
      <c r="L1780" s="55"/>
      <c r="M1780" s="59"/>
      <c r="N1780" s="59"/>
      <c r="O1780" s="59"/>
      <c r="P1780" s="53"/>
      <c r="Q1780" s="57">
        <f t="shared" si="782"/>
        <v>0</v>
      </c>
      <c r="R1780" s="53"/>
      <c r="S1780" s="53">
        <f>ROUND(R1780/12*3,0)</f>
        <v>0</v>
      </c>
      <c r="T1780" s="58"/>
      <c r="U1780" s="58"/>
      <c r="V1780" s="53">
        <f t="shared" si="783"/>
        <v>0</v>
      </c>
      <c r="W1780" s="59"/>
      <c r="X1780" s="6"/>
    </row>
    <row r="1781" spans="1:26" s="77" customFormat="1" ht="31.5" x14ac:dyDescent="0.25">
      <c r="A1781" s="33" t="s">
        <v>289</v>
      </c>
      <c r="B1781" s="33" t="s">
        <v>333</v>
      </c>
      <c r="C1781" s="42" t="s">
        <v>128</v>
      </c>
      <c r="D1781" s="43" t="s">
        <v>118</v>
      </c>
      <c r="E1781" s="53"/>
      <c r="F1781" s="53"/>
      <c r="G1781" s="53"/>
      <c r="H1781" s="53"/>
      <c r="I1781" s="54"/>
      <c r="J1781" s="50"/>
      <c r="K1781" s="54"/>
      <c r="L1781" s="55"/>
      <c r="M1781" s="59"/>
      <c r="N1781" s="59"/>
      <c r="O1781" s="59"/>
      <c r="P1781" s="53"/>
      <c r="Q1781" s="57">
        <f t="shared" si="782"/>
        <v>0</v>
      </c>
      <c r="R1781" s="53"/>
      <c r="S1781" s="53">
        <f>ROUND(R1781/12*3,0)</f>
        <v>0</v>
      </c>
      <c r="T1781" s="58"/>
      <c r="U1781" s="58"/>
      <c r="V1781" s="53">
        <f t="shared" si="783"/>
        <v>0</v>
      </c>
      <c r="W1781" s="59"/>
      <c r="X1781" s="6"/>
    </row>
    <row r="1782" spans="1:26" s="77" customFormat="1" ht="15.75" x14ac:dyDescent="0.25">
      <c r="A1782" s="33" t="s">
        <v>289</v>
      </c>
      <c r="B1782" s="33" t="s">
        <v>333</v>
      </c>
      <c r="C1782" s="42" t="s">
        <v>47</v>
      </c>
      <c r="D1782" s="43" t="s">
        <v>121</v>
      </c>
      <c r="E1782" s="53"/>
      <c r="F1782" s="53"/>
      <c r="G1782" s="53"/>
      <c r="H1782" s="53"/>
      <c r="I1782" s="54"/>
      <c r="J1782" s="50"/>
      <c r="K1782" s="54"/>
      <c r="L1782" s="55"/>
      <c r="M1782" s="59"/>
      <c r="N1782" s="59"/>
      <c r="O1782" s="59"/>
      <c r="P1782" s="53"/>
      <c r="Q1782" s="57">
        <f t="shared" si="782"/>
        <v>0</v>
      </c>
      <c r="R1782" s="53"/>
      <c r="S1782" s="53">
        <f>ROUND(R1782/12*3,0)</f>
        <v>0</v>
      </c>
      <c r="T1782" s="58"/>
      <c r="U1782" s="58"/>
      <c r="V1782" s="53">
        <f t="shared" si="783"/>
        <v>0</v>
      </c>
      <c r="W1782" s="59"/>
      <c r="X1782" s="6"/>
    </row>
    <row r="1783" spans="1:26" s="77" customFormat="1" ht="31.5" x14ac:dyDescent="0.25">
      <c r="A1783" s="33" t="s">
        <v>289</v>
      </c>
      <c r="B1783" s="33" t="s">
        <v>333</v>
      </c>
      <c r="C1783" s="42" t="s">
        <v>49</v>
      </c>
      <c r="D1783" s="43" t="s">
        <v>196</v>
      </c>
      <c r="E1783" s="53"/>
      <c r="F1783" s="53"/>
      <c r="G1783" s="53"/>
      <c r="H1783" s="53"/>
      <c r="I1783" s="54"/>
      <c r="J1783" s="50"/>
      <c r="K1783" s="54"/>
      <c r="L1783" s="55"/>
      <c r="M1783" s="59"/>
      <c r="N1783" s="59"/>
      <c r="O1783" s="59"/>
      <c r="P1783" s="53"/>
      <c r="Q1783" s="57">
        <f t="shared" si="782"/>
        <v>0</v>
      </c>
      <c r="R1783" s="53"/>
      <c r="S1783" s="53">
        <f>ROUND(R1783/12*3,0)</f>
        <v>0</v>
      </c>
      <c r="T1783" s="58"/>
      <c r="U1783" s="58"/>
      <c r="V1783" s="53">
        <f t="shared" si="783"/>
        <v>0</v>
      </c>
      <c r="W1783" s="59"/>
      <c r="X1783" s="6"/>
    </row>
    <row r="1784" spans="1:26" s="77" customFormat="1" ht="31.5" x14ac:dyDescent="0.25">
      <c r="A1784" s="33" t="s">
        <v>289</v>
      </c>
      <c r="B1784" s="33" t="s">
        <v>333</v>
      </c>
      <c r="C1784" s="42" t="s">
        <v>197</v>
      </c>
      <c r="D1784" s="43" t="s">
        <v>198</v>
      </c>
      <c r="E1784" s="53"/>
      <c r="F1784" s="53"/>
      <c r="G1784" s="53"/>
      <c r="H1784" s="53"/>
      <c r="I1784" s="54"/>
      <c r="J1784" s="50"/>
      <c r="K1784" s="54"/>
      <c r="L1784" s="55"/>
      <c r="M1784" s="59"/>
      <c r="N1784" s="59"/>
      <c r="O1784" s="59"/>
      <c r="P1784" s="53"/>
      <c r="Q1784" s="57">
        <f t="shared" si="782"/>
        <v>0</v>
      </c>
      <c r="R1784" s="53"/>
      <c r="S1784" s="53">
        <f>ROUND(R1784/12*3,0)</f>
        <v>0</v>
      </c>
      <c r="T1784" s="58"/>
      <c r="U1784" s="58"/>
      <c r="V1784" s="53">
        <f t="shared" si="783"/>
        <v>0</v>
      </c>
      <c r="W1784" s="59"/>
      <c r="X1784" s="6"/>
    </row>
    <row r="1785" spans="1:26" s="77" customFormat="1" ht="47.25" x14ac:dyDescent="0.25">
      <c r="A1785" s="33" t="s">
        <v>289</v>
      </c>
      <c r="B1785" s="33" t="s">
        <v>333</v>
      </c>
      <c r="C1785" s="42" t="s">
        <v>199</v>
      </c>
      <c r="D1785" s="43" t="s">
        <v>200</v>
      </c>
      <c r="E1785" s="53">
        <v>297608</v>
      </c>
      <c r="F1785" s="53">
        <f>ROUND(E1785/12*7,2)</f>
        <v>173604.67</v>
      </c>
      <c r="G1785" s="99">
        <v>144771</v>
      </c>
      <c r="H1785" s="99">
        <v>144771</v>
      </c>
      <c r="I1785" s="119"/>
      <c r="J1785" s="55"/>
      <c r="K1785" s="54">
        <f>G1785-F1785</f>
        <v>-28833.670000000013</v>
      </c>
      <c r="L1785" s="55">
        <f>ROUND(K1785*100/-F1785,2)</f>
        <v>16.61</v>
      </c>
      <c r="M1785" s="59"/>
      <c r="N1785" s="59"/>
      <c r="O1785" s="53">
        <v>6695</v>
      </c>
      <c r="P1785" s="53">
        <v>6695</v>
      </c>
      <c r="Q1785" s="57">
        <f t="shared" si="782"/>
        <v>0</v>
      </c>
      <c r="R1785" s="59">
        <v>140</v>
      </c>
      <c r="S1785" s="53">
        <f>ROUND(R1785/12*7,0)</f>
        <v>82</v>
      </c>
      <c r="T1785" s="58">
        <v>89</v>
      </c>
      <c r="U1785" s="58">
        <v>89</v>
      </c>
      <c r="V1785" s="53">
        <f t="shared" si="783"/>
        <v>0</v>
      </c>
      <c r="W1785" s="59"/>
      <c r="X1785" s="6"/>
      <c r="Y1785" s="177"/>
      <c r="Z1785" s="177"/>
    </row>
    <row r="1786" spans="1:26" s="77" customFormat="1" ht="31.5" x14ac:dyDescent="0.25">
      <c r="A1786" s="33" t="s">
        <v>289</v>
      </c>
      <c r="B1786" s="33" t="s">
        <v>333</v>
      </c>
      <c r="C1786" s="42" t="s">
        <v>201</v>
      </c>
      <c r="D1786" s="43" t="s">
        <v>202</v>
      </c>
      <c r="E1786" s="53"/>
      <c r="F1786" s="53"/>
      <c r="G1786" s="53"/>
      <c r="H1786" s="53"/>
      <c r="I1786" s="54"/>
      <c r="J1786" s="50"/>
      <c r="K1786" s="54"/>
      <c r="L1786" s="55"/>
      <c r="M1786" s="59"/>
      <c r="N1786" s="59"/>
      <c r="O1786" s="53"/>
      <c r="P1786" s="53"/>
      <c r="Q1786" s="57">
        <f t="shared" si="782"/>
        <v>0</v>
      </c>
      <c r="R1786" s="53"/>
      <c r="S1786" s="53">
        <f>ROUND(R1786/12*3,0)</f>
        <v>0</v>
      </c>
      <c r="T1786" s="58"/>
      <c r="U1786" s="58"/>
      <c r="V1786" s="53">
        <f t="shared" si="783"/>
        <v>0</v>
      </c>
      <c r="W1786" s="59"/>
      <c r="X1786" s="6"/>
    </row>
    <row r="1787" spans="1:26" s="77" customFormat="1" ht="47.25" x14ac:dyDescent="0.25">
      <c r="A1787" s="33" t="s">
        <v>289</v>
      </c>
      <c r="B1787" s="33" t="s">
        <v>333</v>
      </c>
      <c r="C1787" s="42" t="s">
        <v>203</v>
      </c>
      <c r="D1787" s="43" t="s">
        <v>204</v>
      </c>
      <c r="E1787" s="53"/>
      <c r="F1787" s="53"/>
      <c r="G1787" s="53"/>
      <c r="H1787" s="53"/>
      <c r="I1787" s="54"/>
      <c r="J1787" s="50"/>
      <c r="K1787" s="54"/>
      <c r="L1787" s="55"/>
      <c r="M1787" s="59"/>
      <c r="N1787" s="59"/>
      <c r="O1787" s="53"/>
      <c r="P1787" s="53"/>
      <c r="Q1787" s="57">
        <f t="shared" si="782"/>
        <v>0</v>
      </c>
      <c r="R1787" s="53"/>
      <c r="S1787" s="53">
        <f>ROUND(R1787/12*3,0)</f>
        <v>0</v>
      </c>
      <c r="T1787" s="58"/>
      <c r="U1787" s="58"/>
      <c r="V1787" s="53">
        <f t="shared" si="783"/>
        <v>0</v>
      </c>
      <c r="W1787" s="59"/>
      <c r="X1787" s="6"/>
    </row>
    <row r="1788" spans="1:26" s="77" customFormat="1" ht="47.25" x14ac:dyDescent="0.25">
      <c r="A1788" s="33" t="s">
        <v>289</v>
      </c>
      <c r="B1788" s="33" t="s">
        <v>333</v>
      </c>
      <c r="C1788" s="42" t="s">
        <v>396</v>
      </c>
      <c r="D1788" s="43" t="s">
        <v>395</v>
      </c>
      <c r="E1788" s="53">
        <v>53346</v>
      </c>
      <c r="F1788" s="53">
        <f>ROUND(E1788/12*7,2)</f>
        <v>31118.5</v>
      </c>
      <c r="G1788" s="99">
        <v>22780</v>
      </c>
      <c r="H1788" s="99">
        <v>22780</v>
      </c>
      <c r="I1788" s="119"/>
      <c r="J1788" s="55"/>
      <c r="K1788" s="54">
        <f>G1788-F1788</f>
        <v>-8338.5</v>
      </c>
      <c r="L1788" s="55">
        <f>ROUND(K1788*100/-F1788,2)</f>
        <v>26.8</v>
      </c>
      <c r="M1788" s="59"/>
      <c r="N1788" s="59"/>
      <c r="O1788" s="53">
        <v>120</v>
      </c>
      <c r="P1788" s="53">
        <v>120</v>
      </c>
      <c r="Q1788" s="57"/>
      <c r="R1788" s="53">
        <v>29</v>
      </c>
      <c r="S1788" s="53">
        <f>ROUND(R1788/12*7,0)</f>
        <v>17</v>
      </c>
      <c r="T1788" s="58">
        <v>8</v>
      </c>
      <c r="U1788" s="58">
        <v>8</v>
      </c>
      <c r="V1788" s="53">
        <f t="shared" si="783"/>
        <v>0</v>
      </c>
      <c r="W1788" s="59"/>
      <c r="X1788" s="6"/>
    </row>
    <row r="1789" spans="1:26" s="77" customFormat="1" ht="31.5" x14ac:dyDescent="0.25">
      <c r="A1789" s="33" t="s">
        <v>289</v>
      </c>
      <c r="B1789" s="22" t="s">
        <v>334</v>
      </c>
      <c r="C1789" s="23" t="s">
        <v>102</v>
      </c>
      <c r="D1789" s="32" t="s">
        <v>50</v>
      </c>
      <c r="E1789" s="64">
        <f>SUM(E1790:E1836)</f>
        <v>252231</v>
      </c>
      <c r="F1789" s="64">
        <f>SUM(F1790:F1836)</f>
        <v>169097</v>
      </c>
      <c r="G1789" s="64">
        <f>SUM(G1790:G1836)</f>
        <v>181313.46</v>
      </c>
      <c r="H1789" s="64">
        <f>SUM(H1790:H1836)</f>
        <v>156716</v>
      </c>
      <c r="I1789" s="126">
        <f>SUM(I1790:I1835)</f>
        <v>9366.86</v>
      </c>
      <c r="J1789" s="50">
        <f>ROUND(I1789/F1789*100,2)</f>
        <v>5.54</v>
      </c>
      <c r="K1789" s="126">
        <f>SUM(K1790:K1835)</f>
        <v>-10799.780000000002</v>
      </c>
      <c r="L1789" s="55">
        <f>ROUND(K1789*100/-F1789,2)</f>
        <v>6.39</v>
      </c>
      <c r="M1789" s="64"/>
      <c r="N1789" s="64"/>
      <c r="O1789" s="64">
        <f t="shared" ref="O1789:V1789" si="785">SUM(O1790:O1833)</f>
        <v>0</v>
      </c>
      <c r="P1789" s="64">
        <f t="shared" si="785"/>
        <v>0</v>
      </c>
      <c r="Q1789" s="126">
        <f t="shared" si="785"/>
        <v>0</v>
      </c>
      <c r="R1789" s="64">
        <f t="shared" si="785"/>
        <v>0</v>
      </c>
      <c r="S1789" s="64">
        <f t="shared" si="785"/>
        <v>0</v>
      </c>
      <c r="T1789" s="136">
        <f t="shared" si="785"/>
        <v>0</v>
      </c>
      <c r="U1789" s="136">
        <f t="shared" si="785"/>
        <v>0</v>
      </c>
      <c r="V1789" s="64">
        <f t="shared" si="785"/>
        <v>0</v>
      </c>
      <c r="W1789" s="64"/>
      <c r="X1789" s="6"/>
    </row>
    <row r="1790" spans="1:26" s="77" customFormat="1" ht="63" x14ac:dyDescent="0.25">
      <c r="A1790" s="33" t="s">
        <v>289</v>
      </c>
      <c r="B1790" s="44" t="s">
        <v>334</v>
      </c>
      <c r="C1790" s="23" t="s">
        <v>102</v>
      </c>
      <c r="D1790" s="43" t="s">
        <v>205</v>
      </c>
      <c r="E1790" s="53"/>
      <c r="F1790" s="53"/>
      <c r="G1790" s="53"/>
      <c r="H1790" s="53"/>
      <c r="I1790" s="54"/>
      <c r="J1790" s="50"/>
      <c r="K1790" s="54"/>
      <c r="L1790" s="55"/>
      <c r="M1790" s="59"/>
      <c r="N1790" s="59"/>
      <c r="O1790" s="53"/>
      <c r="P1790" s="53"/>
      <c r="Q1790" s="57">
        <f>O1790-P1790</f>
        <v>0</v>
      </c>
      <c r="R1790" s="53"/>
      <c r="S1790" s="53">
        <f>ROUND(R1790/12*3,0)</f>
        <v>0</v>
      </c>
      <c r="T1790" s="58"/>
      <c r="U1790" s="58"/>
      <c r="V1790" s="53">
        <f>T1790-U1790</f>
        <v>0</v>
      </c>
      <c r="W1790" s="59"/>
      <c r="X1790" s="6"/>
    </row>
    <row r="1791" spans="1:26" s="77" customFormat="1" ht="15.75" x14ac:dyDescent="0.25">
      <c r="A1791" s="33" t="s">
        <v>289</v>
      </c>
      <c r="B1791" s="44" t="s">
        <v>334</v>
      </c>
      <c r="C1791" s="23" t="s">
        <v>366</v>
      </c>
      <c r="D1791" s="43" t="s">
        <v>369</v>
      </c>
      <c r="E1791" s="53"/>
      <c r="F1791" s="53">
        <f>E1791</f>
        <v>0</v>
      </c>
      <c r="G1791" s="53"/>
      <c r="H1791" s="53"/>
      <c r="I1791" s="119"/>
      <c r="J1791" s="55"/>
      <c r="K1791" s="54"/>
      <c r="L1791" s="55"/>
      <c r="M1791" s="59"/>
      <c r="N1791" s="59"/>
      <c r="O1791" s="53"/>
      <c r="P1791" s="53"/>
      <c r="Q1791" s="57"/>
      <c r="R1791" s="53"/>
      <c r="S1791" s="53"/>
      <c r="T1791" s="58"/>
      <c r="U1791" s="58"/>
      <c r="V1791" s="53"/>
      <c r="W1791" s="59"/>
      <c r="X1791" s="6"/>
    </row>
    <row r="1792" spans="1:26" s="77" customFormat="1" ht="15.75" x14ac:dyDescent="0.25">
      <c r="A1792" s="33" t="s">
        <v>289</v>
      </c>
      <c r="B1792" s="44" t="s">
        <v>334</v>
      </c>
      <c r="C1792" s="23" t="s">
        <v>367</v>
      </c>
      <c r="D1792" s="43" t="s">
        <v>370</v>
      </c>
      <c r="E1792" s="53"/>
      <c r="F1792" s="53"/>
      <c r="G1792" s="53"/>
      <c r="H1792" s="53"/>
      <c r="I1792" s="54"/>
      <c r="J1792" s="50"/>
      <c r="K1792" s="54"/>
      <c r="L1792" s="55"/>
      <c r="M1792" s="59"/>
      <c r="N1792" s="59"/>
      <c r="O1792" s="53"/>
      <c r="P1792" s="53"/>
      <c r="Q1792" s="57"/>
      <c r="R1792" s="53"/>
      <c r="S1792" s="53"/>
      <c r="T1792" s="58"/>
      <c r="U1792" s="58"/>
      <c r="V1792" s="53"/>
      <c r="W1792" s="59"/>
      <c r="X1792" s="6"/>
    </row>
    <row r="1793" spans="1:27" s="77" customFormat="1" ht="31.5" x14ac:dyDescent="0.25">
      <c r="A1793" s="33" t="s">
        <v>289</v>
      </c>
      <c r="B1793" s="44" t="s">
        <v>334</v>
      </c>
      <c r="C1793" s="23" t="s">
        <v>368</v>
      </c>
      <c r="D1793" s="43" t="s">
        <v>371</v>
      </c>
      <c r="E1793" s="53"/>
      <c r="F1793" s="53"/>
      <c r="G1793" s="53">
        <v>158.26</v>
      </c>
      <c r="H1793" s="53"/>
      <c r="I1793" s="119">
        <f t="shared" ref="I1793" si="786">G1793-F1793</f>
        <v>158.26</v>
      </c>
      <c r="J1793" s="55"/>
      <c r="K1793" s="54"/>
      <c r="L1793" s="55"/>
      <c r="M1793" s="59"/>
      <c r="N1793" s="59"/>
      <c r="O1793" s="53"/>
      <c r="P1793" s="53"/>
      <c r="Q1793" s="59"/>
      <c r="R1793" s="53"/>
      <c r="S1793" s="53"/>
      <c r="T1793" s="53"/>
      <c r="U1793" s="53"/>
      <c r="V1793" s="53"/>
      <c r="W1793" s="59"/>
      <c r="X1793" s="6"/>
    </row>
    <row r="1794" spans="1:27" s="77" customFormat="1" ht="31.5" x14ac:dyDescent="0.25">
      <c r="A1794" s="33" t="s">
        <v>289</v>
      </c>
      <c r="B1794" s="44" t="s">
        <v>334</v>
      </c>
      <c r="C1794" s="37" t="s">
        <v>206</v>
      </c>
      <c r="D1794" s="43" t="s">
        <v>207</v>
      </c>
      <c r="E1794" s="53"/>
      <c r="F1794" s="53"/>
      <c r="G1794" s="53"/>
      <c r="H1794" s="53"/>
      <c r="I1794" s="54"/>
      <c r="J1794" s="50"/>
      <c r="K1794" s="54"/>
      <c r="L1794" s="55"/>
      <c r="M1794" s="59"/>
      <c r="N1794" s="59"/>
      <c r="O1794" s="53"/>
      <c r="P1794" s="53"/>
      <c r="Q1794" s="57">
        <f t="shared" ref="Q1794:Q1831" si="787">O1794-P1794</f>
        <v>0</v>
      </c>
      <c r="R1794" s="53"/>
      <c r="S1794" s="53">
        <f t="shared" ref="S1794:S1831" si="788">ROUND(R1794/12*3,0)</f>
        <v>0</v>
      </c>
      <c r="T1794" s="58"/>
      <c r="U1794" s="58"/>
      <c r="V1794" s="53">
        <f t="shared" ref="V1794:V1831" si="789">T1794-U1794</f>
        <v>0</v>
      </c>
      <c r="W1794" s="59"/>
      <c r="X1794" s="6"/>
    </row>
    <row r="1795" spans="1:27" s="77" customFormat="1" ht="31.5" x14ac:dyDescent="0.25">
      <c r="A1795" s="33" t="s">
        <v>289</v>
      </c>
      <c r="B1795" s="44" t="s">
        <v>334</v>
      </c>
      <c r="C1795" s="37" t="s">
        <v>208</v>
      </c>
      <c r="D1795" s="43" t="s">
        <v>209</v>
      </c>
      <c r="E1795" s="53">
        <v>47251</v>
      </c>
      <c r="F1795" s="53">
        <f>ROUND(E1795/12*7,0)</f>
        <v>27563</v>
      </c>
      <c r="G1795" s="59">
        <v>22290.22</v>
      </c>
      <c r="H1795" s="99">
        <v>20226</v>
      </c>
      <c r="I1795" s="119"/>
      <c r="J1795" s="55"/>
      <c r="K1795" s="54">
        <f>G1795-F1795</f>
        <v>-5272.7799999999988</v>
      </c>
      <c r="L1795" s="55">
        <f>ROUND(K1795*100/-F1795,2)</f>
        <v>19.13</v>
      </c>
      <c r="M1795" s="59"/>
      <c r="N1795" s="59"/>
      <c r="O1795" s="53"/>
      <c r="P1795" s="53"/>
      <c r="Q1795" s="57">
        <f t="shared" si="787"/>
        <v>0</v>
      </c>
      <c r="R1795" s="53"/>
      <c r="S1795" s="53">
        <f t="shared" si="788"/>
        <v>0</v>
      </c>
      <c r="T1795" s="58"/>
      <c r="U1795" s="58"/>
      <c r="V1795" s="53">
        <f t="shared" si="789"/>
        <v>0</v>
      </c>
      <c r="W1795" s="59"/>
      <c r="X1795" s="6"/>
    </row>
    <row r="1796" spans="1:27" s="77" customFormat="1" ht="15.75" x14ac:dyDescent="0.25">
      <c r="A1796" s="33" t="s">
        <v>289</v>
      </c>
      <c r="B1796" s="44" t="s">
        <v>334</v>
      </c>
      <c r="C1796" s="37" t="s">
        <v>210</v>
      </c>
      <c r="D1796" s="43" t="s">
        <v>223</v>
      </c>
      <c r="E1796" s="53"/>
      <c r="F1796" s="53"/>
      <c r="G1796" s="53"/>
      <c r="H1796" s="53"/>
      <c r="I1796" s="54"/>
      <c r="J1796" s="50"/>
      <c r="K1796" s="54"/>
      <c r="L1796" s="55"/>
      <c r="M1796" s="59"/>
      <c r="N1796" s="59"/>
      <c r="O1796" s="53"/>
      <c r="P1796" s="53"/>
      <c r="Q1796" s="57">
        <f t="shared" si="787"/>
        <v>0</v>
      </c>
      <c r="R1796" s="53"/>
      <c r="S1796" s="53">
        <f t="shared" si="788"/>
        <v>0</v>
      </c>
      <c r="T1796" s="58"/>
      <c r="U1796" s="58"/>
      <c r="V1796" s="53">
        <f t="shared" si="789"/>
        <v>0</v>
      </c>
      <c r="W1796" s="59"/>
      <c r="X1796" s="6"/>
    </row>
    <row r="1797" spans="1:27" s="77" customFormat="1" ht="31.5" x14ac:dyDescent="0.25">
      <c r="A1797" s="33" t="s">
        <v>289</v>
      </c>
      <c r="B1797" s="44" t="s">
        <v>334</v>
      </c>
      <c r="C1797" s="37" t="s">
        <v>211</v>
      </c>
      <c r="D1797" s="43" t="s">
        <v>212</v>
      </c>
      <c r="E1797" s="53"/>
      <c r="F1797" s="53"/>
      <c r="G1797" s="53"/>
      <c r="H1797" s="53"/>
      <c r="I1797" s="119">
        <f>G1797-F1797</f>
        <v>0</v>
      </c>
      <c r="J1797" s="55" t="e">
        <f>ROUND(I1797/F1797*100,2)</f>
        <v>#DIV/0!</v>
      </c>
      <c r="K1797" s="54">
        <f>G1797-F1797</f>
        <v>0</v>
      </c>
      <c r="L1797" s="55" t="e">
        <f>ROUND(K1797*100/-F1797,2)</f>
        <v>#DIV/0!</v>
      </c>
      <c r="M1797" s="59"/>
      <c r="N1797" s="59"/>
      <c r="O1797" s="53"/>
      <c r="P1797" s="53"/>
      <c r="Q1797" s="57">
        <f t="shared" si="787"/>
        <v>0</v>
      </c>
      <c r="R1797" s="53"/>
      <c r="S1797" s="53">
        <f t="shared" si="788"/>
        <v>0</v>
      </c>
      <c r="T1797" s="58"/>
      <c r="U1797" s="58"/>
      <c r="V1797" s="53">
        <f t="shared" si="789"/>
        <v>0</v>
      </c>
      <c r="W1797" s="59"/>
      <c r="X1797" s="6"/>
    </row>
    <row r="1798" spans="1:27" s="77" customFormat="1" ht="15.75" x14ac:dyDescent="0.25">
      <c r="A1798" s="33" t="s">
        <v>289</v>
      </c>
      <c r="B1798" s="44" t="s">
        <v>334</v>
      </c>
      <c r="C1798" s="37" t="s">
        <v>213</v>
      </c>
      <c r="D1798" s="43" t="s">
        <v>214</v>
      </c>
      <c r="E1798" s="53"/>
      <c r="F1798" s="53"/>
      <c r="G1798" s="53"/>
      <c r="H1798" s="53"/>
      <c r="I1798" s="54"/>
      <c r="J1798" s="50"/>
      <c r="K1798" s="54"/>
      <c r="L1798" s="55"/>
      <c r="M1798" s="59"/>
      <c r="N1798" s="59"/>
      <c r="O1798" s="53"/>
      <c r="P1798" s="53"/>
      <c r="Q1798" s="57">
        <f t="shared" si="787"/>
        <v>0</v>
      </c>
      <c r="R1798" s="53"/>
      <c r="S1798" s="53">
        <f t="shared" si="788"/>
        <v>0</v>
      </c>
      <c r="T1798" s="58"/>
      <c r="U1798" s="58"/>
      <c r="V1798" s="53">
        <f t="shared" si="789"/>
        <v>0</v>
      </c>
      <c r="W1798" s="59"/>
      <c r="X1798" s="6"/>
    </row>
    <row r="1799" spans="1:27" s="77" customFormat="1" ht="31.5" x14ac:dyDescent="0.25">
      <c r="A1799" s="33" t="s">
        <v>289</v>
      </c>
      <c r="B1799" s="44" t="s">
        <v>334</v>
      </c>
      <c r="C1799" s="37" t="s">
        <v>215</v>
      </c>
      <c r="D1799" s="43" t="s">
        <v>216</v>
      </c>
      <c r="E1799" s="53">
        <v>144279</v>
      </c>
      <c r="F1799" s="53">
        <f>ROUND(E1799/12*7,0)</f>
        <v>84163</v>
      </c>
      <c r="G1799" s="59">
        <v>81862.7</v>
      </c>
      <c r="H1799" s="99">
        <v>72234</v>
      </c>
      <c r="I1799" s="119"/>
      <c r="J1799" s="55"/>
      <c r="K1799" s="54">
        <f>G1799-F1799</f>
        <v>-2300.3000000000029</v>
      </c>
      <c r="L1799" s="55">
        <f>ROUND(K1799*100/-F1799,2)</f>
        <v>2.73</v>
      </c>
      <c r="M1799" s="59"/>
      <c r="N1799" s="59"/>
      <c r="O1799" s="53"/>
      <c r="P1799" s="53"/>
      <c r="Q1799" s="57">
        <f t="shared" si="787"/>
        <v>0</v>
      </c>
      <c r="R1799" s="53"/>
      <c r="S1799" s="53">
        <f t="shared" si="788"/>
        <v>0</v>
      </c>
      <c r="T1799" s="58"/>
      <c r="U1799" s="58"/>
      <c r="V1799" s="53">
        <f t="shared" si="789"/>
        <v>0</v>
      </c>
      <c r="W1799" s="59"/>
      <c r="X1799" s="6"/>
      <c r="Y1799" s="177"/>
      <c r="Z1799" s="177"/>
      <c r="AA1799" s="177"/>
    </row>
    <row r="1800" spans="1:27" s="77" customFormat="1" ht="31.5" x14ac:dyDescent="0.25">
      <c r="A1800" s="33" t="s">
        <v>289</v>
      </c>
      <c r="B1800" s="44" t="s">
        <v>334</v>
      </c>
      <c r="C1800" s="37" t="s">
        <v>217</v>
      </c>
      <c r="D1800" s="43" t="s">
        <v>218</v>
      </c>
      <c r="E1800" s="53"/>
      <c r="F1800" s="53">
        <f>E1800/12*1</f>
        <v>0</v>
      </c>
      <c r="G1800" s="53"/>
      <c r="H1800" s="53"/>
      <c r="I1800" s="54"/>
      <c r="J1800" s="50"/>
      <c r="K1800" s="54"/>
      <c r="L1800" s="55"/>
      <c r="M1800" s="59"/>
      <c r="N1800" s="59"/>
      <c r="O1800" s="53"/>
      <c r="P1800" s="53"/>
      <c r="Q1800" s="57">
        <f t="shared" si="787"/>
        <v>0</v>
      </c>
      <c r="R1800" s="53"/>
      <c r="S1800" s="53">
        <f t="shared" si="788"/>
        <v>0</v>
      </c>
      <c r="T1800" s="58"/>
      <c r="U1800" s="58"/>
      <c r="V1800" s="53">
        <f t="shared" si="789"/>
        <v>0</v>
      </c>
      <c r="W1800" s="59"/>
      <c r="X1800" s="6"/>
    </row>
    <row r="1801" spans="1:27" s="77" customFormat="1" ht="31.5" x14ac:dyDescent="0.25">
      <c r="A1801" s="33" t="s">
        <v>289</v>
      </c>
      <c r="B1801" s="44" t="s">
        <v>334</v>
      </c>
      <c r="C1801" s="37" t="s">
        <v>219</v>
      </c>
      <c r="D1801" s="43" t="s">
        <v>220</v>
      </c>
      <c r="E1801" s="53"/>
      <c r="F1801" s="53">
        <f>E1801/12*1</f>
        <v>0</v>
      </c>
      <c r="G1801" s="53"/>
      <c r="H1801" s="53"/>
      <c r="I1801" s="54"/>
      <c r="J1801" s="50"/>
      <c r="K1801" s="54"/>
      <c r="L1801" s="55"/>
      <c r="M1801" s="59"/>
      <c r="N1801" s="59"/>
      <c r="O1801" s="53"/>
      <c r="P1801" s="53"/>
      <c r="Q1801" s="57">
        <f t="shared" si="787"/>
        <v>0</v>
      </c>
      <c r="R1801" s="53"/>
      <c r="S1801" s="53">
        <f t="shared" si="788"/>
        <v>0</v>
      </c>
      <c r="T1801" s="58"/>
      <c r="U1801" s="58"/>
      <c r="V1801" s="53">
        <f t="shared" si="789"/>
        <v>0</v>
      </c>
      <c r="W1801" s="59"/>
      <c r="X1801" s="6"/>
    </row>
    <row r="1802" spans="1:27" s="77" customFormat="1" ht="31.5" x14ac:dyDescent="0.25">
      <c r="A1802" s="33" t="s">
        <v>289</v>
      </c>
      <c r="B1802" s="44" t="s">
        <v>334</v>
      </c>
      <c r="C1802" s="37" t="s">
        <v>221</v>
      </c>
      <c r="D1802" s="43" t="s">
        <v>224</v>
      </c>
      <c r="E1802" s="53"/>
      <c r="F1802" s="53">
        <f>E1802/12*1</f>
        <v>0</v>
      </c>
      <c r="G1802" s="53"/>
      <c r="H1802" s="53"/>
      <c r="I1802" s="54"/>
      <c r="J1802" s="50"/>
      <c r="K1802" s="54"/>
      <c r="L1802" s="55"/>
      <c r="M1802" s="59"/>
      <c r="N1802" s="59"/>
      <c r="O1802" s="53"/>
      <c r="P1802" s="53"/>
      <c r="Q1802" s="57">
        <f t="shared" si="787"/>
        <v>0</v>
      </c>
      <c r="R1802" s="53"/>
      <c r="S1802" s="53">
        <f t="shared" si="788"/>
        <v>0</v>
      </c>
      <c r="T1802" s="58"/>
      <c r="U1802" s="58"/>
      <c r="V1802" s="53">
        <f t="shared" si="789"/>
        <v>0</v>
      </c>
      <c r="W1802" s="59"/>
      <c r="X1802" s="6"/>
    </row>
    <row r="1803" spans="1:27" s="77" customFormat="1" ht="31.5" x14ac:dyDescent="0.25">
      <c r="A1803" s="33" t="s">
        <v>289</v>
      </c>
      <c r="B1803" s="44" t="s">
        <v>334</v>
      </c>
      <c r="C1803" s="37" t="s">
        <v>222</v>
      </c>
      <c r="D1803" s="43" t="s">
        <v>225</v>
      </c>
      <c r="E1803" s="53"/>
      <c r="F1803" s="53">
        <f>E1803/12*1</f>
        <v>0</v>
      </c>
      <c r="G1803" s="53"/>
      <c r="H1803" s="53"/>
      <c r="I1803" s="54"/>
      <c r="J1803" s="50"/>
      <c r="K1803" s="54"/>
      <c r="L1803" s="55"/>
      <c r="M1803" s="59"/>
      <c r="N1803" s="59"/>
      <c r="O1803" s="53"/>
      <c r="P1803" s="53"/>
      <c r="Q1803" s="57">
        <f t="shared" si="787"/>
        <v>0</v>
      </c>
      <c r="R1803" s="53"/>
      <c r="S1803" s="53">
        <f t="shared" si="788"/>
        <v>0</v>
      </c>
      <c r="T1803" s="58"/>
      <c r="U1803" s="58"/>
      <c r="V1803" s="53">
        <f t="shared" si="789"/>
        <v>0</v>
      </c>
      <c r="W1803" s="59"/>
      <c r="X1803" s="6"/>
    </row>
    <row r="1804" spans="1:27" s="77" customFormat="1" ht="31.5" x14ac:dyDescent="0.25">
      <c r="A1804" s="33" t="s">
        <v>289</v>
      </c>
      <c r="B1804" s="44" t="s">
        <v>334</v>
      </c>
      <c r="C1804" s="37" t="s">
        <v>277</v>
      </c>
      <c r="D1804" s="43" t="s">
        <v>278</v>
      </c>
      <c r="E1804" s="53"/>
      <c r="F1804" s="53">
        <f>E1804/12*1</f>
        <v>0</v>
      </c>
      <c r="G1804" s="53"/>
      <c r="H1804" s="53"/>
      <c r="I1804" s="54"/>
      <c r="J1804" s="50"/>
      <c r="K1804" s="54"/>
      <c r="L1804" s="55"/>
      <c r="M1804" s="59"/>
      <c r="N1804" s="59"/>
      <c r="O1804" s="53"/>
      <c r="P1804" s="53"/>
      <c r="Q1804" s="57">
        <f t="shared" si="787"/>
        <v>0</v>
      </c>
      <c r="R1804" s="53"/>
      <c r="S1804" s="53">
        <f t="shared" si="788"/>
        <v>0</v>
      </c>
      <c r="T1804" s="58"/>
      <c r="U1804" s="58"/>
      <c r="V1804" s="53">
        <f t="shared" si="789"/>
        <v>0</v>
      </c>
      <c r="W1804" s="59"/>
      <c r="X1804" s="6"/>
    </row>
    <row r="1805" spans="1:27" s="77" customFormat="1" ht="15.75" x14ac:dyDescent="0.25">
      <c r="A1805" s="33" t="s">
        <v>289</v>
      </c>
      <c r="B1805" s="44" t="s">
        <v>334</v>
      </c>
      <c r="C1805" s="37" t="s">
        <v>226</v>
      </c>
      <c r="D1805" s="38" t="s">
        <v>405</v>
      </c>
      <c r="E1805" s="53">
        <v>10541</v>
      </c>
      <c r="F1805" s="53">
        <f>E1805</f>
        <v>10541</v>
      </c>
      <c r="G1805" s="59">
        <v>24190.38</v>
      </c>
      <c r="H1805" s="99">
        <v>20695</v>
      </c>
      <c r="I1805" s="119"/>
      <c r="J1805" s="55"/>
      <c r="K1805" s="54"/>
      <c r="L1805" s="55"/>
      <c r="M1805" s="59"/>
      <c r="N1805" s="59"/>
      <c r="O1805" s="53"/>
      <c r="P1805" s="53"/>
      <c r="Q1805" s="57">
        <f t="shared" si="787"/>
        <v>0</v>
      </c>
      <c r="R1805" s="53"/>
      <c r="S1805" s="53">
        <f t="shared" si="788"/>
        <v>0</v>
      </c>
      <c r="T1805" s="58"/>
      <c r="U1805" s="58"/>
      <c r="V1805" s="53">
        <f t="shared" si="789"/>
        <v>0</v>
      </c>
      <c r="W1805" s="59"/>
      <c r="X1805" s="6"/>
    </row>
    <row r="1806" spans="1:27" s="77" customFormat="1" ht="31.5" x14ac:dyDescent="0.25">
      <c r="A1806" s="33" t="s">
        <v>289</v>
      </c>
      <c r="B1806" s="44" t="s">
        <v>334</v>
      </c>
      <c r="C1806" s="37" t="s">
        <v>227</v>
      </c>
      <c r="D1806" s="43" t="s">
        <v>228</v>
      </c>
      <c r="E1806" s="53"/>
      <c r="F1806" s="53">
        <f>E1806/12*1</f>
        <v>0</v>
      </c>
      <c r="G1806" s="53"/>
      <c r="H1806" s="53"/>
      <c r="I1806" s="54"/>
      <c r="J1806" s="50"/>
      <c r="K1806" s="54"/>
      <c r="L1806" s="55"/>
      <c r="M1806" s="59"/>
      <c r="N1806" s="59"/>
      <c r="O1806" s="53"/>
      <c r="P1806" s="53"/>
      <c r="Q1806" s="57">
        <f t="shared" si="787"/>
        <v>0</v>
      </c>
      <c r="R1806" s="53"/>
      <c r="S1806" s="53">
        <f t="shared" si="788"/>
        <v>0</v>
      </c>
      <c r="T1806" s="58"/>
      <c r="U1806" s="58"/>
      <c r="V1806" s="53">
        <f t="shared" si="789"/>
        <v>0</v>
      </c>
      <c r="W1806" s="59"/>
      <c r="X1806" s="6"/>
    </row>
    <row r="1807" spans="1:27" s="77" customFormat="1" ht="15.75" x14ac:dyDescent="0.25">
      <c r="A1807" s="33" t="s">
        <v>289</v>
      </c>
      <c r="B1807" s="44" t="s">
        <v>334</v>
      </c>
      <c r="C1807" s="37" t="s">
        <v>229</v>
      </c>
      <c r="D1807" s="43" t="s">
        <v>230</v>
      </c>
      <c r="E1807" s="53"/>
      <c r="F1807" s="53">
        <f>E1807/12*1</f>
        <v>0</v>
      </c>
      <c r="G1807" s="53"/>
      <c r="H1807" s="53"/>
      <c r="I1807" s="54"/>
      <c r="J1807" s="50"/>
      <c r="K1807" s="54"/>
      <c r="L1807" s="55"/>
      <c r="M1807" s="59"/>
      <c r="N1807" s="59"/>
      <c r="O1807" s="53"/>
      <c r="P1807" s="53"/>
      <c r="Q1807" s="57">
        <f t="shared" si="787"/>
        <v>0</v>
      </c>
      <c r="R1807" s="53"/>
      <c r="S1807" s="53">
        <f t="shared" si="788"/>
        <v>0</v>
      </c>
      <c r="T1807" s="58"/>
      <c r="U1807" s="58"/>
      <c r="V1807" s="53">
        <f t="shared" si="789"/>
        <v>0</v>
      </c>
      <c r="W1807" s="59"/>
      <c r="X1807" s="6"/>
    </row>
    <row r="1808" spans="1:27" s="77" customFormat="1" ht="15.75" x14ac:dyDescent="0.25">
      <c r="A1808" s="33" t="s">
        <v>289</v>
      </c>
      <c r="B1808" s="44" t="s">
        <v>334</v>
      </c>
      <c r="C1808" s="37" t="s">
        <v>376</v>
      </c>
      <c r="D1808" s="43" t="s">
        <v>358</v>
      </c>
      <c r="E1808" s="53"/>
      <c r="F1808" s="53">
        <f t="shared" ref="F1808:F1809" si="790">ROUND(E1808/12*7,0)</f>
        <v>0</v>
      </c>
      <c r="G1808" s="59">
        <v>5499.5</v>
      </c>
      <c r="H1808" s="99"/>
      <c r="I1808" s="119">
        <f t="shared" ref="I1808:I1809" si="791">G1808-F1808</f>
        <v>5499.5</v>
      </c>
      <c r="J1808" s="55" t="e">
        <f t="shared" ref="J1808:J1809" si="792">ROUND(I1808/F1808*100,2)</f>
        <v>#DIV/0!</v>
      </c>
      <c r="K1808" s="54"/>
      <c r="L1808" s="55"/>
      <c r="M1808" s="59"/>
      <c r="N1808" s="59"/>
      <c r="O1808" s="53"/>
      <c r="P1808" s="53"/>
      <c r="Q1808" s="57">
        <f t="shared" si="787"/>
        <v>0</v>
      </c>
      <c r="R1808" s="53"/>
      <c r="S1808" s="53">
        <f t="shared" si="788"/>
        <v>0</v>
      </c>
      <c r="T1808" s="58"/>
      <c r="U1808" s="58"/>
      <c r="V1808" s="53">
        <f t="shared" si="789"/>
        <v>0</v>
      </c>
      <c r="W1808" s="59"/>
      <c r="X1808" s="6"/>
    </row>
    <row r="1809" spans="1:24" s="77" customFormat="1" ht="15.75" x14ac:dyDescent="0.25">
      <c r="A1809" s="33" t="s">
        <v>289</v>
      </c>
      <c r="B1809" s="44" t="s">
        <v>334</v>
      </c>
      <c r="C1809" s="37" t="s">
        <v>231</v>
      </c>
      <c r="D1809" s="43" t="s">
        <v>232</v>
      </c>
      <c r="E1809" s="53"/>
      <c r="F1809" s="53">
        <f t="shared" si="790"/>
        <v>0</v>
      </c>
      <c r="G1809" s="59">
        <v>1734.6</v>
      </c>
      <c r="H1809" s="99"/>
      <c r="I1809" s="119">
        <f t="shared" si="791"/>
        <v>1734.6</v>
      </c>
      <c r="J1809" s="55" t="e">
        <f t="shared" si="792"/>
        <v>#DIV/0!</v>
      </c>
      <c r="K1809" s="54"/>
      <c r="L1809" s="55"/>
      <c r="M1809" s="59"/>
      <c r="N1809" s="59"/>
      <c r="O1809" s="53"/>
      <c r="P1809" s="53"/>
      <c r="Q1809" s="57">
        <f t="shared" si="787"/>
        <v>0</v>
      </c>
      <c r="R1809" s="53"/>
      <c r="S1809" s="53">
        <f t="shared" si="788"/>
        <v>0</v>
      </c>
      <c r="T1809" s="58"/>
      <c r="U1809" s="58"/>
      <c r="V1809" s="53">
        <f t="shared" si="789"/>
        <v>0</v>
      </c>
      <c r="W1809" s="59"/>
      <c r="X1809" s="6"/>
    </row>
    <row r="1810" spans="1:24" s="77" customFormat="1" ht="15.75" x14ac:dyDescent="0.25">
      <c r="A1810" s="33" t="s">
        <v>289</v>
      </c>
      <c r="B1810" s="44" t="s">
        <v>334</v>
      </c>
      <c r="C1810" s="37" t="s">
        <v>233</v>
      </c>
      <c r="D1810" s="43" t="s">
        <v>234</v>
      </c>
      <c r="E1810" s="53"/>
      <c r="F1810" s="53"/>
      <c r="G1810" s="53"/>
      <c r="H1810" s="53"/>
      <c r="I1810" s="119">
        <f>G1810-F1810</f>
        <v>0</v>
      </c>
      <c r="J1810" s="55" t="e">
        <f>ROUND(I1810/F1810*100,2)</f>
        <v>#DIV/0!</v>
      </c>
      <c r="K1810" s="54">
        <f>G1810-F1810</f>
        <v>0</v>
      </c>
      <c r="L1810" s="55" t="e">
        <f>ROUND(K1810*100/-F1810,2)</f>
        <v>#DIV/0!</v>
      </c>
      <c r="M1810" s="59"/>
      <c r="N1810" s="59"/>
      <c r="O1810" s="53"/>
      <c r="P1810" s="53"/>
      <c r="Q1810" s="57">
        <f t="shared" si="787"/>
        <v>0</v>
      </c>
      <c r="R1810" s="53"/>
      <c r="S1810" s="53">
        <f t="shared" si="788"/>
        <v>0</v>
      </c>
      <c r="T1810" s="58"/>
      <c r="U1810" s="58"/>
      <c r="V1810" s="53">
        <f t="shared" si="789"/>
        <v>0</v>
      </c>
      <c r="W1810" s="59"/>
      <c r="X1810" s="6"/>
    </row>
    <row r="1811" spans="1:24" s="77" customFormat="1" ht="31.5" x14ac:dyDescent="0.25">
      <c r="A1811" s="33" t="s">
        <v>289</v>
      </c>
      <c r="B1811" s="44" t="s">
        <v>334</v>
      </c>
      <c r="C1811" s="37" t="s">
        <v>235</v>
      </c>
      <c r="D1811" s="43" t="s">
        <v>236</v>
      </c>
      <c r="E1811" s="53"/>
      <c r="F1811" s="53">
        <f>E1811/12*1</f>
        <v>0</v>
      </c>
      <c r="G1811" s="53"/>
      <c r="H1811" s="53"/>
      <c r="I1811" s="54"/>
      <c r="J1811" s="50"/>
      <c r="K1811" s="54"/>
      <c r="L1811" s="55"/>
      <c r="M1811" s="59"/>
      <c r="N1811" s="59"/>
      <c r="O1811" s="53"/>
      <c r="P1811" s="53"/>
      <c r="Q1811" s="57">
        <f t="shared" si="787"/>
        <v>0</v>
      </c>
      <c r="R1811" s="53"/>
      <c r="S1811" s="53">
        <f t="shared" si="788"/>
        <v>0</v>
      </c>
      <c r="T1811" s="58"/>
      <c r="U1811" s="58"/>
      <c r="V1811" s="53">
        <f t="shared" si="789"/>
        <v>0</v>
      </c>
      <c r="W1811" s="59"/>
      <c r="X1811" s="6"/>
    </row>
    <row r="1812" spans="1:24" s="77" customFormat="1" ht="31.5" x14ac:dyDescent="0.25">
      <c r="A1812" s="33" t="s">
        <v>289</v>
      </c>
      <c r="B1812" s="44" t="s">
        <v>334</v>
      </c>
      <c r="C1812" s="37" t="s">
        <v>237</v>
      </c>
      <c r="D1812" s="43" t="s">
        <v>238</v>
      </c>
      <c r="E1812" s="53"/>
      <c r="F1812" s="53">
        <f>E1812/12*1</f>
        <v>0</v>
      </c>
      <c r="G1812" s="53"/>
      <c r="H1812" s="53"/>
      <c r="I1812" s="54"/>
      <c r="J1812" s="50"/>
      <c r="K1812" s="54"/>
      <c r="L1812" s="55"/>
      <c r="M1812" s="59"/>
      <c r="N1812" s="59"/>
      <c r="O1812" s="53"/>
      <c r="P1812" s="53"/>
      <c r="Q1812" s="57">
        <f t="shared" si="787"/>
        <v>0</v>
      </c>
      <c r="R1812" s="53"/>
      <c r="S1812" s="53">
        <f t="shared" si="788"/>
        <v>0</v>
      </c>
      <c r="T1812" s="58"/>
      <c r="U1812" s="58"/>
      <c r="V1812" s="53">
        <f t="shared" si="789"/>
        <v>0</v>
      </c>
      <c r="W1812" s="59"/>
      <c r="X1812" s="6"/>
    </row>
    <row r="1813" spans="1:24" s="77" customFormat="1" ht="15.75" x14ac:dyDescent="0.25">
      <c r="A1813" s="33" t="s">
        <v>289</v>
      </c>
      <c r="B1813" s="44" t="s">
        <v>334</v>
      </c>
      <c r="C1813" s="37" t="s">
        <v>239</v>
      </c>
      <c r="D1813" s="43" t="s">
        <v>243</v>
      </c>
      <c r="E1813" s="53"/>
      <c r="F1813" s="53">
        <f>E1813/12*1</f>
        <v>0</v>
      </c>
      <c r="G1813" s="53"/>
      <c r="H1813" s="53"/>
      <c r="I1813" s="54"/>
      <c r="J1813" s="50"/>
      <c r="K1813" s="54"/>
      <c r="L1813" s="55"/>
      <c r="M1813" s="59"/>
      <c r="N1813" s="59"/>
      <c r="O1813" s="53"/>
      <c r="P1813" s="53"/>
      <c r="Q1813" s="57">
        <f t="shared" si="787"/>
        <v>0</v>
      </c>
      <c r="R1813" s="53"/>
      <c r="S1813" s="53">
        <f t="shared" si="788"/>
        <v>0</v>
      </c>
      <c r="T1813" s="58"/>
      <c r="U1813" s="58"/>
      <c r="V1813" s="53">
        <f t="shared" si="789"/>
        <v>0</v>
      </c>
      <c r="W1813" s="59"/>
      <c r="X1813" s="6"/>
    </row>
    <row r="1814" spans="1:24" s="77" customFormat="1" ht="15.75" x14ac:dyDescent="0.25">
      <c r="A1814" s="33" t="s">
        <v>289</v>
      </c>
      <c r="B1814" s="44" t="s">
        <v>334</v>
      </c>
      <c r="C1814" s="37" t="s">
        <v>240</v>
      </c>
      <c r="D1814" s="43" t="s">
        <v>244</v>
      </c>
      <c r="E1814" s="53"/>
      <c r="F1814" s="53"/>
      <c r="G1814" s="53"/>
      <c r="H1814" s="53"/>
      <c r="I1814" s="119">
        <f>G1814-F1814</f>
        <v>0</v>
      </c>
      <c r="J1814" s="55" t="e">
        <f>ROUND(I1814/F1814*100,2)</f>
        <v>#DIV/0!</v>
      </c>
      <c r="K1814" s="54">
        <f>G1814-F1814</f>
        <v>0</v>
      </c>
      <c r="L1814" s="55" t="e">
        <f>ROUND(K1814*100/-F1814,2)</f>
        <v>#DIV/0!</v>
      </c>
      <c r="M1814" s="59"/>
      <c r="N1814" s="59"/>
      <c r="O1814" s="53"/>
      <c r="P1814" s="53"/>
      <c r="Q1814" s="57">
        <f t="shared" si="787"/>
        <v>0</v>
      </c>
      <c r="R1814" s="53"/>
      <c r="S1814" s="53">
        <f t="shared" si="788"/>
        <v>0</v>
      </c>
      <c r="T1814" s="58"/>
      <c r="U1814" s="58"/>
      <c r="V1814" s="53">
        <f t="shared" si="789"/>
        <v>0</v>
      </c>
      <c r="W1814" s="59"/>
      <c r="X1814" s="6"/>
    </row>
    <row r="1815" spans="1:24" s="77" customFormat="1" ht="15.75" x14ac:dyDescent="0.25">
      <c r="A1815" s="33" t="s">
        <v>289</v>
      </c>
      <c r="B1815" s="44" t="s">
        <v>334</v>
      </c>
      <c r="C1815" s="37" t="s">
        <v>241</v>
      </c>
      <c r="D1815" s="43" t="s">
        <v>242</v>
      </c>
      <c r="E1815" s="53">
        <v>957</v>
      </c>
      <c r="F1815" s="53">
        <f>ROUND(E1815/12*6,0)</f>
        <v>479</v>
      </c>
      <c r="G1815" s="59"/>
      <c r="H1815" s="53"/>
      <c r="I1815" s="119"/>
      <c r="J1815" s="55"/>
      <c r="K1815" s="54">
        <f>G1815-F1815</f>
        <v>-479</v>
      </c>
      <c r="L1815" s="55">
        <f>ROUND(K1815*100/-F1815,2)</f>
        <v>100</v>
      </c>
      <c r="M1815" s="59"/>
      <c r="N1815" s="59"/>
      <c r="O1815" s="53"/>
      <c r="P1815" s="53"/>
      <c r="Q1815" s="57">
        <f t="shared" si="787"/>
        <v>0</v>
      </c>
      <c r="R1815" s="53"/>
      <c r="S1815" s="53">
        <f t="shared" si="788"/>
        <v>0</v>
      </c>
      <c r="T1815" s="58"/>
      <c r="U1815" s="58"/>
      <c r="V1815" s="53">
        <f t="shared" si="789"/>
        <v>0</v>
      </c>
      <c r="W1815" s="59"/>
      <c r="X1815" s="6"/>
    </row>
    <row r="1816" spans="1:24" s="77" customFormat="1" ht="31.5" x14ac:dyDescent="0.25">
      <c r="A1816" s="33" t="s">
        <v>289</v>
      </c>
      <c r="B1816" s="44" t="s">
        <v>334</v>
      </c>
      <c r="C1816" s="37" t="s">
        <v>245</v>
      </c>
      <c r="D1816" s="43" t="s">
        <v>246</v>
      </c>
      <c r="E1816" s="53"/>
      <c r="F1816" s="53">
        <f t="shared" ref="F1816:F1822" si="793">E1816/12*1</f>
        <v>0</v>
      </c>
      <c r="G1816" s="53"/>
      <c r="H1816" s="53"/>
      <c r="I1816" s="54"/>
      <c r="J1816" s="50"/>
      <c r="K1816" s="54"/>
      <c r="L1816" s="55"/>
      <c r="M1816" s="59"/>
      <c r="N1816" s="59"/>
      <c r="O1816" s="53"/>
      <c r="P1816" s="53"/>
      <c r="Q1816" s="57">
        <f t="shared" si="787"/>
        <v>0</v>
      </c>
      <c r="R1816" s="53"/>
      <c r="S1816" s="53">
        <f t="shared" si="788"/>
        <v>0</v>
      </c>
      <c r="T1816" s="58"/>
      <c r="U1816" s="58"/>
      <c r="V1816" s="53">
        <f t="shared" si="789"/>
        <v>0</v>
      </c>
      <c r="W1816" s="59"/>
      <c r="X1816" s="6"/>
    </row>
    <row r="1817" spans="1:24" s="77" customFormat="1" ht="15.75" x14ac:dyDescent="0.25">
      <c r="A1817" s="33" t="s">
        <v>289</v>
      </c>
      <c r="B1817" s="44" t="s">
        <v>334</v>
      </c>
      <c r="C1817" s="37" t="s">
        <v>247</v>
      </c>
      <c r="D1817" s="43" t="s">
        <v>248</v>
      </c>
      <c r="E1817" s="53"/>
      <c r="F1817" s="53">
        <f t="shared" si="793"/>
        <v>0</v>
      </c>
      <c r="G1817" s="53"/>
      <c r="H1817" s="53"/>
      <c r="I1817" s="54"/>
      <c r="J1817" s="50"/>
      <c r="K1817" s="54"/>
      <c r="L1817" s="55"/>
      <c r="M1817" s="59"/>
      <c r="N1817" s="59"/>
      <c r="O1817" s="53"/>
      <c r="P1817" s="53"/>
      <c r="Q1817" s="57">
        <f t="shared" si="787"/>
        <v>0</v>
      </c>
      <c r="R1817" s="53"/>
      <c r="S1817" s="53">
        <f t="shared" si="788"/>
        <v>0</v>
      </c>
      <c r="T1817" s="58"/>
      <c r="U1817" s="58"/>
      <c r="V1817" s="53">
        <f t="shared" si="789"/>
        <v>0</v>
      </c>
      <c r="W1817" s="59"/>
      <c r="X1817" s="6"/>
    </row>
    <row r="1818" spans="1:24" s="77" customFormat="1" ht="31.5" x14ac:dyDescent="0.25">
      <c r="A1818" s="33" t="s">
        <v>289</v>
      </c>
      <c r="B1818" s="44" t="s">
        <v>334</v>
      </c>
      <c r="C1818" s="37" t="s">
        <v>249</v>
      </c>
      <c r="D1818" s="43" t="s">
        <v>250</v>
      </c>
      <c r="E1818" s="53"/>
      <c r="F1818" s="53">
        <f t="shared" si="793"/>
        <v>0</v>
      </c>
      <c r="G1818" s="53"/>
      <c r="H1818" s="53"/>
      <c r="I1818" s="54"/>
      <c r="J1818" s="50"/>
      <c r="K1818" s="54"/>
      <c r="L1818" s="55"/>
      <c r="M1818" s="59"/>
      <c r="N1818" s="59"/>
      <c r="O1818" s="53"/>
      <c r="P1818" s="53"/>
      <c r="Q1818" s="57">
        <f t="shared" si="787"/>
        <v>0</v>
      </c>
      <c r="R1818" s="53"/>
      <c r="S1818" s="53">
        <f t="shared" si="788"/>
        <v>0</v>
      </c>
      <c r="T1818" s="58"/>
      <c r="U1818" s="58"/>
      <c r="V1818" s="53">
        <f t="shared" si="789"/>
        <v>0</v>
      </c>
      <c r="W1818" s="59"/>
      <c r="X1818" s="6"/>
    </row>
    <row r="1819" spans="1:24" s="77" customFormat="1" ht="15.75" x14ac:dyDescent="0.25">
      <c r="A1819" s="33" t="s">
        <v>289</v>
      </c>
      <c r="B1819" s="44" t="s">
        <v>334</v>
      </c>
      <c r="C1819" s="37" t="s">
        <v>251</v>
      </c>
      <c r="D1819" s="43" t="s">
        <v>260</v>
      </c>
      <c r="E1819" s="53"/>
      <c r="F1819" s="53">
        <f t="shared" si="793"/>
        <v>0</v>
      </c>
      <c r="G1819" s="53"/>
      <c r="H1819" s="53"/>
      <c r="I1819" s="54"/>
      <c r="J1819" s="50"/>
      <c r="K1819" s="54"/>
      <c r="L1819" s="55"/>
      <c r="M1819" s="59"/>
      <c r="N1819" s="59"/>
      <c r="O1819" s="53"/>
      <c r="P1819" s="53"/>
      <c r="Q1819" s="57">
        <f t="shared" si="787"/>
        <v>0</v>
      </c>
      <c r="R1819" s="53"/>
      <c r="S1819" s="53">
        <f t="shared" si="788"/>
        <v>0</v>
      </c>
      <c r="T1819" s="58"/>
      <c r="U1819" s="58"/>
      <c r="V1819" s="53">
        <f t="shared" si="789"/>
        <v>0</v>
      </c>
      <c r="W1819" s="59"/>
      <c r="X1819" s="6"/>
    </row>
    <row r="1820" spans="1:24" s="77" customFormat="1" ht="15.75" x14ac:dyDescent="0.25">
      <c r="A1820" s="33" t="s">
        <v>289</v>
      </c>
      <c r="B1820" s="44" t="s">
        <v>334</v>
      </c>
      <c r="C1820" s="37" t="s">
        <v>252</v>
      </c>
      <c r="D1820" s="43" t="s">
        <v>253</v>
      </c>
      <c r="E1820" s="53"/>
      <c r="F1820" s="53">
        <f t="shared" si="793"/>
        <v>0</v>
      </c>
      <c r="G1820" s="53"/>
      <c r="H1820" s="53"/>
      <c r="I1820" s="54"/>
      <c r="J1820" s="50"/>
      <c r="K1820" s="54"/>
      <c r="L1820" s="55"/>
      <c r="M1820" s="59"/>
      <c r="N1820" s="59"/>
      <c r="O1820" s="53"/>
      <c r="P1820" s="53"/>
      <c r="Q1820" s="57">
        <f t="shared" si="787"/>
        <v>0</v>
      </c>
      <c r="R1820" s="53"/>
      <c r="S1820" s="53">
        <f t="shared" si="788"/>
        <v>0</v>
      </c>
      <c r="T1820" s="58"/>
      <c r="U1820" s="58"/>
      <c r="V1820" s="53">
        <f t="shared" si="789"/>
        <v>0</v>
      </c>
      <c r="W1820" s="59"/>
      <c r="X1820" s="6"/>
    </row>
    <row r="1821" spans="1:24" s="77" customFormat="1" ht="15.75" x14ac:dyDescent="0.25">
      <c r="A1821" s="33" t="s">
        <v>289</v>
      </c>
      <c r="B1821" s="44" t="s">
        <v>334</v>
      </c>
      <c r="C1821" s="37" t="s">
        <v>254</v>
      </c>
      <c r="D1821" s="43" t="s">
        <v>255</v>
      </c>
      <c r="E1821" s="53"/>
      <c r="F1821" s="53">
        <f t="shared" si="793"/>
        <v>0</v>
      </c>
      <c r="G1821" s="53"/>
      <c r="H1821" s="53"/>
      <c r="I1821" s="54"/>
      <c r="J1821" s="50"/>
      <c r="K1821" s="54"/>
      <c r="L1821" s="55"/>
      <c r="M1821" s="59"/>
      <c r="N1821" s="59"/>
      <c r="O1821" s="53"/>
      <c r="P1821" s="53"/>
      <c r="Q1821" s="57">
        <f t="shared" si="787"/>
        <v>0</v>
      </c>
      <c r="R1821" s="53"/>
      <c r="S1821" s="53">
        <f t="shared" si="788"/>
        <v>0</v>
      </c>
      <c r="T1821" s="58"/>
      <c r="U1821" s="58"/>
      <c r="V1821" s="53">
        <f t="shared" si="789"/>
        <v>0</v>
      </c>
      <c r="W1821" s="59"/>
      <c r="X1821" s="6"/>
    </row>
    <row r="1822" spans="1:24" s="77" customFormat="1" ht="15.75" x14ac:dyDescent="0.25">
      <c r="A1822" s="33" t="s">
        <v>289</v>
      </c>
      <c r="B1822" s="44" t="s">
        <v>334</v>
      </c>
      <c r="C1822" s="37" t="s">
        <v>256</v>
      </c>
      <c r="D1822" s="43" t="s">
        <v>257</v>
      </c>
      <c r="E1822" s="53"/>
      <c r="F1822" s="53">
        <f t="shared" si="793"/>
        <v>0</v>
      </c>
      <c r="G1822" s="53"/>
      <c r="H1822" s="53"/>
      <c r="I1822" s="54"/>
      <c r="J1822" s="50"/>
      <c r="K1822" s="54"/>
      <c r="L1822" s="55"/>
      <c r="M1822" s="59"/>
      <c r="N1822" s="59"/>
      <c r="O1822" s="53"/>
      <c r="P1822" s="53"/>
      <c r="Q1822" s="57">
        <f t="shared" si="787"/>
        <v>0</v>
      </c>
      <c r="R1822" s="53"/>
      <c r="S1822" s="53">
        <f t="shared" si="788"/>
        <v>0</v>
      </c>
      <c r="T1822" s="58"/>
      <c r="U1822" s="58"/>
      <c r="V1822" s="53">
        <f t="shared" si="789"/>
        <v>0</v>
      </c>
      <c r="W1822" s="59"/>
      <c r="X1822" s="6"/>
    </row>
    <row r="1823" spans="1:24" s="77" customFormat="1" ht="31.5" x14ac:dyDescent="0.25">
      <c r="A1823" s="33" t="s">
        <v>289</v>
      </c>
      <c r="B1823" s="44" t="s">
        <v>334</v>
      </c>
      <c r="C1823" s="37" t="s">
        <v>258</v>
      </c>
      <c r="D1823" s="43" t="s">
        <v>259</v>
      </c>
      <c r="E1823" s="53"/>
      <c r="F1823" s="53"/>
      <c r="G1823" s="53"/>
      <c r="H1823" s="53"/>
      <c r="I1823" s="119">
        <f>G1823-F1823</f>
        <v>0</v>
      </c>
      <c r="J1823" s="55" t="e">
        <f>ROUND(I1823/F1823*100,2)</f>
        <v>#DIV/0!</v>
      </c>
      <c r="K1823" s="54">
        <f>G1823-F1823</f>
        <v>0</v>
      </c>
      <c r="L1823" s="55" t="e">
        <f>ROUND(K1823*100/-F1823,2)</f>
        <v>#DIV/0!</v>
      </c>
      <c r="M1823" s="59"/>
      <c r="N1823" s="59"/>
      <c r="O1823" s="53"/>
      <c r="P1823" s="53"/>
      <c r="Q1823" s="57">
        <f t="shared" si="787"/>
        <v>0</v>
      </c>
      <c r="R1823" s="53"/>
      <c r="S1823" s="53">
        <f t="shared" si="788"/>
        <v>0</v>
      </c>
      <c r="T1823" s="58"/>
      <c r="U1823" s="58"/>
      <c r="V1823" s="53">
        <f t="shared" si="789"/>
        <v>0</v>
      </c>
      <c r="W1823" s="59"/>
      <c r="X1823" s="6"/>
    </row>
    <row r="1824" spans="1:24" s="77" customFormat="1" ht="15.75" x14ac:dyDescent="0.25">
      <c r="A1824" s="33" t="s">
        <v>289</v>
      </c>
      <c r="B1824" s="44" t="s">
        <v>334</v>
      </c>
      <c r="C1824" s="37" t="s">
        <v>261</v>
      </c>
      <c r="D1824" s="43" t="s">
        <v>262</v>
      </c>
      <c r="E1824" s="53"/>
      <c r="F1824" s="53">
        <f t="shared" ref="F1824:F1829" si="794">E1824/12*1</f>
        <v>0</v>
      </c>
      <c r="G1824" s="53"/>
      <c r="H1824" s="53"/>
      <c r="I1824" s="54"/>
      <c r="J1824" s="50"/>
      <c r="K1824" s="54"/>
      <c r="L1824" s="55"/>
      <c r="M1824" s="59"/>
      <c r="N1824" s="59"/>
      <c r="O1824" s="53"/>
      <c r="P1824" s="53"/>
      <c r="Q1824" s="57">
        <f t="shared" si="787"/>
        <v>0</v>
      </c>
      <c r="R1824" s="53"/>
      <c r="S1824" s="53">
        <f t="shared" si="788"/>
        <v>0</v>
      </c>
      <c r="T1824" s="58"/>
      <c r="U1824" s="58"/>
      <c r="V1824" s="53">
        <f t="shared" si="789"/>
        <v>0</v>
      </c>
      <c r="W1824" s="59"/>
      <c r="X1824" s="6"/>
    </row>
    <row r="1825" spans="1:27" s="77" customFormat="1" ht="47.25" x14ac:dyDescent="0.25">
      <c r="A1825" s="33" t="s">
        <v>289</v>
      </c>
      <c r="B1825" s="44" t="s">
        <v>334</v>
      </c>
      <c r="C1825" s="37" t="s">
        <v>263</v>
      </c>
      <c r="D1825" s="43" t="s">
        <v>264</v>
      </c>
      <c r="E1825" s="53"/>
      <c r="F1825" s="53">
        <f t="shared" si="794"/>
        <v>0</v>
      </c>
      <c r="G1825" s="53"/>
      <c r="H1825" s="53"/>
      <c r="I1825" s="54"/>
      <c r="J1825" s="50"/>
      <c r="K1825" s="54"/>
      <c r="L1825" s="55"/>
      <c r="M1825" s="59"/>
      <c r="N1825" s="59"/>
      <c r="O1825" s="53"/>
      <c r="P1825" s="53"/>
      <c r="Q1825" s="57">
        <f t="shared" si="787"/>
        <v>0</v>
      </c>
      <c r="R1825" s="53"/>
      <c r="S1825" s="53">
        <f t="shared" si="788"/>
        <v>0</v>
      </c>
      <c r="T1825" s="58"/>
      <c r="U1825" s="58"/>
      <c r="V1825" s="53">
        <f t="shared" si="789"/>
        <v>0</v>
      </c>
      <c r="W1825" s="59"/>
      <c r="X1825" s="6"/>
    </row>
    <row r="1826" spans="1:27" s="77" customFormat="1" ht="15.75" x14ac:dyDescent="0.25">
      <c r="A1826" s="33" t="s">
        <v>289</v>
      </c>
      <c r="B1826" s="44" t="s">
        <v>334</v>
      </c>
      <c r="C1826" s="37" t="s">
        <v>265</v>
      </c>
      <c r="D1826" s="43" t="s">
        <v>266</v>
      </c>
      <c r="E1826" s="53"/>
      <c r="F1826" s="53">
        <f t="shared" si="794"/>
        <v>0</v>
      </c>
      <c r="G1826" s="53"/>
      <c r="H1826" s="53"/>
      <c r="I1826" s="54"/>
      <c r="J1826" s="50"/>
      <c r="K1826" s="54"/>
      <c r="L1826" s="55"/>
      <c r="M1826" s="59"/>
      <c r="N1826" s="59"/>
      <c r="O1826" s="53"/>
      <c r="P1826" s="53"/>
      <c r="Q1826" s="57">
        <f t="shared" si="787"/>
        <v>0</v>
      </c>
      <c r="R1826" s="53"/>
      <c r="S1826" s="53">
        <f t="shared" si="788"/>
        <v>0</v>
      </c>
      <c r="T1826" s="58"/>
      <c r="U1826" s="58"/>
      <c r="V1826" s="53">
        <f t="shared" si="789"/>
        <v>0</v>
      </c>
      <c r="W1826" s="59"/>
      <c r="X1826" s="6"/>
    </row>
    <row r="1827" spans="1:27" s="77" customFormat="1" ht="31.5" x14ac:dyDescent="0.25">
      <c r="A1827" s="33" t="s">
        <v>289</v>
      </c>
      <c r="B1827" s="44" t="s">
        <v>334</v>
      </c>
      <c r="C1827" s="37" t="s">
        <v>267</v>
      </c>
      <c r="D1827" s="43" t="s">
        <v>268</v>
      </c>
      <c r="E1827" s="53"/>
      <c r="F1827" s="53">
        <f t="shared" si="794"/>
        <v>0</v>
      </c>
      <c r="G1827" s="53"/>
      <c r="H1827" s="53"/>
      <c r="I1827" s="54"/>
      <c r="J1827" s="50"/>
      <c r="K1827" s="54"/>
      <c r="L1827" s="55"/>
      <c r="M1827" s="59"/>
      <c r="N1827" s="59"/>
      <c r="O1827" s="53"/>
      <c r="P1827" s="53"/>
      <c r="Q1827" s="57">
        <f t="shared" si="787"/>
        <v>0</v>
      </c>
      <c r="R1827" s="53"/>
      <c r="S1827" s="53">
        <f t="shared" si="788"/>
        <v>0</v>
      </c>
      <c r="T1827" s="58"/>
      <c r="U1827" s="58"/>
      <c r="V1827" s="53">
        <f t="shared" si="789"/>
        <v>0</v>
      </c>
      <c r="W1827" s="59"/>
      <c r="X1827" s="6"/>
    </row>
    <row r="1828" spans="1:27" s="77" customFormat="1" ht="15.75" x14ac:dyDescent="0.25">
      <c r="A1828" s="33" t="s">
        <v>289</v>
      </c>
      <c r="B1828" s="44" t="s">
        <v>334</v>
      </c>
      <c r="C1828" s="37" t="s">
        <v>269</v>
      </c>
      <c r="D1828" s="43" t="s">
        <v>270</v>
      </c>
      <c r="E1828" s="53"/>
      <c r="F1828" s="53">
        <f t="shared" si="794"/>
        <v>0</v>
      </c>
      <c r="G1828" s="53"/>
      <c r="H1828" s="53"/>
      <c r="I1828" s="54"/>
      <c r="J1828" s="50"/>
      <c r="K1828" s="54"/>
      <c r="L1828" s="55"/>
      <c r="M1828" s="59"/>
      <c r="N1828" s="59"/>
      <c r="O1828" s="53"/>
      <c r="P1828" s="53"/>
      <c r="Q1828" s="57">
        <f t="shared" si="787"/>
        <v>0</v>
      </c>
      <c r="R1828" s="53"/>
      <c r="S1828" s="53">
        <f t="shared" si="788"/>
        <v>0</v>
      </c>
      <c r="T1828" s="58"/>
      <c r="U1828" s="58"/>
      <c r="V1828" s="53">
        <f t="shared" si="789"/>
        <v>0</v>
      </c>
      <c r="W1828" s="59"/>
      <c r="X1828" s="6"/>
    </row>
    <row r="1829" spans="1:27" s="77" customFormat="1" ht="31.5" x14ac:dyDescent="0.25">
      <c r="A1829" s="33" t="s">
        <v>289</v>
      </c>
      <c r="B1829" s="44" t="s">
        <v>334</v>
      </c>
      <c r="C1829" s="37" t="s">
        <v>271</v>
      </c>
      <c r="D1829" s="43" t="s">
        <v>272</v>
      </c>
      <c r="E1829" s="53"/>
      <c r="F1829" s="53">
        <f t="shared" si="794"/>
        <v>0</v>
      </c>
      <c r="G1829" s="53"/>
      <c r="H1829" s="53"/>
      <c r="I1829" s="54"/>
      <c r="J1829" s="50"/>
      <c r="K1829" s="54"/>
      <c r="L1829" s="55"/>
      <c r="M1829" s="59"/>
      <c r="N1829" s="59"/>
      <c r="O1829" s="53"/>
      <c r="P1829" s="53"/>
      <c r="Q1829" s="57">
        <f t="shared" si="787"/>
        <v>0</v>
      </c>
      <c r="R1829" s="53"/>
      <c r="S1829" s="53">
        <f t="shared" si="788"/>
        <v>0</v>
      </c>
      <c r="T1829" s="58"/>
      <c r="U1829" s="58"/>
      <c r="V1829" s="53">
        <f t="shared" si="789"/>
        <v>0</v>
      </c>
      <c r="W1829" s="59"/>
      <c r="X1829" s="6"/>
    </row>
    <row r="1830" spans="1:27" s="77" customFormat="1" ht="15.75" x14ac:dyDescent="0.25">
      <c r="A1830" s="33" t="s">
        <v>289</v>
      </c>
      <c r="B1830" s="44" t="s">
        <v>334</v>
      </c>
      <c r="C1830" s="37" t="s">
        <v>273</v>
      </c>
      <c r="D1830" s="43" t="s">
        <v>274</v>
      </c>
      <c r="E1830" s="53">
        <v>6846</v>
      </c>
      <c r="F1830" s="53">
        <f>ROUND(E1830/12*7,0)</f>
        <v>3994</v>
      </c>
      <c r="G1830" s="59">
        <v>1246.3</v>
      </c>
      <c r="H1830" s="99">
        <v>1204</v>
      </c>
      <c r="I1830" s="119"/>
      <c r="J1830" s="55"/>
      <c r="K1830" s="54">
        <f>G1830-F1830</f>
        <v>-2747.7</v>
      </c>
      <c r="L1830" s="55">
        <f>ROUND(K1830*100/-F1830,2)</f>
        <v>68.8</v>
      </c>
      <c r="M1830" s="59"/>
      <c r="N1830" s="59"/>
      <c r="O1830" s="53"/>
      <c r="P1830" s="53"/>
      <c r="Q1830" s="57">
        <f t="shared" si="787"/>
        <v>0</v>
      </c>
      <c r="R1830" s="53"/>
      <c r="S1830" s="53">
        <f t="shared" si="788"/>
        <v>0</v>
      </c>
      <c r="T1830" s="58"/>
      <c r="U1830" s="58"/>
      <c r="V1830" s="53">
        <f t="shared" si="789"/>
        <v>0</v>
      </c>
      <c r="W1830" s="59"/>
      <c r="X1830" s="6"/>
    </row>
    <row r="1831" spans="1:27" s="77" customFormat="1" ht="31.5" x14ac:dyDescent="0.25">
      <c r="A1831" s="33" t="s">
        <v>289</v>
      </c>
      <c r="B1831" s="44" t="s">
        <v>334</v>
      </c>
      <c r="C1831" s="37" t="s">
        <v>275</v>
      </c>
      <c r="D1831" s="43" t="s">
        <v>276</v>
      </c>
      <c r="E1831" s="53"/>
      <c r="F1831" s="53"/>
      <c r="G1831" s="53"/>
      <c r="H1831" s="53"/>
      <c r="I1831" s="54"/>
      <c r="J1831" s="50"/>
      <c r="K1831" s="54"/>
      <c r="L1831" s="55"/>
      <c r="M1831" s="59"/>
      <c r="N1831" s="59"/>
      <c r="O1831" s="53"/>
      <c r="P1831" s="53"/>
      <c r="Q1831" s="57">
        <f t="shared" si="787"/>
        <v>0</v>
      </c>
      <c r="R1831" s="53"/>
      <c r="S1831" s="53">
        <f t="shared" si="788"/>
        <v>0</v>
      </c>
      <c r="T1831" s="58"/>
      <c r="U1831" s="58"/>
      <c r="V1831" s="53">
        <f t="shared" si="789"/>
        <v>0</v>
      </c>
      <c r="W1831" s="59"/>
      <c r="X1831" s="6"/>
    </row>
    <row r="1832" spans="1:27" s="77" customFormat="1" ht="15.75" x14ac:dyDescent="0.25">
      <c r="A1832" s="33" t="s">
        <v>289</v>
      </c>
      <c r="B1832" s="44" t="s">
        <v>334</v>
      </c>
      <c r="C1832" s="37" t="s">
        <v>352</v>
      </c>
      <c r="D1832" s="43" t="s">
        <v>350</v>
      </c>
      <c r="E1832" s="53"/>
      <c r="F1832" s="53">
        <f>ROUND(E1832/12*7,0)</f>
        <v>0</v>
      </c>
      <c r="G1832" s="59">
        <v>1974.5</v>
      </c>
      <c r="H1832" s="99"/>
      <c r="I1832" s="119">
        <f t="shared" ref="I1832" si="795">G1832-F1832</f>
        <v>1974.5</v>
      </c>
      <c r="J1832" s="55" t="e">
        <f t="shared" ref="J1832" si="796">ROUND(I1832/F1832*100,2)</f>
        <v>#DIV/0!</v>
      </c>
      <c r="K1832" s="54"/>
      <c r="L1832" s="55"/>
      <c r="M1832" s="59"/>
      <c r="N1832" s="59"/>
      <c r="O1832" s="53"/>
      <c r="P1832" s="53"/>
      <c r="Q1832" s="57"/>
      <c r="R1832" s="53"/>
      <c r="S1832" s="53"/>
      <c r="T1832" s="58"/>
      <c r="U1832" s="58"/>
      <c r="V1832" s="53"/>
      <c r="W1832" s="59"/>
      <c r="X1832" s="6"/>
    </row>
    <row r="1833" spans="1:27" s="77" customFormat="1" ht="15.75" x14ac:dyDescent="0.25">
      <c r="A1833" s="33" t="s">
        <v>289</v>
      </c>
      <c r="B1833" s="44" t="s">
        <v>334</v>
      </c>
      <c r="C1833" s="37" t="s">
        <v>353</v>
      </c>
      <c r="D1833" s="38" t="s">
        <v>354</v>
      </c>
      <c r="E1833" s="53"/>
      <c r="F1833" s="99">
        <f>E1833/12*1</f>
        <v>0</v>
      </c>
      <c r="G1833" s="59"/>
      <c r="H1833" s="99"/>
      <c r="I1833" s="119">
        <f>G1833-F1833</f>
        <v>0</v>
      </c>
      <c r="J1833" s="55" t="e">
        <f>ROUND(I1833/F1833*100,2)</f>
        <v>#DIV/0!</v>
      </c>
      <c r="K1833" s="54">
        <f>G1833-F1833</f>
        <v>0</v>
      </c>
      <c r="L1833" s="55" t="e">
        <f>ROUND(K1833*100/-F1833,2)</f>
        <v>#DIV/0!</v>
      </c>
      <c r="M1833" s="59"/>
      <c r="N1833" s="59"/>
      <c r="O1833" s="53"/>
      <c r="P1833" s="53"/>
      <c r="Q1833" s="57">
        <f>O1833-P1833</f>
        <v>0</v>
      </c>
      <c r="R1833" s="53"/>
      <c r="S1833" s="53">
        <f>ROUND(R1833/12*3,0)</f>
        <v>0</v>
      </c>
      <c r="T1833" s="58"/>
      <c r="U1833" s="58"/>
      <c r="V1833" s="53">
        <f>T1833-U1833</f>
        <v>0</v>
      </c>
      <c r="W1833" s="59"/>
      <c r="X1833" s="6"/>
    </row>
    <row r="1834" spans="1:27" s="77" customFormat="1" ht="15.75" x14ac:dyDescent="0.25">
      <c r="A1834" s="33" t="s">
        <v>289</v>
      </c>
      <c r="B1834" s="44" t="s">
        <v>334</v>
      </c>
      <c r="C1834" s="37" t="s">
        <v>359</v>
      </c>
      <c r="D1834" s="43" t="s">
        <v>318</v>
      </c>
      <c r="E1834" s="53"/>
      <c r="F1834" s="99">
        <f>E1834/12*1</f>
        <v>0</v>
      </c>
      <c r="G1834" s="53"/>
      <c r="H1834" s="53"/>
      <c r="I1834" s="54"/>
      <c r="J1834" s="50"/>
      <c r="K1834" s="54"/>
      <c r="L1834" s="55"/>
      <c r="M1834" s="59"/>
      <c r="N1834" s="59"/>
      <c r="O1834" s="53"/>
      <c r="P1834" s="53"/>
      <c r="Q1834" s="57"/>
      <c r="R1834" s="53"/>
      <c r="S1834" s="53"/>
      <c r="T1834" s="58"/>
      <c r="U1834" s="58"/>
      <c r="V1834" s="53"/>
      <c r="W1834" s="59"/>
      <c r="X1834" s="6"/>
    </row>
    <row r="1835" spans="1:27" s="77" customFormat="1" ht="15.75" x14ac:dyDescent="0.25">
      <c r="A1835" s="33" t="s">
        <v>289</v>
      </c>
      <c r="B1835" s="44" t="s">
        <v>334</v>
      </c>
      <c r="C1835" s="37" t="s">
        <v>379</v>
      </c>
      <c r="D1835" s="39" t="s">
        <v>360</v>
      </c>
      <c r="E1835" s="53"/>
      <c r="F1835" s="99">
        <f>E1835/12*1</f>
        <v>0</v>
      </c>
      <c r="G1835" s="53"/>
      <c r="H1835" s="53"/>
      <c r="I1835" s="54"/>
      <c r="J1835" s="50"/>
      <c r="K1835" s="54"/>
      <c r="L1835" s="55"/>
      <c r="M1835" s="59"/>
      <c r="N1835" s="59"/>
      <c r="O1835" s="53"/>
      <c r="P1835" s="53"/>
      <c r="Q1835" s="57"/>
      <c r="R1835" s="53"/>
      <c r="S1835" s="53"/>
      <c r="T1835" s="58"/>
      <c r="U1835" s="58"/>
      <c r="V1835" s="53"/>
      <c r="W1835" s="59"/>
      <c r="X1835" s="6"/>
    </row>
    <row r="1836" spans="1:27" s="77" customFormat="1" ht="15.75" x14ac:dyDescent="0.25">
      <c r="A1836" s="33" t="s">
        <v>289</v>
      </c>
      <c r="B1836" s="44" t="s">
        <v>334</v>
      </c>
      <c r="C1836" s="98" t="s">
        <v>386</v>
      </c>
      <c r="D1836" s="117" t="s">
        <v>387</v>
      </c>
      <c r="E1836" s="53">
        <v>42357</v>
      </c>
      <c r="F1836" s="53">
        <v>42357</v>
      </c>
      <c r="G1836" s="53">
        <v>42357</v>
      </c>
      <c r="H1836" s="53">
        <v>42357</v>
      </c>
      <c r="I1836" s="119">
        <f>G1836-F1836</f>
        <v>0</v>
      </c>
      <c r="J1836" s="55">
        <f>ROUND(I1836/F1836*100,2)</f>
        <v>0</v>
      </c>
      <c r="K1836" s="54">
        <f>G1836-F1836</f>
        <v>0</v>
      </c>
      <c r="L1836" s="55">
        <f>ROUND(K1836*100/-F1836,2)</f>
        <v>0</v>
      </c>
      <c r="M1836" s="59"/>
      <c r="N1836" s="59"/>
      <c r="O1836" s="53"/>
      <c r="P1836" s="53"/>
      <c r="Q1836" s="57"/>
      <c r="R1836" s="53"/>
      <c r="S1836" s="53"/>
      <c r="T1836" s="58"/>
      <c r="U1836" s="58"/>
      <c r="V1836" s="53"/>
      <c r="W1836" s="59"/>
      <c r="X1836" s="6"/>
    </row>
    <row r="1837" spans="1:27" s="77" customFormat="1" ht="15.75" x14ac:dyDescent="0.25">
      <c r="A1837" s="100" t="s">
        <v>290</v>
      </c>
      <c r="B1837" s="100" t="s">
        <v>335</v>
      </c>
      <c r="C1837" s="101" t="s">
        <v>102</v>
      </c>
      <c r="D1837" s="102" t="s">
        <v>21</v>
      </c>
      <c r="E1837" s="103">
        <f>E1838+E1877</f>
        <v>3267399</v>
      </c>
      <c r="F1837" s="103">
        <f>F1838+F1877</f>
        <v>1909922.58</v>
      </c>
      <c r="G1837" s="103">
        <f>G1838+G1877</f>
        <v>1949932.47</v>
      </c>
      <c r="H1837" s="103">
        <f>H1838+H1877</f>
        <v>1901991</v>
      </c>
      <c r="I1837" s="127">
        <f>I1838+I1877</f>
        <v>46655.839999999997</v>
      </c>
      <c r="J1837" s="104">
        <f>ROUND(I1837/F1837*100,2)</f>
        <v>2.44</v>
      </c>
      <c r="K1837" s="127">
        <f>K1838+K1877</f>
        <v>-7289.9500000000035</v>
      </c>
      <c r="L1837" s="106">
        <f>ROUND(K1837*100/-F1837,2)</f>
        <v>0.38</v>
      </c>
      <c r="M1837" s="103">
        <f t="shared" ref="M1837:V1837" si="797">M1838+M1877</f>
        <v>49816</v>
      </c>
      <c r="N1837" s="103">
        <f t="shared" si="797"/>
        <v>29059.33</v>
      </c>
      <c r="O1837" s="103">
        <f t="shared" si="797"/>
        <v>32714</v>
      </c>
      <c r="P1837" s="103">
        <f t="shared" si="797"/>
        <v>32504</v>
      </c>
      <c r="Q1837" s="127">
        <f t="shared" si="797"/>
        <v>210</v>
      </c>
      <c r="R1837" s="103">
        <f t="shared" si="797"/>
        <v>1361</v>
      </c>
      <c r="S1837" s="103">
        <f t="shared" si="797"/>
        <v>794</v>
      </c>
      <c r="T1837" s="103">
        <f t="shared" si="797"/>
        <v>830</v>
      </c>
      <c r="U1837" s="103">
        <f t="shared" si="797"/>
        <v>827</v>
      </c>
      <c r="V1837" s="103">
        <f t="shared" si="797"/>
        <v>3</v>
      </c>
      <c r="W1837" s="107">
        <v>30194</v>
      </c>
      <c r="X1837" s="47"/>
    </row>
    <row r="1838" spans="1:27" s="81" customFormat="1" ht="29.25" customHeight="1" x14ac:dyDescent="0.25">
      <c r="A1838" s="33" t="s">
        <v>290</v>
      </c>
      <c r="B1838" s="21">
        <v>1</v>
      </c>
      <c r="C1838" s="23" t="s">
        <v>102</v>
      </c>
      <c r="D1838" s="27" t="s">
        <v>22</v>
      </c>
      <c r="E1838" s="52">
        <f t="shared" ref="E1838:L1838" si="798">E1839+E1845+E1859</f>
        <v>3186507</v>
      </c>
      <c r="F1838" s="52">
        <f t="shared" si="798"/>
        <v>1858330</v>
      </c>
      <c r="G1838" s="52">
        <f t="shared" si="798"/>
        <v>1879646</v>
      </c>
      <c r="H1838" s="52">
        <f t="shared" si="798"/>
        <v>1856608</v>
      </c>
      <c r="I1838" s="52">
        <f t="shared" si="798"/>
        <v>23038</v>
      </c>
      <c r="J1838" s="124" t="e">
        <f t="shared" si="798"/>
        <v>#DIV/0!</v>
      </c>
      <c r="K1838" s="52">
        <f t="shared" si="798"/>
        <v>-2366</v>
      </c>
      <c r="L1838" s="52" t="e">
        <f t="shared" si="798"/>
        <v>#DIV/0!</v>
      </c>
      <c r="M1838" s="49">
        <v>41700</v>
      </c>
      <c r="N1838" s="49">
        <f>ROUND(M1838/12*7,2)</f>
        <v>24325</v>
      </c>
      <c r="O1838" s="52">
        <f t="shared" ref="O1838:V1838" si="799">O1839+O1845+O1859</f>
        <v>30956</v>
      </c>
      <c r="P1838" s="52">
        <f t="shared" si="799"/>
        <v>30956</v>
      </c>
      <c r="Q1838" s="52">
        <f t="shared" si="799"/>
        <v>0</v>
      </c>
      <c r="R1838" s="52">
        <f t="shared" si="799"/>
        <v>1292</v>
      </c>
      <c r="S1838" s="52">
        <f t="shared" si="799"/>
        <v>754</v>
      </c>
      <c r="T1838" s="59">
        <f t="shared" si="799"/>
        <v>782</v>
      </c>
      <c r="U1838" s="59">
        <f t="shared" si="799"/>
        <v>782</v>
      </c>
      <c r="V1838" s="59">
        <f t="shared" si="799"/>
        <v>0</v>
      </c>
      <c r="W1838" s="59"/>
      <c r="X1838" s="25"/>
    </row>
    <row r="1839" spans="1:27" s="81" customFormat="1" ht="26.25" customHeight="1" x14ac:dyDescent="0.25">
      <c r="A1839" s="33" t="s">
        <v>290</v>
      </c>
      <c r="B1839" s="33" t="s">
        <v>329</v>
      </c>
      <c r="C1839" s="23" t="s">
        <v>102</v>
      </c>
      <c r="D1839" s="32" t="s">
        <v>23</v>
      </c>
      <c r="E1839" s="49">
        <f t="shared" ref="E1839:L1839" si="800">SUM(E1840:E1844)</f>
        <v>3181475</v>
      </c>
      <c r="F1839" s="49">
        <f t="shared" si="800"/>
        <v>1854988</v>
      </c>
      <c r="G1839" s="49">
        <f t="shared" si="800"/>
        <v>1878026</v>
      </c>
      <c r="H1839" s="49">
        <f t="shared" si="800"/>
        <v>1854988</v>
      </c>
      <c r="I1839" s="49">
        <f t="shared" si="800"/>
        <v>23038</v>
      </c>
      <c r="J1839" s="49">
        <f t="shared" si="800"/>
        <v>3.56</v>
      </c>
      <c r="K1839" s="49">
        <f t="shared" si="800"/>
        <v>0</v>
      </c>
      <c r="L1839" s="49">
        <f t="shared" si="800"/>
        <v>0</v>
      </c>
      <c r="M1839" s="49"/>
      <c r="N1839" s="49"/>
      <c r="O1839" s="52">
        <f t="shared" ref="O1839:V1839" si="801">SUM(O1840:O1844)</f>
        <v>30836</v>
      </c>
      <c r="P1839" s="52">
        <f t="shared" si="801"/>
        <v>30836</v>
      </c>
      <c r="Q1839" s="52">
        <f t="shared" si="801"/>
        <v>0</v>
      </c>
      <c r="R1839" s="52">
        <f t="shared" si="801"/>
        <v>1291</v>
      </c>
      <c r="S1839" s="52">
        <f t="shared" si="801"/>
        <v>753</v>
      </c>
      <c r="T1839" s="52">
        <f t="shared" si="801"/>
        <v>780</v>
      </c>
      <c r="U1839" s="49">
        <f t="shared" si="801"/>
        <v>780</v>
      </c>
      <c r="V1839" s="49">
        <f t="shared" si="801"/>
        <v>0</v>
      </c>
      <c r="W1839" s="49"/>
      <c r="X1839" s="25"/>
    </row>
    <row r="1840" spans="1:27" s="81" customFormat="1" ht="22.5" customHeight="1" x14ac:dyDescent="0.25">
      <c r="A1840" s="156" t="s">
        <v>290</v>
      </c>
      <c r="B1840" s="33" t="s">
        <v>329</v>
      </c>
      <c r="C1840" s="23" t="s">
        <v>73</v>
      </c>
      <c r="D1840" s="34" t="s">
        <v>106</v>
      </c>
      <c r="E1840" s="53">
        <v>1110553</v>
      </c>
      <c r="F1840" s="53">
        <f>92617*3+92522*4</f>
        <v>647939</v>
      </c>
      <c r="G1840" s="99">
        <v>670977</v>
      </c>
      <c r="H1840" s="99">
        <v>647939</v>
      </c>
      <c r="I1840" s="119">
        <f>G1840-F1840</f>
        <v>23038</v>
      </c>
      <c r="J1840" s="55">
        <f>ROUND(I1840/F1840*100,2)</f>
        <v>3.56</v>
      </c>
      <c r="K1840" s="54"/>
      <c r="L1840" s="55"/>
      <c r="M1840" s="53"/>
      <c r="N1840" s="53"/>
      <c r="O1840" s="53">
        <v>30836</v>
      </c>
      <c r="P1840" s="53">
        <v>30836</v>
      </c>
      <c r="Q1840" s="59">
        <f>O1840-P1840</f>
        <v>0</v>
      </c>
      <c r="R1840" s="74">
        <v>1291</v>
      </c>
      <c r="S1840" s="53">
        <f>ROUND(R1840/12*7,0)</f>
        <v>753</v>
      </c>
      <c r="T1840" s="58">
        <v>780</v>
      </c>
      <c r="U1840" s="58">
        <v>780</v>
      </c>
      <c r="V1840" s="53">
        <f>T1840-U1840</f>
        <v>0</v>
      </c>
      <c r="W1840" s="53"/>
      <c r="X1840" s="6"/>
      <c r="Z1840" s="176"/>
      <c r="AA1840" s="176"/>
    </row>
    <row r="1841" spans="1:24" s="77" customFormat="1" ht="15.75" x14ac:dyDescent="0.25">
      <c r="A1841" s="33" t="s">
        <v>290</v>
      </c>
      <c r="B1841" s="33" t="s">
        <v>329</v>
      </c>
      <c r="C1841" s="23" t="s">
        <v>74</v>
      </c>
      <c r="D1841" s="116" t="s">
        <v>104</v>
      </c>
      <c r="E1841" s="53">
        <v>2026731</v>
      </c>
      <c r="F1841" s="53">
        <f>169091*6+166729</f>
        <v>1181275</v>
      </c>
      <c r="G1841" s="99">
        <v>1181275</v>
      </c>
      <c r="H1841" s="99">
        <v>1181275</v>
      </c>
      <c r="I1841" s="119"/>
      <c r="J1841" s="55"/>
      <c r="K1841" s="54"/>
      <c r="L1841" s="55"/>
      <c r="M1841" s="59"/>
      <c r="N1841" s="59"/>
      <c r="O1841" s="53"/>
      <c r="P1841" s="53"/>
      <c r="Q1841" s="57">
        <f>O1841-P1841</f>
        <v>0</v>
      </c>
      <c r="R1841" s="53"/>
      <c r="S1841" s="53">
        <f>ROUND(R1841/12*3,0)</f>
        <v>0</v>
      </c>
      <c r="T1841" s="58"/>
      <c r="U1841" s="58"/>
      <c r="V1841" s="53">
        <f>T1841-U1841</f>
        <v>0</v>
      </c>
      <c r="W1841" s="59"/>
      <c r="X1841" s="6"/>
    </row>
    <row r="1842" spans="1:24" s="77" customFormat="1" ht="15.75" x14ac:dyDescent="0.25">
      <c r="A1842" s="33" t="s">
        <v>290</v>
      </c>
      <c r="B1842" s="33" t="s">
        <v>329</v>
      </c>
      <c r="C1842" s="23" t="s">
        <v>74</v>
      </c>
      <c r="D1842" s="116" t="s">
        <v>105</v>
      </c>
      <c r="E1842" s="53">
        <v>44191</v>
      </c>
      <c r="F1842" s="53">
        <f>3682*7</f>
        <v>25774</v>
      </c>
      <c r="G1842" s="99">
        <v>25774</v>
      </c>
      <c r="H1842" s="99">
        <v>25774</v>
      </c>
      <c r="I1842" s="119"/>
      <c r="J1842" s="55"/>
      <c r="K1842" s="54"/>
      <c r="L1842" s="55"/>
      <c r="M1842" s="59"/>
      <c r="N1842" s="59"/>
      <c r="O1842" s="53"/>
      <c r="P1842" s="53"/>
      <c r="Q1842" s="57">
        <f>O1842-P1842</f>
        <v>0</v>
      </c>
      <c r="R1842" s="53"/>
      <c r="S1842" s="53">
        <f>ROUND(R1842/12*3,0)</f>
        <v>0</v>
      </c>
      <c r="T1842" s="58"/>
      <c r="U1842" s="58"/>
      <c r="V1842" s="53">
        <f>T1842-U1842</f>
        <v>0</v>
      </c>
      <c r="W1842" s="59"/>
      <c r="X1842" s="6"/>
    </row>
    <row r="1843" spans="1:24" s="77" customFormat="1" ht="15.75" x14ac:dyDescent="0.25">
      <c r="A1843" s="33" t="s">
        <v>290</v>
      </c>
      <c r="B1843" s="33" t="s">
        <v>329</v>
      </c>
      <c r="C1843" s="23" t="s">
        <v>75</v>
      </c>
      <c r="D1843" s="34" t="s">
        <v>107</v>
      </c>
      <c r="E1843" s="53"/>
      <c r="F1843" s="53"/>
      <c r="G1843" s="53"/>
      <c r="H1843" s="53"/>
      <c r="I1843" s="54"/>
      <c r="J1843" s="50"/>
      <c r="K1843" s="54"/>
      <c r="L1843" s="55"/>
      <c r="M1843" s="59"/>
      <c r="N1843" s="59"/>
      <c r="O1843" s="53"/>
      <c r="P1843" s="53"/>
      <c r="Q1843" s="57">
        <f>O1843-P1843</f>
        <v>0</v>
      </c>
      <c r="R1843" s="53"/>
      <c r="S1843" s="53">
        <f>ROUND(R1843/12*3,0)</f>
        <v>0</v>
      </c>
      <c r="T1843" s="58"/>
      <c r="U1843" s="58"/>
      <c r="V1843" s="53">
        <f>T1843-U1843</f>
        <v>0</v>
      </c>
      <c r="W1843" s="59"/>
      <c r="X1843" s="6"/>
    </row>
    <row r="1844" spans="1:24" s="77" customFormat="1" ht="31.5" x14ac:dyDescent="0.25">
      <c r="A1844" s="33" t="s">
        <v>290</v>
      </c>
      <c r="B1844" s="33" t="s">
        <v>329</v>
      </c>
      <c r="C1844" s="23" t="s">
        <v>76</v>
      </c>
      <c r="D1844" s="34" t="s">
        <v>108</v>
      </c>
      <c r="E1844" s="53"/>
      <c r="F1844" s="53"/>
      <c r="G1844" s="53"/>
      <c r="H1844" s="53"/>
      <c r="I1844" s="54"/>
      <c r="J1844" s="50"/>
      <c r="K1844" s="54"/>
      <c r="L1844" s="55"/>
      <c r="M1844" s="59"/>
      <c r="N1844" s="59"/>
      <c r="O1844" s="53"/>
      <c r="P1844" s="53"/>
      <c r="Q1844" s="57">
        <f>O1844-P1844</f>
        <v>0</v>
      </c>
      <c r="R1844" s="53"/>
      <c r="S1844" s="53">
        <f>ROUND(R1844/12*3,0)</f>
        <v>0</v>
      </c>
      <c r="T1844" s="58"/>
      <c r="U1844" s="58"/>
      <c r="V1844" s="53">
        <f>T1844-U1844</f>
        <v>0</v>
      </c>
      <c r="W1844" s="59"/>
      <c r="X1844" s="6"/>
    </row>
    <row r="1845" spans="1:24" s="77" customFormat="1" ht="15.75" x14ac:dyDescent="0.25">
      <c r="A1845" s="33" t="s">
        <v>290</v>
      </c>
      <c r="B1845" s="22" t="s">
        <v>330</v>
      </c>
      <c r="C1845" s="36"/>
      <c r="D1845" s="32" t="s">
        <v>24</v>
      </c>
      <c r="E1845" s="61">
        <f t="shared" ref="E1845:L1845" si="802">SUM(E1846:E1858)</f>
        <v>0</v>
      </c>
      <c r="F1845" s="61">
        <f t="shared" si="802"/>
        <v>0</v>
      </c>
      <c r="G1845" s="61">
        <f t="shared" si="802"/>
        <v>0</v>
      </c>
      <c r="H1845" s="61">
        <f t="shared" si="802"/>
        <v>0</v>
      </c>
      <c r="I1845" s="120">
        <f t="shared" si="802"/>
        <v>0</v>
      </c>
      <c r="J1845" s="120">
        <f t="shared" si="802"/>
        <v>0</v>
      </c>
      <c r="K1845" s="120">
        <f t="shared" si="802"/>
        <v>0</v>
      </c>
      <c r="L1845" s="61">
        <f t="shared" si="802"/>
        <v>0</v>
      </c>
      <c r="M1845" s="61"/>
      <c r="N1845" s="61"/>
      <c r="O1845" s="61">
        <f t="shared" ref="O1845:V1845" si="803">SUM(O1846:O1858)</f>
        <v>0</v>
      </c>
      <c r="P1845" s="61">
        <f t="shared" si="803"/>
        <v>0</v>
      </c>
      <c r="Q1845" s="120">
        <f t="shared" si="803"/>
        <v>0</v>
      </c>
      <c r="R1845" s="61">
        <f t="shared" si="803"/>
        <v>0</v>
      </c>
      <c r="S1845" s="61">
        <f t="shared" si="803"/>
        <v>0</v>
      </c>
      <c r="T1845" s="137">
        <f t="shared" si="803"/>
        <v>0</v>
      </c>
      <c r="U1845" s="137">
        <f t="shared" si="803"/>
        <v>0</v>
      </c>
      <c r="V1845" s="61">
        <f t="shared" si="803"/>
        <v>0</v>
      </c>
      <c r="W1845" s="68"/>
      <c r="X1845" s="6"/>
    </row>
    <row r="1846" spans="1:24" s="77" customFormat="1" ht="15.75" x14ac:dyDescent="0.25">
      <c r="A1846" s="33" t="s">
        <v>290</v>
      </c>
      <c r="B1846" s="33" t="s">
        <v>330</v>
      </c>
      <c r="C1846" s="37" t="s">
        <v>25</v>
      </c>
      <c r="D1846" s="34" t="s">
        <v>54</v>
      </c>
      <c r="E1846" s="53"/>
      <c r="F1846" s="53"/>
      <c r="G1846" s="53"/>
      <c r="H1846" s="53"/>
      <c r="I1846" s="119"/>
      <c r="J1846" s="55"/>
      <c r="K1846" s="119"/>
      <c r="L1846" s="55"/>
      <c r="M1846" s="59"/>
      <c r="N1846" s="59"/>
      <c r="O1846" s="53"/>
      <c r="P1846" s="53"/>
      <c r="Q1846" s="59">
        <f t="shared" ref="Q1846:Q1858" si="804">O1846-P1846</f>
        <v>0</v>
      </c>
      <c r="R1846" s="53"/>
      <c r="S1846" s="53">
        <f t="shared" ref="S1846:S1858" si="805">ROUND(R1846/12*3,0)</f>
        <v>0</v>
      </c>
      <c r="T1846" s="53"/>
      <c r="U1846" s="53"/>
      <c r="V1846" s="53">
        <f t="shared" ref="V1846:V1858" si="806">T1846-U1846</f>
        <v>0</v>
      </c>
      <c r="W1846" s="59"/>
      <c r="X1846" s="6"/>
    </row>
    <row r="1847" spans="1:24" s="77" customFormat="1" ht="15.75" x14ac:dyDescent="0.25">
      <c r="A1847" s="33" t="s">
        <v>290</v>
      </c>
      <c r="B1847" s="33" t="s">
        <v>330</v>
      </c>
      <c r="C1847" s="37" t="s">
        <v>26</v>
      </c>
      <c r="D1847" s="34" t="s">
        <v>27</v>
      </c>
      <c r="E1847" s="53"/>
      <c r="F1847" s="53"/>
      <c r="G1847" s="53"/>
      <c r="H1847" s="53"/>
      <c r="I1847" s="54"/>
      <c r="J1847" s="50"/>
      <c r="K1847" s="54"/>
      <c r="L1847" s="55"/>
      <c r="M1847" s="59"/>
      <c r="N1847" s="59"/>
      <c r="O1847" s="53"/>
      <c r="P1847" s="53"/>
      <c r="Q1847" s="57">
        <f t="shared" si="804"/>
        <v>0</v>
      </c>
      <c r="R1847" s="53"/>
      <c r="S1847" s="53">
        <f t="shared" si="805"/>
        <v>0</v>
      </c>
      <c r="T1847" s="58"/>
      <c r="U1847" s="58"/>
      <c r="V1847" s="53">
        <f t="shared" si="806"/>
        <v>0</v>
      </c>
      <c r="W1847" s="59"/>
      <c r="X1847" s="6"/>
    </row>
    <row r="1848" spans="1:24" s="77" customFormat="1" ht="31.5" x14ac:dyDescent="0.25">
      <c r="A1848" s="33" t="s">
        <v>290</v>
      </c>
      <c r="B1848" s="33" t="s">
        <v>330</v>
      </c>
      <c r="C1848" s="37" t="s">
        <v>28</v>
      </c>
      <c r="D1848" s="34" t="s">
        <v>29</v>
      </c>
      <c r="E1848" s="53"/>
      <c r="F1848" s="53"/>
      <c r="G1848" s="53"/>
      <c r="H1848" s="53"/>
      <c r="I1848" s="54"/>
      <c r="J1848" s="50"/>
      <c r="K1848" s="54"/>
      <c r="L1848" s="55"/>
      <c r="M1848" s="59"/>
      <c r="N1848" s="59"/>
      <c r="O1848" s="53"/>
      <c r="P1848" s="53"/>
      <c r="Q1848" s="57">
        <f t="shared" si="804"/>
        <v>0</v>
      </c>
      <c r="R1848" s="53"/>
      <c r="S1848" s="53">
        <f t="shared" si="805"/>
        <v>0</v>
      </c>
      <c r="T1848" s="58"/>
      <c r="U1848" s="58"/>
      <c r="V1848" s="53">
        <f t="shared" si="806"/>
        <v>0</v>
      </c>
      <c r="W1848" s="59"/>
      <c r="X1848" s="6"/>
    </row>
    <row r="1849" spans="1:24" s="77" customFormat="1" ht="15.75" x14ac:dyDescent="0.25">
      <c r="A1849" s="33" t="s">
        <v>290</v>
      </c>
      <c r="B1849" s="33" t="s">
        <v>330</v>
      </c>
      <c r="C1849" s="37" t="s">
        <v>56</v>
      </c>
      <c r="D1849" s="34" t="s">
        <v>53</v>
      </c>
      <c r="E1849" s="53"/>
      <c r="F1849" s="53"/>
      <c r="G1849" s="53"/>
      <c r="H1849" s="53"/>
      <c r="I1849" s="54"/>
      <c r="J1849" s="50"/>
      <c r="K1849" s="54"/>
      <c r="L1849" s="55"/>
      <c r="M1849" s="59"/>
      <c r="N1849" s="59"/>
      <c r="O1849" s="53"/>
      <c r="P1849" s="53"/>
      <c r="Q1849" s="57">
        <f t="shared" si="804"/>
        <v>0</v>
      </c>
      <c r="R1849" s="53"/>
      <c r="S1849" s="53">
        <f t="shared" si="805"/>
        <v>0</v>
      </c>
      <c r="T1849" s="58"/>
      <c r="U1849" s="58"/>
      <c r="V1849" s="53">
        <f t="shared" si="806"/>
        <v>0</v>
      </c>
      <c r="W1849" s="59"/>
      <c r="X1849" s="6"/>
    </row>
    <row r="1850" spans="1:24" s="77" customFormat="1" ht="15.75" x14ac:dyDescent="0.25">
      <c r="A1850" s="33" t="s">
        <v>290</v>
      </c>
      <c r="B1850" s="33" t="s">
        <v>330</v>
      </c>
      <c r="C1850" s="37" t="s">
        <v>57</v>
      </c>
      <c r="D1850" s="34" t="s">
        <v>68</v>
      </c>
      <c r="E1850" s="53"/>
      <c r="F1850" s="53"/>
      <c r="G1850" s="53"/>
      <c r="H1850" s="53"/>
      <c r="I1850" s="54"/>
      <c r="J1850" s="50"/>
      <c r="K1850" s="54"/>
      <c r="L1850" s="55"/>
      <c r="M1850" s="59"/>
      <c r="N1850" s="59"/>
      <c r="O1850" s="53"/>
      <c r="P1850" s="53"/>
      <c r="Q1850" s="57">
        <f t="shared" si="804"/>
        <v>0</v>
      </c>
      <c r="R1850" s="53"/>
      <c r="S1850" s="53">
        <f t="shared" si="805"/>
        <v>0</v>
      </c>
      <c r="T1850" s="58"/>
      <c r="U1850" s="58"/>
      <c r="V1850" s="53">
        <f t="shared" si="806"/>
        <v>0</v>
      </c>
      <c r="W1850" s="59"/>
      <c r="X1850" s="6"/>
    </row>
    <row r="1851" spans="1:24" s="77" customFormat="1" ht="15.75" x14ac:dyDescent="0.25">
      <c r="A1851" s="33" t="s">
        <v>290</v>
      </c>
      <c r="B1851" s="33" t="s">
        <v>330</v>
      </c>
      <c r="C1851" s="37" t="s">
        <v>58</v>
      </c>
      <c r="D1851" s="34" t="s">
        <v>70</v>
      </c>
      <c r="E1851" s="53"/>
      <c r="F1851" s="53"/>
      <c r="G1851" s="53"/>
      <c r="H1851" s="53"/>
      <c r="I1851" s="54"/>
      <c r="J1851" s="50"/>
      <c r="K1851" s="54"/>
      <c r="L1851" s="55"/>
      <c r="M1851" s="59"/>
      <c r="N1851" s="59"/>
      <c r="O1851" s="53"/>
      <c r="P1851" s="53"/>
      <c r="Q1851" s="57">
        <f t="shared" si="804"/>
        <v>0</v>
      </c>
      <c r="R1851" s="53"/>
      <c r="S1851" s="53">
        <f t="shared" si="805"/>
        <v>0</v>
      </c>
      <c r="T1851" s="58"/>
      <c r="U1851" s="58"/>
      <c r="V1851" s="53">
        <f t="shared" si="806"/>
        <v>0</v>
      </c>
      <c r="W1851" s="59"/>
      <c r="X1851" s="6"/>
    </row>
    <row r="1852" spans="1:24" s="77" customFormat="1" ht="31.5" x14ac:dyDescent="0.25">
      <c r="A1852" s="33" t="s">
        <v>290</v>
      </c>
      <c r="B1852" s="33" t="s">
        <v>330</v>
      </c>
      <c r="C1852" s="37" t="s">
        <v>59</v>
      </c>
      <c r="D1852" s="34" t="s">
        <v>69</v>
      </c>
      <c r="E1852" s="53"/>
      <c r="F1852" s="53"/>
      <c r="G1852" s="53"/>
      <c r="H1852" s="53"/>
      <c r="I1852" s="54"/>
      <c r="J1852" s="50"/>
      <c r="K1852" s="54"/>
      <c r="L1852" s="55"/>
      <c r="M1852" s="59"/>
      <c r="N1852" s="59"/>
      <c r="O1852" s="53"/>
      <c r="P1852" s="53"/>
      <c r="Q1852" s="57">
        <f t="shared" si="804"/>
        <v>0</v>
      </c>
      <c r="R1852" s="53"/>
      <c r="S1852" s="53">
        <f t="shared" si="805"/>
        <v>0</v>
      </c>
      <c r="T1852" s="58"/>
      <c r="U1852" s="58"/>
      <c r="V1852" s="53">
        <f t="shared" si="806"/>
        <v>0</v>
      </c>
      <c r="W1852" s="59"/>
      <c r="X1852" s="6"/>
    </row>
    <row r="1853" spans="1:24" s="77" customFormat="1" ht="15.75" x14ac:dyDescent="0.25">
      <c r="A1853" s="33" t="s">
        <v>290</v>
      </c>
      <c r="B1853" s="33" t="s">
        <v>330</v>
      </c>
      <c r="C1853" s="37" t="s">
        <v>60</v>
      </c>
      <c r="D1853" s="34" t="s">
        <v>72</v>
      </c>
      <c r="E1853" s="53"/>
      <c r="F1853" s="53"/>
      <c r="G1853" s="53"/>
      <c r="H1853" s="53"/>
      <c r="I1853" s="54"/>
      <c r="J1853" s="50"/>
      <c r="K1853" s="54"/>
      <c r="L1853" s="55"/>
      <c r="M1853" s="59"/>
      <c r="N1853" s="59"/>
      <c r="O1853" s="53"/>
      <c r="P1853" s="53"/>
      <c r="Q1853" s="57">
        <f t="shared" si="804"/>
        <v>0</v>
      </c>
      <c r="R1853" s="53"/>
      <c r="S1853" s="53">
        <f t="shared" si="805"/>
        <v>0</v>
      </c>
      <c r="T1853" s="58"/>
      <c r="U1853" s="58"/>
      <c r="V1853" s="53">
        <f t="shared" si="806"/>
        <v>0</v>
      </c>
      <c r="W1853" s="59"/>
      <c r="X1853" s="6"/>
    </row>
    <row r="1854" spans="1:24" s="77" customFormat="1" ht="15.75" x14ac:dyDescent="0.25">
      <c r="A1854" s="33" t="s">
        <v>290</v>
      </c>
      <c r="B1854" s="33" t="s">
        <v>330</v>
      </c>
      <c r="C1854" s="37" t="s">
        <v>61</v>
      </c>
      <c r="D1854" s="34" t="s">
        <v>67</v>
      </c>
      <c r="E1854" s="53"/>
      <c r="F1854" s="53"/>
      <c r="G1854" s="53"/>
      <c r="H1854" s="53"/>
      <c r="I1854" s="54"/>
      <c r="J1854" s="50"/>
      <c r="K1854" s="54"/>
      <c r="L1854" s="55"/>
      <c r="M1854" s="59"/>
      <c r="N1854" s="59"/>
      <c r="O1854" s="53"/>
      <c r="P1854" s="53"/>
      <c r="Q1854" s="57">
        <f t="shared" si="804"/>
        <v>0</v>
      </c>
      <c r="R1854" s="53"/>
      <c r="S1854" s="53">
        <f t="shared" si="805"/>
        <v>0</v>
      </c>
      <c r="T1854" s="58"/>
      <c r="U1854" s="58"/>
      <c r="V1854" s="53">
        <f t="shared" si="806"/>
        <v>0</v>
      </c>
      <c r="W1854" s="59"/>
      <c r="X1854" s="6"/>
    </row>
    <row r="1855" spans="1:24" s="77" customFormat="1" ht="15.75" x14ac:dyDescent="0.25">
      <c r="A1855" s="33" t="s">
        <v>290</v>
      </c>
      <c r="B1855" s="33" t="s">
        <v>330</v>
      </c>
      <c r="C1855" s="37" t="s">
        <v>62</v>
      </c>
      <c r="D1855" s="34" t="s">
        <v>66</v>
      </c>
      <c r="E1855" s="53"/>
      <c r="F1855" s="53"/>
      <c r="G1855" s="53"/>
      <c r="H1855" s="53"/>
      <c r="I1855" s="54"/>
      <c r="J1855" s="50"/>
      <c r="K1855" s="54"/>
      <c r="L1855" s="55"/>
      <c r="M1855" s="59"/>
      <c r="N1855" s="59"/>
      <c r="O1855" s="53"/>
      <c r="P1855" s="53"/>
      <c r="Q1855" s="57">
        <f t="shared" si="804"/>
        <v>0</v>
      </c>
      <c r="R1855" s="53"/>
      <c r="S1855" s="53">
        <f t="shared" si="805"/>
        <v>0</v>
      </c>
      <c r="T1855" s="58"/>
      <c r="U1855" s="58"/>
      <c r="V1855" s="53">
        <f t="shared" si="806"/>
        <v>0</v>
      </c>
      <c r="W1855" s="59"/>
      <c r="X1855" s="6"/>
    </row>
    <row r="1856" spans="1:24" s="77" customFormat="1" ht="15.75" x14ac:dyDescent="0.25">
      <c r="A1856" s="33" t="s">
        <v>290</v>
      </c>
      <c r="B1856" s="33" t="s">
        <v>330</v>
      </c>
      <c r="C1856" s="37" t="s">
        <v>63</v>
      </c>
      <c r="D1856" s="34" t="s">
        <v>52</v>
      </c>
      <c r="E1856" s="53"/>
      <c r="F1856" s="53"/>
      <c r="G1856" s="53"/>
      <c r="H1856" s="53"/>
      <c r="I1856" s="54"/>
      <c r="J1856" s="50"/>
      <c r="K1856" s="54"/>
      <c r="L1856" s="55"/>
      <c r="M1856" s="59"/>
      <c r="N1856" s="59"/>
      <c r="O1856" s="53"/>
      <c r="P1856" s="53"/>
      <c r="Q1856" s="57">
        <f t="shared" si="804"/>
        <v>0</v>
      </c>
      <c r="R1856" s="53"/>
      <c r="S1856" s="53">
        <f t="shared" si="805"/>
        <v>0</v>
      </c>
      <c r="T1856" s="58"/>
      <c r="U1856" s="58"/>
      <c r="V1856" s="53">
        <f t="shared" si="806"/>
        <v>0</v>
      </c>
      <c r="W1856" s="59"/>
      <c r="X1856" s="6"/>
    </row>
    <row r="1857" spans="1:28" s="77" customFormat="1" ht="15.75" x14ac:dyDescent="0.25">
      <c r="A1857" s="33" t="s">
        <v>290</v>
      </c>
      <c r="B1857" s="33" t="s">
        <v>330</v>
      </c>
      <c r="C1857" s="37" t="s">
        <v>64</v>
      </c>
      <c r="D1857" s="34" t="s">
        <v>55</v>
      </c>
      <c r="E1857" s="53"/>
      <c r="F1857" s="53"/>
      <c r="G1857" s="53"/>
      <c r="H1857" s="53"/>
      <c r="I1857" s="54"/>
      <c r="J1857" s="50"/>
      <c r="K1857" s="54"/>
      <c r="L1857" s="55"/>
      <c r="M1857" s="59"/>
      <c r="N1857" s="59"/>
      <c r="O1857" s="53"/>
      <c r="P1857" s="53"/>
      <c r="Q1857" s="57">
        <f t="shared" si="804"/>
        <v>0</v>
      </c>
      <c r="R1857" s="53"/>
      <c r="S1857" s="53">
        <f t="shared" si="805"/>
        <v>0</v>
      </c>
      <c r="T1857" s="58"/>
      <c r="U1857" s="58"/>
      <c r="V1857" s="53">
        <f t="shared" si="806"/>
        <v>0</v>
      </c>
      <c r="W1857" s="59"/>
      <c r="X1857" s="6"/>
    </row>
    <row r="1858" spans="1:28" s="77" customFormat="1" ht="15.75" x14ac:dyDescent="0.25">
      <c r="A1858" s="33" t="s">
        <v>290</v>
      </c>
      <c r="B1858" s="33" t="s">
        <v>330</v>
      </c>
      <c r="C1858" s="37" t="s">
        <v>65</v>
      </c>
      <c r="D1858" s="34" t="s">
        <v>71</v>
      </c>
      <c r="E1858" s="53"/>
      <c r="F1858" s="53"/>
      <c r="G1858" s="53"/>
      <c r="H1858" s="53"/>
      <c r="I1858" s="54"/>
      <c r="J1858" s="50"/>
      <c r="K1858" s="54"/>
      <c r="L1858" s="55"/>
      <c r="M1858" s="59"/>
      <c r="N1858" s="59"/>
      <c r="O1858" s="53"/>
      <c r="P1858" s="53"/>
      <c r="Q1858" s="57">
        <f t="shared" si="804"/>
        <v>0</v>
      </c>
      <c r="R1858" s="53"/>
      <c r="S1858" s="53">
        <f t="shared" si="805"/>
        <v>0</v>
      </c>
      <c r="T1858" s="58"/>
      <c r="U1858" s="58"/>
      <c r="V1858" s="53">
        <f t="shared" si="806"/>
        <v>0</v>
      </c>
      <c r="W1858" s="59"/>
      <c r="X1858" s="6"/>
    </row>
    <row r="1859" spans="1:28" s="77" customFormat="1" ht="31.5" x14ac:dyDescent="0.25">
      <c r="A1859" s="33" t="s">
        <v>290</v>
      </c>
      <c r="B1859" s="22" t="s">
        <v>331</v>
      </c>
      <c r="C1859" s="23" t="s">
        <v>102</v>
      </c>
      <c r="D1859" s="32" t="s">
        <v>30</v>
      </c>
      <c r="E1859" s="61">
        <f t="shared" ref="E1859:L1859" si="807">SUM(E1860:E1876)</f>
        <v>5032</v>
      </c>
      <c r="F1859" s="61">
        <f t="shared" si="807"/>
        <v>3342</v>
      </c>
      <c r="G1859" s="61">
        <f t="shared" si="807"/>
        <v>1620</v>
      </c>
      <c r="H1859" s="61">
        <f t="shared" si="807"/>
        <v>1620</v>
      </c>
      <c r="I1859" s="120">
        <f t="shared" si="807"/>
        <v>0</v>
      </c>
      <c r="J1859" s="120" t="e">
        <f t="shared" si="807"/>
        <v>#DIV/0!</v>
      </c>
      <c r="K1859" s="120">
        <f t="shared" si="807"/>
        <v>-2366</v>
      </c>
      <c r="L1859" s="61" t="e">
        <f t="shared" si="807"/>
        <v>#DIV/0!</v>
      </c>
      <c r="M1859" s="61"/>
      <c r="N1859" s="61"/>
      <c r="O1859" s="61">
        <f t="shared" ref="O1859:V1859" si="808">SUM(O1860:O1874)</f>
        <v>120</v>
      </c>
      <c r="P1859" s="61">
        <f t="shared" si="808"/>
        <v>120</v>
      </c>
      <c r="Q1859" s="120">
        <f t="shared" si="808"/>
        <v>0</v>
      </c>
      <c r="R1859" s="61">
        <f t="shared" si="808"/>
        <v>1</v>
      </c>
      <c r="S1859" s="61">
        <f t="shared" si="808"/>
        <v>1</v>
      </c>
      <c r="T1859" s="137">
        <f t="shared" si="808"/>
        <v>2</v>
      </c>
      <c r="U1859" s="137">
        <f t="shared" si="808"/>
        <v>2</v>
      </c>
      <c r="V1859" s="61">
        <f t="shared" si="808"/>
        <v>0</v>
      </c>
      <c r="W1859" s="61"/>
      <c r="X1859" s="6"/>
    </row>
    <row r="1860" spans="1:28" s="77" customFormat="1" ht="15.75" x14ac:dyDescent="0.25">
      <c r="A1860" s="33" t="s">
        <v>290</v>
      </c>
      <c r="B1860" s="33" t="s">
        <v>331</v>
      </c>
      <c r="C1860" s="23" t="s">
        <v>79</v>
      </c>
      <c r="D1860" s="43" t="s">
        <v>77</v>
      </c>
      <c r="E1860" s="53">
        <v>4056</v>
      </c>
      <c r="F1860" s="53">
        <f>ROUND(E1860/12*7,0)</f>
        <v>2366</v>
      </c>
      <c r="G1860" s="59"/>
      <c r="H1860" s="99"/>
      <c r="I1860" s="119"/>
      <c r="J1860" s="55"/>
      <c r="K1860" s="54">
        <f t="shared" ref="K1860" si="809">G1860-F1860</f>
        <v>-2366</v>
      </c>
      <c r="L1860" s="55">
        <f t="shared" ref="L1860" si="810">ROUND(K1860*100/-F1860,2)</f>
        <v>100</v>
      </c>
      <c r="M1860" s="59"/>
      <c r="N1860" s="59"/>
      <c r="O1860" s="53"/>
      <c r="P1860" s="53"/>
      <c r="Q1860" s="59">
        <f t="shared" ref="Q1860:Q1874" si="811">O1860-P1860</f>
        <v>0</v>
      </c>
      <c r="R1860" s="53"/>
      <c r="S1860" s="53">
        <f>ROUND(R1860/12*3,0)</f>
        <v>0</v>
      </c>
      <c r="T1860" s="53"/>
      <c r="U1860" s="53"/>
      <c r="V1860" s="53">
        <f t="shared" ref="V1860:V1874" si="812">T1860-U1860</f>
        <v>0</v>
      </c>
      <c r="W1860" s="59"/>
      <c r="X1860" s="6"/>
      <c r="Y1860" s="177"/>
      <c r="Z1860" s="177"/>
      <c r="AA1860" s="177"/>
      <c r="AB1860" s="177"/>
    </row>
    <row r="1861" spans="1:28" s="77" customFormat="1" ht="15.75" x14ac:dyDescent="0.25">
      <c r="A1861" s="33" t="s">
        <v>290</v>
      </c>
      <c r="B1861" s="33" t="s">
        <v>331</v>
      </c>
      <c r="C1861" s="23" t="s">
        <v>80</v>
      </c>
      <c r="D1861" s="43" t="s">
        <v>78</v>
      </c>
      <c r="E1861" s="53"/>
      <c r="F1861" s="53"/>
      <c r="G1861" s="53"/>
      <c r="H1861" s="53"/>
      <c r="I1861" s="50"/>
      <c r="J1861" s="50"/>
      <c r="K1861" s="54"/>
      <c r="L1861" s="55"/>
      <c r="M1861" s="59"/>
      <c r="N1861" s="59"/>
      <c r="O1861" s="53"/>
      <c r="P1861" s="53"/>
      <c r="Q1861" s="57">
        <f t="shared" si="811"/>
        <v>0</v>
      </c>
      <c r="R1861" s="53"/>
      <c r="S1861" s="53">
        <f>ROUND(R1861/12*3,0)</f>
        <v>0</v>
      </c>
      <c r="T1861" s="58"/>
      <c r="U1861" s="58"/>
      <c r="V1861" s="53">
        <f t="shared" si="812"/>
        <v>0</v>
      </c>
      <c r="W1861" s="59"/>
      <c r="X1861" s="6"/>
      <c r="Y1861" s="177"/>
      <c r="Z1861" s="177"/>
    </row>
    <row r="1862" spans="1:28" s="77" customFormat="1" ht="15.75" x14ac:dyDescent="0.25">
      <c r="A1862" s="33" t="s">
        <v>290</v>
      </c>
      <c r="B1862" s="33" t="s">
        <v>331</v>
      </c>
      <c r="C1862" s="23" t="s">
        <v>82</v>
      </c>
      <c r="D1862" s="34" t="s">
        <v>81</v>
      </c>
      <c r="E1862" s="53"/>
      <c r="F1862" s="53"/>
      <c r="G1862" s="53"/>
      <c r="H1862" s="53"/>
      <c r="I1862" s="54"/>
      <c r="J1862" s="50"/>
      <c r="K1862" s="54"/>
      <c r="L1862" s="55"/>
      <c r="M1862" s="59"/>
      <c r="N1862" s="59"/>
      <c r="O1862" s="53"/>
      <c r="P1862" s="53"/>
      <c r="Q1862" s="57">
        <f t="shared" si="811"/>
        <v>0</v>
      </c>
      <c r="R1862" s="53"/>
      <c r="S1862" s="53">
        <f>ROUND(R1862/12*4,0)</f>
        <v>0</v>
      </c>
      <c r="T1862" s="58"/>
      <c r="U1862" s="58"/>
      <c r="V1862" s="53">
        <f t="shared" si="812"/>
        <v>0</v>
      </c>
      <c r="W1862" s="59"/>
      <c r="X1862" s="6"/>
    </row>
    <row r="1863" spans="1:28" s="77" customFormat="1" ht="31.5" x14ac:dyDescent="0.25">
      <c r="A1863" s="33" t="s">
        <v>290</v>
      </c>
      <c r="B1863" s="33" t="s">
        <v>331</v>
      </c>
      <c r="C1863" s="23" t="s">
        <v>84</v>
      </c>
      <c r="D1863" s="43" t="s">
        <v>83</v>
      </c>
      <c r="E1863" s="53"/>
      <c r="F1863" s="53"/>
      <c r="G1863" s="53"/>
      <c r="H1863" s="53"/>
      <c r="I1863" s="54"/>
      <c r="J1863" s="50"/>
      <c r="K1863" s="54"/>
      <c r="L1863" s="55"/>
      <c r="M1863" s="59"/>
      <c r="N1863" s="59"/>
      <c r="O1863" s="53"/>
      <c r="P1863" s="53"/>
      <c r="Q1863" s="57">
        <f t="shared" si="811"/>
        <v>0</v>
      </c>
      <c r="R1863" s="53"/>
      <c r="S1863" s="53">
        <f>ROUND(R1863/12*3,0)</f>
        <v>0</v>
      </c>
      <c r="T1863" s="58"/>
      <c r="U1863" s="58"/>
      <c r="V1863" s="53">
        <f t="shared" si="812"/>
        <v>0</v>
      </c>
      <c r="W1863" s="59"/>
      <c r="X1863" s="6"/>
    </row>
    <row r="1864" spans="1:28" s="77" customFormat="1" ht="15.75" x14ac:dyDescent="0.25">
      <c r="A1864" s="33" t="s">
        <v>290</v>
      </c>
      <c r="B1864" s="33" t="s">
        <v>331</v>
      </c>
      <c r="C1864" s="23" t="s">
        <v>95</v>
      </c>
      <c r="D1864" s="43" t="s">
        <v>96</v>
      </c>
      <c r="E1864" s="53"/>
      <c r="F1864" s="53"/>
      <c r="G1864" s="53"/>
      <c r="H1864" s="53"/>
      <c r="I1864" s="54"/>
      <c r="J1864" s="50"/>
      <c r="K1864" s="54"/>
      <c r="L1864" s="55"/>
      <c r="M1864" s="59"/>
      <c r="N1864" s="59"/>
      <c r="O1864" s="53"/>
      <c r="P1864" s="53"/>
      <c r="Q1864" s="57">
        <f t="shared" si="811"/>
        <v>0</v>
      </c>
      <c r="R1864" s="53"/>
      <c r="S1864" s="53">
        <f>ROUND(R1864/12*3,0)</f>
        <v>0</v>
      </c>
      <c r="T1864" s="58"/>
      <c r="U1864" s="58"/>
      <c r="V1864" s="53">
        <f t="shared" si="812"/>
        <v>0</v>
      </c>
      <c r="W1864" s="59"/>
      <c r="X1864" s="6"/>
    </row>
    <row r="1865" spans="1:28" s="77" customFormat="1" ht="31.5" x14ac:dyDescent="0.25">
      <c r="A1865" s="33" t="s">
        <v>290</v>
      </c>
      <c r="B1865" s="33" t="s">
        <v>331</v>
      </c>
      <c r="C1865" s="23" t="s">
        <v>86</v>
      </c>
      <c r="D1865" s="43" t="s">
        <v>85</v>
      </c>
      <c r="E1865" s="53">
        <v>976</v>
      </c>
      <c r="F1865" s="53">
        <f>E1865</f>
        <v>976</v>
      </c>
      <c r="G1865" s="59">
        <v>1620</v>
      </c>
      <c r="H1865" s="99">
        <v>1620</v>
      </c>
      <c r="I1865" s="119"/>
      <c r="J1865" s="55"/>
      <c r="K1865" s="54"/>
      <c r="L1865" s="55"/>
      <c r="M1865" s="59"/>
      <c r="N1865" s="59"/>
      <c r="O1865" s="53">
        <v>120</v>
      </c>
      <c r="P1865" s="53">
        <v>120</v>
      </c>
      <c r="Q1865" s="57">
        <f t="shared" si="811"/>
        <v>0</v>
      </c>
      <c r="R1865" s="74">
        <v>1</v>
      </c>
      <c r="S1865" s="53">
        <f>R1865</f>
        <v>1</v>
      </c>
      <c r="T1865" s="58">
        <v>2</v>
      </c>
      <c r="U1865" s="58">
        <v>2</v>
      </c>
      <c r="V1865" s="53">
        <f t="shared" si="812"/>
        <v>0</v>
      </c>
      <c r="W1865" s="59"/>
      <c r="X1865" s="6"/>
    </row>
    <row r="1866" spans="1:28" s="77" customFormat="1" ht="31.5" x14ac:dyDescent="0.25">
      <c r="A1866" s="33" t="s">
        <v>290</v>
      </c>
      <c r="B1866" s="33" t="s">
        <v>331</v>
      </c>
      <c r="C1866" s="23" t="s">
        <v>102</v>
      </c>
      <c r="D1866" s="39" t="s">
        <v>351</v>
      </c>
      <c r="E1866" s="53"/>
      <c r="F1866" s="53"/>
      <c r="G1866" s="53"/>
      <c r="H1866" s="53"/>
      <c r="I1866" s="54"/>
      <c r="J1866" s="50"/>
      <c r="K1866" s="54"/>
      <c r="L1866" s="55"/>
      <c r="M1866" s="59"/>
      <c r="N1866" s="59"/>
      <c r="O1866" s="53"/>
      <c r="P1866" s="53"/>
      <c r="Q1866" s="57">
        <f t="shared" si="811"/>
        <v>0</v>
      </c>
      <c r="R1866" s="53"/>
      <c r="S1866" s="53">
        <f>ROUND(R1866/12*8,0)</f>
        <v>0</v>
      </c>
      <c r="T1866" s="58"/>
      <c r="U1866" s="58"/>
      <c r="V1866" s="53">
        <f t="shared" si="812"/>
        <v>0</v>
      </c>
      <c r="W1866" s="59"/>
      <c r="X1866" s="6"/>
    </row>
    <row r="1867" spans="1:28" s="77" customFormat="1" ht="15.75" x14ac:dyDescent="0.25">
      <c r="A1867" s="33" t="s">
        <v>290</v>
      </c>
      <c r="B1867" s="33" t="s">
        <v>331</v>
      </c>
      <c r="C1867" s="23" t="s">
        <v>89</v>
      </c>
      <c r="D1867" s="43" t="s">
        <v>88</v>
      </c>
      <c r="E1867" s="53"/>
      <c r="F1867" s="53"/>
      <c r="G1867" s="53"/>
      <c r="H1867" s="53"/>
      <c r="I1867" s="54"/>
      <c r="J1867" s="50"/>
      <c r="K1867" s="54"/>
      <c r="L1867" s="55"/>
      <c r="M1867" s="59"/>
      <c r="N1867" s="59"/>
      <c r="O1867" s="53"/>
      <c r="P1867" s="53"/>
      <c r="Q1867" s="57">
        <f t="shared" si="811"/>
        <v>0</v>
      </c>
      <c r="R1867" s="53"/>
      <c r="S1867" s="53">
        <f t="shared" ref="S1867:S1874" si="813">ROUND(R1867/12*3,0)</f>
        <v>0</v>
      </c>
      <c r="T1867" s="58"/>
      <c r="U1867" s="58"/>
      <c r="V1867" s="53">
        <f t="shared" si="812"/>
        <v>0</v>
      </c>
      <c r="W1867" s="59"/>
      <c r="X1867" s="6"/>
    </row>
    <row r="1868" spans="1:28" s="77" customFormat="1" ht="15.75" x14ac:dyDescent="0.25">
      <c r="A1868" s="33" t="s">
        <v>290</v>
      </c>
      <c r="B1868" s="33" t="s">
        <v>331</v>
      </c>
      <c r="C1868" s="23" t="s">
        <v>91</v>
      </c>
      <c r="D1868" s="43" t="s">
        <v>90</v>
      </c>
      <c r="E1868" s="53"/>
      <c r="F1868" s="53"/>
      <c r="G1868" s="53"/>
      <c r="H1868" s="53"/>
      <c r="I1868" s="119"/>
      <c r="J1868" s="119"/>
      <c r="K1868" s="54"/>
      <c r="L1868" s="55"/>
      <c r="M1868" s="59"/>
      <c r="N1868" s="59"/>
      <c r="O1868" s="53"/>
      <c r="P1868" s="53"/>
      <c r="Q1868" s="57">
        <f t="shared" si="811"/>
        <v>0</v>
      </c>
      <c r="R1868" s="53"/>
      <c r="S1868" s="53">
        <f t="shared" si="813"/>
        <v>0</v>
      </c>
      <c r="T1868" s="58"/>
      <c r="U1868" s="58"/>
      <c r="V1868" s="53">
        <f t="shared" si="812"/>
        <v>0</v>
      </c>
      <c r="W1868" s="59"/>
      <c r="X1868" s="6"/>
    </row>
    <row r="1869" spans="1:28" s="77" customFormat="1" ht="15.75" x14ac:dyDescent="0.25">
      <c r="A1869" s="33" t="s">
        <v>290</v>
      </c>
      <c r="B1869" s="33" t="s">
        <v>331</v>
      </c>
      <c r="C1869" s="23" t="s">
        <v>94</v>
      </c>
      <c r="D1869" s="43" t="s">
        <v>97</v>
      </c>
      <c r="E1869" s="53"/>
      <c r="F1869" s="53">
        <f>ROUND(E1869/12*7,0)</f>
        <v>0</v>
      </c>
      <c r="G1869" s="59"/>
      <c r="H1869" s="99"/>
      <c r="I1869" s="119">
        <f>G1869-F1869</f>
        <v>0</v>
      </c>
      <c r="J1869" s="55" t="e">
        <f>ROUND(I1869/F1869*100,2)</f>
        <v>#DIV/0!</v>
      </c>
      <c r="K1869" s="54">
        <f t="shared" ref="K1869" si="814">G1869-F1869</f>
        <v>0</v>
      </c>
      <c r="L1869" s="55" t="e">
        <f t="shared" ref="L1869" si="815">ROUND(K1869*100/-F1869,2)</f>
        <v>#DIV/0!</v>
      </c>
      <c r="M1869" s="59"/>
      <c r="N1869" s="59"/>
      <c r="O1869" s="53"/>
      <c r="P1869" s="53"/>
      <c r="Q1869" s="57">
        <f t="shared" si="811"/>
        <v>0</v>
      </c>
      <c r="R1869" s="53"/>
      <c r="S1869" s="53">
        <f t="shared" si="813"/>
        <v>0</v>
      </c>
      <c r="T1869" s="58"/>
      <c r="U1869" s="58"/>
      <c r="V1869" s="53">
        <f t="shared" si="812"/>
        <v>0</v>
      </c>
      <c r="W1869" s="59"/>
      <c r="X1869" s="6"/>
    </row>
    <row r="1870" spans="1:28" s="77" customFormat="1" ht="15.75" x14ac:dyDescent="0.25">
      <c r="A1870" s="33" t="s">
        <v>290</v>
      </c>
      <c r="B1870" s="33" t="s">
        <v>331</v>
      </c>
      <c r="C1870" s="23" t="s">
        <v>93</v>
      </c>
      <c r="D1870" s="43" t="s">
        <v>92</v>
      </c>
      <c r="E1870" s="53"/>
      <c r="F1870" s="53"/>
      <c r="G1870" s="53"/>
      <c r="H1870" s="53"/>
      <c r="I1870" s="54"/>
      <c r="J1870" s="50"/>
      <c r="K1870" s="54"/>
      <c r="L1870" s="55"/>
      <c r="M1870" s="59"/>
      <c r="N1870" s="59"/>
      <c r="O1870" s="53"/>
      <c r="P1870" s="53"/>
      <c r="Q1870" s="57">
        <f t="shared" si="811"/>
        <v>0</v>
      </c>
      <c r="R1870" s="53"/>
      <c r="S1870" s="53">
        <f t="shared" si="813"/>
        <v>0</v>
      </c>
      <c r="T1870" s="58"/>
      <c r="U1870" s="58"/>
      <c r="V1870" s="53">
        <f t="shared" si="812"/>
        <v>0</v>
      </c>
      <c r="W1870" s="59"/>
      <c r="X1870" s="6"/>
    </row>
    <row r="1871" spans="1:28" s="77" customFormat="1" ht="31.5" x14ac:dyDescent="0.25">
      <c r="A1871" s="33" t="s">
        <v>290</v>
      </c>
      <c r="B1871" s="33" t="s">
        <v>331</v>
      </c>
      <c r="C1871" s="23" t="s">
        <v>98</v>
      </c>
      <c r="D1871" s="34" t="s">
        <v>99</v>
      </c>
      <c r="E1871" s="53"/>
      <c r="F1871" s="53"/>
      <c r="G1871" s="53"/>
      <c r="H1871" s="53"/>
      <c r="I1871" s="54"/>
      <c r="J1871" s="50"/>
      <c r="K1871" s="54"/>
      <c r="L1871" s="55"/>
      <c r="M1871" s="59"/>
      <c r="N1871" s="59"/>
      <c r="O1871" s="53"/>
      <c r="P1871" s="53"/>
      <c r="Q1871" s="57">
        <f t="shared" si="811"/>
        <v>0</v>
      </c>
      <c r="R1871" s="53"/>
      <c r="S1871" s="53">
        <f t="shared" si="813"/>
        <v>0</v>
      </c>
      <c r="T1871" s="58"/>
      <c r="U1871" s="58"/>
      <c r="V1871" s="53">
        <f t="shared" si="812"/>
        <v>0</v>
      </c>
      <c r="W1871" s="59"/>
      <c r="X1871" s="6"/>
    </row>
    <row r="1872" spans="1:28" s="77" customFormat="1" ht="15.75" x14ac:dyDescent="0.25">
      <c r="A1872" s="33" t="s">
        <v>290</v>
      </c>
      <c r="B1872" s="33" t="s">
        <v>331</v>
      </c>
      <c r="C1872" s="23" t="s">
        <v>100</v>
      </c>
      <c r="D1872" s="34" t="s">
        <v>101</v>
      </c>
      <c r="E1872" s="53"/>
      <c r="F1872" s="53"/>
      <c r="G1872" s="53"/>
      <c r="H1872" s="53"/>
      <c r="I1872" s="54"/>
      <c r="J1872" s="50"/>
      <c r="K1872" s="54"/>
      <c r="L1872" s="55"/>
      <c r="M1872" s="59"/>
      <c r="N1872" s="59"/>
      <c r="O1872" s="53"/>
      <c r="P1872" s="53"/>
      <c r="Q1872" s="57">
        <f t="shared" si="811"/>
        <v>0</v>
      </c>
      <c r="R1872" s="53"/>
      <c r="S1872" s="53">
        <f t="shared" si="813"/>
        <v>0</v>
      </c>
      <c r="T1872" s="58"/>
      <c r="U1872" s="58"/>
      <c r="V1872" s="53">
        <f t="shared" si="812"/>
        <v>0</v>
      </c>
      <c r="W1872" s="59"/>
      <c r="X1872" s="6"/>
    </row>
    <row r="1873" spans="1:24" s="77" customFormat="1" ht="47.25" x14ac:dyDescent="0.25">
      <c r="A1873" s="33" t="s">
        <v>290</v>
      </c>
      <c r="B1873" s="33" t="s">
        <v>331</v>
      </c>
      <c r="C1873" s="23" t="s">
        <v>102</v>
      </c>
      <c r="D1873" s="39" t="s">
        <v>87</v>
      </c>
      <c r="E1873" s="53"/>
      <c r="F1873" s="53"/>
      <c r="G1873" s="53"/>
      <c r="H1873" s="53"/>
      <c r="I1873" s="54"/>
      <c r="J1873" s="50"/>
      <c r="K1873" s="54"/>
      <c r="L1873" s="55"/>
      <c r="M1873" s="59"/>
      <c r="N1873" s="59"/>
      <c r="O1873" s="53"/>
      <c r="P1873" s="53"/>
      <c r="Q1873" s="57">
        <f t="shared" si="811"/>
        <v>0</v>
      </c>
      <c r="R1873" s="53"/>
      <c r="S1873" s="53">
        <f t="shared" si="813"/>
        <v>0</v>
      </c>
      <c r="T1873" s="58"/>
      <c r="U1873" s="58"/>
      <c r="V1873" s="53">
        <f t="shared" si="812"/>
        <v>0</v>
      </c>
      <c r="W1873" s="59"/>
      <c r="X1873" s="6"/>
    </row>
    <row r="1874" spans="1:24" s="77" customFormat="1" ht="63" x14ac:dyDescent="0.25">
      <c r="A1874" s="33" t="s">
        <v>290</v>
      </c>
      <c r="B1874" s="33" t="s">
        <v>331</v>
      </c>
      <c r="C1874" s="23" t="s">
        <v>102</v>
      </c>
      <c r="D1874" s="39" t="s">
        <v>103</v>
      </c>
      <c r="E1874" s="53"/>
      <c r="F1874" s="53"/>
      <c r="G1874" s="53"/>
      <c r="H1874" s="53"/>
      <c r="I1874" s="54"/>
      <c r="J1874" s="50"/>
      <c r="K1874" s="54"/>
      <c r="L1874" s="55"/>
      <c r="M1874" s="59"/>
      <c r="N1874" s="59"/>
      <c r="O1874" s="53"/>
      <c r="P1874" s="53"/>
      <c r="Q1874" s="57">
        <f t="shared" si="811"/>
        <v>0</v>
      </c>
      <c r="R1874" s="53"/>
      <c r="S1874" s="53">
        <f t="shared" si="813"/>
        <v>0</v>
      </c>
      <c r="T1874" s="58"/>
      <c r="U1874" s="58"/>
      <c r="V1874" s="53">
        <f t="shared" si="812"/>
        <v>0</v>
      </c>
      <c r="W1874" s="59"/>
      <c r="X1874" s="6"/>
    </row>
    <row r="1875" spans="1:24" s="77" customFormat="1" ht="31.5" x14ac:dyDescent="0.25">
      <c r="A1875" s="33" t="s">
        <v>290</v>
      </c>
      <c r="B1875" s="33" t="s">
        <v>331</v>
      </c>
      <c r="C1875" s="23" t="s">
        <v>361</v>
      </c>
      <c r="D1875" s="39" t="s">
        <v>362</v>
      </c>
      <c r="E1875" s="53"/>
      <c r="F1875" s="53">
        <f>ROUND(E1875/12*7,0)</f>
        <v>0</v>
      </c>
      <c r="G1875" s="59"/>
      <c r="H1875" s="99"/>
      <c r="I1875" s="119">
        <f>G1875-F1875</f>
        <v>0</v>
      </c>
      <c r="J1875" s="55" t="e">
        <f>ROUND(I1875/F1875*100,2)</f>
        <v>#DIV/0!</v>
      </c>
      <c r="K1875" s="54">
        <f t="shared" ref="K1875" si="816">G1875-F1875</f>
        <v>0</v>
      </c>
      <c r="L1875" s="55" t="e">
        <f t="shared" ref="L1875" si="817">ROUND(K1875*100/-F1875,2)</f>
        <v>#DIV/0!</v>
      </c>
      <c r="M1875" s="59"/>
      <c r="N1875" s="59"/>
      <c r="O1875" s="53"/>
      <c r="P1875" s="53"/>
      <c r="Q1875" s="57"/>
      <c r="R1875" s="53"/>
      <c r="S1875" s="53"/>
      <c r="T1875" s="58"/>
      <c r="U1875" s="58"/>
      <c r="V1875" s="53"/>
      <c r="W1875" s="59"/>
      <c r="X1875" s="6"/>
    </row>
    <row r="1876" spans="1:24" s="77" customFormat="1" ht="15.75" x14ac:dyDescent="0.25">
      <c r="A1876" s="33" t="s">
        <v>290</v>
      </c>
      <c r="B1876" s="33" t="s">
        <v>331</v>
      </c>
      <c r="C1876" s="23" t="s">
        <v>364</v>
      </c>
      <c r="D1876" s="39" t="s">
        <v>363</v>
      </c>
      <c r="E1876" s="53"/>
      <c r="F1876" s="53"/>
      <c r="G1876" s="53"/>
      <c r="H1876" s="53"/>
      <c r="I1876" s="54"/>
      <c r="J1876" s="50"/>
      <c r="K1876" s="54"/>
      <c r="L1876" s="55"/>
      <c r="M1876" s="59"/>
      <c r="N1876" s="59"/>
      <c r="O1876" s="53"/>
      <c r="P1876" s="53"/>
      <c r="Q1876" s="57"/>
      <c r="R1876" s="53"/>
      <c r="S1876" s="53"/>
      <c r="T1876" s="58"/>
      <c r="U1876" s="58"/>
      <c r="V1876" s="53"/>
      <c r="W1876" s="59"/>
      <c r="X1876" s="6"/>
    </row>
    <row r="1877" spans="1:24" s="77" customFormat="1" ht="15.75" x14ac:dyDescent="0.25">
      <c r="A1877" s="33" t="s">
        <v>290</v>
      </c>
      <c r="B1877" s="21">
        <v>2</v>
      </c>
      <c r="C1877" s="23" t="s">
        <v>102</v>
      </c>
      <c r="D1877" s="40" t="s">
        <v>31</v>
      </c>
      <c r="E1877" s="64">
        <f>E1878+E1884+E1938</f>
        <v>80892</v>
      </c>
      <c r="F1877" s="64">
        <f>F1878+F1884+F1938</f>
        <v>51592.58</v>
      </c>
      <c r="G1877" s="64">
        <f>G1878+G1884+G1938</f>
        <v>70286.47</v>
      </c>
      <c r="H1877" s="64">
        <f>H1878+H1884+H1938</f>
        <v>45383</v>
      </c>
      <c r="I1877" s="126">
        <f>I1878+I1884+I1938</f>
        <v>23617.84</v>
      </c>
      <c r="J1877" s="50">
        <f>ROUND(I1877/F1877*100,2)</f>
        <v>45.78</v>
      </c>
      <c r="K1877" s="126">
        <f>K1878+K1884+K1938</f>
        <v>-4923.9500000000035</v>
      </c>
      <c r="L1877" s="55">
        <f>ROUND(K1877*100/-F1877,2)</f>
        <v>9.5399999999999991</v>
      </c>
      <c r="M1877" s="64">
        <v>8116</v>
      </c>
      <c r="N1877" s="49">
        <f>ROUND(M1877/12*7,2)</f>
        <v>4734.33</v>
      </c>
      <c r="O1877" s="64">
        <f t="shared" ref="O1877:V1877" si="818">O1878+O1884+O1938</f>
        <v>1758</v>
      </c>
      <c r="P1877" s="64">
        <f t="shared" si="818"/>
        <v>1548</v>
      </c>
      <c r="Q1877" s="126">
        <f t="shared" si="818"/>
        <v>210</v>
      </c>
      <c r="R1877" s="64">
        <f t="shared" si="818"/>
        <v>69</v>
      </c>
      <c r="S1877" s="64">
        <f t="shared" si="818"/>
        <v>40</v>
      </c>
      <c r="T1877" s="136">
        <f t="shared" si="818"/>
        <v>48</v>
      </c>
      <c r="U1877" s="136">
        <f t="shared" si="818"/>
        <v>45</v>
      </c>
      <c r="V1877" s="53">
        <f t="shared" si="818"/>
        <v>3</v>
      </c>
      <c r="W1877" s="53"/>
      <c r="X1877" s="6"/>
    </row>
    <row r="1878" spans="1:24" s="77" customFormat="1" ht="23.25" customHeight="1" x14ac:dyDescent="0.25">
      <c r="A1878" s="33" t="s">
        <v>290</v>
      </c>
      <c r="B1878" s="22" t="s">
        <v>332</v>
      </c>
      <c r="C1878" s="23" t="s">
        <v>102</v>
      </c>
      <c r="D1878" s="32" t="s">
        <v>32</v>
      </c>
      <c r="E1878" s="64">
        <f>SUM(E1879:E1883)</f>
        <v>15484</v>
      </c>
      <c r="F1878" s="64">
        <f>SUM(F1879:F1883)</f>
        <v>9271</v>
      </c>
      <c r="G1878" s="64">
        <f>SUM(G1879:G1883)</f>
        <v>21506</v>
      </c>
      <c r="H1878" s="64">
        <f>SUM(H1879:H1883)</f>
        <v>9271</v>
      </c>
      <c r="I1878" s="64">
        <f>SUM(I1879:I1883)</f>
        <v>12235</v>
      </c>
      <c r="J1878" s="50">
        <f>ROUND(I1878/F1878*100,2)</f>
        <v>131.97</v>
      </c>
      <c r="K1878" s="64">
        <f>SUM(K1879:K1883)</f>
        <v>0</v>
      </c>
      <c r="L1878" s="64">
        <f>SUM(L1879:L1883)</f>
        <v>0</v>
      </c>
      <c r="M1878" s="64"/>
      <c r="N1878" s="64"/>
      <c r="O1878" s="64">
        <f t="shared" ref="O1878:V1878" si="819">SUM(O1879:O1883)</f>
        <v>806</v>
      </c>
      <c r="P1878" s="64">
        <f t="shared" si="819"/>
        <v>806</v>
      </c>
      <c r="Q1878" s="64">
        <f t="shared" si="819"/>
        <v>0</v>
      </c>
      <c r="R1878" s="64">
        <f t="shared" si="819"/>
        <v>18</v>
      </c>
      <c r="S1878" s="64">
        <f t="shared" si="819"/>
        <v>11</v>
      </c>
      <c r="T1878" s="64">
        <f t="shared" si="819"/>
        <v>25</v>
      </c>
      <c r="U1878" s="64">
        <f t="shared" si="819"/>
        <v>25</v>
      </c>
      <c r="V1878" s="64">
        <f t="shared" si="819"/>
        <v>0</v>
      </c>
      <c r="W1878" s="64"/>
      <c r="X1878" s="6"/>
    </row>
    <row r="1879" spans="1:24" s="77" customFormat="1" ht="15.75" x14ac:dyDescent="0.25">
      <c r="A1879" s="156" t="s">
        <v>290</v>
      </c>
      <c r="B1879" s="33" t="s">
        <v>332</v>
      </c>
      <c r="C1879" s="23" t="s">
        <v>109</v>
      </c>
      <c r="D1879" s="34" t="s">
        <v>106</v>
      </c>
      <c r="E1879" s="53">
        <v>15484</v>
      </c>
      <c r="F1879" s="99">
        <f>1433*3+1243*4</f>
        <v>9271</v>
      </c>
      <c r="G1879" s="99">
        <v>21506</v>
      </c>
      <c r="H1879" s="99">
        <v>9271</v>
      </c>
      <c r="I1879" s="119">
        <f>G1879-F1879</f>
        <v>12235</v>
      </c>
      <c r="J1879" s="55">
        <f>ROUND(I1879/F1879*100,2)</f>
        <v>131.97</v>
      </c>
      <c r="K1879" s="54"/>
      <c r="L1879" s="55"/>
      <c r="M1879" s="59"/>
      <c r="N1879" s="59"/>
      <c r="O1879" s="53">
        <v>806</v>
      </c>
      <c r="P1879" s="53">
        <v>806</v>
      </c>
      <c r="Q1879" s="59">
        <f>O1879-P1879</f>
        <v>0</v>
      </c>
      <c r="R1879" s="74">
        <v>18</v>
      </c>
      <c r="S1879" s="53">
        <f>ROUND(R1879/12*7,0)</f>
        <v>11</v>
      </c>
      <c r="T1879" s="58">
        <v>25</v>
      </c>
      <c r="U1879" s="58">
        <v>25</v>
      </c>
      <c r="V1879" s="53">
        <f>T1879-U1879</f>
        <v>0</v>
      </c>
      <c r="W1879" s="59"/>
      <c r="X1879" s="6"/>
    </row>
    <row r="1880" spans="1:24" s="77" customFormat="1" ht="31.5" x14ac:dyDescent="0.25">
      <c r="A1880" s="33" t="s">
        <v>290</v>
      </c>
      <c r="B1880" s="33" t="s">
        <v>332</v>
      </c>
      <c r="C1880" s="23" t="s">
        <v>110</v>
      </c>
      <c r="D1880" s="34" t="s">
        <v>114</v>
      </c>
      <c r="E1880" s="53"/>
      <c r="F1880" s="53"/>
      <c r="G1880" s="53"/>
      <c r="H1880" s="53"/>
      <c r="I1880" s="54"/>
      <c r="J1880" s="50"/>
      <c r="K1880" s="54"/>
      <c r="L1880" s="55"/>
      <c r="M1880" s="59"/>
      <c r="N1880" s="59"/>
      <c r="O1880" s="53"/>
      <c r="P1880" s="53"/>
      <c r="Q1880" s="57">
        <f>O1880-P1880</f>
        <v>0</v>
      </c>
      <c r="R1880" s="53"/>
      <c r="S1880" s="53">
        <f>ROUND(R1880/12*3,0)</f>
        <v>0</v>
      </c>
      <c r="T1880" s="58"/>
      <c r="U1880" s="58"/>
      <c r="V1880" s="53">
        <f>T1880-U1880</f>
        <v>0</v>
      </c>
      <c r="W1880" s="59"/>
      <c r="X1880" s="6"/>
    </row>
    <row r="1881" spans="1:24" s="77" customFormat="1" ht="15.75" x14ac:dyDescent="0.25">
      <c r="A1881" s="33" t="s">
        <v>290</v>
      </c>
      <c r="B1881" s="33" t="s">
        <v>332</v>
      </c>
      <c r="C1881" s="23" t="s">
        <v>111</v>
      </c>
      <c r="D1881" s="34" t="s">
        <v>115</v>
      </c>
      <c r="E1881" s="53"/>
      <c r="F1881" s="53"/>
      <c r="G1881" s="53"/>
      <c r="H1881" s="53"/>
      <c r="I1881" s="54"/>
      <c r="J1881" s="50"/>
      <c r="K1881" s="54"/>
      <c r="L1881" s="55"/>
      <c r="M1881" s="59"/>
      <c r="N1881" s="59"/>
      <c r="O1881" s="53"/>
      <c r="P1881" s="53"/>
      <c r="Q1881" s="57">
        <f>O1881-P1881</f>
        <v>0</v>
      </c>
      <c r="R1881" s="53"/>
      <c r="S1881" s="53">
        <f>ROUND(R1881/12*3,0)</f>
        <v>0</v>
      </c>
      <c r="T1881" s="58"/>
      <c r="U1881" s="58"/>
      <c r="V1881" s="53">
        <f>T1881-U1881</f>
        <v>0</v>
      </c>
      <c r="W1881" s="59"/>
      <c r="X1881" s="6"/>
    </row>
    <row r="1882" spans="1:24" s="77" customFormat="1" ht="31.5" x14ac:dyDescent="0.25">
      <c r="A1882" s="33" t="s">
        <v>290</v>
      </c>
      <c r="B1882" s="33" t="s">
        <v>332</v>
      </c>
      <c r="C1882" s="23" t="s">
        <v>113</v>
      </c>
      <c r="D1882" s="34" t="s">
        <v>116</v>
      </c>
      <c r="E1882" s="53"/>
      <c r="F1882" s="53"/>
      <c r="G1882" s="53"/>
      <c r="H1882" s="53"/>
      <c r="I1882" s="54"/>
      <c r="J1882" s="50"/>
      <c r="K1882" s="54"/>
      <c r="L1882" s="55"/>
      <c r="M1882" s="59"/>
      <c r="N1882" s="59"/>
      <c r="O1882" s="53"/>
      <c r="P1882" s="53"/>
      <c r="Q1882" s="57">
        <f>O1882-P1882</f>
        <v>0</v>
      </c>
      <c r="R1882" s="53"/>
      <c r="S1882" s="53">
        <f>ROUND(R1882/12*3,0)</f>
        <v>0</v>
      </c>
      <c r="T1882" s="58"/>
      <c r="U1882" s="58"/>
      <c r="V1882" s="53">
        <f>T1882-U1882</f>
        <v>0</v>
      </c>
      <c r="W1882" s="59"/>
      <c r="X1882" s="6"/>
    </row>
    <row r="1883" spans="1:24" s="77" customFormat="1" ht="15.75" x14ac:dyDescent="0.25">
      <c r="A1883" s="33" t="s">
        <v>290</v>
      </c>
      <c r="B1883" s="33" t="s">
        <v>332</v>
      </c>
      <c r="C1883" s="23" t="s">
        <v>112</v>
      </c>
      <c r="D1883" s="34" t="s">
        <v>117</v>
      </c>
      <c r="E1883" s="53"/>
      <c r="F1883" s="53"/>
      <c r="G1883" s="53"/>
      <c r="H1883" s="53"/>
      <c r="I1883" s="54"/>
      <c r="J1883" s="50"/>
      <c r="K1883" s="54"/>
      <c r="L1883" s="55"/>
      <c r="M1883" s="59"/>
      <c r="N1883" s="59"/>
      <c r="O1883" s="53"/>
      <c r="P1883" s="53"/>
      <c r="Q1883" s="57">
        <f>O1883-P1883</f>
        <v>0</v>
      </c>
      <c r="R1883" s="53"/>
      <c r="S1883" s="53">
        <f>ROUND(R1883/12*3,0)</f>
        <v>0</v>
      </c>
      <c r="T1883" s="58"/>
      <c r="U1883" s="58"/>
      <c r="V1883" s="53">
        <f>T1883-U1883</f>
        <v>0</v>
      </c>
      <c r="W1883" s="59"/>
      <c r="X1883" s="6"/>
    </row>
    <row r="1884" spans="1:24" s="77" customFormat="1" ht="15.75" x14ac:dyDescent="0.25">
      <c r="A1884" s="33" t="s">
        <v>290</v>
      </c>
      <c r="B1884" s="22" t="s">
        <v>333</v>
      </c>
      <c r="C1884" s="23" t="s">
        <v>102</v>
      </c>
      <c r="D1884" s="41" t="s">
        <v>33</v>
      </c>
      <c r="E1884" s="64">
        <f>SUM(E1885:E1937)</f>
        <v>40333</v>
      </c>
      <c r="F1884" s="64">
        <f>SUM(F1885:F1937)</f>
        <v>23527.58</v>
      </c>
      <c r="G1884" s="64">
        <f>SUM(G1885:G1937)</f>
        <v>23615</v>
      </c>
      <c r="H1884" s="64">
        <f>SUM(H1885:H1937)</f>
        <v>16551</v>
      </c>
      <c r="I1884" s="126">
        <f>SUM(I1885:I1937)</f>
        <v>4901.75</v>
      </c>
      <c r="J1884" s="50">
        <f>ROUND(I1884/F1884*100,2)</f>
        <v>20.83</v>
      </c>
      <c r="K1884" s="126">
        <f>SUM(K1885:K1937)</f>
        <v>-4814.3300000000017</v>
      </c>
      <c r="L1884" s="55">
        <f>ROUND(K1884*100/-F1884,2)</f>
        <v>20.46</v>
      </c>
      <c r="M1884" s="64"/>
      <c r="N1884" s="64"/>
      <c r="O1884" s="64">
        <f t="shared" ref="O1884:V1884" si="820">SUM(O1885:O1937)</f>
        <v>952</v>
      </c>
      <c r="P1884" s="64">
        <f t="shared" si="820"/>
        <v>742</v>
      </c>
      <c r="Q1884" s="126">
        <f t="shared" si="820"/>
        <v>210</v>
      </c>
      <c r="R1884" s="64">
        <f t="shared" si="820"/>
        <v>51</v>
      </c>
      <c r="S1884" s="64">
        <f t="shared" si="820"/>
        <v>29</v>
      </c>
      <c r="T1884" s="136">
        <f t="shared" si="820"/>
        <v>23</v>
      </c>
      <c r="U1884" s="136">
        <f t="shared" si="820"/>
        <v>20</v>
      </c>
      <c r="V1884" s="64">
        <f t="shared" si="820"/>
        <v>3</v>
      </c>
      <c r="W1884" s="64"/>
      <c r="X1884" s="6"/>
    </row>
    <row r="1885" spans="1:24" s="77" customFormat="1" ht="31.5" x14ac:dyDescent="0.25">
      <c r="A1885" s="33" t="s">
        <v>290</v>
      </c>
      <c r="B1885" s="33" t="s">
        <v>333</v>
      </c>
      <c r="C1885" s="42" t="s">
        <v>139</v>
      </c>
      <c r="D1885" s="43" t="s">
        <v>119</v>
      </c>
      <c r="E1885" s="53">
        <v>28471</v>
      </c>
      <c r="F1885" s="53">
        <f t="shared" ref="F1885:F1886" si="821">ROUND(E1885/12*7,2)</f>
        <v>16608.080000000002</v>
      </c>
      <c r="G1885" s="99">
        <v>11988</v>
      </c>
      <c r="H1885" s="99">
        <v>11988</v>
      </c>
      <c r="I1885" s="119"/>
      <c r="J1885" s="55"/>
      <c r="K1885" s="54">
        <f t="shared" ref="K1885" si="822">G1885-F1885</f>
        <v>-4620.0800000000017</v>
      </c>
      <c r="L1885" s="55">
        <f t="shared" ref="L1885" si="823">ROUND(K1885*100/-F1885,2)</f>
        <v>27.82</v>
      </c>
      <c r="M1885" s="59"/>
      <c r="N1885" s="59"/>
      <c r="O1885" s="53">
        <v>406</v>
      </c>
      <c r="P1885" s="53">
        <v>406</v>
      </c>
      <c r="Q1885" s="59">
        <f t="shared" ref="Q1885:Q1916" si="824">O1885-P1885</f>
        <v>0</v>
      </c>
      <c r="R1885" s="59">
        <v>38</v>
      </c>
      <c r="S1885" s="53">
        <f t="shared" ref="S1885:S1886" si="825">ROUND(R1885/12*7,0)</f>
        <v>22</v>
      </c>
      <c r="T1885" s="58">
        <v>16</v>
      </c>
      <c r="U1885" s="58">
        <v>16</v>
      </c>
      <c r="V1885" s="53">
        <f t="shared" ref="V1885:V1916" si="826">T1885-U1885</f>
        <v>0</v>
      </c>
      <c r="W1885" s="59"/>
      <c r="X1885" s="6"/>
    </row>
    <row r="1886" spans="1:24" s="77" customFormat="1" ht="47.25" x14ac:dyDescent="0.25">
      <c r="A1886" s="33" t="s">
        <v>290</v>
      </c>
      <c r="B1886" s="33" t="s">
        <v>333</v>
      </c>
      <c r="C1886" s="42" t="s">
        <v>140</v>
      </c>
      <c r="D1886" s="43" t="s">
        <v>120</v>
      </c>
      <c r="E1886" s="53">
        <v>9525</v>
      </c>
      <c r="F1886" s="53">
        <f t="shared" si="821"/>
        <v>5556.25</v>
      </c>
      <c r="G1886" s="99">
        <v>10458</v>
      </c>
      <c r="H1886" s="99">
        <v>3394</v>
      </c>
      <c r="I1886" s="119">
        <f t="shared" ref="I1886" si="827">G1886-F1886</f>
        <v>4901.75</v>
      </c>
      <c r="J1886" s="55">
        <f t="shared" ref="J1886" si="828">ROUND(I1886/F1886*100,2)</f>
        <v>88.22</v>
      </c>
      <c r="K1886" s="54"/>
      <c r="L1886" s="55"/>
      <c r="M1886" s="59"/>
      <c r="N1886" s="59"/>
      <c r="O1886" s="53">
        <v>504</v>
      </c>
      <c r="P1886" s="53">
        <v>294</v>
      </c>
      <c r="Q1886" s="57">
        <f t="shared" si="824"/>
        <v>210</v>
      </c>
      <c r="R1886" s="59">
        <v>9</v>
      </c>
      <c r="S1886" s="53">
        <f t="shared" si="825"/>
        <v>5</v>
      </c>
      <c r="T1886" s="58">
        <v>5</v>
      </c>
      <c r="U1886" s="58">
        <v>2</v>
      </c>
      <c r="V1886" s="53">
        <f t="shared" si="826"/>
        <v>3</v>
      </c>
      <c r="W1886" s="59"/>
      <c r="X1886" s="6"/>
    </row>
    <row r="1887" spans="1:24" s="77" customFormat="1" ht="31.5" x14ac:dyDescent="0.25">
      <c r="A1887" s="33" t="s">
        <v>290</v>
      </c>
      <c r="B1887" s="33" t="s">
        <v>333</v>
      </c>
      <c r="C1887" s="42" t="s">
        <v>141</v>
      </c>
      <c r="D1887" s="43" t="s">
        <v>142</v>
      </c>
      <c r="E1887" s="53"/>
      <c r="F1887" s="53"/>
      <c r="G1887" s="53"/>
      <c r="H1887" s="53"/>
      <c r="I1887" s="54"/>
      <c r="J1887" s="55"/>
      <c r="K1887" s="54"/>
      <c r="L1887" s="55"/>
      <c r="M1887" s="59"/>
      <c r="N1887" s="59"/>
      <c r="O1887" s="53"/>
      <c r="P1887" s="53"/>
      <c r="Q1887" s="57">
        <f t="shared" si="824"/>
        <v>0</v>
      </c>
      <c r="R1887" s="53"/>
      <c r="S1887" s="53">
        <f t="shared" ref="S1887:S1918" si="829">ROUND(R1887/12*3,0)</f>
        <v>0</v>
      </c>
      <c r="T1887" s="58"/>
      <c r="U1887" s="58"/>
      <c r="V1887" s="53">
        <f t="shared" si="826"/>
        <v>0</v>
      </c>
      <c r="W1887" s="59"/>
      <c r="X1887" s="6"/>
    </row>
    <row r="1888" spans="1:24" s="77" customFormat="1" ht="31.5" x14ac:dyDescent="0.25">
      <c r="A1888" s="33" t="s">
        <v>290</v>
      </c>
      <c r="B1888" s="33" t="s">
        <v>333</v>
      </c>
      <c r="C1888" s="42" t="s">
        <v>143</v>
      </c>
      <c r="D1888" s="43" t="s">
        <v>144</v>
      </c>
      <c r="E1888" s="53"/>
      <c r="F1888" s="53"/>
      <c r="G1888" s="53"/>
      <c r="H1888" s="53"/>
      <c r="I1888" s="54"/>
      <c r="J1888" s="50"/>
      <c r="K1888" s="54"/>
      <c r="L1888" s="55"/>
      <c r="M1888" s="59"/>
      <c r="N1888" s="59"/>
      <c r="O1888" s="53"/>
      <c r="P1888" s="53"/>
      <c r="Q1888" s="57">
        <f t="shared" si="824"/>
        <v>0</v>
      </c>
      <c r="R1888" s="53"/>
      <c r="S1888" s="53">
        <f t="shared" si="829"/>
        <v>0</v>
      </c>
      <c r="T1888" s="58"/>
      <c r="U1888" s="58"/>
      <c r="V1888" s="53">
        <f t="shared" si="826"/>
        <v>0</v>
      </c>
      <c r="W1888" s="59"/>
      <c r="X1888" s="6"/>
    </row>
    <row r="1889" spans="1:24" s="77" customFormat="1" ht="15.75" x14ac:dyDescent="0.25">
      <c r="A1889" s="33" t="s">
        <v>290</v>
      </c>
      <c r="B1889" s="33" t="s">
        <v>333</v>
      </c>
      <c r="C1889" s="42" t="s">
        <v>145</v>
      </c>
      <c r="D1889" s="43" t="s">
        <v>146</v>
      </c>
      <c r="E1889" s="53"/>
      <c r="F1889" s="53"/>
      <c r="G1889" s="53"/>
      <c r="H1889" s="53"/>
      <c r="I1889" s="54"/>
      <c r="J1889" s="50"/>
      <c r="K1889" s="54"/>
      <c r="L1889" s="55"/>
      <c r="M1889" s="59"/>
      <c r="N1889" s="59"/>
      <c r="O1889" s="53"/>
      <c r="P1889" s="53"/>
      <c r="Q1889" s="57">
        <f t="shared" si="824"/>
        <v>0</v>
      </c>
      <c r="R1889" s="53"/>
      <c r="S1889" s="53">
        <f t="shared" si="829"/>
        <v>0</v>
      </c>
      <c r="T1889" s="58"/>
      <c r="U1889" s="58"/>
      <c r="V1889" s="53">
        <f t="shared" si="826"/>
        <v>0</v>
      </c>
      <c r="W1889" s="59"/>
      <c r="X1889" s="6"/>
    </row>
    <row r="1890" spans="1:24" s="77" customFormat="1" ht="15.75" x14ac:dyDescent="0.25">
      <c r="A1890" s="33" t="s">
        <v>290</v>
      </c>
      <c r="B1890" s="33" t="s">
        <v>333</v>
      </c>
      <c r="C1890" s="42" t="s">
        <v>147</v>
      </c>
      <c r="D1890" s="43" t="s">
        <v>148</v>
      </c>
      <c r="E1890" s="53"/>
      <c r="F1890" s="53"/>
      <c r="G1890" s="53"/>
      <c r="H1890" s="53"/>
      <c r="I1890" s="54"/>
      <c r="J1890" s="50"/>
      <c r="K1890" s="54"/>
      <c r="L1890" s="55"/>
      <c r="M1890" s="59"/>
      <c r="N1890" s="59"/>
      <c r="O1890" s="53"/>
      <c r="P1890" s="53"/>
      <c r="Q1890" s="57">
        <f t="shared" si="824"/>
        <v>0</v>
      </c>
      <c r="R1890" s="53"/>
      <c r="S1890" s="53">
        <f t="shared" si="829"/>
        <v>0</v>
      </c>
      <c r="T1890" s="58"/>
      <c r="U1890" s="58"/>
      <c r="V1890" s="53">
        <f t="shared" si="826"/>
        <v>0</v>
      </c>
      <c r="W1890" s="59"/>
      <c r="X1890" s="6"/>
    </row>
    <row r="1891" spans="1:24" s="77" customFormat="1" ht="78.75" x14ac:dyDescent="0.25">
      <c r="A1891" s="33" t="s">
        <v>290</v>
      </c>
      <c r="B1891" s="33" t="s">
        <v>333</v>
      </c>
      <c r="C1891" s="42" t="s">
        <v>149</v>
      </c>
      <c r="D1891" s="43" t="s">
        <v>150</v>
      </c>
      <c r="E1891" s="53"/>
      <c r="F1891" s="53"/>
      <c r="G1891" s="53"/>
      <c r="H1891" s="53"/>
      <c r="I1891" s="54"/>
      <c r="J1891" s="50"/>
      <c r="K1891" s="54"/>
      <c r="L1891" s="55"/>
      <c r="M1891" s="59"/>
      <c r="N1891" s="59"/>
      <c r="O1891" s="53"/>
      <c r="P1891" s="53"/>
      <c r="Q1891" s="57">
        <f t="shared" si="824"/>
        <v>0</v>
      </c>
      <c r="R1891" s="53"/>
      <c r="S1891" s="53">
        <f t="shared" si="829"/>
        <v>0</v>
      </c>
      <c r="T1891" s="58"/>
      <c r="U1891" s="58"/>
      <c r="V1891" s="53">
        <f t="shared" si="826"/>
        <v>0</v>
      </c>
      <c r="W1891" s="59"/>
      <c r="X1891" s="6"/>
    </row>
    <row r="1892" spans="1:24" s="77" customFormat="1" ht="31.5" x14ac:dyDescent="0.25">
      <c r="A1892" s="33" t="s">
        <v>290</v>
      </c>
      <c r="B1892" s="33" t="s">
        <v>333</v>
      </c>
      <c r="C1892" s="42" t="s">
        <v>130</v>
      </c>
      <c r="D1892" s="43" t="s">
        <v>151</v>
      </c>
      <c r="E1892" s="53"/>
      <c r="F1892" s="53"/>
      <c r="G1892" s="53"/>
      <c r="H1892" s="53"/>
      <c r="I1892" s="54"/>
      <c r="J1892" s="50"/>
      <c r="K1892" s="54"/>
      <c r="L1892" s="55"/>
      <c r="M1892" s="59"/>
      <c r="N1892" s="59"/>
      <c r="O1892" s="53"/>
      <c r="P1892" s="53"/>
      <c r="Q1892" s="57">
        <f t="shared" si="824"/>
        <v>0</v>
      </c>
      <c r="R1892" s="53"/>
      <c r="S1892" s="53">
        <f t="shared" si="829"/>
        <v>0</v>
      </c>
      <c r="T1892" s="58"/>
      <c r="U1892" s="58"/>
      <c r="V1892" s="53">
        <f t="shared" si="826"/>
        <v>0</v>
      </c>
      <c r="W1892" s="59"/>
      <c r="X1892" s="6"/>
    </row>
    <row r="1893" spans="1:24" s="77" customFormat="1" ht="47.25" x14ac:dyDescent="0.25">
      <c r="A1893" s="33" t="s">
        <v>290</v>
      </c>
      <c r="B1893" s="33" t="s">
        <v>333</v>
      </c>
      <c r="C1893" s="42" t="s">
        <v>174</v>
      </c>
      <c r="D1893" s="43" t="s">
        <v>175</v>
      </c>
      <c r="E1893" s="53"/>
      <c r="F1893" s="53"/>
      <c r="G1893" s="53"/>
      <c r="H1893" s="53"/>
      <c r="I1893" s="54"/>
      <c r="J1893" s="50"/>
      <c r="K1893" s="54"/>
      <c r="L1893" s="55"/>
      <c r="M1893" s="59"/>
      <c r="N1893" s="59"/>
      <c r="O1893" s="53"/>
      <c r="P1893" s="53"/>
      <c r="Q1893" s="57">
        <f t="shared" si="824"/>
        <v>0</v>
      </c>
      <c r="R1893" s="53"/>
      <c r="S1893" s="53">
        <f t="shared" si="829"/>
        <v>0</v>
      </c>
      <c r="T1893" s="58"/>
      <c r="U1893" s="58"/>
      <c r="V1893" s="53">
        <f t="shared" si="826"/>
        <v>0</v>
      </c>
      <c r="W1893" s="59"/>
      <c r="X1893" s="6"/>
    </row>
    <row r="1894" spans="1:24" s="77" customFormat="1" ht="31.5" x14ac:dyDescent="0.25">
      <c r="A1894" s="33" t="s">
        <v>290</v>
      </c>
      <c r="B1894" s="33" t="s">
        <v>333</v>
      </c>
      <c r="C1894" s="42" t="s">
        <v>129</v>
      </c>
      <c r="D1894" s="43" t="s">
        <v>152</v>
      </c>
      <c r="E1894" s="53"/>
      <c r="F1894" s="53"/>
      <c r="G1894" s="53"/>
      <c r="H1894" s="53"/>
      <c r="I1894" s="54"/>
      <c r="J1894" s="50"/>
      <c r="K1894" s="54"/>
      <c r="L1894" s="55"/>
      <c r="M1894" s="59"/>
      <c r="N1894" s="59"/>
      <c r="O1894" s="53"/>
      <c r="P1894" s="53"/>
      <c r="Q1894" s="57">
        <f t="shared" si="824"/>
        <v>0</v>
      </c>
      <c r="R1894" s="53"/>
      <c r="S1894" s="53">
        <f t="shared" si="829"/>
        <v>0</v>
      </c>
      <c r="T1894" s="58"/>
      <c r="U1894" s="58"/>
      <c r="V1894" s="53">
        <f t="shared" si="826"/>
        <v>0</v>
      </c>
      <c r="W1894" s="59"/>
      <c r="X1894" s="6"/>
    </row>
    <row r="1895" spans="1:24" s="77" customFormat="1" ht="31.5" x14ac:dyDescent="0.25">
      <c r="A1895" s="33" t="s">
        <v>290</v>
      </c>
      <c r="B1895" s="33" t="s">
        <v>333</v>
      </c>
      <c r="C1895" s="42" t="s">
        <v>176</v>
      </c>
      <c r="D1895" s="43" t="s">
        <v>177</v>
      </c>
      <c r="E1895" s="53"/>
      <c r="F1895" s="53"/>
      <c r="G1895" s="53"/>
      <c r="H1895" s="53"/>
      <c r="I1895" s="54"/>
      <c r="J1895" s="50"/>
      <c r="K1895" s="54"/>
      <c r="L1895" s="55"/>
      <c r="M1895" s="59"/>
      <c r="N1895" s="59"/>
      <c r="O1895" s="53"/>
      <c r="P1895" s="53"/>
      <c r="Q1895" s="57">
        <f t="shared" si="824"/>
        <v>0</v>
      </c>
      <c r="R1895" s="53"/>
      <c r="S1895" s="53">
        <f t="shared" si="829"/>
        <v>0</v>
      </c>
      <c r="T1895" s="58"/>
      <c r="U1895" s="58"/>
      <c r="V1895" s="53">
        <f t="shared" si="826"/>
        <v>0</v>
      </c>
      <c r="W1895" s="59"/>
      <c r="X1895" s="6"/>
    </row>
    <row r="1896" spans="1:24" s="77" customFormat="1" ht="15.75" x14ac:dyDescent="0.25">
      <c r="A1896" s="33" t="s">
        <v>290</v>
      </c>
      <c r="B1896" s="33" t="s">
        <v>333</v>
      </c>
      <c r="C1896" s="42" t="s">
        <v>131</v>
      </c>
      <c r="D1896" s="43" t="s">
        <v>153</v>
      </c>
      <c r="E1896" s="53"/>
      <c r="F1896" s="53"/>
      <c r="G1896" s="53"/>
      <c r="H1896" s="53"/>
      <c r="I1896" s="54"/>
      <c r="J1896" s="50"/>
      <c r="K1896" s="54"/>
      <c r="L1896" s="55"/>
      <c r="M1896" s="59"/>
      <c r="N1896" s="59"/>
      <c r="O1896" s="53"/>
      <c r="P1896" s="53"/>
      <c r="Q1896" s="57">
        <f t="shared" si="824"/>
        <v>0</v>
      </c>
      <c r="R1896" s="53"/>
      <c r="S1896" s="53">
        <f t="shared" si="829"/>
        <v>0</v>
      </c>
      <c r="T1896" s="58"/>
      <c r="U1896" s="58"/>
      <c r="V1896" s="53">
        <f t="shared" si="826"/>
        <v>0</v>
      </c>
      <c r="W1896" s="59"/>
      <c r="X1896" s="6"/>
    </row>
    <row r="1897" spans="1:24" s="77" customFormat="1" ht="31.5" x14ac:dyDescent="0.25">
      <c r="A1897" s="33" t="s">
        <v>290</v>
      </c>
      <c r="B1897" s="33" t="s">
        <v>333</v>
      </c>
      <c r="C1897" s="42" t="s">
        <v>178</v>
      </c>
      <c r="D1897" s="43" t="s">
        <v>179</v>
      </c>
      <c r="E1897" s="53"/>
      <c r="F1897" s="53"/>
      <c r="G1897" s="53"/>
      <c r="H1897" s="53"/>
      <c r="I1897" s="54"/>
      <c r="J1897" s="50"/>
      <c r="K1897" s="54"/>
      <c r="L1897" s="55"/>
      <c r="M1897" s="59"/>
      <c r="N1897" s="59"/>
      <c r="O1897" s="53"/>
      <c r="P1897" s="53"/>
      <c r="Q1897" s="57">
        <f t="shared" si="824"/>
        <v>0</v>
      </c>
      <c r="R1897" s="53"/>
      <c r="S1897" s="53">
        <f t="shared" si="829"/>
        <v>0</v>
      </c>
      <c r="T1897" s="58"/>
      <c r="U1897" s="58"/>
      <c r="V1897" s="53">
        <f t="shared" si="826"/>
        <v>0</v>
      </c>
      <c r="W1897" s="59"/>
      <c r="X1897" s="6"/>
    </row>
    <row r="1898" spans="1:24" s="77" customFormat="1" ht="31.5" x14ac:dyDescent="0.25">
      <c r="A1898" s="33" t="s">
        <v>290</v>
      </c>
      <c r="B1898" s="33" t="s">
        <v>333</v>
      </c>
      <c r="C1898" s="42" t="s">
        <v>132</v>
      </c>
      <c r="D1898" s="43" t="s">
        <v>154</v>
      </c>
      <c r="E1898" s="53"/>
      <c r="F1898" s="53"/>
      <c r="G1898" s="53"/>
      <c r="H1898" s="53"/>
      <c r="I1898" s="54"/>
      <c r="J1898" s="50"/>
      <c r="K1898" s="54"/>
      <c r="L1898" s="55"/>
      <c r="M1898" s="59"/>
      <c r="N1898" s="59"/>
      <c r="O1898" s="53"/>
      <c r="P1898" s="53"/>
      <c r="Q1898" s="57">
        <f t="shared" si="824"/>
        <v>0</v>
      </c>
      <c r="R1898" s="53"/>
      <c r="S1898" s="53">
        <f t="shared" si="829"/>
        <v>0</v>
      </c>
      <c r="T1898" s="58"/>
      <c r="U1898" s="58"/>
      <c r="V1898" s="53">
        <f t="shared" si="826"/>
        <v>0</v>
      </c>
      <c r="W1898" s="59"/>
      <c r="X1898" s="6"/>
    </row>
    <row r="1899" spans="1:24" s="77" customFormat="1" ht="15.75" x14ac:dyDescent="0.25">
      <c r="A1899" s="33" t="s">
        <v>290</v>
      </c>
      <c r="B1899" s="33" t="s">
        <v>333</v>
      </c>
      <c r="C1899" s="42" t="s">
        <v>133</v>
      </c>
      <c r="D1899" s="43" t="s">
        <v>155</v>
      </c>
      <c r="E1899" s="53"/>
      <c r="F1899" s="53"/>
      <c r="G1899" s="53"/>
      <c r="H1899" s="53"/>
      <c r="I1899" s="54"/>
      <c r="J1899" s="50"/>
      <c r="K1899" s="54"/>
      <c r="L1899" s="55"/>
      <c r="M1899" s="59"/>
      <c r="N1899" s="59"/>
      <c r="O1899" s="53"/>
      <c r="P1899" s="53"/>
      <c r="Q1899" s="57">
        <f t="shared" si="824"/>
        <v>0</v>
      </c>
      <c r="R1899" s="53"/>
      <c r="S1899" s="53">
        <f t="shared" si="829"/>
        <v>0</v>
      </c>
      <c r="T1899" s="58"/>
      <c r="U1899" s="58"/>
      <c r="V1899" s="53">
        <f t="shared" si="826"/>
        <v>0</v>
      </c>
      <c r="W1899" s="59"/>
      <c r="X1899" s="6"/>
    </row>
    <row r="1900" spans="1:24" s="77" customFormat="1" ht="15.75" x14ac:dyDescent="0.25">
      <c r="A1900" s="33" t="s">
        <v>290</v>
      </c>
      <c r="B1900" s="33" t="s">
        <v>333</v>
      </c>
      <c r="C1900" s="42" t="s">
        <v>135</v>
      </c>
      <c r="D1900" s="43" t="s">
        <v>156</v>
      </c>
      <c r="E1900" s="53"/>
      <c r="F1900" s="53"/>
      <c r="G1900" s="53"/>
      <c r="H1900" s="53"/>
      <c r="I1900" s="54"/>
      <c r="J1900" s="50"/>
      <c r="K1900" s="54"/>
      <c r="L1900" s="55"/>
      <c r="M1900" s="59"/>
      <c r="N1900" s="59"/>
      <c r="O1900" s="53"/>
      <c r="P1900" s="53"/>
      <c r="Q1900" s="57">
        <f t="shared" si="824"/>
        <v>0</v>
      </c>
      <c r="R1900" s="53"/>
      <c r="S1900" s="53">
        <f t="shared" si="829"/>
        <v>0</v>
      </c>
      <c r="T1900" s="58"/>
      <c r="U1900" s="58"/>
      <c r="V1900" s="53">
        <f t="shared" si="826"/>
        <v>0</v>
      </c>
      <c r="W1900" s="59"/>
      <c r="X1900" s="6"/>
    </row>
    <row r="1901" spans="1:24" s="77" customFormat="1" ht="31.5" x14ac:dyDescent="0.25">
      <c r="A1901" s="33" t="s">
        <v>290</v>
      </c>
      <c r="B1901" s="33" t="s">
        <v>333</v>
      </c>
      <c r="C1901" s="42" t="s">
        <v>136</v>
      </c>
      <c r="D1901" s="43" t="s">
        <v>157</v>
      </c>
      <c r="E1901" s="53"/>
      <c r="F1901" s="53"/>
      <c r="G1901" s="53"/>
      <c r="H1901" s="53"/>
      <c r="I1901" s="54"/>
      <c r="J1901" s="50"/>
      <c r="K1901" s="54"/>
      <c r="L1901" s="55"/>
      <c r="M1901" s="59"/>
      <c r="N1901" s="59"/>
      <c r="O1901" s="53"/>
      <c r="P1901" s="53"/>
      <c r="Q1901" s="57">
        <f t="shared" si="824"/>
        <v>0</v>
      </c>
      <c r="R1901" s="53"/>
      <c r="S1901" s="53">
        <f t="shared" si="829"/>
        <v>0</v>
      </c>
      <c r="T1901" s="58"/>
      <c r="U1901" s="58"/>
      <c r="V1901" s="53">
        <f t="shared" si="826"/>
        <v>0</v>
      </c>
      <c r="W1901" s="59"/>
      <c r="X1901" s="6"/>
    </row>
    <row r="1902" spans="1:24" s="77" customFormat="1" ht="47.25" x14ac:dyDescent="0.25">
      <c r="A1902" s="33" t="s">
        <v>290</v>
      </c>
      <c r="B1902" s="33" t="s">
        <v>333</v>
      </c>
      <c r="C1902" s="42" t="s">
        <v>134</v>
      </c>
      <c r="D1902" s="43" t="s">
        <v>158</v>
      </c>
      <c r="E1902" s="53"/>
      <c r="F1902" s="53"/>
      <c r="G1902" s="53"/>
      <c r="H1902" s="53"/>
      <c r="I1902" s="54"/>
      <c r="J1902" s="50"/>
      <c r="K1902" s="54"/>
      <c r="L1902" s="55"/>
      <c r="M1902" s="59"/>
      <c r="N1902" s="59"/>
      <c r="O1902" s="53"/>
      <c r="P1902" s="53"/>
      <c r="Q1902" s="57">
        <f t="shared" si="824"/>
        <v>0</v>
      </c>
      <c r="R1902" s="53"/>
      <c r="S1902" s="53">
        <f t="shared" si="829"/>
        <v>0</v>
      </c>
      <c r="T1902" s="58"/>
      <c r="U1902" s="58"/>
      <c r="V1902" s="53">
        <f t="shared" si="826"/>
        <v>0</v>
      </c>
      <c r="W1902" s="59"/>
      <c r="X1902" s="6"/>
    </row>
    <row r="1903" spans="1:24" s="77" customFormat="1" ht="15.75" x14ac:dyDescent="0.25">
      <c r="A1903" s="33" t="s">
        <v>290</v>
      </c>
      <c r="B1903" s="33" t="s">
        <v>333</v>
      </c>
      <c r="C1903" s="42" t="s">
        <v>138</v>
      </c>
      <c r="D1903" s="43" t="s">
        <v>159</v>
      </c>
      <c r="E1903" s="53"/>
      <c r="F1903" s="53"/>
      <c r="G1903" s="53"/>
      <c r="H1903" s="53"/>
      <c r="I1903" s="54"/>
      <c r="J1903" s="50"/>
      <c r="K1903" s="54"/>
      <c r="L1903" s="55"/>
      <c r="M1903" s="59"/>
      <c r="N1903" s="59"/>
      <c r="O1903" s="53"/>
      <c r="P1903" s="53"/>
      <c r="Q1903" s="57">
        <f t="shared" si="824"/>
        <v>0</v>
      </c>
      <c r="R1903" s="53"/>
      <c r="S1903" s="53">
        <f t="shared" si="829"/>
        <v>0</v>
      </c>
      <c r="T1903" s="58"/>
      <c r="U1903" s="58"/>
      <c r="V1903" s="53">
        <f t="shared" si="826"/>
        <v>0</v>
      </c>
      <c r="W1903" s="59"/>
      <c r="X1903" s="6"/>
    </row>
    <row r="1904" spans="1:24" s="77" customFormat="1" ht="15.75" x14ac:dyDescent="0.25">
      <c r="A1904" s="33" t="s">
        <v>290</v>
      </c>
      <c r="B1904" s="33" t="s">
        <v>333</v>
      </c>
      <c r="C1904" s="42" t="s">
        <v>180</v>
      </c>
      <c r="D1904" s="43" t="s">
        <v>181</v>
      </c>
      <c r="E1904" s="53"/>
      <c r="F1904" s="53"/>
      <c r="G1904" s="53"/>
      <c r="H1904" s="53"/>
      <c r="I1904" s="54"/>
      <c r="J1904" s="50"/>
      <c r="K1904" s="54"/>
      <c r="L1904" s="55"/>
      <c r="M1904" s="59"/>
      <c r="N1904" s="59"/>
      <c r="O1904" s="53"/>
      <c r="P1904" s="53"/>
      <c r="Q1904" s="57">
        <f t="shared" si="824"/>
        <v>0</v>
      </c>
      <c r="R1904" s="53"/>
      <c r="S1904" s="53">
        <f t="shared" si="829"/>
        <v>0</v>
      </c>
      <c r="T1904" s="58"/>
      <c r="U1904" s="58"/>
      <c r="V1904" s="53">
        <f t="shared" si="826"/>
        <v>0</v>
      </c>
      <c r="W1904" s="59"/>
      <c r="X1904" s="6"/>
    </row>
    <row r="1905" spans="1:24" s="77" customFormat="1" ht="31.5" x14ac:dyDescent="0.25">
      <c r="A1905" s="33" t="s">
        <v>290</v>
      </c>
      <c r="B1905" s="33" t="s">
        <v>333</v>
      </c>
      <c r="C1905" s="42" t="s">
        <v>137</v>
      </c>
      <c r="D1905" s="43" t="s">
        <v>160</v>
      </c>
      <c r="E1905" s="53"/>
      <c r="F1905" s="53"/>
      <c r="G1905" s="53"/>
      <c r="H1905" s="53"/>
      <c r="I1905" s="54"/>
      <c r="J1905" s="50"/>
      <c r="K1905" s="54"/>
      <c r="L1905" s="55"/>
      <c r="M1905" s="59"/>
      <c r="N1905" s="59"/>
      <c r="O1905" s="53"/>
      <c r="P1905" s="53"/>
      <c r="Q1905" s="57">
        <f t="shared" si="824"/>
        <v>0</v>
      </c>
      <c r="R1905" s="53"/>
      <c r="S1905" s="53">
        <f t="shared" si="829"/>
        <v>0</v>
      </c>
      <c r="T1905" s="58"/>
      <c r="U1905" s="58"/>
      <c r="V1905" s="53">
        <f t="shared" si="826"/>
        <v>0</v>
      </c>
      <c r="W1905" s="59"/>
      <c r="X1905" s="6"/>
    </row>
    <row r="1906" spans="1:24" s="77" customFormat="1" ht="15.75" x14ac:dyDescent="0.25">
      <c r="A1906" s="33" t="s">
        <v>290</v>
      </c>
      <c r="B1906" s="33" t="s">
        <v>333</v>
      </c>
      <c r="C1906" s="42" t="s">
        <v>127</v>
      </c>
      <c r="D1906" s="43" t="s">
        <v>161</v>
      </c>
      <c r="E1906" s="53"/>
      <c r="F1906" s="53"/>
      <c r="G1906" s="53"/>
      <c r="H1906" s="53"/>
      <c r="I1906" s="54"/>
      <c r="J1906" s="50"/>
      <c r="K1906" s="54"/>
      <c r="L1906" s="55"/>
      <c r="M1906" s="59"/>
      <c r="N1906" s="59"/>
      <c r="O1906" s="53"/>
      <c r="P1906" s="53"/>
      <c r="Q1906" s="57">
        <f t="shared" si="824"/>
        <v>0</v>
      </c>
      <c r="R1906" s="53"/>
      <c r="S1906" s="53">
        <f t="shared" si="829"/>
        <v>0</v>
      </c>
      <c r="T1906" s="58"/>
      <c r="U1906" s="58"/>
      <c r="V1906" s="53">
        <f t="shared" si="826"/>
        <v>0</v>
      </c>
      <c r="W1906" s="59"/>
      <c r="X1906" s="6"/>
    </row>
    <row r="1907" spans="1:24" s="77" customFormat="1" ht="31.5" x14ac:dyDescent="0.25">
      <c r="A1907" s="33" t="s">
        <v>290</v>
      </c>
      <c r="B1907" s="33" t="s">
        <v>333</v>
      </c>
      <c r="C1907" s="42" t="s">
        <v>126</v>
      </c>
      <c r="D1907" s="43" t="s">
        <v>162</v>
      </c>
      <c r="E1907" s="53"/>
      <c r="F1907" s="53"/>
      <c r="G1907" s="53"/>
      <c r="H1907" s="53"/>
      <c r="I1907" s="54"/>
      <c r="J1907" s="50"/>
      <c r="K1907" s="54"/>
      <c r="L1907" s="55"/>
      <c r="M1907" s="59"/>
      <c r="N1907" s="59"/>
      <c r="O1907" s="53"/>
      <c r="P1907" s="53"/>
      <c r="Q1907" s="57">
        <f t="shared" si="824"/>
        <v>0</v>
      </c>
      <c r="R1907" s="53"/>
      <c r="S1907" s="53">
        <f t="shared" si="829"/>
        <v>0</v>
      </c>
      <c r="T1907" s="58"/>
      <c r="U1907" s="58"/>
      <c r="V1907" s="53">
        <f t="shared" si="826"/>
        <v>0</v>
      </c>
      <c r="W1907" s="59"/>
      <c r="X1907" s="6"/>
    </row>
    <row r="1908" spans="1:24" s="77" customFormat="1" ht="15.75" x14ac:dyDescent="0.25">
      <c r="A1908" s="33" t="s">
        <v>290</v>
      </c>
      <c r="B1908" s="33" t="s">
        <v>333</v>
      </c>
      <c r="C1908" s="42" t="s">
        <v>122</v>
      </c>
      <c r="D1908" s="43" t="s">
        <v>163</v>
      </c>
      <c r="E1908" s="53"/>
      <c r="F1908" s="53"/>
      <c r="G1908" s="53"/>
      <c r="H1908" s="53"/>
      <c r="I1908" s="54"/>
      <c r="J1908" s="50"/>
      <c r="K1908" s="54"/>
      <c r="L1908" s="55"/>
      <c r="M1908" s="59"/>
      <c r="N1908" s="59"/>
      <c r="O1908" s="53"/>
      <c r="P1908" s="53"/>
      <c r="Q1908" s="57">
        <f t="shared" si="824"/>
        <v>0</v>
      </c>
      <c r="R1908" s="53"/>
      <c r="S1908" s="53">
        <f t="shared" si="829"/>
        <v>0</v>
      </c>
      <c r="T1908" s="58"/>
      <c r="U1908" s="58"/>
      <c r="V1908" s="53">
        <f t="shared" si="826"/>
        <v>0</v>
      </c>
      <c r="W1908" s="59"/>
      <c r="X1908" s="6"/>
    </row>
    <row r="1909" spans="1:24" s="77" customFormat="1" ht="15.75" x14ac:dyDescent="0.25">
      <c r="A1909" s="33" t="s">
        <v>290</v>
      </c>
      <c r="B1909" s="33" t="s">
        <v>333</v>
      </c>
      <c r="C1909" s="42" t="s">
        <v>123</v>
      </c>
      <c r="D1909" s="43" t="s">
        <v>164</v>
      </c>
      <c r="E1909" s="53"/>
      <c r="F1909" s="53"/>
      <c r="G1909" s="53"/>
      <c r="H1909" s="53"/>
      <c r="I1909" s="54"/>
      <c r="J1909" s="50"/>
      <c r="K1909" s="54"/>
      <c r="L1909" s="55"/>
      <c r="M1909" s="59"/>
      <c r="N1909" s="59"/>
      <c r="O1909" s="53"/>
      <c r="P1909" s="53"/>
      <c r="Q1909" s="57">
        <f t="shared" si="824"/>
        <v>0</v>
      </c>
      <c r="R1909" s="53"/>
      <c r="S1909" s="53">
        <f t="shared" si="829"/>
        <v>0</v>
      </c>
      <c r="T1909" s="58"/>
      <c r="U1909" s="58"/>
      <c r="V1909" s="53">
        <f t="shared" si="826"/>
        <v>0</v>
      </c>
      <c r="W1909" s="59"/>
      <c r="X1909" s="6"/>
    </row>
    <row r="1910" spans="1:24" s="77" customFormat="1" ht="15.75" x14ac:dyDescent="0.25">
      <c r="A1910" s="33" t="s">
        <v>290</v>
      </c>
      <c r="B1910" s="33" t="s">
        <v>333</v>
      </c>
      <c r="C1910" s="42" t="s">
        <v>182</v>
      </c>
      <c r="D1910" s="43" t="s">
        <v>183</v>
      </c>
      <c r="E1910" s="53"/>
      <c r="F1910" s="53"/>
      <c r="G1910" s="53"/>
      <c r="H1910" s="53"/>
      <c r="I1910" s="54"/>
      <c r="J1910" s="50"/>
      <c r="K1910" s="54"/>
      <c r="L1910" s="55"/>
      <c r="M1910" s="59"/>
      <c r="N1910" s="59"/>
      <c r="O1910" s="53"/>
      <c r="P1910" s="53"/>
      <c r="Q1910" s="57">
        <f t="shared" si="824"/>
        <v>0</v>
      </c>
      <c r="R1910" s="53"/>
      <c r="S1910" s="53">
        <f t="shared" si="829"/>
        <v>0</v>
      </c>
      <c r="T1910" s="58"/>
      <c r="U1910" s="58"/>
      <c r="V1910" s="53">
        <f t="shared" si="826"/>
        <v>0</v>
      </c>
      <c r="W1910" s="59"/>
      <c r="X1910" s="6"/>
    </row>
    <row r="1911" spans="1:24" s="77" customFormat="1" ht="15.75" x14ac:dyDescent="0.25">
      <c r="A1911" s="33" t="s">
        <v>290</v>
      </c>
      <c r="B1911" s="33" t="s">
        <v>333</v>
      </c>
      <c r="C1911" s="42" t="s">
        <v>184</v>
      </c>
      <c r="D1911" s="43" t="s">
        <v>185</v>
      </c>
      <c r="E1911" s="53"/>
      <c r="F1911" s="53"/>
      <c r="G1911" s="53"/>
      <c r="H1911" s="53"/>
      <c r="I1911" s="54"/>
      <c r="J1911" s="50"/>
      <c r="K1911" s="54"/>
      <c r="L1911" s="55"/>
      <c r="M1911" s="59"/>
      <c r="N1911" s="59"/>
      <c r="O1911" s="53"/>
      <c r="P1911" s="53"/>
      <c r="Q1911" s="57">
        <f t="shared" si="824"/>
        <v>0</v>
      </c>
      <c r="R1911" s="53"/>
      <c r="S1911" s="53">
        <f t="shared" si="829"/>
        <v>0</v>
      </c>
      <c r="T1911" s="58"/>
      <c r="U1911" s="58"/>
      <c r="V1911" s="53">
        <f t="shared" si="826"/>
        <v>0</v>
      </c>
      <c r="W1911" s="59"/>
      <c r="X1911" s="6"/>
    </row>
    <row r="1912" spans="1:24" s="77" customFormat="1" ht="15.75" x14ac:dyDescent="0.25">
      <c r="A1912" s="33" t="s">
        <v>290</v>
      </c>
      <c r="B1912" s="33" t="s">
        <v>333</v>
      </c>
      <c r="C1912" s="42" t="s">
        <v>186</v>
      </c>
      <c r="D1912" s="43" t="s">
        <v>187</v>
      </c>
      <c r="E1912" s="53"/>
      <c r="F1912" s="53"/>
      <c r="G1912" s="53"/>
      <c r="H1912" s="53"/>
      <c r="I1912" s="54"/>
      <c r="J1912" s="50"/>
      <c r="K1912" s="54"/>
      <c r="L1912" s="55"/>
      <c r="M1912" s="59"/>
      <c r="N1912" s="59"/>
      <c r="O1912" s="53"/>
      <c r="P1912" s="53"/>
      <c r="Q1912" s="57">
        <f t="shared" si="824"/>
        <v>0</v>
      </c>
      <c r="R1912" s="53"/>
      <c r="S1912" s="53">
        <f t="shared" si="829"/>
        <v>0</v>
      </c>
      <c r="T1912" s="58"/>
      <c r="U1912" s="58"/>
      <c r="V1912" s="53">
        <f t="shared" si="826"/>
        <v>0</v>
      </c>
      <c r="W1912" s="59"/>
      <c r="X1912" s="6"/>
    </row>
    <row r="1913" spans="1:24" s="77" customFormat="1" ht="31.5" x14ac:dyDescent="0.25">
      <c r="A1913" s="33" t="s">
        <v>290</v>
      </c>
      <c r="B1913" s="33" t="s">
        <v>333</v>
      </c>
      <c r="C1913" s="42" t="s">
        <v>188</v>
      </c>
      <c r="D1913" s="43" t="s">
        <v>189</v>
      </c>
      <c r="E1913" s="53"/>
      <c r="F1913" s="53"/>
      <c r="G1913" s="53"/>
      <c r="H1913" s="53"/>
      <c r="I1913" s="54"/>
      <c r="J1913" s="50"/>
      <c r="K1913" s="54"/>
      <c r="L1913" s="55"/>
      <c r="M1913" s="59"/>
      <c r="N1913" s="59"/>
      <c r="O1913" s="53"/>
      <c r="P1913" s="53"/>
      <c r="Q1913" s="57">
        <f t="shared" si="824"/>
        <v>0</v>
      </c>
      <c r="R1913" s="53"/>
      <c r="S1913" s="53">
        <f t="shared" si="829"/>
        <v>0</v>
      </c>
      <c r="T1913" s="58"/>
      <c r="U1913" s="58"/>
      <c r="V1913" s="53">
        <f t="shared" si="826"/>
        <v>0</v>
      </c>
      <c r="W1913" s="59"/>
      <c r="X1913" s="6"/>
    </row>
    <row r="1914" spans="1:24" s="77" customFormat="1" ht="15.75" x14ac:dyDescent="0.25">
      <c r="A1914" s="33" t="s">
        <v>290</v>
      </c>
      <c r="B1914" s="33" t="s">
        <v>333</v>
      </c>
      <c r="C1914" s="42" t="s">
        <v>124</v>
      </c>
      <c r="D1914" s="43" t="s">
        <v>165</v>
      </c>
      <c r="E1914" s="53"/>
      <c r="F1914" s="53"/>
      <c r="G1914" s="53"/>
      <c r="H1914" s="53"/>
      <c r="I1914" s="54"/>
      <c r="J1914" s="50"/>
      <c r="K1914" s="54"/>
      <c r="L1914" s="55"/>
      <c r="M1914" s="59"/>
      <c r="N1914" s="59"/>
      <c r="O1914" s="53"/>
      <c r="P1914" s="53"/>
      <c r="Q1914" s="57">
        <f t="shared" si="824"/>
        <v>0</v>
      </c>
      <c r="R1914" s="53"/>
      <c r="S1914" s="53">
        <f t="shared" si="829"/>
        <v>0</v>
      </c>
      <c r="T1914" s="58"/>
      <c r="U1914" s="58"/>
      <c r="V1914" s="53">
        <f t="shared" si="826"/>
        <v>0</v>
      </c>
      <c r="W1914" s="59"/>
      <c r="X1914" s="6"/>
    </row>
    <row r="1915" spans="1:24" s="77" customFormat="1" ht="15.75" x14ac:dyDescent="0.25">
      <c r="A1915" s="33" t="s">
        <v>290</v>
      </c>
      <c r="B1915" s="33" t="s">
        <v>333</v>
      </c>
      <c r="C1915" s="42" t="s">
        <v>125</v>
      </c>
      <c r="D1915" s="43" t="s">
        <v>166</v>
      </c>
      <c r="E1915" s="53"/>
      <c r="F1915" s="53"/>
      <c r="G1915" s="53"/>
      <c r="H1915" s="53"/>
      <c r="I1915" s="54"/>
      <c r="J1915" s="50"/>
      <c r="K1915" s="54"/>
      <c r="L1915" s="55"/>
      <c r="M1915" s="59"/>
      <c r="N1915" s="59"/>
      <c r="O1915" s="53"/>
      <c r="P1915" s="53"/>
      <c r="Q1915" s="57">
        <f t="shared" si="824"/>
        <v>0</v>
      </c>
      <c r="R1915" s="53"/>
      <c r="S1915" s="53">
        <f t="shared" si="829"/>
        <v>0</v>
      </c>
      <c r="T1915" s="58"/>
      <c r="U1915" s="58"/>
      <c r="V1915" s="53">
        <f t="shared" si="826"/>
        <v>0</v>
      </c>
      <c r="W1915" s="59"/>
      <c r="X1915" s="6"/>
    </row>
    <row r="1916" spans="1:24" s="77" customFormat="1" ht="47.25" x14ac:dyDescent="0.25">
      <c r="A1916" s="33" t="s">
        <v>290</v>
      </c>
      <c r="B1916" s="33" t="s">
        <v>333</v>
      </c>
      <c r="C1916" s="42" t="s">
        <v>34</v>
      </c>
      <c r="D1916" s="43" t="s">
        <v>167</v>
      </c>
      <c r="E1916" s="53"/>
      <c r="F1916" s="53"/>
      <c r="G1916" s="53"/>
      <c r="H1916" s="53"/>
      <c r="I1916" s="54"/>
      <c r="J1916" s="50"/>
      <c r="K1916" s="54"/>
      <c r="L1916" s="55"/>
      <c r="M1916" s="59"/>
      <c r="N1916" s="59"/>
      <c r="O1916" s="53"/>
      <c r="P1916" s="53"/>
      <c r="Q1916" s="57">
        <f t="shared" si="824"/>
        <v>0</v>
      </c>
      <c r="R1916" s="53"/>
      <c r="S1916" s="53">
        <f t="shared" si="829"/>
        <v>0</v>
      </c>
      <c r="T1916" s="58"/>
      <c r="U1916" s="58"/>
      <c r="V1916" s="53">
        <f t="shared" si="826"/>
        <v>0</v>
      </c>
      <c r="W1916" s="59"/>
      <c r="X1916" s="6"/>
    </row>
    <row r="1917" spans="1:24" s="77" customFormat="1" ht="15.75" x14ac:dyDescent="0.25">
      <c r="A1917" s="33" t="s">
        <v>290</v>
      </c>
      <c r="B1917" s="33" t="s">
        <v>333</v>
      </c>
      <c r="C1917" s="42" t="s">
        <v>35</v>
      </c>
      <c r="D1917" s="43" t="s">
        <v>168</v>
      </c>
      <c r="E1917" s="53"/>
      <c r="F1917" s="53"/>
      <c r="G1917" s="53"/>
      <c r="H1917" s="53"/>
      <c r="I1917" s="54"/>
      <c r="J1917" s="50"/>
      <c r="K1917" s="54"/>
      <c r="L1917" s="55"/>
      <c r="M1917" s="59"/>
      <c r="N1917" s="59"/>
      <c r="O1917" s="53"/>
      <c r="P1917" s="53"/>
      <c r="Q1917" s="57">
        <f t="shared" ref="Q1917:Q1937" si="830">O1917-P1917</f>
        <v>0</v>
      </c>
      <c r="R1917" s="53"/>
      <c r="S1917" s="53">
        <f t="shared" si="829"/>
        <v>0</v>
      </c>
      <c r="T1917" s="58"/>
      <c r="U1917" s="58"/>
      <c r="V1917" s="53">
        <f t="shared" ref="V1917:V1937" si="831">T1917-U1917</f>
        <v>0</v>
      </c>
      <c r="W1917" s="59"/>
      <c r="X1917" s="6"/>
    </row>
    <row r="1918" spans="1:24" s="77" customFormat="1" ht="31.5" x14ac:dyDescent="0.25">
      <c r="A1918" s="33" t="s">
        <v>290</v>
      </c>
      <c r="B1918" s="33" t="s">
        <v>333</v>
      </c>
      <c r="C1918" s="42" t="s">
        <v>36</v>
      </c>
      <c r="D1918" s="43" t="s">
        <v>190</v>
      </c>
      <c r="E1918" s="53"/>
      <c r="F1918" s="53"/>
      <c r="G1918" s="53"/>
      <c r="H1918" s="53"/>
      <c r="I1918" s="54"/>
      <c r="J1918" s="50"/>
      <c r="K1918" s="54"/>
      <c r="L1918" s="55"/>
      <c r="M1918" s="59"/>
      <c r="N1918" s="59"/>
      <c r="O1918" s="53"/>
      <c r="P1918" s="53"/>
      <c r="Q1918" s="57">
        <f t="shared" si="830"/>
        <v>0</v>
      </c>
      <c r="R1918" s="53"/>
      <c r="S1918" s="53">
        <f t="shared" si="829"/>
        <v>0</v>
      </c>
      <c r="T1918" s="58"/>
      <c r="U1918" s="58"/>
      <c r="V1918" s="53">
        <f t="shared" si="831"/>
        <v>0</v>
      </c>
      <c r="W1918" s="59"/>
      <c r="X1918" s="6"/>
    </row>
    <row r="1919" spans="1:24" s="77" customFormat="1" ht="31.5" x14ac:dyDescent="0.25">
      <c r="A1919" s="33" t="s">
        <v>290</v>
      </c>
      <c r="B1919" s="33" t="s">
        <v>333</v>
      </c>
      <c r="C1919" s="42" t="s">
        <v>37</v>
      </c>
      <c r="D1919" s="43" t="s">
        <v>191</v>
      </c>
      <c r="E1919" s="53"/>
      <c r="F1919" s="53"/>
      <c r="G1919" s="53"/>
      <c r="H1919" s="53"/>
      <c r="I1919" s="54"/>
      <c r="J1919" s="50"/>
      <c r="K1919" s="54"/>
      <c r="L1919" s="55"/>
      <c r="M1919" s="59"/>
      <c r="N1919" s="59"/>
      <c r="O1919" s="53"/>
      <c r="P1919" s="53"/>
      <c r="Q1919" s="57">
        <f t="shared" si="830"/>
        <v>0</v>
      </c>
      <c r="R1919" s="53"/>
      <c r="S1919" s="53">
        <f t="shared" ref="S1919:S1937" si="832">ROUND(R1919/12*3,0)</f>
        <v>0</v>
      </c>
      <c r="T1919" s="58"/>
      <c r="U1919" s="58"/>
      <c r="V1919" s="53">
        <f t="shared" si="831"/>
        <v>0</v>
      </c>
      <c r="W1919" s="59"/>
      <c r="X1919" s="6"/>
    </row>
    <row r="1920" spans="1:24" s="77" customFormat="1" ht="31.5" x14ac:dyDescent="0.25">
      <c r="A1920" s="33" t="s">
        <v>290</v>
      </c>
      <c r="B1920" s="33" t="s">
        <v>333</v>
      </c>
      <c r="C1920" s="42" t="s">
        <v>38</v>
      </c>
      <c r="D1920" s="43" t="s">
        <v>169</v>
      </c>
      <c r="E1920" s="53"/>
      <c r="F1920" s="53"/>
      <c r="G1920" s="53"/>
      <c r="H1920" s="53"/>
      <c r="I1920" s="54"/>
      <c r="J1920" s="50"/>
      <c r="K1920" s="54"/>
      <c r="L1920" s="55"/>
      <c r="M1920" s="59"/>
      <c r="N1920" s="59"/>
      <c r="O1920" s="53"/>
      <c r="P1920" s="53"/>
      <c r="Q1920" s="57">
        <f t="shared" si="830"/>
        <v>0</v>
      </c>
      <c r="R1920" s="53"/>
      <c r="S1920" s="53">
        <f t="shared" si="832"/>
        <v>0</v>
      </c>
      <c r="T1920" s="58"/>
      <c r="U1920" s="58"/>
      <c r="V1920" s="53">
        <f t="shared" si="831"/>
        <v>0</v>
      </c>
      <c r="W1920" s="59"/>
      <c r="X1920" s="6"/>
    </row>
    <row r="1921" spans="1:26" s="77" customFormat="1" ht="15.75" x14ac:dyDescent="0.25">
      <c r="A1921" s="33" t="s">
        <v>290</v>
      </c>
      <c r="B1921" s="33" t="s">
        <v>333</v>
      </c>
      <c r="C1921" s="42" t="s">
        <v>39</v>
      </c>
      <c r="D1921" s="43" t="s">
        <v>170</v>
      </c>
      <c r="E1921" s="53"/>
      <c r="F1921" s="53"/>
      <c r="G1921" s="53"/>
      <c r="H1921" s="53"/>
      <c r="I1921" s="54"/>
      <c r="J1921" s="50"/>
      <c r="K1921" s="54"/>
      <c r="L1921" s="55"/>
      <c r="M1921" s="59"/>
      <c r="N1921" s="59"/>
      <c r="O1921" s="53"/>
      <c r="P1921" s="53"/>
      <c r="Q1921" s="57">
        <f t="shared" si="830"/>
        <v>0</v>
      </c>
      <c r="R1921" s="53"/>
      <c r="S1921" s="53">
        <f t="shared" si="832"/>
        <v>0</v>
      </c>
      <c r="T1921" s="58"/>
      <c r="U1921" s="58"/>
      <c r="V1921" s="53">
        <f t="shared" si="831"/>
        <v>0</v>
      </c>
      <c r="W1921" s="59"/>
      <c r="X1921" s="6"/>
    </row>
    <row r="1922" spans="1:26" s="77" customFormat="1" ht="47.25" x14ac:dyDescent="0.25">
      <c r="A1922" s="33" t="s">
        <v>290</v>
      </c>
      <c r="B1922" s="33" t="s">
        <v>333</v>
      </c>
      <c r="C1922" s="42" t="s">
        <v>40</v>
      </c>
      <c r="D1922" s="43" t="s">
        <v>172</v>
      </c>
      <c r="E1922" s="53"/>
      <c r="F1922" s="53"/>
      <c r="G1922" s="53"/>
      <c r="H1922" s="53"/>
      <c r="I1922" s="54"/>
      <c r="J1922" s="50"/>
      <c r="K1922" s="54"/>
      <c r="L1922" s="55"/>
      <c r="M1922" s="59"/>
      <c r="N1922" s="59"/>
      <c r="O1922" s="53"/>
      <c r="P1922" s="53"/>
      <c r="Q1922" s="57">
        <f t="shared" si="830"/>
        <v>0</v>
      </c>
      <c r="R1922" s="53"/>
      <c r="S1922" s="53">
        <f t="shared" si="832"/>
        <v>0</v>
      </c>
      <c r="T1922" s="58"/>
      <c r="U1922" s="58"/>
      <c r="V1922" s="53">
        <f t="shared" si="831"/>
        <v>0</v>
      </c>
      <c r="W1922" s="59"/>
      <c r="X1922" s="6"/>
    </row>
    <row r="1923" spans="1:26" s="77" customFormat="1" ht="15.75" x14ac:dyDescent="0.25">
      <c r="A1923" s="33" t="s">
        <v>290</v>
      </c>
      <c r="B1923" s="33" t="s">
        <v>333</v>
      </c>
      <c r="C1923" s="42" t="s">
        <v>41</v>
      </c>
      <c r="D1923" s="43" t="s">
        <v>171</v>
      </c>
      <c r="E1923" s="53"/>
      <c r="F1923" s="53"/>
      <c r="G1923" s="53"/>
      <c r="H1923" s="53"/>
      <c r="I1923" s="54"/>
      <c r="J1923" s="50"/>
      <c r="K1923" s="54"/>
      <c r="L1923" s="55"/>
      <c r="M1923" s="59"/>
      <c r="N1923" s="59"/>
      <c r="O1923" s="53"/>
      <c r="P1923" s="53"/>
      <c r="Q1923" s="57">
        <f t="shared" si="830"/>
        <v>0</v>
      </c>
      <c r="R1923" s="53"/>
      <c r="S1923" s="53">
        <f t="shared" si="832"/>
        <v>0</v>
      </c>
      <c r="T1923" s="58"/>
      <c r="U1923" s="58"/>
      <c r="V1923" s="53">
        <f t="shared" si="831"/>
        <v>0</v>
      </c>
      <c r="W1923" s="59"/>
      <c r="X1923" s="6"/>
    </row>
    <row r="1924" spans="1:26" s="77" customFormat="1" ht="15.75" x14ac:dyDescent="0.25">
      <c r="A1924" s="33" t="s">
        <v>290</v>
      </c>
      <c r="B1924" s="33" t="s">
        <v>333</v>
      </c>
      <c r="C1924" s="42" t="s">
        <v>42</v>
      </c>
      <c r="D1924" s="43" t="s">
        <v>192</v>
      </c>
      <c r="E1924" s="53"/>
      <c r="F1924" s="53"/>
      <c r="G1924" s="53"/>
      <c r="H1924" s="53"/>
      <c r="I1924" s="54"/>
      <c r="J1924" s="50"/>
      <c r="K1924" s="54"/>
      <c r="L1924" s="55"/>
      <c r="M1924" s="59"/>
      <c r="N1924" s="59"/>
      <c r="O1924" s="53"/>
      <c r="P1924" s="53"/>
      <c r="Q1924" s="57">
        <f t="shared" si="830"/>
        <v>0</v>
      </c>
      <c r="R1924" s="53"/>
      <c r="S1924" s="53">
        <f t="shared" si="832"/>
        <v>0</v>
      </c>
      <c r="T1924" s="58"/>
      <c r="U1924" s="58"/>
      <c r="V1924" s="53">
        <f t="shared" si="831"/>
        <v>0</v>
      </c>
      <c r="W1924" s="59"/>
      <c r="X1924" s="6"/>
    </row>
    <row r="1925" spans="1:26" s="77" customFormat="1" ht="15.75" x14ac:dyDescent="0.25">
      <c r="A1925" s="33" t="s">
        <v>290</v>
      </c>
      <c r="B1925" s="33" t="s">
        <v>333</v>
      </c>
      <c r="C1925" s="42" t="s">
        <v>43</v>
      </c>
      <c r="D1925" s="43" t="s">
        <v>193</v>
      </c>
      <c r="E1925" s="53"/>
      <c r="F1925" s="53"/>
      <c r="G1925" s="53"/>
      <c r="H1925" s="53"/>
      <c r="I1925" s="54"/>
      <c r="J1925" s="50"/>
      <c r="K1925" s="54"/>
      <c r="L1925" s="55"/>
      <c r="M1925" s="59"/>
      <c r="N1925" s="59"/>
      <c r="O1925" s="53"/>
      <c r="P1925" s="53"/>
      <c r="Q1925" s="57">
        <f t="shared" si="830"/>
        <v>0</v>
      </c>
      <c r="R1925" s="53"/>
      <c r="S1925" s="53">
        <f t="shared" si="832"/>
        <v>0</v>
      </c>
      <c r="T1925" s="58"/>
      <c r="U1925" s="58"/>
      <c r="V1925" s="53">
        <f t="shared" si="831"/>
        <v>0</v>
      </c>
      <c r="W1925" s="59"/>
      <c r="X1925" s="6"/>
    </row>
    <row r="1926" spans="1:26" s="77" customFormat="1" ht="15.75" x14ac:dyDescent="0.25">
      <c r="A1926" s="33" t="s">
        <v>290</v>
      </c>
      <c r="B1926" s="33" t="s">
        <v>333</v>
      </c>
      <c r="C1926" s="42" t="s">
        <v>44</v>
      </c>
      <c r="D1926" s="43" t="s">
        <v>173</v>
      </c>
      <c r="E1926" s="53">
        <v>2337</v>
      </c>
      <c r="F1926" s="53">
        <f>ROUND(E1926/12*7,2)</f>
        <v>1363.25</v>
      </c>
      <c r="G1926" s="99">
        <v>1169</v>
      </c>
      <c r="H1926" s="99">
        <v>1169</v>
      </c>
      <c r="I1926" s="119"/>
      <c r="J1926" s="55"/>
      <c r="K1926" s="54">
        <f>G1926-F1926</f>
        <v>-194.25</v>
      </c>
      <c r="L1926" s="55">
        <f>ROUND(K1926*100/-F1926,2)</f>
        <v>14.25</v>
      </c>
      <c r="M1926" s="59"/>
      <c r="N1926" s="59"/>
      <c r="O1926" s="53">
        <v>42</v>
      </c>
      <c r="P1926" s="53">
        <v>42</v>
      </c>
      <c r="Q1926" s="57">
        <f t="shared" si="830"/>
        <v>0</v>
      </c>
      <c r="R1926" s="74">
        <v>4</v>
      </c>
      <c r="S1926" s="53">
        <f>ROUND(R1926/12*7,0)</f>
        <v>2</v>
      </c>
      <c r="T1926" s="58">
        <v>2</v>
      </c>
      <c r="U1926" s="58">
        <v>2</v>
      </c>
      <c r="V1926" s="53">
        <f t="shared" si="831"/>
        <v>0</v>
      </c>
      <c r="W1926" s="59"/>
      <c r="X1926" s="6"/>
    </row>
    <row r="1927" spans="1:26" s="77" customFormat="1" ht="15.75" x14ac:dyDescent="0.25">
      <c r="A1927" s="33" t="s">
        <v>290</v>
      </c>
      <c r="B1927" s="33" t="s">
        <v>333</v>
      </c>
      <c r="C1927" s="42" t="s">
        <v>45</v>
      </c>
      <c r="D1927" s="43" t="s">
        <v>187</v>
      </c>
      <c r="E1927" s="53"/>
      <c r="F1927" s="53"/>
      <c r="G1927" s="53"/>
      <c r="H1927" s="53"/>
      <c r="I1927" s="54"/>
      <c r="J1927" s="50"/>
      <c r="K1927" s="54"/>
      <c r="L1927" s="55"/>
      <c r="M1927" s="59"/>
      <c r="N1927" s="59"/>
      <c r="O1927" s="53"/>
      <c r="P1927" s="53"/>
      <c r="Q1927" s="57">
        <f t="shared" si="830"/>
        <v>0</v>
      </c>
      <c r="R1927" s="53"/>
      <c r="S1927" s="53">
        <f t="shared" si="832"/>
        <v>0</v>
      </c>
      <c r="T1927" s="58"/>
      <c r="U1927" s="58"/>
      <c r="V1927" s="53">
        <f t="shared" si="831"/>
        <v>0</v>
      </c>
      <c r="W1927" s="59"/>
      <c r="X1927" s="6"/>
    </row>
    <row r="1928" spans="1:26" s="77" customFormat="1" ht="15.75" x14ac:dyDescent="0.25">
      <c r="A1928" s="33" t="s">
        <v>290</v>
      </c>
      <c r="B1928" s="33" t="s">
        <v>333</v>
      </c>
      <c r="C1928" s="42" t="s">
        <v>46</v>
      </c>
      <c r="D1928" s="43" t="s">
        <v>194</v>
      </c>
      <c r="E1928" s="53"/>
      <c r="F1928" s="53"/>
      <c r="G1928" s="53"/>
      <c r="H1928" s="53"/>
      <c r="I1928" s="54"/>
      <c r="J1928" s="50"/>
      <c r="K1928" s="54"/>
      <c r="L1928" s="55"/>
      <c r="M1928" s="59"/>
      <c r="N1928" s="59"/>
      <c r="O1928" s="53"/>
      <c r="P1928" s="53"/>
      <c r="Q1928" s="57">
        <f t="shared" si="830"/>
        <v>0</v>
      </c>
      <c r="R1928" s="53"/>
      <c r="S1928" s="53">
        <f t="shared" si="832"/>
        <v>0</v>
      </c>
      <c r="T1928" s="58"/>
      <c r="U1928" s="58"/>
      <c r="V1928" s="53">
        <f t="shared" si="831"/>
        <v>0</v>
      </c>
      <c r="W1928" s="59"/>
      <c r="X1928" s="6"/>
    </row>
    <row r="1929" spans="1:26" s="77" customFormat="1" ht="15.75" x14ac:dyDescent="0.25">
      <c r="A1929" s="33" t="s">
        <v>290</v>
      </c>
      <c r="B1929" s="33" t="s">
        <v>333</v>
      </c>
      <c r="C1929" s="42" t="s">
        <v>47</v>
      </c>
      <c r="D1929" s="43" t="s">
        <v>121</v>
      </c>
      <c r="E1929" s="53"/>
      <c r="F1929" s="53"/>
      <c r="G1929" s="53"/>
      <c r="H1929" s="53"/>
      <c r="I1929" s="54"/>
      <c r="J1929" s="50"/>
      <c r="K1929" s="54"/>
      <c r="L1929" s="55"/>
      <c r="M1929" s="59"/>
      <c r="N1929" s="59"/>
      <c r="O1929" s="53"/>
      <c r="P1929" s="53"/>
      <c r="Q1929" s="57">
        <f t="shared" si="830"/>
        <v>0</v>
      </c>
      <c r="R1929" s="53"/>
      <c r="S1929" s="53">
        <f t="shared" si="832"/>
        <v>0</v>
      </c>
      <c r="T1929" s="58"/>
      <c r="U1929" s="58"/>
      <c r="V1929" s="53">
        <f t="shared" si="831"/>
        <v>0</v>
      </c>
      <c r="W1929" s="59"/>
      <c r="X1929" s="6"/>
    </row>
    <row r="1930" spans="1:26" s="77" customFormat="1" ht="15.75" x14ac:dyDescent="0.25">
      <c r="A1930" s="33" t="s">
        <v>290</v>
      </c>
      <c r="B1930" s="33" t="s">
        <v>333</v>
      </c>
      <c r="C1930" s="42" t="s">
        <v>48</v>
      </c>
      <c r="D1930" s="43" t="s">
        <v>195</v>
      </c>
      <c r="E1930" s="53"/>
      <c r="F1930" s="53"/>
      <c r="G1930" s="53"/>
      <c r="H1930" s="53"/>
      <c r="I1930" s="54"/>
      <c r="J1930" s="50"/>
      <c r="K1930" s="54"/>
      <c r="L1930" s="55"/>
      <c r="M1930" s="59"/>
      <c r="N1930" s="59"/>
      <c r="O1930" s="53"/>
      <c r="P1930" s="53"/>
      <c r="Q1930" s="57">
        <f t="shared" si="830"/>
        <v>0</v>
      </c>
      <c r="R1930" s="53"/>
      <c r="S1930" s="53">
        <f t="shared" si="832"/>
        <v>0</v>
      </c>
      <c r="T1930" s="58"/>
      <c r="U1930" s="58"/>
      <c r="V1930" s="53">
        <f t="shared" si="831"/>
        <v>0</v>
      </c>
      <c r="W1930" s="59"/>
      <c r="X1930" s="6"/>
    </row>
    <row r="1931" spans="1:26" s="77" customFormat="1" ht="31.5" x14ac:dyDescent="0.25">
      <c r="A1931" s="33" t="s">
        <v>290</v>
      </c>
      <c r="B1931" s="33" t="s">
        <v>333</v>
      </c>
      <c r="C1931" s="42" t="s">
        <v>128</v>
      </c>
      <c r="D1931" s="43" t="s">
        <v>118</v>
      </c>
      <c r="E1931" s="53"/>
      <c r="F1931" s="53"/>
      <c r="G1931" s="53"/>
      <c r="H1931" s="53"/>
      <c r="I1931" s="54"/>
      <c r="J1931" s="50"/>
      <c r="K1931" s="54"/>
      <c r="L1931" s="55"/>
      <c r="M1931" s="59"/>
      <c r="N1931" s="59"/>
      <c r="O1931" s="53"/>
      <c r="P1931" s="53"/>
      <c r="Q1931" s="57">
        <f t="shared" si="830"/>
        <v>0</v>
      </c>
      <c r="R1931" s="53"/>
      <c r="S1931" s="53">
        <f t="shared" si="832"/>
        <v>0</v>
      </c>
      <c r="T1931" s="58"/>
      <c r="U1931" s="58"/>
      <c r="V1931" s="53">
        <f t="shared" si="831"/>
        <v>0</v>
      </c>
      <c r="W1931" s="59"/>
      <c r="X1931" s="6"/>
    </row>
    <row r="1932" spans="1:26" s="77" customFormat="1" ht="15.75" x14ac:dyDescent="0.25">
      <c r="A1932" s="33" t="s">
        <v>290</v>
      </c>
      <c r="B1932" s="33" t="s">
        <v>333</v>
      </c>
      <c r="C1932" s="42" t="s">
        <v>47</v>
      </c>
      <c r="D1932" s="43" t="s">
        <v>121</v>
      </c>
      <c r="E1932" s="53"/>
      <c r="F1932" s="53"/>
      <c r="G1932" s="53"/>
      <c r="H1932" s="53"/>
      <c r="I1932" s="54"/>
      <c r="J1932" s="50"/>
      <c r="K1932" s="54"/>
      <c r="L1932" s="55"/>
      <c r="M1932" s="59"/>
      <c r="N1932" s="59"/>
      <c r="O1932" s="53"/>
      <c r="P1932" s="53"/>
      <c r="Q1932" s="57">
        <f t="shared" si="830"/>
        <v>0</v>
      </c>
      <c r="R1932" s="53"/>
      <c r="S1932" s="53">
        <f t="shared" si="832"/>
        <v>0</v>
      </c>
      <c r="T1932" s="58"/>
      <c r="U1932" s="58"/>
      <c r="V1932" s="53">
        <f t="shared" si="831"/>
        <v>0</v>
      </c>
      <c r="W1932" s="59"/>
      <c r="X1932" s="6"/>
    </row>
    <row r="1933" spans="1:26" s="77" customFormat="1" ht="31.5" x14ac:dyDescent="0.25">
      <c r="A1933" s="33" t="s">
        <v>290</v>
      </c>
      <c r="B1933" s="33" t="s">
        <v>333</v>
      </c>
      <c r="C1933" s="42" t="s">
        <v>49</v>
      </c>
      <c r="D1933" s="43" t="s">
        <v>196</v>
      </c>
      <c r="E1933" s="53"/>
      <c r="F1933" s="53"/>
      <c r="G1933" s="53"/>
      <c r="H1933" s="53"/>
      <c r="I1933" s="54"/>
      <c r="J1933" s="50"/>
      <c r="K1933" s="54"/>
      <c r="L1933" s="55"/>
      <c r="M1933" s="59"/>
      <c r="N1933" s="59"/>
      <c r="O1933" s="53"/>
      <c r="P1933" s="53"/>
      <c r="Q1933" s="57">
        <f t="shared" si="830"/>
        <v>0</v>
      </c>
      <c r="R1933" s="53"/>
      <c r="S1933" s="53">
        <f t="shared" si="832"/>
        <v>0</v>
      </c>
      <c r="T1933" s="58"/>
      <c r="U1933" s="58"/>
      <c r="V1933" s="53">
        <f t="shared" si="831"/>
        <v>0</v>
      </c>
      <c r="W1933" s="59"/>
      <c r="X1933" s="6"/>
    </row>
    <row r="1934" spans="1:26" s="77" customFormat="1" ht="31.5" x14ac:dyDescent="0.25">
      <c r="A1934" s="33" t="s">
        <v>290</v>
      </c>
      <c r="B1934" s="33" t="s">
        <v>333</v>
      </c>
      <c r="C1934" s="42" t="s">
        <v>197</v>
      </c>
      <c r="D1934" s="43" t="s">
        <v>198</v>
      </c>
      <c r="E1934" s="53"/>
      <c r="F1934" s="53"/>
      <c r="G1934" s="53"/>
      <c r="H1934" s="53"/>
      <c r="I1934" s="54"/>
      <c r="J1934" s="50"/>
      <c r="K1934" s="54"/>
      <c r="L1934" s="55"/>
      <c r="M1934" s="59"/>
      <c r="N1934" s="59"/>
      <c r="O1934" s="53"/>
      <c r="P1934" s="53"/>
      <c r="Q1934" s="57">
        <f t="shared" si="830"/>
        <v>0</v>
      </c>
      <c r="R1934" s="53"/>
      <c r="S1934" s="53">
        <f t="shared" si="832"/>
        <v>0</v>
      </c>
      <c r="T1934" s="58"/>
      <c r="U1934" s="58"/>
      <c r="V1934" s="53">
        <f t="shared" si="831"/>
        <v>0</v>
      </c>
      <c r="W1934" s="59"/>
      <c r="X1934" s="6"/>
    </row>
    <row r="1935" spans="1:26" s="77" customFormat="1" ht="47.25" x14ac:dyDescent="0.25">
      <c r="A1935" s="33" t="s">
        <v>290</v>
      </c>
      <c r="B1935" s="33" t="s">
        <v>333</v>
      </c>
      <c r="C1935" s="42" t="s">
        <v>199</v>
      </c>
      <c r="D1935" s="43" t="s">
        <v>200</v>
      </c>
      <c r="E1935" s="53"/>
      <c r="F1935" s="53"/>
      <c r="G1935" s="53"/>
      <c r="H1935" s="53"/>
      <c r="I1935" s="54"/>
      <c r="J1935" s="50"/>
      <c r="K1935" s="54"/>
      <c r="L1935" s="55"/>
      <c r="M1935" s="59"/>
      <c r="N1935" s="59"/>
      <c r="O1935" s="53"/>
      <c r="P1935" s="53"/>
      <c r="Q1935" s="57">
        <f t="shared" si="830"/>
        <v>0</v>
      </c>
      <c r="R1935" s="53"/>
      <c r="S1935" s="53">
        <f t="shared" si="832"/>
        <v>0</v>
      </c>
      <c r="T1935" s="58"/>
      <c r="U1935" s="58"/>
      <c r="V1935" s="53">
        <f t="shared" si="831"/>
        <v>0</v>
      </c>
      <c r="W1935" s="59"/>
      <c r="X1935" s="6"/>
      <c r="Y1935" s="177"/>
      <c r="Z1935" s="177"/>
    </row>
    <row r="1936" spans="1:26" s="77" customFormat="1" ht="31.5" x14ac:dyDescent="0.25">
      <c r="A1936" s="33" t="s">
        <v>290</v>
      </c>
      <c r="B1936" s="33" t="s">
        <v>333</v>
      </c>
      <c r="C1936" s="42" t="s">
        <v>201</v>
      </c>
      <c r="D1936" s="43" t="s">
        <v>202</v>
      </c>
      <c r="E1936" s="53"/>
      <c r="F1936" s="53"/>
      <c r="G1936" s="53"/>
      <c r="H1936" s="53"/>
      <c r="I1936" s="54"/>
      <c r="J1936" s="50"/>
      <c r="K1936" s="54"/>
      <c r="L1936" s="55"/>
      <c r="M1936" s="59"/>
      <c r="N1936" s="59"/>
      <c r="O1936" s="53"/>
      <c r="P1936" s="53"/>
      <c r="Q1936" s="57">
        <f t="shared" si="830"/>
        <v>0</v>
      </c>
      <c r="R1936" s="53"/>
      <c r="S1936" s="53">
        <f t="shared" si="832"/>
        <v>0</v>
      </c>
      <c r="T1936" s="58"/>
      <c r="U1936" s="58"/>
      <c r="V1936" s="53">
        <f t="shared" si="831"/>
        <v>0</v>
      </c>
      <c r="W1936" s="59"/>
      <c r="X1936" s="6"/>
    </row>
    <row r="1937" spans="1:27" s="77" customFormat="1" ht="47.25" x14ac:dyDescent="0.25">
      <c r="A1937" s="33" t="s">
        <v>290</v>
      </c>
      <c r="B1937" s="33" t="s">
        <v>333</v>
      </c>
      <c r="C1937" s="42" t="s">
        <v>203</v>
      </c>
      <c r="D1937" s="43" t="s">
        <v>204</v>
      </c>
      <c r="E1937" s="53"/>
      <c r="F1937" s="53"/>
      <c r="G1937" s="53"/>
      <c r="H1937" s="53"/>
      <c r="I1937" s="54"/>
      <c r="J1937" s="50"/>
      <c r="K1937" s="54"/>
      <c r="L1937" s="55"/>
      <c r="M1937" s="59"/>
      <c r="N1937" s="59"/>
      <c r="O1937" s="53"/>
      <c r="P1937" s="53"/>
      <c r="Q1937" s="57">
        <f t="shared" si="830"/>
        <v>0</v>
      </c>
      <c r="R1937" s="53"/>
      <c r="S1937" s="53">
        <f t="shared" si="832"/>
        <v>0</v>
      </c>
      <c r="T1937" s="58"/>
      <c r="U1937" s="58"/>
      <c r="V1937" s="53">
        <f t="shared" si="831"/>
        <v>0</v>
      </c>
      <c r="W1937" s="59"/>
      <c r="X1937" s="6"/>
    </row>
    <row r="1938" spans="1:27" s="77" customFormat="1" ht="31.5" x14ac:dyDescent="0.25">
      <c r="A1938" s="33" t="s">
        <v>290</v>
      </c>
      <c r="B1938" s="22" t="s">
        <v>334</v>
      </c>
      <c r="C1938" s="23" t="s">
        <v>102</v>
      </c>
      <c r="D1938" s="32" t="s">
        <v>50</v>
      </c>
      <c r="E1938" s="64">
        <f>SUM(E1939:E1985)</f>
        <v>25075</v>
      </c>
      <c r="F1938" s="64">
        <f>SUM(F1939:F1985)</f>
        <v>18794</v>
      </c>
      <c r="G1938" s="64">
        <f>SUM(G1939:G1985)</f>
        <v>25165.469999999998</v>
      </c>
      <c r="H1938" s="64">
        <f>SUM(H1939:H1985)</f>
        <v>19561</v>
      </c>
      <c r="I1938" s="64">
        <f>SUM(I1939:I1985)</f>
        <v>6481.09</v>
      </c>
      <c r="J1938" s="50">
        <f>ROUND(I1938/F1938*100,2)</f>
        <v>34.479999999999997</v>
      </c>
      <c r="K1938" s="64">
        <f>SUM(K1939:K1985)</f>
        <v>-109.62000000000171</v>
      </c>
      <c r="L1938" s="55">
        <f>ROUND(K1938*100/-F1938,2)</f>
        <v>0.57999999999999996</v>
      </c>
      <c r="M1938" s="64"/>
      <c r="N1938" s="64"/>
      <c r="O1938" s="64">
        <f t="shared" ref="O1938:V1938" si="833">SUM(O1939:O1982)</f>
        <v>0</v>
      </c>
      <c r="P1938" s="64">
        <f t="shared" si="833"/>
        <v>0</v>
      </c>
      <c r="Q1938" s="126">
        <f t="shared" si="833"/>
        <v>0</v>
      </c>
      <c r="R1938" s="64">
        <f t="shared" si="833"/>
        <v>0</v>
      </c>
      <c r="S1938" s="64">
        <f t="shared" si="833"/>
        <v>0</v>
      </c>
      <c r="T1938" s="136">
        <f t="shared" si="833"/>
        <v>0</v>
      </c>
      <c r="U1938" s="136">
        <f t="shared" si="833"/>
        <v>0</v>
      </c>
      <c r="V1938" s="64">
        <f t="shared" si="833"/>
        <v>0</v>
      </c>
      <c r="W1938" s="64"/>
      <c r="X1938" s="6"/>
    </row>
    <row r="1939" spans="1:27" s="77" customFormat="1" ht="63" x14ac:dyDescent="0.25">
      <c r="A1939" s="33" t="s">
        <v>290</v>
      </c>
      <c r="B1939" s="44" t="s">
        <v>334</v>
      </c>
      <c r="C1939" s="23" t="s">
        <v>102</v>
      </c>
      <c r="D1939" s="43" t="s">
        <v>205</v>
      </c>
      <c r="E1939" s="53"/>
      <c r="F1939" s="53"/>
      <c r="G1939" s="53"/>
      <c r="H1939" s="53"/>
      <c r="I1939" s="119"/>
      <c r="J1939" s="55"/>
      <c r="K1939" s="119"/>
      <c r="L1939" s="55"/>
      <c r="M1939" s="59"/>
      <c r="N1939" s="59"/>
      <c r="O1939" s="53"/>
      <c r="P1939" s="53"/>
      <c r="Q1939" s="59">
        <f>O1939-P1939</f>
        <v>0</v>
      </c>
      <c r="R1939" s="53"/>
      <c r="S1939" s="53">
        <f>ROUND(R1939/12*3,0)</f>
        <v>0</v>
      </c>
      <c r="T1939" s="53"/>
      <c r="U1939" s="53"/>
      <c r="V1939" s="53">
        <f>T1939-U1939</f>
        <v>0</v>
      </c>
      <c r="W1939" s="59"/>
      <c r="X1939" s="6"/>
    </row>
    <row r="1940" spans="1:27" s="77" customFormat="1" ht="15.75" x14ac:dyDescent="0.25">
      <c r="A1940" s="33" t="s">
        <v>290</v>
      </c>
      <c r="B1940" s="44" t="s">
        <v>334</v>
      </c>
      <c r="C1940" s="23" t="s">
        <v>366</v>
      </c>
      <c r="D1940" s="43" t="s">
        <v>369</v>
      </c>
      <c r="E1940" s="53"/>
      <c r="F1940" s="53"/>
      <c r="G1940" s="53"/>
      <c r="H1940" s="53"/>
      <c r="I1940" s="119"/>
      <c r="J1940" s="55"/>
      <c r="K1940" s="54"/>
      <c r="L1940" s="55"/>
      <c r="M1940" s="59"/>
      <c r="N1940" s="59"/>
      <c r="O1940" s="53"/>
      <c r="P1940" s="53"/>
      <c r="Q1940" s="57"/>
      <c r="R1940" s="53"/>
      <c r="S1940" s="53"/>
      <c r="T1940" s="58"/>
      <c r="U1940" s="58"/>
      <c r="V1940" s="53"/>
      <c r="W1940" s="59"/>
      <c r="X1940" s="6"/>
    </row>
    <row r="1941" spans="1:27" s="77" customFormat="1" ht="15.75" x14ac:dyDescent="0.25">
      <c r="A1941" s="33" t="s">
        <v>290</v>
      </c>
      <c r="B1941" s="44" t="s">
        <v>334</v>
      </c>
      <c r="C1941" s="23" t="s">
        <v>367</v>
      </c>
      <c r="D1941" s="43" t="s">
        <v>370</v>
      </c>
      <c r="E1941" s="53"/>
      <c r="F1941" s="53"/>
      <c r="G1941" s="53"/>
      <c r="H1941" s="53"/>
      <c r="I1941" s="54"/>
      <c r="J1941" s="50"/>
      <c r="K1941" s="54"/>
      <c r="L1941" s="55"/>
      <c r="M1941" s="59"/>
      <c r="N1941" s="59"/>
      <c r="O1941" s="53"/>
      <c r="P1941" s="53"/>
      <c r="Q1941" s="57"/>
      <c r="R1941" s="53"/>
      <c r="S1941" s="53"/>
      <c r="T1941" s="58"/>
      <c r="U1941" s="58"/>
      <c r="V1941" s="53"/>
      <c r="W1941" s="59"/>
      <c r="X1941" s="6"/>
    </row>
    <row r="1942" spans="1:27" s="77" customFormat="1" ht="31.5" x14ac:dyDescent="0.25">
      <c r="A1942" s="33" t="s">
        <v>290</v>
      </c>
      <c r="B1942" s="44" t="s">
        <v>334</v>
      </c>
      <c r="C1942" s="23" t="s">
        <v>368</v>
      </c>
      <c r="D1942" s="43" t="s">
        <v>371</v>
      </c>
      <c r="E1942" s="53"/>
      <c r="F1942" s="53"/>
      <c r="G1942" s="53"/>
      <c r="H1942" s="53"/>
      <c r="I1942" s="54"/>
      <c r="J1942" s="50"/>
      <c r="K1942" s="54"/>
      <c r="L1942" s="55"/>
      <c r="M1942" s="59"/>
      <c r="N1942" s="59"/>
      <c r="O1942" s="53"/>
      <c r="P1942" s="53"/>
      <c r="Q1942" s="57"/>
      <c r="R1942" s="53"/>
      <c r="S1942" s="53"/>
      <c r="T1942" s="58"/>
      <c r="U1942" s="58"/>
      <c r="V1942" s="53"/>
      <c r="W1942" s="59"/>
      <c r="X1942" s="6"/>
    </row>
    <row r="1943" spans="1:27" s="77" customFormat="1" ht="31.5" x14ac:dyDescent="0.25">
      <c r="A1943" s="33" t="s">
        <v>290</v>
      </c>
      <c r="B1943" s="44" t="s">
        <v>334</v>
      </c>
      <c r="C1943" s="37" t="s">
        <v>206</v>
      </c>
      <c r="D1943" s="43" t="s">
        <v>207</v>
      </c>
      <c r="E1943" s="53"/>
      <c r="F1943" s="53"/>
      <c r="G1943" s="53"/>
      <c r="H1943" s="53"/>
      <c r="I1943" s="54"/>
      <c r="J1943" s="50"/>
      <c r="K1943" s="54"/>
      <c r="L1943" s="55"/>
      <c r="M1943" s="59"/>
      <c r="N1943" s="59"/>
      <c r="O1943" s="53"/>
      <c r="P1943" s="53"/>
      <c r="Q1943" s="57">
        <f t="shared" ref="Q1943:Q1980" si="834">O1943-P1943</f>
        <v>0</v>
      </c>
      <c r="R1943" s="53"/>
      <c r="S1943" s="53">
        <f t="shared" ref="S1943:S1980" si="835">ROUND(R1943/12*3,0)</f>
        <v>0</v>
      </c>
      <c r="T1943" s="58"/>
      <c r="U1943" s="58"/>
      <c r="V1943" s="53">
        <f t="shared" ref="V1943:V1980" si="836">T1943-U1943</f>
        <v>0</v>
      </c>
      <c r="W1943" s="59"/>
      <c r="X1943" s="6"/>
    </row>
    <row r="1944" spans="1:27" s="77" customFormat="1" ht="31.5" x14ac:dyDescent="0.25">
      <c r="A1944" s="33" t="s">
        <v>290</v>
      </c>
      <c r="B1944" s="44" t="s">
        <v>334</v>
      </c>
      <c r="C1944" s="37" t="s">
        <v>208</v>
      </c>
      <c r="D1944" s="43" t="s">
        <v>209</v>
      </c>
      <c r="E1944" s="53"/>
      <c r="F1944" s="53">
        <f>E1944/12*1</f>
        <v>0</v>
      </c>
      <c r="G1944" s="53"/>
      <c r="H1944" s="53"/>
      <c r="I1944" s="54"/>
      <c r="J1944" s="50"/>
      <c r="K1944" s="54"/>
      <c r="L1944" s="55"/>
      <c r="M1944" s="59"/>
      <c r="N1944" s="59"/>
      <c r="O1944" s="53"/>
      <c r="P1944" s="53"/>
      <c r="Q1944" s="57">
        <f t="shared" si="834"/>
        <v>0</v>
      </c>
      <c r="R1944" s="53"/>
      <c r="S1944" s="53">
        <f t="shared" si="835"/>
        <v>0</v>
      </c>
      <c r="T1944" s="58"/>
      <c r="U1944" s="58"/>
      <c r="V1944" s="53">
        <f t="shared" si="836"/>
        <v>0</v>
      </c>
      <c r="W1944" s="59"/>
      <c r="X1944" s="6"/>
    </row>
    <row r="1945" spans="1:27" s="77" customFormat="1" ht="15.75" x14ac:dyDescent="0.25">
      <c r="A1945" s="33" t="s">
        <v>290</v>
      </c>
      <c r="B1945" s="44" t="s">
        <v>334</v>
      </c>
      <c r="C1945" s="37" t="s">
        <v>210</v>
      </c>
      <c r="D1945" s="43" t="s">
        <v>223</v>
      </c>
      <c r="E1945" s="53"/>
      <c r="F1945" s="53"/>
      <c r="G1945" s="53"/>
      <c r="H1945" s="53"/>
      <c r="I1945" s="54"/>
      <c r="J1945" s="50"/>
      <c r="K1945" s="54"/>
      <c r="L1945" s="55"/>
      <c r="M1945" s="59"/>
      <c r="N1945" s="59"/>
      <c r="O1945" s="53"/>
      <c r="P1945" s="53"/>
      <c r="Q1945" s="57">
        <f t="shared" si="834"/>
        <v>0</v>
      </c>
      <c r="R1945" s="53"/>
      <c r="S1945" s="53">
        <f t="shared" si="835"/>
        <v>0</v>
      </c>
      <c r="T1945" s="58"/>
      <c r="U1945" s="58"/>
      <c r="V1945" s="53">
        <f t="shared" si="836"/>
        <v>0</v>
      </c>
      <c r="W1945" s="59"/>
      <c r="X1945" s="6"/>
    </row>
    <row r="1946" spans="1:27" s="77" customFormat="1" ht="31.5" x14ac:dyDescent="0.25">
      <c r="A1946" s="33" t="s">
        <v>290</v>
      </c>
      <c r="B1946" s="44" t="s">
        <v>334</v>
      </c>
      <c r="C1946" s="37" t="s">
        <v>211</v>
      </c>
      <c r="D1946" s="43" t="s">
        <v>212</v>
      </c>
      <c r="E1946" s="53"/>
      <c r="F1946" s="53">
        <f>E1946/12*1</f>
        <v>0</v>
      </c>
      <c r="G1946" s="53"/>
      <c r="H1946" s="53"/>
      <c r="I1946" s="54"/>
      <c r="J1946" s="50"/>
      <c r="K1946" s="54"/>
      <c r="L1946" s="55"/>
      <c r="M1946" s="59"/>
      <c r="N1946" s="59"/>
      <c r="O1946" s="53"/>
      <c r="P1946" s="53"/>
      <c r="Q1946" s="57">
        <f t="shared" si="834"/>
        <v>0</v>
      </c>
      <c r="R1946" s="53"/>
      <c r="S1946" s="53">
        <f t="shared" si="835"/>
        <v>0</v>
      </c>
      <c r="T1946" s="58"/>
      <c r="U1946" s="58"/>
      <c r="V1946" s="53">
        <f t="shared" si="836"/>
        <v>0</v>
      </c>
      <c r="W1946" s="59"/>
      <c r="X1946" s="6"/>
    </row>
    <row r="1947" spans="1:27" s="77" customFormat="1" ht="15.75" x14ac:dyDescent="0.25">
      <c r="A1947" s="33" t="s">
        <v>290</v>
      </c>
      <c r="B1947" s="44" t="s">
        <v>334</v>
      </c>
      <c r="C1947" s="37" t="s">
        <v>213</v>
      </c>
      <c r="D1947" s="43" t="s">
        <v>214</v>
      </c>
      <c r="E1947" s="53"/>
      <c r="F1947" s="53"/>
      <c r="G1947" s="53"/>
      <c r="H1947" s="53"/>
      <c r="I1947" s="54"/>
      <c r="J1947" s="50"/>
      <c r="K1947" s="54"/>
      <c r="L1947" s="55"/>
      <c r="M1947" s="59"/>
      <c r="N1947" s="59"/>
      <c r="O1947" s="53"/>
      <c r="P1947" s="53"/>
      <c r="Q1947" s="57">
        <f t="shared" si="834"/>
        <v>0</v>
      </c>
      <c r="R1947" s="53"/>
      <c r="S1947" s="53">
        <f t="shared" si="835"/>
        <v>0</v>
      </c>
      <c r="T1947" s="58"/>
      <c r="U1947" s="58"/>
      <c r="V1947" s="53">
        <f t="shared" si="836"/>
        <v>0</v>
      </c>
      <c r="W1947" s="59"/>
      <c r="X1947" s="6"/>
    </row>
    <row r="1948" spans="1:27" s="77" customFormat="1" ht="31.5" x14ac:dyDescent="0.25">
      <c r="A1948" s="33" t="s">
        <v>290</v>
      </c>
      <c r="B1948" s="44" t="s">
        <v>334</v>
      </c>
      <c r="C1948" s="37" t="s">
        <v>215</v>
      </c>
      <c r="D1948" s="43" t="s">
        <v>216</v>
      </c>
      <c r="E1948" s="53">
        <v>3174</v>
      </c>
      <c r="F1948" s="53">
        <f>ROUND(E1948/12*7,0)</f>
        <v>1852</v>
      </c>
      <c r="G1948" s="59">
        <v>6251.77</v>
      </c>
      <c r="H1948" s="99">
        <v>3174</v>
      </c>
      <c r="I1948" s="119">
        <f t="shared" ref="I1948" si="837">G1948-F1948</f>
        <v>4399.7700000000004</v>
      </c>
      <c r="J1948" s="55">
        <f t="shared" ref="J1948" si="838">ROUND(I1948/F1948*100,2)</f>
        <v>237.57</v>
      </c>
      <c r="K1948" s="54"/>
      <c r="L1948" s="55"/>
      <c r="M1948" s="59"/>
      <c r="N1948" s="59"/>
      <c r="O1948" s="53"/>
      <c r="P1948" s="53"/>
      <c r="Q1948" s="57">
        <f t="shared" si="834"/>
        <v>0</v>
      </c>
      <c r="R1948" s="53"/>
      <c r="S1948" s="53">
        <f t="shared" si="835"/>
        <v>0</v>
      </c>
      <c r="T1948" s="58"/>
      <c r="U1948" s="58"/>
      <c r="V1948" s="53">
        <f t="shared" si="836"/>
        <v>0</v>
      </c>
      <c r="W1948" s="59"/>
      <c r="X1948" s="6"/>
      <c r="Y1948" s="177"/>
      <c r="Z1948" s="177"/>
      <c r="AA1948" s="177"/>
    </row>
    <row r="1949" spans="1:27" s="77" customFormat="1" ht="31.5" x14ac:dyDescent="0.25">
      <c r="A1949" s="33" t="s">
        <v>290</v>
      </c>
      <c r="B1949" s="44" t="s">
        <v>334</v>
      </c>
      <c r="C1949" s="37" t="s">
        <v>217</v>
      </c>
      <c r="D1949" s="43" t="s">
        <v>218</v>
      </c>
      <c r="E1949" s="53"/>
      <c r="F1949" s="53">
        <f>E1949/12*1</f>
        <v>0</v>
      </c>
      <c r="G1949" s="53"/>
      <c r="H1949" s="53"/>
      <c r="I1949" s="54"/>
      <c r="J1949" s="50"/>
      <c r="K1949" s="54"/>
      <c r="L1949" s="55"/>
      <c r="M1949" s="59"/>
      <c r="N1949" s="59"/>
      <c r="O1949" s="53"/>
      <c r="P1949" s="53"/>
      <c r="Q1949" s="57">
        <f t="shared" si="834"/>
        <v>0</v>
      </c>
      <c r="R1949" s="53"/>
      <c r="S1949" s="53">
        <f t="shared" si="835"/>
        <v>0</v>
      </c>
      <c r="T1949" s="58"/>
      <c r="U1949" s="58"/>
      <c r="V1949" s="53">
        <f t="shared" si="836"/>
        <v>0</v>
      </c>
      <c r="W1949" s="59"/>
      <c r="X1949" s="6"/>
    </row>
    <row r="1950" spans="1:27" s="77" customFormat="1" ht="31.5" x14ac:dyDescent="0.25">
      <c r="A1950" s="33" t="s">
        <v>290</v>
      </c>
      <c r="B1950" s="44" t="s">
        <v>334</v>
      </c>
      <c r="C1950" s="37" t="s">
        <v>219</v>
      </c>
      <c r="D1950" s="43" t="s">
        <v>220</v>
      </c>
      <c r="E1950" s="53"/>
      <c r="F1950" s="53">
        <f>E1950/12*1</f>
        <v>0</v>
      </c>
      <c r="G1950" s="53"/>
      <c r="H1950" s="53"/>
      <c r="I1950" s="54"/>
      <c r="J1950" s="50"/>
      <c r="K1950" s="54"/>
      <c r="L1950" s="55"/>
      <c r="M1950" s="59"/>
      <c r="N1950" s="59"/>
      <c r="O1950" s="53"/>
      <c r="P1950" s="53"/>
      <c r="Q1950" s="57">
        <f t="shared" si="834"/>
        <v>0</v>
      </c>
      <c r="R1950" s="53"/>
      <c r="S1950" s="53">
        <f t="shared" si="835"/>
        <v>0</v>
      </c>
      <c r="T1950" s="58"/>
      <c r="U1950" s="58"/>
      <c r="V1950" s="53">
        <f t="shared" si="836"/>
        <v>0</v>
      </c>
      <c r="W1950" s="59"/>
      <c r="X1950" s="6"/>
    </row>
    <row r="1951" spans="1:27" s="77" customFormat="1" ht="31.5" x14ac:dyDescent="0.25">
      <c r="A1951" s="33" t="s">
        <v>290</v>
      </c>
      <c r="B1951" s="44" t="s">
        <v>334</v>
      </c>
      <c r="C1951" s="37" t="s">
        <v>221</v>
      </c>
      <c r="D1951" s="43" t="s">
        <v>224</v>
      </c>
      <c r="E1951" s="53"/>
      <c r="F1951" s="53">
        <f>E1951/12*1</f>
        <v>0</v>
      </c>
      <c r="G1951" s="53"/>
      <c r="H1951" s="53"/>
      <c r="I1951" s="54"/>
      <c r="J1951" s="50"/>
      <c r="K1951" s="54"/>
      <c r="L1951" s="55"/>
      <c r="M1951" s="59"/>
      <c r="N1951" s="59"/>
      <c r="O1951" s="53"/>
      <c r="P1951" s="53"/>
      <c r="Q1951" s="57">
        <f t="shared" si="834"/>
        <v>0</v>
      </c>
      <c r="R1951" s="53"/>
      <c r="S1951" s="53">
        <f t="shared" si="835"/>
        <v>0</v>
      </c>
      <c r="T1951" s="58"/>
      <c r="U1951" s="58"/>
      <c r="V1951" s="53">
        <f t="shared" si="836"/>
        <v>0</v>
      </c>
      <c r="W1951" s="59"/>
      <c r="X1951" s="6"/>
    </row>
    <row r="1952" spans="1:27" s="77" customFormat="1" ht="31.5" x14ac:dyDescent="0.25">
      <c r="A1952" s="33" t="s">
        <v>290</v>
      </c>
      <c r="B1952" s="44" t="s">
        <v>334</v>
      </c>
      <c r="C1952" s="37" t="s">
        <v>222</v>
      </c>
      <c r="D1952" s="43" t="s">
        <v>225</v>
      </c>
      <c r="E1952" s="53"/>
      <c r="F1952" s="53">
        <f>E1952/12*1</f>
        <v>0</v>
      </c>
      <c r="G1952" s="53"/>
      <c r="H1952" s="53"/>
      <c r="I1952" s="54"/>
      <c r="J1952" s="50"/>
      <c r="K1952" s="54"/>
      <c r="L1952" s="55"/>
      <c r="M1952" s="59"/>
      <c r="N1952" s="59"/>
      <c r="O1952" s="53"/>
      <c r="P1952" s="53"/>
      <c r="Q1952" s="57">
        <f t="shared" si="834"/>
        <v>0</v>
      </c>
      <c r="R1952" s="53"/>
      <c r="S1952" s="53">
        <f t="shared" si="835"/>
        <v>0</v>
      </c>
      <c r="T1952" s="58"/>
      <c r="U1952" s="58"/>
      <c r="V1952" s="53">
        <f t="shared" si="836"/>
        <v>0</v>
      </c>
      <c r="W1952" s="59"/>
      <c r="X1952" s="6"/>
    </row>
    <row r="1953" spans="1:24" s="77" customFormat="1" ht="31.5" x14ac:dyDescent="0.25">
      <c r="A1953" s="33" t="s">
        <v>290</v>
      </c>
      <c r="B1953" s="44" t="s">
        <v>334</v>
      </c>
      <c r="C1953" s="37" t="s">
        <v>277</v>
      </c>
      <c r="D1953" s="43" t="s">
        <v>278</v>
      </c>
      <c r="E1953" s="53"/>
      <c r="F1953" s="53">
        <f>E1953/12*1</f>
        <v>0</v>
      </c>
      <c r="G1953" s="53"/>
      <c r="H1953" s="53"/>
      <c r="I1953" s="54"/>
      <c r="J1953" s="50"/>
      <c r="K1953" s="54"/>
      <c r="L1953" s="55"/>
      <c r="M1953" s="59"/>
      <c r="N1953" s="59"/>
      <c r="O1953" s="53"/>
      <c r="P1953" s="53"/>
      <c r="Q1953" s="57">
        <f t="shared" si="834"/>
        <v>0</v>
      </c>
      <c r="R1953" s="53"/>
      <c r="S1953" s="53">
        <f t="shared" si="835"/>
        <v>0</v>
      </c>
      <c r="T1953" s="58"/>
      <c r="U1953" s="58"/>
      <c r="V1953" s="53">
        <f t="shared" si="836"/>
        <v>0</v>
      </c>
      <c r="W1953" s="59"/>
      <c r="X1953" s="6"/>
    </row>
    <row r="1954" spans="1:24" s="77" customFormat="1" ht="15.75" x14ac:dyDescent="0.25">
      <c r="A1954" s="33" t="s">
        <v>290</v>
      </c>
      <c r="B1954" s="44" t="s">
        <v>334</v>
      </c>
      <c r="C1954" s="37" t="s">
        <v>226</v>
      </c>
      <c r="D1954" s="38" t="s">
        <v>405</v>
      </c>
      <c r="E1954" s="53">
        <v>0</v>
      </c>
      <c r="F1954" s="53">
        <f>E1954</f>
        <v>0</v>
      </c>
      <c r="G1954" s="53"/>
      <c r="H1954" s="53"/>
      <c r="I1954" s="119"/>
      <c r="J1954" s="55"/>
      <c r="K1954" s="54"/>
      <c r="L1954" s="55"/>
      <c r="M1954" s="59"/>
      <c r="N1954" s="59"/>
      <c r="O1954" s="53"/>
      <c r="P1954" s="53"/>
      <c r="Q1954" s="57">
        <f t="shared" si="834"/>
        <v>0</v>
      </c>
      <c r="R1954" s="53"/>
      <c r="S1954" s="53">
        <f t="shared" si="835"/>
        <v>0</v>
      </c>
      <c r="T1954" s="58"/>
      <c r="U1954" s="58"/>
      <c r="V1954" s="53">
        <f t="shared" si="836"/>
        <v>0</v>
      </c>
      <c r="W1954" s="59"/>
      <c r="X1954" s="6"/>
    </row>
    <row r="1955" spans="1:24" s="77" customFormat="1" ht="31.5" x14ac:dyDescent="0.25">
      <c r="A1955" s="33" t="s">
        <v>290</v>
      </c>
      <c r="B1955" s="44" t="s">
        <v>334</v>
      </c>
      <c r="C1955" s="37" t="s">
        <v>227</v>
      </c>
      <c r="D1955" s="43" t="s">
        <v>228</v>
      </c>
      <c r="E1955" s="53"/>
      <c r="F1955" s="53">
        <f t="shared" ref="F1955:F1962" si="839">E1955/12*1</f>
        <v>0</v>
      </c>
      <c r="G1955" s="53"/>
      <c r="H1955" s="53"/>
      <c r="I1955" s="54"/>
      <c r="J1955" s="50"/>
      <c r="K1955" s="54"/>
      <c r="L1955" s="55"/>
      <c r="M1955" s="59"/>
      <c r="N1955" s="59"/>
      <c r="O1955" s="53"/>
      <c r="P1955" s="53"/>
      <c r="Q1955" s="57">
        <f t="shared" si="834"/>
        <v>0</v>
      </c>
      <c r="R1955" s="53"/>
      <c r="S1955" s="53">
        <f t="shared" si="835"/>
        <v>0</v>
      </c>
      <c r="T1955" s="58"/>
      <c r="U1955" s="58"/>
      <c r="V1955" s="53">
        <f t="shared" si="836"/>
        <v>0</v>
      </c>
      <c r="W1955" s="59"/>
      <c r="X1955" s="6"/>
    </row>
    <row r="1956" spans="1:24" s="77" customFormat="1" ht="15.75" x14ac:dyDescent="0.25">
      <c r="A1956" s="33" t="s">
        <v>290</v>
      </c>
      <c r="B1956" s="44" t="s">
        <v>334</v>
      </c>
      <c r="C1956" s="37" t="s">
        <v>229</v>
      </c>
      <c r="D1956" s="43" t="s">
        <v>230</v>
      </c>
      <c r="E1956" s="53"/>
      <c r="F1956" s="53">
        <f t="shared" si="839"/>
        <v>0</v>
      </c>
      <c r="G1956" s="53"/>
      <c r="H1956" s="53"/>
      <c r="I1956" s="54"/>
      <c r="J1956" s="50"/>
      <c r="K1956" s="54"/>
      <c r="L1956" s="55"/>
      <c r="M1956" s="59"/>
      <c r="N1956" s="59"/>
      <c r="O1956" s="53"/>
      <c r="P1956" s="53"/>
      <c r="Q1956" s="57">
        <f t="shared" si="834"/>
        <v>0</v>
      </c>
      <c r="R1956" s="53"/>
      <c r="S1956" s="53">
        <f t="shared" si="835"/>
        <v>0</v>
      </c>
      <c r="T1956" s="58"/>
      <c r="U1956" s="58"/>
      <c r="V1956" s="53">
        <f t="shared" si="836"/>
        <v>0</v>
      </c>
      <c r="W1956" s="59"/>
      <c r="X1956" s="6"/>
    </row>
    <row r="1957" spans="1:24" s="77" customFormat="1" ht="15.75" x14ac:dyDescent="0.25">
      <c r="A1957" s="33" t="s">
        <v>290</v>
      </c>
      <c r="B1957" s="44" t="s">
        <v>334</v>
      </c>
      <c r="C1957" s="37" t="s">
        <v>376</v>
      </c>
      <c r="D1957" s="43" t="s">
        <v>358</v>
      </c>
      <c r="E1957" s="53"/>
      <c r="F1957" s="53">
        <f t="shared" si="839"/>
        <v>0</v>
      </c>
      <c r="G1957" s="53"/>
      <c r="H1957" s="53"/>
      <c r="I1957" s="54"/>
      <c r="J1957" s="50"/>
      <c r="K1957" s="54"/>
      <c r="L1957" s="55"/>
      <c r="M1957" s="59"/>
      <c r="N1957" s="59"/>
      <c r="O1957" s="53"/>
      <c r="P1957" s="53"/>
      <c r="Q1957" s="57">
        <f t="shared" si="834"/>
        <v>0</v>
      </c>
      <c r="R1957" s="53"/>
      <c r="S1957" s="53">
        <f t="shared" si="835"/>
        <v>0</v>
      </c>
      <c r="T1957" s="58"/>
      <c r="U1957" s="58"/>
      <c r="V1957" s="53">
        <f t="shared" si="836"/>
        <v>0</v>
      </c>
      <c r="W1957" s="59"/>
      <c r="X1957" s="6"/>
    </row>
    <row r="1958" spans="1:24" s="77" customFormat="1" ht="15.75" x14ac:dyDescent="0.25">
      <c r="A1958" s="33" t="s">
        <v>290</v>
      </c>
      <c r="B1958" s="44" t="s">
        <v>334</v>
      </c>
      <c r="C1958" s="37" t="s">
        <v>231</v>
      </c>
      <c r="D1958" s="43" t="s">
        <v>232</v>
      </c>
      <c r="E1958" s="53"/>
      <c r="F1958" s="53">
        <f t="shared" si="839"/>
        <v>0</v>
      </c>
      <c r="G1958" s="53"/>
      <c r="H1958" s="53"/>
      <c r="I1958" s="54"/>
      <c r="J1958" s="50"/>
      <c r="K1958" s="54"/>
      <c r="L1958" s="55"/>
      <c r="M1958" s="59"/>
      <c r="N1958" s="59"/>
      <c r="O1958" s="53"/>
      <c r="P1958" s="53"/>
      <c r="Q1958" s="57">
        <f t="shared" si="834"/>
        <v>0</v>
      </c>
      <c r="R1958" s="53"/>
      <c r="S1958" s="53">
        <f t="shared" si="835"/>
        <v>0</v>
      </c>
      <c r="T1958" s="58"/>
      <c r="U1958" s="58"/>
      <c r="V1958" s="53">
        <f t="shared" si="836"/>
        <v>0</v>
      </c>
      <c r="W1958" s="59"/>
      <c r="X1958" s="6"/>
    </row>
    <row r="1959" spans="1:24" s="77" customFormat="1" ht="15.75" x14ac:dyDescent="0.25">
      <c r="A1959" s="33" t="s">
        <v>290</v>
      </c>
      <c r="B1959" s="44" t="s">
        <v>334</v>
      </c>
      <c r="C1959" s="37" t="s">
        <v>233</v>
      </c>
      <c r="D1959" s="43" t="s">
        <v>234</v>
      </c>
      <c r="E1959" s="53"/>
      <c r="F1959" s="53">
        <f t="shared" si="839"/>
        <v>0</v>
      </c>
      <c r="G1959" s="53"/>
      <c r="H1959" s="53"/>
      <c r="I1959" s="54"/>
      <c r="J1959" s="50"/>
      <c r="K1959" s="54"/>
      <c r="L1959" s="55"/>
      <c r="M1959" s="59"/>
      <c r="N1959" s="59"/>
      <c r="O1959" s="53"/>
      <c r="P1959" s="53"/>
      <c r="Q1959" s="57">
        <f t="shared" si="834"/>
        <v>0</v>
      </c>
      <c r="R1959" s="53"/>
      <c r="S1959" s="53">
        <f t="shared" si="835"/>
        <v>0</v>
      </c>
      <c r="T1959" s="58"/>
      <c r="U1959" s="58"/>
      <c r="V1959" s="53">
        <f t="shared" si="836"/>
        <v>0</v>
      </c>
      <c r="W1959" s="59"/>
      <c r="X1959" s="6"/>
    </row>
    <row r="1960" spans="1:24" s="77" customFormat="1" ht="31.5" x14ac:dyDescent="0.25">
      <c r="A1960" s="33" t="s">
        <v>290</v>
      </c>
      <c r="B1960" s="44" t="s">
        <v>334</v>
      </c>
      <c r="C1960" s="37" t="s">
        <v>235</v>
      </c>
      <c r="D1960" s="43" t="s">
        <v>236</v>
      </c>
      <c r="E1960" s="53"/>
      <c r="F1960" s="53">
        <f t="shared" si="839"/>
        <v>0</v>
      </c>
      <c r="G1960" s="53"/>
      <c r="H1960" s="53"/>
      <c r="I1960" s="54"/>
      <c r="J1960" s="50"/>
      <c r="K1960" s="54"/>
      <c r="L1960" s="55"/>
      <c r="M1960" s="59"/>
      <c r="N1960" s="59"/>
      <c r="O1960" s="53"/>
      <c r="P1960" s="53"/>
      <c r="Q1960" s="57">
        <f t="shared" si="834"/>
        <v>0</v>
      </c>
      <c r="R1960" s="53"/>
      <c r="S1960" s="53">
        <f t="shared" si="835"/>
        <v>0</v>
      </c>
      <c r="T1960" s="58"/>
      <c r="U1960" s="58"/>
      <c r="V1960" s="53">
        <f t="shared" si="836"/>
        <v>0</v>
      </c>
      <c r="W1960" s="59"/>
      <c r="X1960" s="6"/>
    </row>
    <row r="1961" spans="1:24" s="77" customFormat="1" ht="31.5" x14ac:dyDescent="0.25">
      <c r="A1961" s="33" t="s">
        <v>290</v>
      </c>
      <c r="B1961" s="44" t="s">
        <v>334</v>
      </c>
      <c r="C1961" s="37" t="s">
        <v>237</v>
      </c>
      <c r="D1961" s="43" t="s">
        <v>238</v>
      </c>
      <c r="E1961" s="53"/>
      <c r="F1961" s="53">
        <f t="shared" si="839"/>
        <v>0</v>
      </c>
      <c r="G1961" s="53"/>
      <c r="H1961" s="53"/>
      <c r="I1961" s="54"/>
      <c r="J1961" s="50"/>
      <c r="K1961" s="54"/>
      <c r="L1961" s="55"/>
      <c r="M1961" s="59"/>
      <c r="N1961" s="59"/>
      <c r="O1961" s="53"/>
      <c r="P1961" s="53"/>
      <c r="Q1961" s="57">
        <f t="shared" si="834"/>
        <v>0</v>
      </c>
      <c r="R1961" s="53"/>
      <c r="S1961" s="53">
        <f t="shared" si="835"/>
        <v>0</v>
      </c>
      <c r="T1961" s="58"/>
      <c r="U1961" s="58"/>
      <c r="V1961" s="53">
        <f t="shared" si="836"/>
        <v>0</v>
      </c>
      <c r="W1961" s="59"/>
      <c r="X1961" s="6"/>
    </row>
    <row r="1962" spans="1:24" s="77" customFormat="1" ht="15.75" x14ac:dyDescent="0.25">
      <c r="A1962" s="33" t="s">
        <v>290</v>
      </c>
      <c r="B1962" s="44" t="s">
        <v>334</v>
      </c>
      <c r="C1962" s="37" t="s">
        <v>239</v>
      </c>
      <c r="D1962" s="43" t="s">
        <v>243</v>
      </c>
      <c r="E1962" s="53"/>
      <c r="F1962" s="53">
        <f t="shared" si="839"/>
        <v>0</v>
      </c>
      <c r="G1962" s="53"/>
      <c r="H1962" s="53"/>
      <c r="I1962" s="54"/>
      <c r="J1962" s="50"/>
      <c r="K1962" s="54"/>
      <c r="L1962" s="55"/>
      <c r="M1962" s="59"/>
      <c r="N1962" s="59"/>
      <c r="O1962" s="53"/>
      <c r="P1962" s="53"/>
      <c r="Q1962" s="57">
        <f t="shared" si="834"/>
        <v>0</v>
      </c>
      <c r="R1962" s="53"/>
      <c r="S1962" s="53">
        <f t="shared" si="835"/>
        <v>0</v>
      </c>
      <c r="T1962" s="58"/>
      <c r="U1962" s="58"/>
      <c r="V1962" s="53">
        <f t="shared" si="836"/>
        <v>0</v>
      </c>
      <c r="W1962" s="59"/>
      <c r="X1962" s="6"/>
    </row>
    <row r="1963" spans="1:24" s="77" customFormat="1" ht="15.75" x14ac:dyDescent="0.25">
      <c r="A1963" s="33" t="s">
        <v>290</v>
      </c>
      <c r="B1963" s="44" t="s">
        <v>334</v>
      </c>
      <c r="C1963" s="37" t="s">
        <v>240</v>
      </c>
      <c r="D1963" s="43" t="s">
        <v>244</v>
      </c>
      <c r="E1963" s="53"/>
      <c r="F1963" s="53"/>
      <c r="G1963" s="53"/>
      <c r="H1963" s="53"/>
      <c r="I1963" s="119">
        <f>G1963-F1963</f>
        <v>0</v>
      </c>
      <c r="J1963" s="55" t="e">
        <f>ROUND(I1963/F1963*100,2)</f>
        <v>#DIV/0!</v>
      </c>
      <c r="K1963" s="54">
        <f>G1963-F1963</f>
        <v>0</v>
      </c>
      <c r="L1963" s="55" t="e">
        <f>ROUND(K1963*100/-F1963,2)</f>
        <v>#DIV/0!</v>
      </c>
      <c r="M1963" s="59"/>
      <c r="N1963" s="59"/>
      <c r="O1963" s="53"/>
      <c r="P1963" s="53"/>
      <c r="Q1963" s="57">
        <f t="shared" si="834"/>
        <v>0</v>
      </c>
      <c r="R1963" s="53"/>
      <c r="S1963" s="53">
        <f t="shared" si="835"/>
        <v>0</v>
      </c>
      <c r="T1963" s="58"/>
      <c r="U1963" s="58"/>
      <c r="V1963" s="53">
        <f t="shared" si="836"/>
        <v>0</v>
      </c>
      <c r="W1963" s="59"/>
      <c r="X1963" s="6"/>
    </row>
    <row r="1964" spans="1:24" s="77" customFormat="1" ht="15.75" x14ac:dyDescent="0.25">
      <c r="A1964" s="33" t="s">
        <v>290</v>
      </c>
      <c r="B1964" s="44" t="s">
        <v>334</v>
      </c>
      <c r="C1964" s="37" t="s">
        <v>241</v>
      </c>
      <c r="D1964" s="43" t="s">
        <v>242</v>
      </c>
      <c r="E1964" s="53"/>
      <c r="F1964" s="53">
        <f t="shared" ref="F1964:F1979" si="840">E1964/12*1</f>
        <v>0</v>
      </c>
      <c r="G1964" s="53"/>
      <c r="H1964" s="53"/>
      <c r="I1964" s="54"/>
      <c r="J1964" s="50"/>
      <c r="K1964" s="54"/>
      <c r="L1964" s="55"/>
      <c r="M1964" s="59"/>
      <c r="N1964" s="59"/>
      <c r="O1964" s="53"/>
      <c r="P1964" s="53"/>
      <c r="Q1964" s="57">
        <f t="shared" si="834"/>
        <v>0</v>
      </c>
      <c r="R1964" s="53"/>
      <c r="S1964" s="53">
        <f t="shared" si="835"/>
        <v>0</v>
      </c>
      <c r="T1964" s="58"/>
      <c r="U1964" s="58"/>
      <c r="V1964" s="53">
        <f t="shared" si="836"/>
        <v>0</v>
      </c>
      <c r="W1964" s="59"/>
      <c r="X1964" s="6"/>
    </row>
    <row r="1965" spans="1:24" s="77" customFormat="1" ht="31.5" x14ac:dyDescent="0.25">
      <c r="A1965" s="33" t="s">
        <v>290</v>
      </c>
      <c r="B1965" s="44" t="s">
        <v>334</v>
      </c>
      <c r="C1965" s="37" t="s">
        <v>245</v>
      </c>
      <c r="D1965" s="43" t="s">
        <v>246</v>
      </c>
      <c r="E1965" s="53"/>
      <c r="F1965" s="53">
        <f t="shared" si="840"/>
        <v>0</v>
      </c>
      <c r="G1965" s="53"/>
      <c r="H1965" s="53"/>
      <c r="I1965" s="54"/>
      <c r="J1965" s="50"/>
      <c r="K1965" s="54"/>
      <c r="L1965" s="55"/>
      <c r="M1965" s="59"/>
      <c r="N1965" s="59"/>
      <c r="O1965" s="53"/>
      <c r="P1965" s="53"/>
      <c r="Q1965" s="57">
        <f t="shared" si="834"/>
        <v>0</v>
      </c>
      <c r="R1965" s="53"/>
      <c r="S1965" s="53">
        <f t="shared" si="835"/>
        <v>0</v>
      </c>
      <c r="T1965" s="58"/>
      <c r="U1965" s="58"/>
      <c r="V1965" s="53">
        <f t="shared" si="836"/>
        <v>0</v>
      </c>
      <c r="W1965" s="59"/>
      <c r="X1965" s="6"/>
    </row>
    <row r="1966" spans="1:24" s="77" customFormat="1" ht="15.75" x14ac:dyDescent="0.25">
      <c r="A1966" s="33" t="s">
        <v>290</v>
      </c>
      <c r="B1966" s="44" t="s">
        <v>334</v>
      </c>
      <c r="C1966" s="37" t="s">
        <v>247</v>
      </c>
      <c r="D1966" s="43" t="s">
        <v>248</v>
      </c>
      <c r="E1966" s="53"/>
      <c r="F1966" s="53">
        <f t="shared" si="840"/>
        <v>0</v>
      </c>
      <c r="G1966" s="53"/>
      <c r="H1966" s="53"/>
      <c r="I1966" s="54"/>
      <c r="J1966" s="50"/>
      <c r="K1966" s="54"/>
      <c r="L1966" s="55"/>
      <c r="M1966" s="59"/>
      <c r="N1966" s="59"/>
      <c r="O1966" s="53"/>
      <c r="P1966" s="53"/>
      <c r="Q1966" s="57">
        <f t="shared" si="834"/>
        <v>0</v>
      </c>
      <c r="R1966" s="53"/>
      <c r="S1966" s="53">
        <f t="shared" si="835"/>
        <v>0</v>
      </c>
      <c r="T1966" s="58"/>
      <c r="U1966" s="58"/>
      <c r="V1966" s="53">
        <f t="shared" si="836"/>
        <v>0</v>
      </c>
      <c r="W1966" s="59"/>
      <c r="X1966" s="6"/>
    </row>
    <row r="1967" spans="1:24" s="77" customFormat="1" ht="31.5" x14ac:dyDescent="0.25">
      <c r="A1967" s="33" t="s">
        <v>290</v>
      </c>
      <c r="B1967" s="44" t="s">
        <v>334</v>
      </c>
      <c r="C1967" s="37" t="s">
        <v>249</v>
      </c>
      <c r="D1967" s="43" t="s">
        <v>250</v>
      </c>
      <c r="E1967" s="53"/>
      <c r="F1967" s="53">
        <f t="shared" si="840"/>
        <v>0</v>
      </c>
      <c r="G1967" s="53"/>
      <c r="H1967" s="53"/>
      <c r="I1967" s="54"/>
      <c r="J1967" s="50"/>
      <c r="K1967" s="54"/>
      <c r="L1967" s="55"/>
      <c r="M1967" s="59"/>
      <c r="N1967" s="59"/>
      <c r="O1967" s="53"/>
      <c r="P1967" s="53"/>
      <c r="Q1967" s="57">
        <f t="shared" si="834"/>
        <v>0</v>
      </c>
      <c r="R1967" s="53"/>
      <c r="S1967" s="53">
        <f t="shared" si="835"/>
        <v>0</v>
      </c>
      <c r="T1967" s="58"/>
      <c r="U1967" s="58"/>
      <c r="V1967" s="53">
        <f t="shared" si="836"/>
        <v>0</v>
      </c>
      <c r="W1967" s="59"/>
      <c r="X1967" s="6"/>
    </row>
    <row r="1968" spans="1:24" s="77" customFormat="1" ht="15.75" x14ac:dyDescent="0.25">
      <c r="A1968" s="33" t="s">
        <v>290</v>
      </c>
      <c r="B1968" s="44" t="s">
        <v>334</v>
      </c>
      <c r="C1968" s="37" t="s">
        <v>251</v>
      </c>
      <c r="D1968" s="43" t="s">
        <v>260</v>
      </c>
      <c r="E1968" s="53"/>
      <c r="F1968" s="53">
        <f t="shared" si="840"/>
        <v>0</v>
      </c>
      <c r="G1968" s="53"/>
      <c r="H1968" s="53"/>
      <c r="I1968" s="54"/>
      <c r="J1968" s="50"/>
      <c r="K1968" s="54"/>
      <c r="L1968" s="55"/>
      <c r="M1968" s="59"/>
      <c r="N1968" s="59"/>
      <c r="O1968" s="53"/>
      <c r="P1968" s="53"/>
      <c r="Q1968" s="57">
        <f t="shared" si="834"/>
        <v>0</v>
      </c>
      <c r="R1968" s="53"/>
      <c r="S1968" s="53">
        <f t="shared" si="835"/>
        <v>0</v>
      </c>
      <c r="T1968" s="58"/>
      <c r="U1968" s="58"/>
      <c r="V1968" s="53">
        <f t="shared" si="836"/>
        <v>0</v>
      </c>
      <c r="W1968" s="59"/>
      <c r="X1968" s="6"/>
    </row>
    <row r="1969" spans="1:24" s="77" customFormat="1" ht="15.75" x14ac:dyDescent="0.25">
      <c r="A1969" s="33" t="s">
        <v>290</v>
      </c>
      <c r="B1969" s="44" t="s">
        <v>334</v>
      </c>
      <c r="C1969" s="37" t="s">
        <v>252</v>
      </c>
      <c r="D1969" s="43" t="s">
        <v>253</v>
      </c>
      <c r="E1969" s="53"/>
      <c r="F1969" s="53">
        <f t="shared" si="840"/>
        <v>0</v>
      </c>
      <c r="G1969" s="53"/>
      <c r="H1969" s="53"/>
      <c r="I1969" s="54"/>
      <c r="J1969" s="50"/>
      <c r="K1969" s="54"/>
      <c r="L1969" s="55"/>
      <c r="M1969" s="59"/>
      <c r="N1969" s="59"/>
      <c r="O1969" s="53"/>
      <c r="P1969" s="53"/>
      <c r="Q1969" s="57">
        <f t="shared" si="834"/>
        <v>0</v>
      </c>
      <c r="R1969" s="53"/>
      <c r="S1969" s="53">
        <f t="shared" si="835"/>
        <v>0</v>
      </c>
      <c r="T1969" s="58"/>
      <c r="U1969" s="58"/>
      <c r="V1969" s="53">
        <f t="shared" si="836"/>
        <v>0</v>
      </c>
      <c r="W1969" s="59"/>
      <c r="X1969" s="6"/>
    </row>
    <row r="1970" spans="1:24" s="77" customFormat="1" ht="15.75" x14ac:dyDescent="0.25">
      <c r="A1970" s="33" t="s">
        <v>290</v>
      </c>
      <c r="B1970" s="44" t="s">
        <v>334</v>
      </c>
      <c r="C1970" s="37" t="s">
        <v>254</v>
      </c>
      <c r="D1970" s="43" t="s">
        <v>255</v>
      </c>
      <c r="E1970" s="53"/>
      <c r="F1970" s="53">
        <f t="shared" si="840"/>
        <v>0</v>
      </c>
      <c r="G1970" s="53"/>
      <c r="H1970" s="53"/>
      <c r="I1970" s="54"/>
      <c r="J1970" s="50"/>
      <c r="K1970" s="54"/>
      <c r="L1970" s="55"/>
      <c r="M1970" s="59"/>
      <c r="N1970" s="59"/>
      <c r="O1970" s="53"/>
      <c r="P1970" s="53"/>
      <c r="Q1970" s="57">
        <f t="shared" si="834"/>
        <v>0</v>
      </c>
      <c r="R1970" s="53"/>
      <c r="S1970" s="53">
        <f t="shared" si="835"/>
        <v>0</v>
      </c>
      <c r="T1970" s="58"/>
      <c r="U1970" s="58"/>
      <c r="V1970" s="53">
        <f t="shared" si="836"/>
        <v>0</v>
      </c>
      <c r="W1970" s="59"/>
      <c r="X1970" s="6"/>
    </row>
    <row r="1971" spans="1:24" s="77" customFormat="1" ht="15.75" x14ac:dyDescent="0.25">
      <c r="A1971" s="33" t="s">
        <v>290</v>
      </c>
      <c r="B1971" s="44" t="s">
        <v>334</v>
      </c>
      <c r="C1971" s="37" t="s">
        <v>256</v>
      </c>
      <c r="D1971" s="43" t="s">
        <v>257</v>
      </c>
      <c r="E1971" s="53"/>
      <c r="F1971" s="53">
        <f t="shared" si="840"/>
        <v>0</v>
      </c>
      <c r="G1971" s="53"/>
      <c r="H1971" s="53"/>
      <c r="I1971" s="54"/>
      <c r="J1971" s="50"/>
      <c r="K1971" s="54"/>
      <c r="L1971" s="55"/>
      <c r="M1971" s="59"/>
      <c r="N1971" s="59"/>
      <c r="O1971" s="53"/>
      <c r="P1971" s="53"/>
      <c r="Q1971" s="57">
        <f t="shared" si="834"/>
        <v>0</v>
      </c>
      <c r="R1971" s="53"/>
      <c r="S1971" s="53">
        <f t="shared" si="835"/>
        <v>0</v>
      </c>
      <c r="T1971" s="58"/>
      <c r="U1971" s="58"/>
      <c r="V1971" s="53">
        <f t="shared" si="836"/>
        <v>0</v>
      </c>
      <c r="W1971" s="59"/>
      <c r="X1971" s="6"/>
    </row>
    <row r="1972" spans="1:24" s="77" customFormat="1" ht="31.5" x14ac:dyDescent="0.25">
      <c r="A1972" s="33" t="s">
        <v>290</v>
      </c>
      <c r="B1972" s="44" t="s">
        <v>334</v>
      </c>
      <c r="C1972" s="37" t="s">
        <v>258</v>
      </c>
      <c r="D1972" s="43" t="s">
        <v>259</v>
      </c>
      <c r="E1972" s="53"/>
      <c r="F1972" s="53">
        <f t="shared" si="840"/>
        <v>0</v>
      </c>
      <c r="G1972" s="53"/>
      <c r="H1972" s="53"/>
      <c r="I1972" s="54"/>
      <c r="J1972" s="50"/>
      <c r="K1972" s="54"/>
      <c r="L1972" s="55"/>
      <c r="M1972" s="59"/>
      <c r="N1972" s="59"/>
      <c r="O1972" s="53"/>
      <c r="P1972" s="53"/>
      <c r="Q1972" s="57">
        <f t="shared" si="834"/>
        <v>0</v>
      </c>
      <c r="R1972" s="53"/>
      <c r="S1972" s="53">
        <f t="shared" si="835"/>
        <v>0</v>
      </c>
      <c r="T1972" s="58"/>
      <c r="U1972" s="58"/>
      <c r="V1972" s="53">
        <f t="shared" si="836"/>
        <v>0</v>
      </c>
      <c r="W1972" s="59"/>
      <c r="X1972" s="6"/>
    </row>
    <row r="1973" spans="1:24" s="77" customFormat="1" ht="15.75" x14ac:dyDescent="0.25">
      <c r="A1973" s="33" t="s">
        <v>290</v>
      </c>
      <c r="B1973" s="44" t="s">
        <v>334</v>
      </c>
      <c r="C1973" s="37" t="s">
        <v>261</v>
      </c>
      <c r="D1973" s="43" t="s">
        <v>262</v>
      </c>
      <c r="E1973" s="53"/>
      <c r="F1973" s="53">
        <f t="shared" si="840"/>
        <v>0</v>
      </c>
      <c r="G1973" s="53"/>
      <c r="H1973" s="53"/>
      <c r="I1973" s="54"/>
      <c r="J1973" s="50"/>
      <c r="K1973" s="54"/>
      <c r="L1973" s="55"/>
      <c r="M1973" s="59"/>
      <c r="N1973" s="59"/>
      <c r="O1973" s="53"/>
      <c r="P1973" s="53"/>
      <c r="Q1973" s="57">
        <f t="shared" si="834"/>
        <v>0</v>
      </c>
      <c r="R1973" s="53"/>
      <c r="S1973" s="53">
        <f t="shared" si="835"/>
        <v>0</v>
      </c>
      <c r="T1973" s="58"/>
      <c r="U1973" s="58"/>
      <c r="V1973" s="53">
        <f t="shared" si="836"/>
        <v>0</v>
      </c>
      <c r="W1973" s="59"/>
      <c r="X1973" s="6"/>
    </row>
    <row r="1974" spans="1:24" s="77" customFormat="1" ht="47.25" x14ac:dyDescent="0.25">
      <c r="A1974" s="33" t="s">
        <v>290</v>
      </c>
      <c r="B1974" s="44" t="s">
        <v>334</v>
      </c>
      <c r="C1974" s="37" t="s">
        <v>263</v>
      </c>
      <c r="D1974" s="43" t="s">
        <v>264</v>
      </c>
      <c r="E1974" s="53"/>
      <c r="F1974" s="53">
        <f t="shared" si="840"/>
        <v>0</v>
      </c>
      <c r="G1974" s="53"/>
      <c r="H1974" s="53"/>
      <c r="I1974" s="54"/>
      <c r="J1974" s="50"/>
      <c r="K1974" s="54"/>
      <c r="L1974" s="55"/>
      <c r="M1974" s="59"/>
      <c r="N1974" s="59"/>
      <c r="O1974" s="53"/>
      <c r="P1974" s="53"/>
      <c r="Q1974" s="57">
        <f t="shared" si="834"/>
        <v>0</v>
      </c>
      <c r="R1974" s="53"/>
      <c r="S1974" s="53">
        <f t="shared" si="835"/>
        <v>0</v>
      </c>
      <c r="T1974" s="58"/>
      <c r="U1974" s="58"/>
      <c r="V1974" s="53">
        <f t="shared" si="836"/>
        <v>0</v>
      </c>
      <c r="W1974" s="59"/>
      <c r="X1974" s="6"/>
    </row>
    <row r="1975" spans="1:24" s="77" customFormat="1" ht="15.75" x14ac:dyDescent="0.25">
      <c r="A1975" s="33" t="s">
        <v>290</v>
      </c>
      <c r="B1975" s="44" t="s">
        <v>334</v>
      </c>
      <c r="C1975" s="37" t="s">
        <v>265</v>
      </c>
      <c r="D1975" s="43" t="s">
        <v>266</v>
      </c>
      <c r="E1975" s="53"/>
      <c r="F1975" s="53">
        <f t="shared" si="840"/>
        <v>0</v>
      </c>
      <c r="G1975" s="53"/>
      <c r="H1975" s="53"/>
      <c r="I1975" s="54"/>
      <c r="J1975" s="50"/>
      <c r="K1975" s="54"/>
      <c r="L1975" s="55"/>
      <c r="M1975" s="59"/>
      <c r="N1975" s="59"/>
      <c r="O1975" s="53"/>
      <c r="P1975" s="53"/>
      <c r="Q1975" s="57">
        <f t="shared" si="834"/>
        <v>0</v>
      </c>
      <c r="R1975" s="53"/>
      <c r="S1975" s="53">
        <f t="shared" si="835"/>
        <v>0</v>
      </c>
      <c r="T1975" s="58"/>
      <c r="U1975" s="58"/>
      <c r="V1975" s="53">
        <f t="shared" si="836"/>
        <v>0</v>
      </c>
      <c r="W1975" s="59"/>
      <c r="X1975" s="6"/>
    </row>
    <row r="1976" spans="1:24" s="77" customFormat="1" ht="31.5" x14ac:dyDescent="0.25">
      <c r="A1976" s="33" t="s">
        <v>290</v>
      </c>
      <c r="B1976" s="44" t="s">
        <v>334</v>
      </c>
      <c r="C1976" s="37" t="s">
        <v>267</v>
      </c>
      <c r="D1976" s="43" t="s">
        <v>268</v>
      </c>
      <c r="E1976" s="53"/>
      <c r="F1976" s="53">
        <f t="shared" si="840"/>
        <v>0</v>
      </c>
      <c r="G1976" s="53"/>
      <c r="H1976" s="53"/>
      <c r="I1976" s="54"/>
      <c r="J1976" s="50"/>
      <c r="K1976" s="54"/>
      <c r="L1976" s="55"/>
      <c r="M1976" s="59"/>
      <c r="N1976" s="59"/>
      <c r="O1976" s="53"/>
      <c r="P1976" s="53"/>
      <c r="Q1976" s="57">
        <f t="shared" si="834"/>
        <v>0</v>
      </c>
      <c r="R1976" s="53"/>
      <c r="S1976" s="53">
        <f t="shared" si="835"/>
        <v>0</v>
      </c>
      <c r="T1976" s="58"/>
      <c r="U1976" s="58"/>
      <c r="V1976" s="53">
        <f t="shared" si="836"/>
        <v>0</v>
      </c>
      <c r="W1976" s="59"/>
      <c r="X1976" s="6"/>
    </row>
    <row r="1977" spans="1:24" s="77" customFormat="1" ht="15.75" x14ac:dyDescent="0.25">
      <c r="A1977" s="33" t="s">
        <v>290</v>
      </c>
      <c r="B1977" s="44" t="s">
        <v>334</v>
      </c>
      <c r="C1977" s="37" t="s">
        <v>269</v>
      </c>
      <c r="D1977" s="43" t="s">
        <v>270</v>
      </c>
      <c r="E1977" s="53"/>
      <c r="F1977" s="53">
        <f t="shared" si="840"/>
        <v>0</v>
      </c>
      <c r="G1977" s="53"/>
      <c r="H1977" s="53"/>
      <c r="I1977" s="54"/>
      <c r="J1977" s="50"/>
      <c r="K1977" s="54"/>
      <c r="L1977" s="55"/>
      <c r="M1977" s="59"/>
      <c r="N1977" s="59"/>
      <c r="O1977" s="53"/>
      <c r="P1977" s="53"/>
      <c r="Q1977" s="57">
        <f t="shared" si="834"/>
        <v>0</v>
      </c>
      <c r="R1977" s="53"/>
      <c r="S1977" s="53">
        <f t="shared" si="835"/>
        <v>0</v>
      </c>
      <c r="T1977" s="58"/>
      <c r="U1977" s="58"/>
      <c r="V1977" s="53">
        <f t="shared" si="836"/>
        <v>0</v>
      </c>
      <c r="W1977" s="59"/>
      <c r="X1977" s="6"/>
    </row>
    <row r="1978" spans="1:24" s="77" customFormat="1" ht="31.5" x14ac:dyDescent="0.25">
      <c r="A1978" s="33" t="s">
        <v>290</v>
      </c>
      <c r="B1978" s="44" t="s">
        <v>334</v>
      </c>
      <c r="C1978" s="37" t="s">
        <v>271</v>
      </c>
      <c r="D1978" s="43" t="s">
        <v>272</v>
      </c>
      <c r="E1978" s="53"/>
      <c r="F1978" s="53">
        <f t="shared" si="840"/>
        <v>0</v>
      </c>
      <c r="G1978" s="53"/>
      <c r="H1978" s="53"/>
      <c r="I1978" s="54"/>
      <c r="J1978" s="50"/>
      <c r="K1978" s="54"/>
      <c r="L1978" s="55"/>
      <c r="M1978" s="59"/>
      <c r="N1978" s="59"/>
      <c r="O1978" s="53"/>
      <c r="P1978" s="53"/>
      <c r="Q1978" s="57">
        <f t="shared" si="834"/>
        <v>0</v>
      </c>
      <c r="R1978" s="53"/>
      <c r="S1978" s="53">
        <f t="shared" si="835"/>
        <v>0</v>
      </c>
      <c r="T1978" s="58"/>
      <c r="U1978" s="58"/>
      <c r="V1978" s="53">
        <f t="shared" si="836"/>
        <v>0</v>
      </c>
      <c r="W1978" s="59"/>
      <c r="X1978" s="6"/>
    </row>
    <row r="1979" spans="1:24" s="77" customFormat="1" ht="15.75" x14ac:dyDescent="0.25">
      <c r="A1979" s="33" t="s">
        <v>290</v>
      </c>
      <c r="B1979" s="44" t="s">
        <v>334</v>
      </c>
      <c r="C1979" s="37" t="s">
        <v>273</v>
      </c>
      <c r="D1979" s="43" t="s">
        <v>274</v>
      </c>
      <c r="E1979" s="53"/>
      <c r="F1979" s="53">
        <f t="shared" si="840"/>
        <v>0</v>
      </c>
      <c r="G1979" s="53"/>
      <c r="H1979" s="53"/>
      <c r="I1979" s="54"/>
      <c r="J1979" s="50"/>
      <c r="K1979" s="54"/>
      <c r="L1979" s="55"/>
      <c r="M1979" s="59"/>
      <c r="N1979" s="59"/>
      <c r="O1979" s="53"/>
      <c r="P1979" s="53"/>
      <c r="Q1979" s="57">
        <f t="shared" si="834"/>
        <v>0</v>
      </c>
      <c r="R1979" s="53"/>
      <c r="S1979" s="53">
        <f t="shared" si="835"/>
        <v>0</v>
      </c>
      <c r="T1979" s="58"/>
      <c r="U1979" s="58"/>
      <c r="V1979" s="53">
        <f t="shared" si="836"/>
        <v>0</v>
      </c>
      <c r="W1979" s="59"/>
      <c r="X1979" s="6"/>
    </row>
    <row r="1980" spans="1:24" s="77" customFormat="1" ht="31.5" x14ac:dyDescent="0.25">
      <c r="A1980" s="33" t="s">
        <v>290</v>
      </c>
      <c r="B1980" s="44" t="s">
        <v>334</v>
      </c>
      <c r="C1980" s="37" t="s">
        <v>275</v>
      </c>
      <c r="D1980" s="43" t="s">
        <v>276</v>
      </c>
      <c r="E1980" s="53"/>
      <c r="F1980" s="53"/>
      <c r="G1980" s="53"/>
      <c r="H1980" s="53"/>
      <c r="I1980" s="54"/>
      <c r="J1980" s="50"/>
      <c r="K1980" s="54"/>
      <c r="L1980" s="55"/>
      <c r="M1980" s="59"/>
      <c r="N1980" s="59"/>
      <c r="O1980" s="53"/>
      <c r="P1980" s="53"/>
      <c r="Q1980" s="57">
        <f t="shared" si="834"/>
        <v>0</v>
      </c>
      <c r="R1980" s="53"/>
      <c r="S1980" s="53">
        <f t="shared" si="835"/>
        <v>0</v>
      </c>
      <c r="T1980" s="58"/>
      <c r="U1980" s="58"/>
      <c r="V1980" s="53">
        <f t="shared" si="836"/>
        <v>0</v>
      </c>
      <c r="W1980" s="59"/>
      <c r="X1980" s="6"/>
    </row>
    <row r="1981" spans="1:24" s="77" customFormat="1" ht="15.75" x14ac:dyDescent="0.25">
      <c r="A1981" s="33" t="s">
        <v>290</v>
      </c>
      <c r="B1981" s="44" t="s">
        <v>334</v>
      </c>
      <c r="C1981" s="37" t="s">
        <v>352</v>
      </c>
      <c r="D1981" s="43" t="s">
        <v>350</v>
      </c>
      <c r="E1981" s="53"/>
      <c r="F1981" s="53">
        <f>ROUND(E1981/12*7,0)</f>
        <v>0</v>
      </c>
      <c r="G1981" s="59">
        <v>2081.3200000000002</v>
      </c>
      <c r="H1981" s="99"/>
      <c r="I1981" s="119">
        <f t="shared" ref="I1981" si="841">G1981-F1981</f>
        <v>2081.3200000000002</v>
      </c>
      <c r="J1981" s="55" t="e">
        <f t="shared" ref="J1981" si="842">ROUND(I1981/F1981*100,2)</f>
        <v>#DIV/0!</v>
      </c>
      <c r="K1981" s="54"/>
      <c r="L1981" s="55"/>
      <c r="M1981" s="59"/>
      <c r="N1981" s="59"/>
      <c r="O1981" s="53"/>
      <c r="P1981" s="53"/>
      <c r="Q1981" s="57"/>
      <c r="R1981" s="53"/>
      <c r="S1981" s="53"/>
      <c r="T1981" s="58"/>
      <c r="U1981" s="58"/>
      <c r="V1981" s="53"/>
      <c r="W1981" s="59"/>
      <c r="X1981" s="6"/>
    </row>
    <row r="1982" spans="1:24" s="77" customFormat="1" ht="15.75" x14ac:dyDescent="0.25">
      <c r="A1982" s="33" t="s">
        <v>290</v>
      </c>
      <c r="B1982" s="44" t="s">
        <v>334</v>
      </c>
      <c r="C1982" s="37" t="s">
        <v>353</v>
      </c>
      <c r="D1982" s="38" t="s">
        <v>354</v>
      </c>
      <c r="E1982" s="53"/>
      <c r="F1982" s="99">
        <f>E1982/12*1</f>
        <v>0</v>
      </c>
      <c r="G1982" s="53"/>
      <c r="H1982" s="53"/>
      <c r="I1982" s="54"/>
      <c r="J1982" s="50"/>
      <c r="K1982" s="54"/>
      <c r="L1982" s="55"/>
      <c r="M1982" s="59"/>
      <c r="N1982" s="59"/>
      <c r="O1982" s="53"/>
      <c r="P1982" s="53"/>
      <c r="Q1982" s="57">
        <f>O1982-P1982</f>
        <v>0</v>
      </c>
      <c r="R1982" s="53"/>
      <c r="S1982" s="53">
        <f>ROUND(R1982/12*3,0)</f>
        <v>0</v>
      </c>
      <c r="T1982" s="58"/>
      <c r="U1982" s="58"/>
      <c r="V1982" s="53">
        <f>T1982-U1982</f>
        <v>0</v>
      </c>
      <c r="W1982" s="59"/>
      <c r="X1982" s="6"/>
    </row>
    <row r="1983" spans="1:24" s="77" customFormat="1" ht="15.75" x14ac:dyDescent="0.25">
      <c r="A1983" s="33" t="s">
        <v>290</v>
      </c>
      <c r="B1983" s="44" t="s">
        <v>334</v>
      </c>
      <c r="C1983" s="37" t="s">
        <v>359</v>
      </c>
      <c r="D1983" s="43" t="s">
        <v>318</v>
      </c>
      <c r="E1983" s="53">
        <v>11901</v>
      </c>
      <c r="F1983" s="53">
        <f>ROUND(E1983/12*7,0)</f>
        <v>6942</v>
      </c>
      <c r="G1983" s="59">
        <v>6832.3799999999983</v>
      </c>
      <c r="H1983" s="99">
        <v>6387</v>
      </c>
      <c r="I1983" s="119"/>
      <c r="J1983" s="55"/>
      <c r="K1983" s="54">
        <f>G1983-F1983</f>
        <v>-109.62000000000171</v>
      </c>
      <c r="L1983" s="55">
        <f>ROUND(K1983*100/-F1983,2)</f>
        <v>1.58</v>
      </c>
      <c r="M1983" s="59"/>
      <c r="N1983" s="59"/>
      <c r="O1983" s="53"/>
      <c r="P1983" s="53"/>
      <c r="Q1983" s="57"/>
      <c r="R1983" s="53"/>
      <c r="S1983" s="53"/>
      <c r="T1983" s="53"/>
      <c r="U1983" s="53"/>
      <c r="V1983" s="53"/>
      <c r="W1983" s="59"/>
      <c r="X1983" s="6"/>
    </row>
    <row r="1984" spans="1:24" s="77" customFormat="1" ht="15.75" x14ac:dyDescent="0.25">
      <c r="A1984" s="33" t="s">
        <v>290</v>
      </c>
      <c r="B1984" s="44" t="s">
        <v>334</v>
      </c>
      <c r="C1984" s="37" t="s">
        <v>379</v>
      </c>
      <c r="D1984" s="39" t="s">
        <v>360</v>
      </c>
      <c r="E1984" s="53"/>
      <c r="F1984" s="99">
        <f>E1984/12*1</f>
        <v>0</v>
      </c>
      <c r="G1984" s="53"/>
      <c r="H1984" s="53"/>
      <c r="I1984" s="54"/>
      <c r="J1984" s="50"/>
      <c r="K1984" s="54"/>
      <c r="L1984" s="55"/>
      <c r="M1984" s="59"/>
      <c r="N1984" s="59"/>
      <c r="O1984" s="53"/>
      <c r="P1984" s="53"/>
      <c r="Q1984" s="57"/>
      <c r="R1984" s="53"/>
      <c r="S1984" s="53"/>
      <c r="T1984" s="53"/>
      <c r="U1984" s="53"/>
      <c r="V1984" s="53"/>
      <c r="W1984" s="59"/>
      <c r="X1984" s="6"/>
    </row>
    <row r="1985" spans="1:27" s="77" customFormat="1" ht="15.75" x14ac:dyDescent="0.25">
      <c r="A1985" s="33" t="s">
        <v>290</v>
      </c>
      <c r="B1985" s="44" t="s">
        <v>334</v>
      </c>
      <c r="C1985" s="98" t="s">
        <v>386</v>
      </c>
      <c r="D1985" s="117" t="s">
        <v>387</v>
      </c>
      <c r="E1985" s="53">
        <v>10000</v>
      </c>
      <c r="F1985" s="53">
        <v>10000</v>
      </c>
      <c r="G1985" s="53">
        <v>10000</v>
      </c>
      <c r="H1985" s="53">
        <v>10000</v>
      </c>
      <c r="I1985" s="119">
        <f>G1985-F1985</f>
        <v>0</v>
      </c>
      <c r="J1985" s="55">
        <f>ROUND(I1985/F1985*100,2)</f>
        <v>0</v>
      </c>
      <c r="K1985" s="54">
        <f>G1985-F1985</f>
        <v>0</v>
      </c>
      <c r="L1985" s="55">
        <f>ROUND(K1985*100/-F1985,2)</f>
        <v>0</v>
      </c>
      <c r="M1985" s="59"/>
      <c r="N1985" s="59"/>
      <c r="O1985" s="53"/>
      <c r="P1985" s="53"/>
      <c r="Q1985" s="57"/>
      <c r="R1985" s="53"/>
      <c r="S1985" s="53"/>
      <c r="T1985" s="53"/>
      <c r="U1985" s="53"/>
      <c r="V1985" s="53"/>
      <c r="W1985" s="59"/>
      <c r="X1985" s="6"/>
    </row>
    <row r="1986" spans="1:27" s="26" customFormat="1" ht="22.5" customHeight="1" x14ac:dyDescent="0.25">
      <c r="A1986" s="100" t="s">
        <v>291</v>
      </c>
      <c r="B1986" s="100" t="s">
        <v>335</v>
      </c>
      <c r="C1986" s="101" t="s">
        <v>102</v>
      </c>
      <c r="D1986" s="102" t="s">
        <v>21</v>
      </c>
      <c r="E1986" s="103">
        <f>E1987+E2026</f>
        <v>3396097</v>
      </c>
      <c r="F1986" s="103">
        <f>F1987+F2026</f>
        <v>1980826.42</v>
      </c>
      <c r="G1986" s="103">
        <f>G1987+G2026</f>
        <v>1979282.2199999997</v>
      </c>
      <c r="H1986" s="103">
        <f>H1987+H2026</f>
        <v>1830963</v>
      </c>
      <c r="I1986" s="103">
        <f>I1987+I2026</f>
        <v>139852.75999999998</v>
      </c>
      <c r="J1986" s="106">
        <f>ROUND(I1986/F1986*100,2)</f>
        <v>7.06</v>
      </c>
      <c r="K1986" s="103">
        <f>K1987+K2026</f>
        <v>-141397.12000000029</v>
      </c>
      <c r="L1986" s="106">
        <f>ROUND(K1986*100/-F1986,2)</f>
        <v>7.14</v>
      </c>
      <c r="M1986" s="103">
        <f t="shared" ref="M1986:V1986" si="843">M1987+M2026</f>
        <v>40037</v>
      </c>
      <c r="N1986" s="103">
        <f t="shared" si="843"/>
        <v>23354.910000000003</v>
      </c>
      <c r="O1986" s="103">
        <f t="shared" si="843"/>
        <v>27145</v>
      </c>
      <c r="P1986" s="103">
        <f t="shared" si="843"/>
        <v>26753</v>
      </c>
      <c r="Q1986" s="103">
        <f t="shared" si="843"/>
        <v>392</v>
      </c>
      <c r="R1986" s="103">
        <f t="shared" si="843"/>
        <v>1677</v>
      </c>
      <c r="S1986" s="103">
        <f t="shared" si="843"/>
        <v>979</v>
      </c>
      <c r="T1986" s="103">
        <f t="shared" si="843"/>
        <v>1142</v>
      </c>
      <c r="U1986" s="103">
        <f t="shared" si="843"/>
        <v>1128</v>
      </c>
      <c r="V1986" s="103">
        <f t="shared" si="843"/>
        <v>14</v>
      </c>
      <c r="W1986" s="107">
        <v>42594</v>
      </c>
      <c r="X1986" s="47"/>
    </row>
    <row r="1987" spans="1:27" s="35" customFormat="1" ht="15.75" x14ac:dyDescent="0.25">
      <c r="A1987" s="33" t="s">
        <v>291</v>
      </c>
      <c r="B1987" s="21">
        <v>1</v>
      </c>
      <c r="C1987" s="23" t="s">
        <v>102</v>
      </c>
      <c r="D1987" s="27" t="s">
        <v>22</v>
      </c>
      <c r="E1987" s="52">
        <f t="shared" ref="E1987:L1987" si="844">E1988+E1994+E2008</f>
        <v>3182245</v>
      </c>
      <c r="F1987" s="52">
        <f t="shared" si="844"/>
        <v>1852021</v>
      </c>
      <c r="G1987" s="52">
        <f t="shared" si="844"/>
        <v>1838797.0599999998</v>
      </c>
      <c r="H1987" s="52">
        <f t="shared" si="844"/>
        <v>1702433</v>
      </c>
      <c r="I1987" s="124">
        <f t="shared" si="844"/>
        <v>128173.18</v>
      </c>
      <c r="J1987" s="124" t="e">
        <f t="shared" si="844"/>
        <v>#DIV/0!</v>
      </c>
      <c r="K1987" s="124">
        <f t="shared" si="844"/>
        <v>-141397.12000000029</v>
      </c>
      <c r="L1987" s="52" t="e">
        <f t="shared" si="844"/>
        <v>#DIV/0!</v>
      </c>
      <c r="M1987" s="49">
        <v>35638</v>
      </c>
      <c r="N1987" s="49">
        <f>ROUND(M1987/12*7,2)</f>
        <v>20788.830000000002</v>
      </c>
      <c r="O1987" s="52">
        <f t="shared" ref="O1987:V1987" si="845">O1988+O1994+O2008</f>
        <v>24410</v>
      </c>
      <c r="P1987" s="52">
        <f t="shared" si="845"/>
        <v>24410</v>
      </c>
      <c r="Q1987" s="124">
        <f t="shared" si="845"/>
        <v>0</v>
      </c>
      <c r="R1987" s="52">
        <f t="shared" si="845"/>
        <v>1399</v>
      </c>
      <c r="S1987" s="52">
        <f t="shared" si="845"/>
        <v>816</v>
      </c>
      <c r="T1987" s="134">
        <f t="shared" si="845"/>
        <v>964</v>
      </c>
      <c r="U1987" s="134">
        <f t="shared" si="845"/>
        <v>964</v>
      </c>
      <c r="V1987" s="59">
        <f t="shared" si="845"/>
        <v>0</v>
      </c>
      <c r="W1987" s="59"/>
      <c r="X1987" s="25"/>
    </row>
    <row r="1988" spans="1:27" s="35" customFormat="1" ht="15.75" x14ac:dyDescent="0.25">
      <c r="A1988" s="33" t="s">
        <v>291</v>
      </c>
      <c r="B1988" s="33" t="s">
        <v>329</v>
      </c>
      <c r="C1988" s="23" t="s">
        <v>102</v>
      </c>
      <c r="D1988" s="32" t="s">
        <v>23</v>
      </c>
      <c r="E1988" s="49">
        <f t="shared" ref="E1988:L1988" si="846">SUM(E1989:E1993)</f>
        <v>2824624</v>
      </c>
      <c r="F1988" s="49">
        <f t="shared" si="846"/>
        <v>1643409</v>
      </c>
      <c r="G1988" s="49">
        <f t="shared" si="846"/>
        <v>1770763</v>
      </c>
      <c r="H1988" s="49">
        <f t="shared" si="846"/>
        <v>1643409</v>
      </c>
      <c r="I1988" s="128">
        <f t="shared" si="846"/>
        <v>127354</v>
      </c>
      <c r="J1988" s="128">
        <f t="shared" si="846"/>
        <v>18.11</v>
      </c>
      <c r="K1988" s="128">
        <f t="shared" si="846"/>
        <v>0</v>
      </c>
      <c r="L1988" s="49">
        <f t="shared" si="846"/>
        <v>0</v>
      </c>
      <c r="M1988" s="49"/>
      <c r="N1988" s="49"/>
      <c r="O1988" s="52">
        <f t="shared" ref="O1988:V1988" si="847">SUM(O1989:O1993)</f>
        <v>24410</v>
      </c>
      <c r="P1988" s="52">
        <f t="shared" si="847"/>
        <v>24410</v>
      </c>
      <c r="Q1988" s="124">
        <f t="shared" si="847"/>
        <v>0</v>
      </c>
      <c r="R1988" s="52">
        <f t="shared" si="847"/>
        <v>1399</v>
      </c>
      <c r="S1988" s="52">
        <f t="shared" si="847"/>
        <v>816</v>
      </c>
      <c r="T1988" s="139">
        <f t="shared" si="847"/>
        <v>964</v>
      </c>
      <c r="U1988" s="141">
        <f t="shared" si="847"/>
        <v>964</v>
      </c>
      <c r="V1988" s="49">
        <f t="shared" si="847"/>
        <v>0</v>
      </c>
      <c r="W1988" s="49"/>
      <c r="X1988" s="25"/>
    </row>
    <row r="1989" spans="1:27" s="35" customFormat="1" ht="15.75" x14ac:dyDescent="0.25">
      <c r="A1989" s="156" t="s">
        <v>291</v>
      </c>
      <c r="B1989" s="33" t="s">
        <v>329</v>
      </c>
      <c r="C1989" s="23" t="s">
        <v>73</v>
      </c>
      <c r="D1989" s="34" t="s">
        <v>106</v>
      </c>
      <c r="E1989" s="53">
        <v>1205653</v>
      </c>
      <c r="F1989" s="99">
        <f>100543*3+100447*4</f>
        <v>703417</v>
      </c>
      <c r="G1989" s="99">
        <v>830771</v>
      </c>
      <c r="H1989" s="99">
        <v>703417</v>
      </c>
      <c r="I1989" s="119">
        <f>G1989-F1989</f>
        <v>127354</v>
      </c>
      <c r="J1989" s="55">
        <f>ROUND(I1989/F1989*100,2)</f>
        <v>18.11</v>
      </c>
      <c r="K1989" s="54"/>
      <c r="L1989" s="55"/>
      <c r="M1989" s="53"/>
      <c r="N1989" s="53"/>
      <c r="O1989" s="53">
        <v>24410</v>
      </c>
      <c r="P1989" s="53">
        <v>24410</v>
      </c>
      <c r="Q1989" s="57">
        <f>O1989-P1989</f>
        <v>0</v>
      </c>
      <c r="R1989" s="95">
        <v>1399</v>
      </c>
      <c r="S1989" s="53">
        <f>ROUND(R1989/12*7,0)</f>
        <v>816</v>
      </c>
      <c r="T1989" s="58">
        <v>964</v>
      </c>
      <c r="U1989" s="58">
        <v>964</v>
      </c>
      <c r="V1989" s="53">
        <f>T1989-U1989</f>
        <v>0</v>
      </c>
      <c r="W1989" s="53"/>
      <c r="X1989" s="6"/>
      <c r="Z1989" s="176"/>
      <c r="AA1989" s="176"/>
    </row>
    <row r="1990" spans="1:27" s="35" customFormat="1" ht="15.75" x14ac:dyDescent="0.25">
      <c r="A1990" s="33" t="s">
        <v>291</v>
      </c>
      <c r="B1990" s="33" t="s">
        <v>329</v>
      </c>
      <c r="C1990" s="23" t="s">
        <v>74</v>
      </c>
      <c r="D1990" s="116" t="s">
        <v>104</v>
      </c>
      <c r="E1990" s="53">
        <v>1575994</v>
      </c>
      <c r="F1990" s="99">
        <f>132214*6+121641</f>
        <v>914925</v>
      </c>
      <c r="G1990" s="99">
        <v>914925</v>
      </c>
      <c r="H1990" s="99">
        <v>914925</v>
      </c>
      <c r="I1990" s="119"/>
      <c r="J1990" s="55"/>
      <c r="K1990" s="54"/>
      <c r="L1990" s="55"/>
      <c r="M1990" s="59"/>
      <c r="N1990" s="59"/>
      <c r="O1990" s="53"/>
      <c r="P1990" s="53"/>
      <c r="Q1990" s="57">
        <f>O1990-P1990</f>
        <v>0</v>
      </c>
      <c r="R1990" s="53"/>
      <c r="S1990" s="53">
        <f>ROUND(R1990/12*3,0)</f>
        <v>0</v>
      </c>
      <c r="T1990" s="58"/>
      <c r="U1990" s="58"/>
      <c r="V1990" s="53">
        <f>T1990-U1990</f>
        <v>0</v>
      </c>
      <c r="W1990" s="59"/>
      <c r="X1990" s="6"/>
    </row>
    <row r="1991" spans="1:27" s="35" customFormat="1" ht="15.75" x14ac:dyDescent="0.25">
      <c r="A1991" s="33" t="s">
        <v>291</v>
      </c>
      <c r="B1991" s="33" t="s">
        <v>329</v>
      </c>
      <c r="C1991" s="23" t="s">
        <v>74</v>
      </c>
      <c r="D1991" s="116" t="s">
        <v>105</v>
      </c>
      <c r="E1991" s="53">
        <v>42977</v>
      </c>
      <c r="F1991" s="99">
        <f>3581*7</f>
        <v>25067</v>
      </c>
      <c r="G1991" s="99">
        <v>25067</v>
      </c>
      <c r="H1991" s="99">
        <v>25067</v>
      </c>
      <c r="I1991" s="119"/>
      <c r="J1991" s="55"/>
      <c r="K1991" s="54"/>
      <c r="L1991" s="55"/>
      <c r="M1991" s="59"/>
      <c r="N1991" s="59"/>
      <c r="O1991" s="53"/>
      <c r="P1991" s="53"/>
      <c r="Q1991" s="57">
        <f>O1991-P1991</f>
        <v>0</v>
      </c>
      <c r="R1991" s="53"/>
      <c r="S1991" s="53">
        <f>ROUND(R1991/12*3,0)</f>
        <v>0</v>
      </c>
      <c r="T1991" s="58"/>
      <c r="U1991" s="58"/>
      <c r="V1991" s="53">
        <f>T1991-U1991</f>
        <v>0</v>
      </c>
      <c r="W1991" s="59"/>
      <c r="X1991" s="6"/>
    </row>
    <row r="1992" spans="1:27" s="35" customFormat="1" ht="15.75" x14ac:dyDescent="0.25">
      <c r="A1992" s="33" t="s">
        <v>291</v>
      </c>
      <c r="B1992" s="33" t="s">
        <v>329</v>
      </c>
      <c r="C1992" s="23" t="s">
        <v>75</v>
      </c>
      <c r="D1992" s="34" t="s">
        <v>107</v>
      </c>
      <c r="E1992" s="53"/>
      <c r="F1992" s="53"/>
      <c r="G1992" s="53"/>
      <c r="H1992" s="53"/>
      <c r="I1992" s="119"/>
      <c r="J1992" s="55"/>
      <c r="K1992" s="119"/>
      <c r="L1992" s="55"/>
      <c r="M1992" s="59"/>
      <c r="N1992" s="59"/>
      <c r="O1992" s="53"/>
      <c r="P1992" s="53"/>
      <c r="Q1992" s="59">
        <f>O1992-P1992</f>
        <v>0</v>
      </c>
      <c r="R1992" s="53"/>
      <c r="S1992" s="53">
        <f>ROUND(R1992/12*3,0)</f>
        <v>0</v>
      </c>
      <c r="T1992" s="53"/>
      <c r="U1992" s="53"/>
      <c r="V1992" s="53">
        <f>T1992-U1992</f>
        <v>0</v>
      </c>
      <c r="W1992" s="59"/>
      <c r="X1992" s="6"/>
    </row>
    <row r="1993" spans="1:27" s="35" customFormat="1" ht="31.5" x14ac:dyDescent="0.25">
      <c r="A1993" s="33" t="s">
        <v>291</v>
      </c>
      <c r="B1993" s="33" t="s">
        <v>329</v>
      </c>
      <c r="C1993" s="23" t="s">
        <v>76</v>
      </c>
      <c r="D1993" s="34" t="s">
        <v>108</v>
      </c>
      <c r="E1993" s="53"/>
      <c r="F1993" s="53"/>
      <c r="G1993" s="53"/>
      <c r="H1993" s="53"/>
      <c r="I1993" s="54"/>
      <c r="J1993" s="50"/>
      <c r="K1993" s="54"/>
      <c r="L1993" s="55"/>
      <c r="M1993" s="59"/>
      <c r="N1993" s="59"/>
      <c r="O1993" s="53"/>
      <c r="P1993" s="53"/>
      <c r="Q1993" s="57">
        <f>O1993-P1993</f>
        <v>0</v>
      </c>
      <c r="R1993" s="53"/>
      <c r="S1993" s="53">
        <f>ROUND(R1993/12*3,0)</f>
        <v>0</v>
      </c>
      <c r="T1993" s="58"/>
      <c r="U1993" s="58"/>
      <c r="V1993" s="53">
        <f>T1993-U1993</f>
        <v>0</v>
      </c>
      <c r="W1993" s="59"/>
      <c r="X1993" s="6"/>
    </row>
    <row r="1994" spans="1:27" s="35" customFormat="1" ht="15.75" x14ac:dyDescent="0.25">
      <c r="A1994" s="33" t="s">
        <v>291</v>
      </c>
      <c r="B1994" s="22" t="s">
        <v>330</v>
      </c>
      <c r="C1994" s="36"/>
      <c r="D1994" s="32" t="s">
        <v>24</v>
      </c>
      <c r="E1994" s="61">
        <f t="shared" ref="E1994:L1994" si="848">SUM(E1995:E2007)</f>
        <v>0</v>
      </c>
      <c r="F1994" s="61">
        <f t="shared" si="848"/>
        <v>0</v>
      </c>
      <c r="G1994" s="61">
        <f t="shared" si="848"/>
        <v>0</v>
      </c>
      <c r="H1994" s="61">
        <f t="shared" si="848"/>
        <v>0</v>
      </c>
      <c r="I1994" s="120">
        <f t="shared" si="848"/>
        <v>0</v>
      </c>
      <c r="J1994" s="120">
        <f t="shared" si="848"/>
        <v>0</v>
      </c>
      <c r="K1994" s="120">
        <f t="shared" si="848"/>
        <v>0</v>
      </c>
      <c r="L1994" s="61">
        <f t="shared" si="848"/>
        <v>0</v>
      </c>
      <c r="M1994" s="61"/>
      <c r="N1994" s="61"/>
      <c r="O1994" s="61">
        <f t="shared" ref="O1994:V1994" si="849">SUM(O1995:O2007)</f>
        <v>0</v>
      </c>
      <c r="P1994" s="61">
        <f t="shared" si="849"/>
        <v>0</v>
      </c>
      <c r="Q1994" s="120">
        <f t="shared" si="849"/>
        <v>0</v>
      </c>
      <c r="R1994" s="61">
        <f t="shared" si="849"/>
        <v>0</v>
      </c>
      <c r="S1994" s="61">
        <f t="shared" si="849"/>
        <v>0</v>
      </c>
      <c r="T1994" s="137">
        <f t="shared" si="849"/>
        <v>0</v>
      </c>
      <c r="U1994" s="137">
        <f t="shared" si="849"/>
        <v>0</v>
      </c>
      <c r="V1994" s="61">
        <f t="shared" si="849"/>
        <v>0</v>
      </c>
      <c r="W1994" s="68"/>
      <c r="X1994" s="6"/>
    </row>
    <row r="1995" spans="1:27" s="35" customFormat="1" ht="15.75" x14ac:dyDescent="0.25">
      <c r="A1995" s="33" t="s">
        <v>291</v>
      </c>
      <c r="B1995" s="33" t="s">
        <v>330</v>
      </c>
      <c r="C1995" s="37" t="s">
        <v>25</v>
      </c>
      <c r="D1995" s="34" t="s">
        <v>54</v>
      </c>
      <c r="E1995" s="53"/>
      <c r="F1995" s="53"/>
      <c r="G1995" s="53"/>
      <c r="H1995" s="53"/>
      <c r="I1995" s="54"/>
      <c r="J1995" s="50"/>
      <c r="K1995" s="54"/>
      <c r="L1995" s="55"/>
      <c r="M1995" s="59"/>
      <c r="N1995" s="59"/>
      <c r="O1995" s="53"/>
      <c r="P1995" s="53"/>
      <c r="Q1995" s="57">
        <f t="shared" ref="Q1995:Q2007" si="850">O1995-P1995</f>
        <v>0</v>
      </c>
      <c r="R1995" s="53"/>
      <c r="S1995" s="53">
        <f t="shared" ref="S1995:S2007" si="851">ROUND(R1995/12*3,0)</f>
        <v>0</v>
      </c>
      <c r="T1995" s="58"/>
      <c r="U1995" s="58"/>
      <c r="V1995" s="53">
        <f t="shared" ref="V1995:V2007" si="852">T1995-U1995</f>
        <v>0</v>
      </c>
      <c r="W1995" s="59"/>
      <c r="X1995" s="6"/>
    </row>
    <row r="1996" spans="1:27" s="35" customFormat="1" ht="15.75" x14ac:dyDescent="0.25">
      <c r="A1996" s="33" t="s">
        <v>291</v>
      </c>
      <c r="B1996" s="33" t="s">
        <v>330</v>
      </c>
      <c r="C1996" s="37" t="s">
        <v>26</v>
      </c>
      <c r="D1996" s="34" t="s">
        <v>27</v>
      </c>
      <c r="E1996" s="53"/>
      <c r="F1996" s="53"/>
      <c r="G1996" s="53"/>
      <c r="H1996" s="53"/>
      <c r="I1996" s="54"/>
      <c r="J1996" s="50"/>
      <c r="K1996" s="54"/>
      <c r="L1996" s="55"/>
      <c r="M1996" s="59"/>
      <c r="N1996" s="59"/>
      <c r="O1996" s="53"/>
      <c r="P1996" s="53"/>
      <c r="Q1996" s="57">
        <f t="shared" si="850"/>
        <v>0</v>
      </c>
      <c r="R1996" s="53"/>
      <c r="S1996" s="53">
        <f t="shared" si="851"/>
        <v>0</v>
      </c>
      <c r="T1996" s="58"/>
      <c r="U1996" s="58"/>
      <c r="V1996" s="53">
        <f t="shared" si="852"/>
        <v>0</v>
      </c>
      <c r="W1996" s="59"/>
      <c r="X1996" s="6"/>
    </row>
    <row r="1997" spans="1:27" s="35" customFormat="1" ht="31.5" x14ac:dyDescent="0.25">
      <c r="A1997" s="33" t="s">
        <v>291</v>
      </c>
      <c r="B1997" s="33" t="s">
        <v>330</v>
      </c>
      <c r="C1997" s="37" t="s">
        <v>28</v>
      </c>
      <c r="D1997" s="34" t="s">
        <v>29</v>
      </c>
      <c r="E1997" s="53"/>
      <c r="F1997" s="53"/>
      <c r="G1997" s="53"/>
      <c r="H1997" s="53"/>
      <c r="I1997" s="54"/>
      <c r="J1997" s="50"/>
      <c r="K1997" s="54"/>
      <c r="L1997" s="55"/>
      <c r="M1997" s="59"/>
      <c r="N1997" s="59"/>
      <c r="O1997" s="53"/>
      <c r="P1997" s="53"/>
      <c r="Q1997" s="57">
        <f t="shared" si="850"/>
        <v>0</v>
      </c>
      <c r="R1997" s="53"/>
      <c r="S1997" s="53">
        <f t="shared" si="851"/>
        <v>0</v>
      </c>
      <c r="T1997" s="58"/>
      <c r="U1997" s="58"/>
      <c r="V1997" s="53">
        <f t="shared" si="852"/>
        <v>0</v>
      </c>
      <c r="W1997" s="59"/>
      <c r="X1997" s="6"/>
    </row>
    <row r="1998" spans="1:27" s="35" customFormat="1" ht="15.75" x14ac:dyDescent="0.25">
      <c r="A1998" s="33" t="s">
        <v>291</v>
      </c>
      <c r="B1998" s="33" t="s">
        <v>330</v>
      </c>
      <c r="C1998" s="37" t="s">
        <v>56</v>
      </c>
      <c r="D1998" s="34" t="s">
        <v>53</v>
      </c>
      <c r="E1998" s="53"/>
      <c r="F1998" s="53"/>
      <c r="G1998" s="53"/>
      <c r="H1998" s="53"/>
      <c r="I1998" s="54"/>
      <c r="J1998" s="50"/>
      <c r="K1998" s="54"/>
      <c r="L1998" s="55"/>
      <c r="M1998" s="59"/>
      <c r="N1998" s="59"/>
      <c r="O1998" s="53"/>
      <c r="P1998" s="53"/>
      <c r="Q1998" s="57">
        <f t="shared" si="850"/>
        <v>0</v>
      </c>
      <c r="R1998" s="53"/>
      <c r="S1998" s="53">
        <f t="shared" si="851"/>
        <v>0</v>
      </c>
      <c r="T1998" s="58"/>
      <c r="U1998" s="58"/>
      <c r="V1998" s="53">
        <f t="shared" si="852"/>
        <v>0</v>
      </c>
      <c r="W1998" s="59"/>
      <c r="X1998" s="6"/>
    </row>
    <row r="1999" spans="1:27" s="35" customFormat="1" ht="15.75" x14ac:dyDescent="0.25">
      <c r="A1999" s="33" t="s">
        <v>291</v>
      </c>
      <c r="B1999" s="33" t="s">
        <v>330</v>
      </c>
      <c r="C1999" s="37" t="s">
        <v>57</v>
      </c>
      <c r="D1999" s="34" t="s">
        <v>68</v>
      </c>
      <c r="E1999" s="53"/>
      <c r="F1999" s="53"/>
      <c r="G1999" s="53"/>
      <c r="H1999" s="53"/>
      <c r="I1999" s="54"/>
      <c r="J1999" s="50"/>
      <c r="K1999" s="54"/>
      <c r="L1999" s="55"/>
      <c r="M1999" s="59"/>
      <c r="N1999" s="59"/>
      <c r="O1999" s="53"/>
      <c r="P1999" s="53"/>
      <c r="Q1999" s="57">
        <f t="shared" si="850"/>
        <v>0</v>
      </c>
      <c r="R1999" s="53"/>
      <c r="S1999" s="53">
        <f t="shared" si="851"/>
        <v>0</v>
      </c>
      <c r="T1999" s="58"/>
      <c r="U1999" s="58"/>
      <c r="V1999" s="53">
        <f t="shared" si="852"/>
        <v>0</v>
      </c>
      <c r="W1999" s="59"/>
      <c r="X1999" s="6"/>
    </row>
    <row r="2000" spans="1:27" s="35" customFormat="1" ht="15.75" x14ac:dyDescent="0.25">
      <c r="A2000" s="33" t="s">
        <v>291</v>
      </c>
      <c r="B2000" s="33" t="s">
        <v>330</v>
      </c>
      <c r="C2000" s="37" t="s">
        <v>58</v>
      </c>
      <c r="D2000" s="34" t="s">
        <v>70</v>
      </c>
      <c r="E2000" s="53"/>
      <c r="F2000" s="53"/>
      <c r="G2000" s="53"/>
      <c r="H2000" s="53"/>
      <c r="I2000" s="54"/>
      <c r="J2000" s="50"/>
      <c r="K2000" s="54"/>
      <c r="L2000" s="55"/>
      <c r="M2000" s="59"/>
      <c r="N2000" s="59"/>
      <c r="O2000" s="53"/>
      <c r="P2000" s="53"/>
      <c r="Q2000" s="57">
        <f t="shared" si="850"/>
        <v>0</v>
      </c>
      <c r="R2000" s="53"/>
      <c r="S2000" s="53">
        <f t="shared" si="851"/>
        <v>0</v>
      </c>
      <c r="T2000" s="58"/>
      <c r="U2000" s="58"/>
      <c r="V2000" s="53">
        <f t="shared" si="852"/>
        <v>0</v>
      </c>
      <c r="W2000" s="59"/>
      <c r="X2000" s="6"/>
    </row>
    <row r="2001" spans="1:28" s="35" customFormat="1" ht="31.5" x14ac:dyDescent="0.25">
      <c r="A2001" s="33" t="s">
        <v>291</v>
      </c>
      <c r="B2001" s="33" t="s">
        <v>330</v>
      </c>
      <c r="C2001" s="37" t="s">
        <v>59</v>
      </c>
      <c r="D2001" s="34" t="s">
        <v>69</v>
      </c>
      <c r="E2001" s="53"/>
      <c r="F2001" s="53"/>
      <c r="G2001" s="53"/>
      <c r="H2001" s="53"/>
      <c r="I2001" s="54"/>
      <c r="J2001" s="50"/>
      <c r="K2001" s="54"/>
      <c r="L2001" s="55"/>
      <c r="M2001" s="59"/>
      <c r="N2001" s="59"/>
      <c r="O2001" s="53"/>
      <c r="P2001" s="53"/>
      <c r="Q2001" s="57">
        <f t="shared" si="850"/>
        <v>0</v>
      </c>
      <c r="R2001" s="53"/>
      <c r="S2001" s="53">
        <f t="shared" si="851"/>
        <v>0</v>
      </c>
      <c r="T2001" s="58"/>
      <c r="U2001" s="58"/>
      <c r="V2001" s="53">
        <f t="shared" si="852"/>
        <v>0</v>
      </c>
      <c r="W2001" s="59"/>
      <c r="X2001" s="6"/>
    </row>
    <row r="2002" spans="1:28" s="35" customFormat="1" ht="15.75" x14ac:dyDescent="0.25">
      <c r="A2002" s="33" t="s">
        <v>291</v>
      </c>
      <c r="B2002" s="33" t="s">
        <v>330</v>
      </c>
      <c r="C2002" s="37" t="s">
        <v>60</v>
      </c>
      <c r="D2002" s="34" t="s">
        <v>72</v>
      </c>
      <c r="E2002" s="53"/>
      <c r="F2002" s="53"/>
      <c r="G2002" s="53"/>
      <c r="H2002" s="53"/>
      <c r="I2002" s="54"/>
      <c r="J2002" s="50"/>
      <c r="K2002" s="54"/>
      <c r="L2002" s="55"/>
      <c r="M2002" s="59"/>
      <c r="N2002" s="59"/>
      <c r="O2002" s="53"/>
      <c r="P2002" s="53"/>
      <c r="Q2002" s="57">
        <f t="shared" si="850"/>
        <v>0</v>
      </c>
      <c r="R2002" s="53"/>
      <c r="S2002" s="53">
        <f t="shared" si="851"/>
        <v>0</v>
      </c>
      <c r="T2002" s="58"/>
      <c r="U2002" s="58"/>
      <c r="V2002" s="53">
        <f t="shared" si="852"/>
        <v>0</v>
      </c>
      <c r="W2002" s="59"/>
      <c r="X2002" s="6"/>
    </row>
    <row r="2003" spans="1:28" s="35" customFormat="1" ht="15.75" x14ac:dyDescent="0.25">
      <c r="A2003" s="33" t="s">
        <v>291</v>
      </c>
      <c r="B2003" s="33" t="s">
        <v>330</v>
      </c>
      <c r="C2003" s="37" t="s">
        <v>61</v>
      </c>
      <c r="D2003" s="34" t="s">
        <v>67</v>
      </c>
      <c r="E2003" s="53"/>
      <c r="F2003" s="53"/>
      <c r="G2003" s="53"/>
      <c r="H2003" s="53"/>
      <c r="I2003" s="54"/>
      <c r="J2003" s="50"/>
      <c r="K2003" s="54"/>
      <c r="L2003" s="55"/>
      <c r="M2003" s="59"/>
      <c r="N2003" s="59"/>
      <c r="O2003" s="53"/>
      <c r="P2003" s="53"/>
      <c r="Q2003" s="57">
        <f t="shared" si="850"/>
        <v>0</v>
      </c>
      <c r="R2003" s="53"/>
      <c r="S2003" s="53">
        <f t="shared" si="851"/>
        <v>0</v>
      </c>
      <c r="T2003" s="58"/>
      <c r="U2003" s="58"/>
      <c r="V2003" s="53">
        <f t="shared" si="852"/>
        <v>0</v>
      </c>
      <c r="W2003" s="59"/>
      <c r="X2003" s="6"/>
    </row>
    <row r="2004" spans="1:28" s="35" customFormat="1" ht="15.75" x14ac:dyDescent="0.25">
      <c r="A2004" s="33" t="s">
        <v>291</v>
      </c>
      <c r="B2004" s="33" t="s">
        <v>330</v>
      </c>
      <c r="C2004" s="37" t="s">
        <v>62</v>
      </c>
      <c r="D2004" s="34" t="s">
        <v>66</v>
      </c>
      <c r="E2004" s="53"/>
      <c r="F2004" s="53"/>
      <c r="G2004" s="53"/>
      <c r="H2004" s="53"/>
      <c r="I2004" s="54"/>
      <c r="J2004" s="50"/>
      <c r="K2004" s="54"/>
      <c r="L2004" s="55"/>
      <c r="M2004" s="59"/>
      <c r="N2004" s="59"/>
      <c r="O2004" s="53"/>
      <c r="P2004" s="53"/>
      <c r="Q2004" s="57">
        <f t="shared" si="850"/>
        <v>0</v>
      </c>
      <c r="R2004" s="53"/>
      <c r="S2004" s="53">
        <f t="shared" si="851"/>
        <v>0</v>
      </c>
      <c r="T2004" s="58"/>
      <c r="U2004" s="58"/>
      <c r="V2004" s="53">
        <f t="shared" si="852"/>
        <v>0</v>
      </c>
      <c r="W2004" s="59"/>
      <c r="X2004" s="6"/>
    </row>
    <row r="2005" spans="1:28" s="35" customFormat="1" ht="15.75" x14ac:dyDescent="0.25">
      <c r="A2005" s="33" t="s">
        <v>291</v>
      </c>
      <c r="B2005" s="33" t="s">
        <v>330</v>
      </c>
      <c r="C2005" s="37" t="s">
        <v>63</v>
      </c>
      <c r="D2005" s="34" t="s">
        <v>52</v>
      </c>
      <c r="E2005" s="53"/>
      <c r="F2005" s="53"/>
      <c r="G2005" s="53"/>
      <c r="H2005" s="53"/>
      <c r="I2005" s="54"/>
      <c r="J2005" s="50"/>
      <c r="K2005" s="54"/>
      <c r="L2005" s="55"/>
      <c r="M2005" s="59"/>
      <c r="N2005" s="59"/>
      <c r="O2005" s="53"/>
      <c r="P2005" s="53"/>
      <c r="Q2005" s="57">
        <f t="shared" si="850"/>
        <v>0</v>
      </c>
      <c r="R2005" s="53"/>
      <c r="S2005" s="53">
        <f t="shared" si="851"/>
        <v>0</v>
      </c>
      <c r="T2005" s="58"/>
      <c r="U2005" s="58"/>
      <c r="V2005" s="53">
        <f t="shared" si="852"/>
        <v>0</v>
      </c>
      <c r="W2005" s="59"/>
      <c r="X2005" s="6"/>
    </row>
    <row r="2006" spans="1:28" s="35" customFormat="1" ht="15.75" x14ac:dyDescent="0.25">
      <c r="A2006" s="33" t="s">
        <v>291</v>
      </c>
      <c r="B2006" s="33" t="s">
        <v>330</v>
      </c>
      <c r="C2006" s="37" t="s">
        <v>64</v>
      </c>
      <c r="D2006" s="34" t="s">
        <v>55</v>
      </c>
      <c r="E2006" s="53"/>
      <c r="F2006" s="53"/>
      <c r="G2006" s="53"/>
      <c r="H2006" s="53"/>
      <c r="I2006" s="119"/>
      <c r="J2006" s="55"/>
      <c r="K2006" s="119"/>
      <c r="L2006" s="55"/>
      <c r="M2006" s="59"/>
      <c r="N2006" s="59"/>
      <c r="O2006" s="53"/>
      <c r="P2006" s="53"/>
      <c r="Q2006" s="59">
        <f t="shared" si="850"/>
        <v>0</v>
      </c>
      <c r="R2006" s="53"/>
      <c r="S2006" s="53">
        <f t="shared" si="851"/>
        <v>0</v>
      </c>
      <c r="T2006" s="58"/>
      <c r="U2006" s="58"/>
      <c r="V2006" s="53">
        <f t="shared" si="852"/>
        <v>0</v>
      </c>
      <c r="W2006" s="59"/>
      <c r="X2006" s="6"/>
    </row>
    <row r="2007" spans="1:28" s="35" customFormat="1" ht="15.75" x14ac:dyDescent="0.25">
      <c r="A2007" s="33" t="s">
        <v>291</v>
      </c>
      <c r="B2007" s="33" t="s">
        <v>330</v>
      </c>
      <c r="C2007" s="37" t="s">
        <v>65</v>
      </c>
      <c r="D2007" s="34" t="s">
        <v>71</v>
      </c>
      <c r="E2007" s="53"/>
      <c r="F2007" s="53"/>
      <c r="G2007" s="53"/>
      <c r="H2007" s="53"/>
      <c r="I2007" s="54"/>
      <c r="J2007" s="50"/>
      <c r="K2007" s="54"/>
      <c r="L2007" s="55"/>
      <c r="M2007" s="59"/>
      <c r="N2007" s="59"/>
      <c r="O2007" s="53"/>
      <c r="P2007" s="53"/>
      <c r="Q2007" s="57">
        <f t="shared" si="850"/>
        <v>0</v>
      </c>
      <c r="R2007" s="53"/>
      <c r="S2007" s="53">
        <f t="shared" si="851"/>
        <v>0</v>
      </c>
      <c r="T2007" s="58"/>
      <c r="U2007" s="58"/>
      <c r="V2007" s="53">
        <f t="shared" si="852"/>
        <v>0</v>
      </c>
      <c r="W2007" s="59"/>
      <c r="X2007" s="6"/>
    </row>
    <row r="2008" spans="1:28" s="35" customFormat="1" ht="31.5" x14ac:dyDescent="0.25">
      <c r="A2008" s="33" t="s">
        <v>291</v>
      </c>
      <c r="B2008" s="22" t="s">
        <v>331</v>
      </c>
      <c r="C2008" s="23" t="s">
        <v>102</v>
      </c>
      <c r="D2008" s="32" t="s">
        <v>30</v>
      </c>
      <c r="E2008" s="61">
        <f t="shared" ref="E2008:L2008" si="853">SUM(E2009:E2025)</f>
        <v>357621</v>
      </c>
      <c r="F2008" s="61">
        <f t="shared" si="853"/>
        <v>208612</v>
      </c>
      <c r="G2008" s="61">
        <f t="shared" si="853"/>
        <v>68034.059999999721</v>
      </c>
      <c r="H2008" s="61">
        <f t="shared" si="853"/>
        <v>59024</v>
      </c>
      <c r="I2008" s="120">
        <f t="shared" si="853"/>
        <v>819.18</v>
      </c>
      <c r="J2008" s="120" t="e">
        <f t="shared" si="853"/>
        <v>#DIV/0!</v>
      </c>
      <c r="K2008" s="120">
        <f t="shared" si="853"/>
        <v>-141397.12000000029</v>
      </c>
      <c r="L2008" s="61" t="e">
        <f t="shared" si="853"/>
        <v>#DIV/0!</v>
      </c>
      <c r="M2008" s="61"/>
      <c r="N2008" s="61"/>
      <c r="O2008" s="61">
        <f t="shared" ref="O2008:V2008" si="854">SUM(O2009:O2023)</f>
        <v>0</v>
      </c>
      <c r="P2008" s="61">
        <f t="shared" si="854"/>
        <v>0</v>
      </c>
      <c r="Q2008" s="120">
        <f t="shared" si="854"/>
        <v>0</v>
      </c>
      <c r="R2008" s="61">
        <f t="shared" si="854"/>
        <v>0</v>
      </c>
      <c r="S2008" s="61">
        <f t="shared" si="854"/>
        <v>0</v>
      </c>
      <c r="T2008" s="137">
        <f t="shared" si="854"/>
        <v>0</v>
      </c>
      <c r="U2008" s="137">
        <f t="shared" si="854"/>
        <v>0</v>
      </c>
      <c r="V2008" s="61">
        <f t="shared" si="854"/>
        <v>0</v>
      </c>
      <c r="W2008" s="61"/>
      <c r="X2008" s="6"/>
    </row>
    <row r="2009" spans="1:28" s="35" customFormat="1" ht="15.75" x14ac:dyDescent="0.25">
      <c r="A2009" s="33" t="s">
        <v>291</v>
      </c>
      <c r="B2009" s="33" t="s">
        <v>331</v>
      </c>
      <c r="C2009" s="23" t="s">
        <v>79</v>
      </c>
      <c r="D2009" s="43" t="s">
        <v>77</v>
      </c>
      <c r="E2009" s="53"/>
      <c r="F2009" s="53"/>
      <c r="G2009" s="53"/>
      <c r="H2009" s="53"/>
      <c r="I2009" s="54"/>
      <c r="J2009" s="50"/>
      <c r="K2009" s="54"/>
      <c r="L2009" s="55"/>
      <c r="M2009" s="59"/>
      <c r="N2009" s="59"/>
      <c r="O2009" s="53"/>
      <c r="P2009" s="53"/>
      <c r="Q2009" s="57">
        <f t="shared" ref="Q2009:Q2023" si="855">O2009-P2009</f>
        <v>0</v>
      </c>
      <c r="R2009" s="53"/>
      <c r="S2009" s="53">
        <f>ROUND(R2009/12*3,0)</f>
        <v>0</v>
      </c>
      <c r="T2009" s="58"/>
      <c r="U2009" s="58"/>
      <c r="V2009" s="53">
        <f t="shared" ref="V2009:V2023" si="856">T2009-U2009</f>
        <v>0</v>
      </c>
      <c r="W2009" s="59"/>
      <c r="X2009" s="6"/>
      <c r="Y2009" s="177"/>
      <c r="Z2009" s="177"/>
      <c r="AA2009" s="177"/>
      <c r="AB2009" s="177"/>
    </row>
    <row r="2010" spans="1:28" s="35" customFormat="1" ht="15.75" x14ac:dyDescent="0.25">
      <c r="A2010" s="33" t="s">
        <v>291</v>
      </c>
      <c r="B2010" s="33" t="s">
        <v>331</v>
      </c>
      <c r="C2010" s="23" t="s">
        <v>80</v>
      </c>
      <c r="D2010" s="43" t="s">
        <v>78</v>
      </c>
      <c r="E2010" s="53"/>
      <c r="F2010" s="53"/>
      <c r="G2010" s="53">
        <v>819.18</v>
      </c>
      <c r="H2010" s="53"/>
      <c r="I2010" s="119">
        <f t="shared" ref="I2010" si="857">G2010-F2010</f>
        <v>819.18</v>
      </c>
      <c r="J2010" s="50"/>
      <c r="K2010" s="54"/>
      <c r="L2010" s="55"/>
      <c r="M2010" s="59"/>
      <c r="N2010" s="59"/>
      <c r="O2010" s="53"/>
      <c r="P2010" s="53"/>
      <c r="Q2010" s="57">
        <f t="shared" si="855"/>
        <v>0</v>
      </c>
      <c r="R2010" s="53"/>
      <c r="S2010" s="53">
        <f>ROUND(R2010/12*3,0)</f>
        <v>0</v>
      </c>
      <c r="T2010" s="58"/>
      <c r="U2010" s="58"/>
      <c r="V2010" s="53">
        <f t="shared" si="856"/>
        <v>0</v>
      </c>
      <c r="W2010" s="59"/>
      <c r="X2010" s="6"/>
      <c r="Y2010" s="177"/>
      <c r="Z2010" s="177"/>
    </row>
    <row r="2011" spans="1:28" s="35" customFormat="1" ht="15.75" x14ac:dyDescent="0.25">
      <c r="A2011" s="33" t="s">
        <v>291</v>
      </c>
      <c r="B2011" s="33" t="s">
        <v>331</v>
      </c>
      <c r="C2011" s="23" t="s">
        <v>82</v>
      </c>
      <c r="D2011" s="34" t="s">
        <v>81</v>
      </c>
      <c r="E2011" s="53"/>
      <c r="F2011" s="53"/>
      <c r="G2011" s="53"/>
      <c r="H2011" s="53"/>
      <c r="I2011" s="54"/>
      <c r="J2011" s="50"/>
      <c r="K2011" s="54"/>
      <c r="L2011" s="55"/>
      <c r="M2011" s="59"/>
      <c r="N2011" s="59"/>
      <c r="O2011" s="53"/>
      <c r="P2011" s="53"/>
      <c r="Q2011" s="57">
        <f t="shared" si="855"/>
        <v>0</v>
      </c>
      <c r="R2011" s="53"/>
      <c r="S2011" s="53">
        <f>ROUND(R2011/12*4,0)</f>
        <v>0</v>
      </c>
      <c r="T2011" s="58"/>
      <c r="U2011" s="58"/>
      <c r="V2011" s="53">
        <f t="shared" si="856"/>
        <v>0</v>
      </c>
      <c r="W2011" s="59"/>
      <c r="X2011" s="6"/>
    </row>
    <row r="2012" spans="1:28" s="35" customFormat="1" ht="31.5" x14ac:dyDescent="0.25">
      <c r="A2012" s="33" t="s">
        <v>291</v>
      </c>
      <c r="B2012" s="33" t="s">
        <v>331</v>
      </c>
      <c r="C2012" s="23" t="s">
        <v>84</v>
      </c>
      <c r="D2012" s="43" t="s">
        <v>83</v>
      </c>
      <c r="E2012" s="53"/>
      <c r="F2012" s="53"/>
      <c r="G2012" s="53"/>
      <c r="H2012" s="53"/>
      <c r="I2012" s="54"/>
      <c r="J2012" s="50"/>
      <c r="K2012" s="54"/>
      <c r="L2012" s="55"/>
      <c r="M2012" s="59"/>
      <c r="N2012" s="59"/>
      <c r="O2012" s="53"/>
      <c r="P2012" s="53"/>
      <c r="Q2012" s="57">
        <f t="shared" si="855"/>
        <v>0</v>
      </c>
      <c r="R2012" s="53"/>
      <c r="S2012" s="53">
        <f t="shared" ref="S2012:S2023" si="858">ROUND(R2012/12*3,0)</f>
        <v>0</v>
      </c>
      <c r="T2012" s="58"/>
      <c r="U2012" s="58"/>
      <c r="V2012" s="53">
        <f t="shared" si="856"/>
        <v>0</v>
      </c>
      <c r="W2012" s="59"/>
      <c r="X2012" s="6"/>
    </row>
    <row r="2013" spans="1:28" s="35" customFormat="1" ht="15.75" x14ac:dyDescent="0.25">
      <c r="A2013" s="33" t="s">
        <v>291</v>
      </c>
      <c r="B2013" s="33" t="s">
        <v>331</v>
      </c>
      <c r="C2013" s="23" t="s">
        <v>95</v>
      </c>
      <c r="D2013" s="43" t="s">
        <v>96</v>
      </c>
      <c r="E2013" s="53"/>
      <c r="F2013" s="53"/>
      <c r="G2013" s="53"/>
      <c r="H2013" s="53"/>
      <c r="I2013" s="54"/>
      <c r="J2013" s="50"/>
      <c r="K2013" s="54"/>
      <c r="L2013" s="55"/>
      <c r="M2013" s="59"/>
      <c r="N2013" s="59"/>
      <c r="O2013" s="53"/>
      <c r="P2013" s="53"/>
      <c r="Q2013" s="57">
        <f t="shared" si="855"/>
        <v>0</v>
      </c>
      <c r="R2013" s="53"/>
      <c r="S2013" s="53">
        <f t="shared" si="858"/>
        <v>0</v>
      </c>
      <c r="T2013" s="58"/>
      <c r="U2013" s="58"/>
      <c r="V2013" s="53">
        <f t="shared" si="856"/>
        <v>0</v>
      </c>
      <c r="W2013" s="59"/>
      <c r="X2013" s="6"/>
    </row>
    <row r="2014" spans="1:28" s="35" customFormat="1" ht="31.5" x14ac:dyDescent="0.25">
      <c r="A2014" s="33" t="s">
        <v>291</v>
      </c>
      <c r="B2014" s="33" t="s">
        <v>331</v>
      </c>
      <c r="C2014" s="23" t="s">
        <v>86</v>
      </c>
      <c r="D2014" s="43" t="s">
        <v>85</v>
      </c>
      <c r="E2014" s="53"/>
      <c r="F2014" s="53">
        <f>E2014</f>
        <v>0</v>
      </c>
      <c r="G2014" s="59"/>
      <c r="H2014" s="99"/>
      <c r="I2014" s="119"/>
      <c r="J2014" s="55"/>
      <c r="K2014" s="54"/>
      <c r="L2014" s="55"/>
      <c r="M2014" s="59"/>
      <c r="N2014" s="59"/>
      <c r="O2014" s="53"/>
      <c r="P2014" s="53"/>
      <c r="Q2014" s="57">
        <f t="shared" si="855"/>
        <v>0</v>
      </c>
      <c r="R2014" s="53"/>
      <c r="S2014" s="53">
        <f t="shared" si="858"/>
        <v>0</v>
      </c>
      <c r="T2014" s="58"/>
      <c r="U2014" s="58"/>
      <c r="V2014" s="53">
        <f t="shared" si="856"/>
        <v>0</v>
      </c>
      <c r="W2014" s="59"/>
      <c r="X2014" s="6"/>
    </row>
    <row r="2015" spans="1:28" s="35" customFormat="1" ht="31.5" x14ac:dyDescent="0.25">
      <c r="A2015" s="33" t="s">
        <v>291</v>
      </c>
      <c r="B2015" s="33" t="s">
        <v>331</v>
      </c>
      <c r="C2015" s="23" t="s">
        <v>102</v>
      </c>
      <c r="D2015" s="39" t="s">
        <v>351</v>
      </c>
      <c r="E2015" s="53"/>
      <c r="F2015" s="53"/>
      <c r="G2015" s="53"/>
      <c r="H2015" s="53"/>
      <c r="I2015" s="54"/>
      <c r="J2015" s="50"/>
      <c r="K2015" s="54"/>
      <c r="L2015" s="55"/>
      <c r="M2015" s="59"/>
      <c r="N2015" s="59"/>
      <c r="O2015" s="53"/>
      <c r="P2015" s="53"/>
      <c r="Q2015" s="57">
        <f t="shared" si="855"/>
        <v>0</v>
      </c>
      <c r="R2015" s="53"/>
      <c r="S2015" s="53">
        <f t="shared" si="858"/>
        <v>0</v>
      </c>
      <c r="T2015" s="58"/>
      <c r="U2015" s="58"/>
      <c r="V2015" s="53">
        <f t="shared" si="856"/>
        <v>0</v>
      </c>
      <c r="W2015" s="59"/>
      <c r="X2015" s="6"/>
    </row>
    <row r="2016" spans="1:28" s="35" customFormat="1" ht="15.75" x14ac:dyDescent="0.25">
      <c r="A2016" s="33" t="s">
        <v>291</v>
      </c>
      <c r="B2016" s="33" t="s">
        <v>331</v>
      </c>
      <c r="C2016" s="23" t="s">
        <v>89</v>
      </c>
      <c r="D2016" s="43" t="s">
        <v>88</v>
      </c>
      <c r="E2016" s="53"/>
      <c r="F2016" s="53"/>
      <c r="G2016" s="53"/>
      <c r="H2016" s="53"/>
      <c r="I2016" s="54"/>
      <c r="J2016" s="50"/>
      <c r="K2016" s="54"/>
      <c r="L2016" s="55"/>
      <c r="M2016" s="59"/>
      <c r="N2016" s="59"/>
      <c r="O2016" s="53"/>
      <c r="P2016" s="53"/>
      <c r="Q2016" s="57">
        <f t="shared" si="855"/>
        <v>0</v>
      </c>
      <c r="R2016" s="53"/>
      <c r="S2016" s="53">
        <f t="shared" si="858"/>
        <v>0</v>
      </c>
      <c r="T2016" s="58"/>
      <c r="U2016" s="58"/>
      <c r="V2016" s="53">
        <f t="shared" si="856"/>
        <v>0</v>
      </c>
      <c r="W2016" s="59"/>
      <c r="X2016" s="6"/>
    </row>
    <row r="2017" spans="1:24" s="35" customFormat="1" ht="37.5" customHeight="1" x14ac:dyDescent="0.25">
      <c r="A2017" s="33" t="s">
        <v>291</v>
      </c>
      <c r="B2017" s="33" t="s">
        <v>331</v>
      </c>
      <c r="C2017" s="23" t="s">
        <v>91</v>
      </c>
      <c r="D2017" s="43" t="s">
        <v>90</v>
      </c>
      <c r="E2017" s="53">
        <v>357621</v>
      </c>
      <c r="F2017" s="53">
        <f>ROUND(E2017/12*7,0)</f>
        <v>208612</v>
      </c>
      <c r="G2017" s="59">
        <v>67214.879999999728</v>
      </c>
      <c r="H2017" s="99">
        <v>59024</v>
      </c>
      <c r="I2017" s="119"/>
      <c r="J2017" s="55"/>
      <c r="K2017" s="54">
        <f t="shared" ref="K2017" si="859">G2017-F2017</f>
        <v>-141397.12000000029</v>
      </c>
      <c r="L2017" s="55">
        <f t="shared" ref="L2017" si="860">ROUND(K2017*100/-F2017,2)</f>
        <v>67.78</v>
      </c>
      <c r="M2017" s="59"/>
      <c r="N2017" s="59"/>
      <c r="O2017" s="53"/>
      <c r="P2017" s="53"/>
      <c r="Q2017" s="57">
        <f t="shared" si="855"/>
        <v>0</v>
      </c>
      <c r="R2017" s="53"/>
      <c r="S2017" s="53">
        <f t="shared" si="858"/>
        <v>0</v>
      </c>
      <c r="T2017" s="58"/>
      <c r="U2017" s="58"/>
      <c r="V2017" s="53">
        <f t="shared" si="856"/>
        <v>0</v>
      </c>
      <c r="W2017" s="59"/>
      <c r="X2017" s="6"/>
    </row>
    <row r="2018" spans="1:24" s="35" customFormat="1" ht="15.75" x14ac:dyDescent="0.25">
      <c r="A2018" s="33" t="s">
        <v>291</v>
      </c>
      <c r="B2018" s="33" t="s">
        <v>331</v>
      </c>
      <c r="C2018" s="23" t="s">
        <v>94</v>
      </c>
      <c r="D2018" s="43" t="s">
        <v>97</v>
      </c>
      <c r="E2018" s="53"/>
      <c r="F2018" s="53"/>
      <c r="G2018" s="53"/>
      <c r="H2018" s="53"/>
      <c r="I2018" s="54"/>
      <c r="J2018" s="50"/>
      <c r="K2018" s="54"/>
      <c r="L2018" s="55"/>
      <c r="M2018" s="59"/>
      <c r="N2018" s="59"/>
      <c r="O2018" s="53"/>
      <c r="P2018" s="53"/>
      <c r="Q2018" s="57">
        <f t="shared" si="855"/>
        <v>0</v>
      </c>
      <c r="R2018" s="53"/>
      <c r="S2018" s="53">
        <f t="shared" si="858"/>
        <v>0</v>
      </c>
      <c r="T2018" s="58"/>
      <c r="U2018" s="58"/>
      <c r="V2018" s="53">
        <f t="shared" si="856"/>
        <v>0</v>
      </c>
      <c r="W2018" s="59"/>
      <c r="X2018" s="6"/>
    </row>
    <row r="2019" spans="1:24" s="35" customFormat="1" ht="15.75" x14ac:dyDescent="0.25">
      <c r="A2019" s="33" t="s">
        <v>291</v>
      </c>
      <c r="B2019" s="33" t="s">
        <v>331</v>
      </c>
      <c r="C2019" s="23" t="s">
        <v>93</v>
      </c>
      <c r="D2019" s="43" t="s">
        <v>92</v>
      </c>
      <c r="E2019" s="53"/>
      <c r="F2019" s="53"/>
      <c r="G2019" s="53"/>
      <c r="H2019" s="53"/>
      <c r="I2019" s="54"/>
      <c r="J2019" s="50"/>
      <c r="K2019" s="54"/>
      <c r="L2019" s="55"/>
      <c r="M2019" s="59"/>
      <c r="N2019" s="59"/>
      <c r="O2019" s="53"/>
      <c r="P2019" s="53"/>
      <c r="Q2019" s="57">
        <f t="shared" si="855"/>
        <v>0</v>
      </c>
      <c r="R2019" s="53"/>
      <c r="S2019" s="53">
        <f t="shared" si="858"/>
        <v>0</v>
      </c>
      <c r="T2019" s="58"/>
      <c r="U2019" s="58"/>
      <c r="V2019" s="53">
        <f t="shared" si="856"/>
        <v>0</v>
      </c>
      <c r="W2019" s="59"/>
      <c r="X2019" s="6"/>
    </row>
    <row r="2020" spans="1:24" s="35" customFormat="1" ht="31.5" x14ac:dyDescent="0.25">
      <c r="A2020" s="33" t="s">
        <v>291</v>
      </c>
      <c r="B2020" s="33" t="s">
        <v>331</v>
      </c>
      <c r="C2020" s="23" t="s">
        <v>98</v>
      </c>
      <c r="D2020" s="34" t="s">
        <v>99</v>
      </c>
      <c r="E2020" s="53"/>
      <c r="F2020" s="53"/>
      <c r="G2020" s="53"/>
      <c r="H2020" s="53"/>
      <c r="I2020" s="54"/>
      <c r="J2020" s="50"/>
      <c r="K2020" s="54"/>
      <c r="L2020" s="55"/>
      <c r="M2020" s="59"/>
      <c r="N2020" s="59"/>
      <c r="O2020" s="53"/>
      <c r="P2020" s="53"/>
      <c r="Q2020" s="57">
        <f t="shared" si="855"/>
        <v>0</v>
      </c>
      <c r="R2020" s="53"/>
      <c r="S2020" s="53">
        <f t="shared" si="858"/>
        <v>0</v>
      </c>
      <c r="T2020" s="58"/>
      <c r="U2020" s="58"/>
      <c r="V2020" s="53">
        <f t="shared" si="856"/>
        <v>0</v>
      </c>
      <c r="W2020" s="59"/>
      <c r="X2020" s="6"/>
    </row>
    <row r="2021" spans="1:24" s="35" customFormat="1" ht="15.75" x14ac:dyDescent="0.25">
      <c r="A2021" s="33" t="s">
        <v>291</v>
      </c>
      <c r="B2021" s="33" t="s">
        <v>331</v>
      </c>
      <c r="C2021" s="23" t="s">
        <v>100</v>
      </c>
      <c r="D2021" s="34" t="s">
        <v>101</v>
      </c>
      <c r="E2021" s="53"/>
      <c r="F2021" s="53"/>
      <c r="G2021" s="53"/>
      <c r="H2021" s="53"/>
      <c r="I2021" s="54"/>
      <c r="J2021" s="50"/>
      <c r="K2021" s="54"/>
      <c r="L2021" s="55"/>
      <c r="M2021" s="59"/>
      <c r="N2021" s="59"/>
      <c r="O2021" s="53"/>
      <c r="P2021" s="53"/>
      <c r="Q2021" s="57">
        <f t="shared" si="855"/>
        <v>0</v>
      </c>
      <c r="R2021" s="53"/>
      <c r="S2021" s="53">
        <f t="shared" si="858"/>
        <v>0</v>
      </c>
      <c r="T2021" s="58"/>
      <c r="U2021" s="58"/>
      <c r="V2021" s="53">
        <f t="shared" si="856"/>
        <v>0</v>
      </c>
      <c r="W2021" s="59"/>
      <c r="X2021" s="6"/>
    </row>
    <row r="2022" spans="1:24" s="35" customFormat="1" ht="47.25" x14ac:dyDescent="0.25">
      <c r="A2022" s="33" t="s">
        <v>291</v>
      </c>
      <c r="B2022" s="33" t="s">
        <v>331</v>
      </c>
      <c r="C2022" s="23" t="s">
        <v>102</v>
      </c>
      <c r="D2022" s="39" t="s">
        <v>87</v>
      </c>
      <c r="E2022" s="53"/>
      <c r="F2022" s="53"/>
      <c r="G2022" s="53"/>
      <c r="H2022" s="53"/>
      <c r="I2022" s="54"/>
      <c r="J2022" s="50"/>
      <c r="K2022" s="54"/>
      <c r="L2022" s="55"/>
      <c r="M2022" s="59"/>
      <c r="N2022" s="59"/>
      <c r="O2022" s="53"/>
      <c r="P2022" s="53"/>
      <c r="Q2022" s="57">
        <f t="shared" si="855"/>
        <v>0</v>
      </c>
      <c r="R2022" s="53"/>
      <c r="S2022" s="53">
        <f t="shared" si="858"/>
        <v>0</v>
      </c>
      <c r="T2022" s="58"/>
      <c r="U2022" s="58"/>
      <c r="V2022" s="53">
        <f t="shared" si="856"/>
        <v>0</v>
      </c>
      <c r="W2022" s="59"/>
      <c r="X2022" s="6"/>
    </row>
    <row r="2023" spans="1:24" s="35" customFormat="1" ht="63" x14ac:dyDescent="0.25">
      <c r="A2023" s="33" t="s">
        <v>291</v>
      </c>
      <c r="B2023" s="33" t="s">
        <v>331</v>
      </c>
      <c r="C2023" s="23" t="s">
        <v>102</v>
      </c>
      <c r="D2023" s="39" t="s">
        <v>103</v>
      </c>
      <c r="E2023" s="53"/>
      <c r="F2023" s="53"/>
      <c r="G2023" s="53"/>
      <c r="H2023" s="53"/>
      <c r="I2023" s="54"/>
      <c r="J2023" s="50"/>
      <c r="K2023" s="54"/>
      <c r="L2023" s="55"/>
      <c r="M2023" s="59"/>
      <c r="N2023" s="59"/>
      <c r="O2023" s="53"/>
      <c r="P2023" s="53"/>
      <c r="Q2023" s="57">
        <f t="shared" si="855"/>
        <v>0</v>
      </c>
      <c r="R2023" s="53"/>
      <c r="S2023" s="53">
        <f t="shared" si="858"/>
        <v>0</v>
      </c>
      <c r="T2023" s="58"/>
      <c r="U2023" s="58"/>
      <c r="V2023" s="53">
        <f t="shared" si="856"/>
        <v>0</v>
      </c>
      <c r="W2023" s="59"/>
      <c r="X2023" s="6"/>
    </row>
    <row r="2024" spans="1:24" s="35" customFormat="1" ht="23.25" customHeight="1" x14ac:dyDescent="0.25">
      <c r="A2024" s="33" t="s">
        <v>291</v>
      </c>
      <c r="B2024" s="33" t="s">
        <v>331</v>
      </c>
      <c r="C2024" s="23" t="s">
        <v>361</v>
      </c>
      <c r="D2024" s="39" t="s">
        <v>362</v>
      </c>
      <c r="E2024" s="53"/>
      <c r="F2024" s="53">
        <f>ROUND(E2024/12*7,0)</f>
        <v>0</v>
      </c>
      <c r="G2024" s="59"/>
      <c r="H2024" s="99"/>
      <c r="I2024" s="119">
        <f>G2024-F2024</f>
        <v>0</v>
      </c>
      <c r="J2024" s="55" t="e">
        <f>ROUND(I2024/F2024*100,2)</f>
        <v>#DIV/0!</v>
      </c>
      <c r="K2024" s="54">
        <f t="shared" ref="K2024" si="861">G2024-F2024</f>
        <v>0</v>
      </c>
      <c r="L2024" s="55" t="e">
        <f t="shared" ref="L2024" si="862">ROUND(K2024*100/-F2024,2)</f>
        <v>#DIV/0!</v>
      </c>
      <c r="M2024" s="59"/>
      <c r="N2024" s="59"/>
      <c r="O2024" s="53"/>
      <c r="P2024" s="53"/>
      <c r="Q2024" s="59"/>
      <c r="R2024" s="53"/>
      <c r="S2024" s="53"/>
      <c r="T2024" s="53"/>
      <c r="U2024" s="53"/>
      <c r="V2024" s="53"/>
      <c r="W2024" s="59"/>
      <c r="X2024" s="6"/>
    </row>
    <row r="2025" spans="1:24" s="35" customFormat="1" ht="15.75" x14ac:dyDescent="0.25">
      <c r="A2025" s="33" t="s">
        <v>291</v>
      </c>
      <c r="B2025" s="33" t="s">
        <v>331</v>
      </c>
      <c r="C2025" s="23" t="s">
        <v>364</v>
      </c>
      <c r="D2025" s="39" t="s">
        <v>363</v>
      </c>
      <c r="E2025" s="53"/>
      <c r="F2025" s="53"/>
      <c r="G2025" s="53"/>
      <c r="H2025" s="53"/>
      <c r="I2025" s="119"/>
      <c r="J2025" s="55"/>
      <c r="K2025" s="119"/>
      <c r="L2025" s="55"/>
      <c r="M2025" s="59"/>
      <c r="N2025" s="59"/>
      <c r="O2025" s="53"/>
      <c r="P2025" s="53"/>
      <c r="Q2025" s="59"/>
      <c r="R2025" s="53"/>
      <c r="S2025" s="53"/>
      <c r="T2025" s="53"/>
      <c r="U2025" s="53"/>
      <c r="V2025" s="53"/>
      <c r="W2025" s="59"/>
      <c r="X2025" s="6"/>
    </row>
    <row r="2026" spans="1:24" s="35" customFormat="1" ht="15.75" x14ac:dyDescent="0.25">
      <c r="A2026" s="33" t="s">
        <v>291</v>
      </c>
      <c r="B2026" s="21">
        <v>2</v>
      </c>
      <c r="C2026" s="23" t="s">
        <v>102</v>
      </c>
      <c r="D2026" s="40" t="s">
        <v>31</v>
      </c>
      <c r="E2026" s="64">
        <f>E2027+E2033+E2087</f>
        <v>213852</v>
      </c>
      <c r="F2026" s="64">
        <f>F2027+F2033+F2087</f>
        <v>128805.42</v>
      </c>
      <c r="G2026" s="64">
        <f>G2027+G2033+G2087</f>
        <v>140485.16</v>
      </c>
      <c r="H2026" s="64">
        <f>H2027+H2033+H2087</f>
        <v>128530</v>
      </c>
      <c r="I2026" s="126">
        <f>I2027+I2033+I2087</f>
        <v>11679.58</v>
      </c>
      <c r="J2026" s="50">
        <f>ROUND(I2026/F2026*100,2)</f>
        <v>9.07</v>
      </c>
      <c r="K2026" s="126">
        <f>K2027+K2033+K2087</f>
        <v>0</v>
      </c>
      <c r="L2026" s="55">
        <f>ROUND(K2026*100/-F2026,2)</f>
        <v>0</v>
      </c>
      <c r="M2026" s="64">
        <v>4399</v>
      </c>
      <c r="N2026" s="49">
        <f>ROUND(M2026/12*7,2)</f>
        <v>2566.08</v>
      </c>
      <c r="O2026" s="64">
        <f t="shared" ref="O2026:V2026" si="863">O2027+O2033+O2087</f>
        <v>2735</v>
      </c>
      <c r="P2026" s="64">
        <f t="shared" si="863"/>
        <v>2343</v>
      </c>
      <c r="Q2026" s="126">
        <f t="shared" si="863"/>
        <v>392</v>
      </c>
      <c r="R2026" s="64">
        <f t="shared" si="863"/>
        <v>278</v>
      </c>
      <c r="S2026" s="64">
        <f t="shared" si="863"/>
        <v>163</v>
      </c>
      <c r="T2026" s="136">
        <f t="shared" si="863"/>
        <v>178</v>
      </c>
      <c r="U2026" s="136">
        <f t="shared" si="863"/>
        <v>164</v>
      </c>
      <c r="V2026" s="53">
        <f t="shared" si="863"/>
        <v>14</v>
      </c>
      <c r="W2026" s="53"/>
      <c r="X2026" s="6"/>
    </row>
    <row r="2027" spans="1:24" s="35" customFormat="1" ht="15.75" x14ac:dyDescent="0.25">
      <c r="A2027" s="33" t="s">
        <v>291</v>
      </c>
      <c r="B2027" s="22" t="s">
        <v>332</v>
      </c>
      <c r="C2027" s="23" t="s">
        <v>102</v>
      </c>
      <c r="D2027" s="32" t="s">
        <v>32</v>
      </c>
      <c r="E2027" s="64">
        <f>SUM(E2028:E2032)</f>
        <v>104277</v>
      </c>
      <c r="F2027" s="165">
        <f>SUM(F2028:F2032)</f>
        <v>60710</v>
      </c>
      <c r="G2027" s="64">
        <f>SUM(G2028:G2032)</f>
        <v>62911</v>
      </c>
      <c r="H2027" s="64">
        <f>SUM(H2028:H2032)</f>
        <v>60710</v>
      </c>
      <c r="I2027" s="126">
        <f>SUM(I2028:I2032)</f>
        <v>2201</v>
      </c>
      <c r="J2027" s="50">
        <f>ROUND(I2027/F2027*100,2)</f>
        <v>3.63</v>
      </c>
      <c r="K2027" s="126">
        <f>SUM(K2028:K2032)</f>
        <v>0</v>
      </c>
      <c r="L2027" s="55">
        <f>ROUND(K2027*100/-F2027,2)</f>
        <v>0</v>
      </c>
      <c r="M2027" s="64"/>
      <c r="N2027" s="64"/>
      <c r="O2027" s="64">
        <f t="shared" ref="O2027:V2027" si="864">SUM(O2028:O2032)</f>
        <v>110</v>
      </c>
      <c r="P2027" s="64">
        <f t="shared" si="864"/>
        <v>145</v>
      </c>
      <c r="Q2027" s="126">
        <f t="shared" si="864"/>
        <v>-35</v>
      </c>
      <c r="R2027" s="64">
        <f t="shared" si="864"/>
        <v>121</v>
      </c>
      <c r="S2027" s="64">
        <f t="shared" si="864"/>
        <v>71</v>
      </c>
      <c r="T2027" s="136">
        <f t="shared" si="864"/>
        <v>73</v>
      </c>
      <c r="U2027" s="136">
        <f t="shared" si="864"/>
        <v>73</v>
      </c>
      <c r="V2027" s="64">
        <f t="shared" si="864"/>
        <v>0</v>
      </c>
      <c r="W2027" s="64"/>
      <c r="X2027" s="6"/>
    </row>
    <row r="2028" spans="1:24" s="35" customFormat="1" ht="15.75" x14ac:dyDescent="0.25">
      <c r="A2028" s="156" t="s">
        <v>291</v>
      </c>
      <c r="B2028" s="33" t="s">
        <v>332</v>
      </c>
      <c r="C2028" s="23" t="s">
        <v>109</v>
      </c>
      <c r="D2028" s="34" t="s">
        <v>106</v>
      </c>
      <c r="E2028" s="53">
        <v>104277</v>
      </c>
      <c r="F2028" s="99">
        <f>8618*3+8714*4</f>
        <v>60710</v>
      </c>
      <c r="G2028" s="99">
        <v>62911</v>
      </c>
      <c r="H2028" s="99">
        <v>60710</v>
      </c>
      <c r="I2028" s="119">
        <f>G2028-F2028</f>
        <v>2201</v>
      </c>
      <c r="J2028" s="55">
        <f>ROUND(I2028/F2028*100,2)</f>
        <v>3.63</v>
      </c>
      <c r="K2028" s="54"/>
      <c r="L2028" s="55"/>
      <c r="M2028" s="59"/>
      <c r="N2028" s="59"/>
      <c r="O2028" s="53">
        <v>110</v>
      </c>
      <c r="P2028" s="53">
        <v>145</v>
      </c>
      <c r="Q2028" s="57">
        <f>O2028-P2028</f>
        <v>-35</v>
      </c>
      <c r="R2028" s="53">
        <v>121</v>
      </c>
      <c r="S2028" s="53">
        <f>ROUND(R2028/12*7,0)</f>
        <v>71</v>
      </c>
      <c r="T2028" s="58">
        <v>73</v>
      </c>
      <c r="U2028" s="58">
        <v>73</v>
      </c>
      <c r="V2028" s="53">
        <f>T2028-U2028</f>
        <v>0</v>
      </c>
      <c r="W2028" s="59"/>
      <c r="X2028" s="6"/>
    </row>
    <row r="2029" spans="1:24" s="35" customFormat="1" ht="31.5" x14ac:dyDescent="0.25">
      <c r="A2029" s="33" t="s">
        <v>291</v>
      </c>
      <c r="B2029" s="33" t="s">
        <v>332</v>
      </c>
      <c r="C2029" s="23" t="s">
        <v>110</v>
      </c>
      <c r="D2029" s="34" t="s">
        <v>114</v>
      </c>
      <c r="E2029" s="53"/>
      <c r="F2029" s="53"/>
      <c r="G2029" s="53"/>
      <c r="H2029" s="53"/>
      <c r="I2029" s="54"/>
      <c r="J2029" s="50"/>
      <c r="K2029" s="54"/>
      <c r="L2029" s="55"/>
      <c r="M2029" s="59"/>
      <c r="N2029" s="59"/>
      <c r="O2029" s="53"/>
      <c r="P2029" s="53"/>
      <c r="Q2029" s="57">
        <f>O2029-P2029</f>
        <v>0</v>
      </c>
      <c r="R2029" s="53"/>
      <c r="S2029" s="53">
        <f>ROUND(R2029/12*3,0)</f>
        <v>0</v>
      </c>
      <c r="T2029" s="58"/>
      <c r="U2029" s="58"/>
      <c r="V2029" s="53">
        <f>T2029-U2029</f>
        <v>0</v>
      </c>
      <c r="W2029" s="59"/>
      <c r="X2029" s="6"/>
    </row>
    <row r="2030" spans="1:24" s="35" customFormat="1" ht="15.75" x14ac:dyDescent="0.25">
      <c r="A2030" s="33" t="s">
        <v>291</v>
      </c>
      <c r="B2030" s="33" t="s">
        <v>332</v>
      </c>
      <c r="C2030" s="23" t="s">
        <v>111</v>
      </c>
      <c r="D2030" s="34" t="s">
        <v>115</v>
      </c>
      <c r="E2030" s="53"/>
      <c r="F2030" s="53"/>
      <c r="G2030" s="53"/>
      <c r="H2030" s="53"/>
      <c r="I2030" s="54"/>
      <c r="J2030" s="50"/>
      <c r="K2030" s="54"/>
      <c r="L2030" s="55"/>
      <c r="M2030" s="59"/>
      <c r="N2030" s="59"/>
      <c r="O2030" s="53"/>
      <c r="P2030" s="53"/>
      <c r="Q2030" s="57">
        <f>O2030-P2030</f>
        <v>0</v>
      </c>
      <c r="R2030" s="53"/>
      <c r="S2030" s="53">
        <f>ROUND(R2030/12*3,0)</f>
        <v>0</v>
      </c>
      <c r="T2030" s="58"/>
      <c r="U2030" s="58"/>
      <c r="V2030" s="53">
        <f>T2030-U2030</f>
        <v>0</v>
      </c>
      <c r="W2030" s="59"/>
      <c r="X2030" s="6"/>
    </row>
    <row r="2031" spans="1:24" s="35" customFormat="1" ht="31.5" x14ac:dyDescent="0.25">
      <c r="A2031" s="33" t="s">
        <v>291</v>
      </c>
      <c r="B2031" s="33" t="s">
        <v>332</v>
      </c>
      <c r="C2031" s="23" t="s">
        <v>113</v>
      </c>
      <c r="D2031" s="34" t="s">
        <v>116</v>
      </c>
      <c r="E2031" s="53"/>
      <c r="F2031" s="53"/>
      <c r="G2031" s="53"/>
      <c r="H2031" s="53"/>
      <c r="I2031" s="119"/>
      <c r="J2031" s="50"/>
      <c r="K2031" s="119"/>
      <c r="L2031" s="55"/>
      <c r="M2031" s="59"/>
      <c r="N2031" s="59"/>
      <c r="O2031" s="53"/>
      <c r="P2031" s="53"/>
      <c r="Q2031" s="59">
        <f>O2031-P2031</f>
        <v>0</v>
      </c>
      <c r="R2031" s="53"/>
      <c r="S2031" s="53">
        <f>ROUND(R2031/12*3,0)</f>
        <v>0</v>
      </c>
      <c r="T2031" s="53"/>
      <c r="U2031" s="53"/>
      <c r="V2031" s="53">
        <f>T2031-U2031</f>
        <v>0</v>
      </c>
      <c r="W2031" s="59"/>
      <c r="X2031" s="6"/>
    </row>
    <row r="2032" spans="1:24" s="35" customFormat="1" ht="15.75" x14ac:dyDescent="0.25">
      <c r="A2032" s="33" t="s">
        <v>291</v>
      </c>
      <c r="B2032" s="33" t="s">
        <v>332</v>
      </c>
      <c r="C2032" s="23" t="s">
        <v>112</v>
      </c>
      <c r="D2032" s="34" t="s">
        <v>117</v>
      </c>
      <c r="E2032" s="53"/>
      <c r="F2032" s="53"/>
      <c r="G2032" s="53"/>
      <c r="H2032" s="53"/>
      <c r="I2032" s="54"/>
      <c r="J2032" s="50"/>
      <c r="K2032" s="54"/>
      <c r="L2032" s="55"/>
      <c r="M2032" s="59"/>
      <c r="N2032" s="59"/>
      <c r="O2032" s="53"/>
      <c r="P2032" s="53"/>
      <c r="Q2032" s="57">
        <f>O2032-P2032</f>
        <v>0</v>
      </c>
      <c r="R2032" s="53"/>
      <c r="S2032" s="53">
        <f>ROUND(R2032/12*3,0)</f>
        <v>0</v>
      </c>
      <c r="T2032" s="58"/>
      <c r="U2032" s="58"/>
      <c r="V2032" s="53">
        <f>T2032-U2032</f>
        <v>0</v>
      </c>
      <c r="W2032" s="59"/>
      <c r="X2032" s="6"/>
    </row>
    <row r="2033" spans="1:24" s="35" customFormat="1" ht="15.75" x14ac:dyDescent="0.25">
      <c r="A2033" s="33" t="s">
        <v>291</v>
      </c>
      <c r="B2033" s="22" t="s">
        <v>333</v>
      </c>
      <c r="C2033" s="23" t="s">
        <v>102</v>
      </c>
      <c r="D2033" s="41" t="s">
        <v>33</v>
      </c>
      <c r="E2033" s="64">
        <f>SUM(E2034:E2086)</f>
        <v>99551</v>
      </c>
      <c r="F2033" s="64">
        <f>SUM(F2034:F2086)</f>
        <v>58071.42</v>
      </c>
      <c r="G2033" s="64">
        <f>SUM(G2034:G2086)</f>
        <v>67550</v>
      </c>
      <c r="H2033" s="64">
        <f>SUM(H2034:H2086)</f>
        <v>57796</v>
      </c>
      <c r="I2033" s="126">
        <f>SUM(I2034:I2086)</f>
        <v>9478.58</v>
      </c>
      <c r="J2033" s="50">
        <f>ROUND(I2033/F2033*100,2)</f>
        <v>16.32</v>
      </c>
      <c r="K2033" s="126">
        <f>SUM(K2034:K2086)</f>
        <v>0</v>
      </c>
      <c r="L2033" s="55">
        <f>ROUND(K2033*100/-F2033,2)</f>
        <v>0</v>
      </c>
      <c r="M2033" s="64"/>
      <c r="N2033" s="64"/>
      <c r="O2033" s="64">
        <f t="shared" ref="O2033:V2033" si="865">SUM(O2034:O2086)</f>
        <v>2625</v>
      </c>
      <c r="P2033" s="64">
        <f t="shared" si="865"/>
        <v>2198</v>
      </c>
      <c r="Q2033" s="126">
        <f t="shared" si="865"/>
        <v>427</v>
      </c>
      <c r="R2033" s="64">
        <f t="shared" si="865"/>
        <v>157</v>
      </c>
      <c r="S2033" s="64">
        <f t="shared" si="865"/>
        <v>92</v>
      </c>
      <c r="T2033" s="136">
        <f t="shared" si="865"/>
        <v>105</v>
      </c>
      <c r="U2033" s="136">
        <f t="shared" si="865"/>
        <v>91</v>
      </c>
      <c r="V2033" s="64">
        <f t="shared" si="865"/>
        <v>14</v>
      </c>
      <c r="W2033" s="64"/>
      <c r="X2033" s="6"/>
    </row>
    <row r="2034" spans="1:24" s="35" customFormat="1" ht="31.5" x14ac:dyDescent="0.25">
      <c r="A2034" s="33" t="s">
        <v>291</v>
      </c>
      <c r="B2034" s="33" t="s">
        <v>333</v>
      </c>
      <c r="C2034" s="42" t="s">
        <v>139</v>
      </c>
      <c r="D2034" s="43" t="s">
        <v>119</v>
      </c>
      <c r="E2034" s="53">
        <v>31469</v>
      </c>
      <c r="F2034" s="53">
        <f t="shared" ref="F2034:F2035" si="866">ROUND(E2034/12*7,2)</f>
        <v>18356.919999999998</v>
      </c>
      <c r="G2034" s="99">
        <v>22478</v>
      </c>
      <c r="H2034" s="99">
        <v>17982</v>
      </c>
      <c r="I2034" s="119">
        <f t="shared" ref="I2034:I2035" si="867">G2034-F2034</f>
        <v>4121.0800000000017</v>
      </c>
      <c r="J2034" s="55">
        <f t="shared" ref="J2034:J2035" si="868">ROUND(I2034/F2034*100,2)</f>
        <v>22.45</v>
      </c>
      <c r="K2034" s="54"/>
      <c r="L2034" s="55"/>
      <c r="M2034" s="59"/>
      <c r="N2034" s="59"/>
      <c r="O2034" s="53">
        <v>777</v>
      </c>
      <c r="P2034" s="53">
        <v>616</v>
      </c>
      <c r="Q2034" s="57">
        <f t="shared" ref="Q2034:Q2065" si="869">O2034-P2034</f>
        <v>161</v>
      </c>
      <c r="R2034" s="59">
        <v>42</v>
      </c>
      <c r="S2034" s="53">
        <f t="shared" ref="S2034:S2035" si="870">ROUND(R2034/12*7,0)</f>
        <v>25</v>
      </c>
      <c r="T2034" s="58">
        <v>28</v>
      </c>
      <c r="U2034" s="58">
        <v>23</v>
      </c>
      <c r="V2034" s="53">
        <f t="shared" ref="V2034:V2065" si="871">T2034-U2034</f>
        <v>5</v>
      </c>
      <c r="W2034" s="59"/>
      <c r="X2034" s="6"/>
    </row>
    <row r="2035" spans="1:24" s="35" customFormat="1" ht="47.25" x14ac:dyDescent="0.25">
      <c r="A2035" s="33" t="s">
        <v>291</v>
      </c>
      <c r="B2035" s="33" t="s">
        <v>333</v>
      </c>
      <c r="C2035" s="42" t="s">
        <v>140</v>
      </c>
      <c r="D2035" s="43" t="s">
        <v>120</v>
      </c>
      <c r="E2035" s="53">
        <v>2642</v>
      </c>
      <c r="F2035" s="53">
        <f t="shared" si="866"/>
        <v>1541.17</v>
      </c>
      <c r="G2035" s="99">
        <v>1835</v>
      </c>
      <c r="H2035" s="99">
        <v>1835</v>
      </c>
      <c r="I2035" s="119">
        <f t="shared" si="867"/>
        <v>293.82999999999993</v>
      </c>
      <c r="J2035" s="55">
        <f t="shared" si="868"/>
        <v>19.07</v>
      </c>
      <c r="K2035" s="54"/>
      <c r="L2035" s="55"/>
      <c r="M2035" s="59"/>
      <c r="N2035" s="59"/>
      <c r="O2035" s="53">
        <v>119</v>
      </c>
      <c r="P2035" s="53">
        <v>119</v>
      </c>
      <c r="Q2035" s="57">
        <f t="shared" si="869"/>
        <v>0</v>
      </c>
      <c r="R2035" s="59">
        <v>3</v>
      </c>
      <c r="S2035" s="53">
        <f t="shared" si="870"/>
        <v>2</v>
      </c>
      <c r="T2035" s="58">
        <v>3</v>
      </c>
      <c r="U2035" s="58">
        <v>3</v>
      </c>
      <c r="V2035" s="53">
        <f t="shared" si="871"/>
        <v>0</v>
      </c>
      <c r="W2035" s="59"/>
      <c r="X2035" s="6"/>
    </row>
    <row r="2036" spans="1:24" s="35" customFormat="1" ht="31.5" x14ac:dyDescent="0.25">
      <c r="A2036" s="33" t="s">
        <v>291</v>
      </c>
      <c r="B2036" s="33" t="s">
        <v>333</v>
      </c>
      <c r="C2036" s="42" t="s">
        <v>141</v>
      </c>
      <c r="D2036" s="43" t="s">
        <v>142</v>
      </c>
      <c r="E2036" s="53"/>
      <c r="F2036" s="53"/>
      <c r="G2036" s="53"/>
      <c r="H2036" s="53"/>
      <c r="I2036" s="54"/>
      <c r="J2036" s="50"/>
      <c r="K2036" s="54"/>
      <c r="L2036" s="55"/>
      <c r="M2036" s="59"/>
      <c r="N2036" s="59"/>
      <c r="O2036" s="53"/>
      <c r="P2036" s="53"/>
      <c r="Q2036" s="57">
        <f t="shared" si="869"/>
        <v>0</v>
      </c>
      <c r="R2036" s="53"/>
      <c r="S2036" s="53">
        <f t="shared" ref="S2036:S2074" si="872">ROUND(R2036/12*3,0)</f>
        <v>0</v>
      </c>
      <c r="T2036" s="58"/>
      <c r="U2036" s="58"/>
      <c r="V2036" s="53">
        <f t="shared" si="871"/>
        <v>0</v>
      </c>
      <c r="W2036" s="59"/>
      <c r="X2036" s="6"/>
    </row>
    <row r="2037" spans="1:24" s="35" customFormat="1" ht="31.5" x14ac:dyDescent="0.25">
      <c r="A2037" s="33" t="s">
        <v>291</v>
      </c>
      <c r="B2037" s="33" t="s">
        <v>333</v>
      </c>
      <c r="C2037" s="42" t="s">
        <v>143</v>
      </c>
      <c r="D2037" s="43" t="s">
        <v>144</v>
      </c>
      <c r="E2037" s="53"/>
      <c r="F2037" s="53"/>
      <c r="G2037" s="53"/>
      <c r="H2037" s="53"/>
      <c r="I2037" s="54"/>
      <c r="J2037" s="50"/>
      <c r="K2037" s="54"/>
      <c r="L2037" s="55"/>
      <c r="M2037" s="59"/>
      <c r="N2037" s="59"/>
      <c r="O2037" s="53"/>
      <c r="P2037" s="53"/>
      <c r="Q2037" s="57">
        <f t="shared" si="869"/>
        <v>0</v>
      </c>
      <c r="R2037" s="53"/>
      <c r="S2037" s="53">
        <f t="shared" si="872"/>
        <v>0</v>
      </c>
      <c r="T2037" s="58"/>
      <c r="U2037" s="58"/>
      <c r="V2037" s="53">
        <f t="shared" si="871"/>
        <v>0</v>
      </c>
      <c r="W2037" s="59"/>
      <c r="X2037" s="6"/>
    </row>
    <row r="2038" spans="1:24" s="35" customFormat="1" ht="15.75" x14ac:dyDescent="0.25">
      <c r="A2038" s="33" t="s">
        <v>291</v>
      </c>
      <c r="B2038" s="33" t="s">
        <v>333</v>
      </c>
      <c r="C2038" s="42" t="s">
        <v>145</v>
      </c>
      <c r="D2038" s="43" t="s">
        <v>146</v>
      </c>
      <c r="E2038" s="53"/>
      <c r="F2038" s="53"/>
      <c r="G2038" s="53"/>
      <c r="H2038" s="53"/>
      <c r="I2038" s="54"/>
      <c r="J2038" s="50"/>
      <c r="K2038" s="54"/>
      <c r="L2038" s="55"/>
      <c r="M2038" s="59"/>
      <c r="N2038" s="59"/>
      <c r="O2038" s="53"/>
      <c r="P2038" s="53"/>
      <c r="Q2038" s="57">
        <f t="shared" si="869"/>
        <v>0</v>
      </c>
      <c r="R2038" s="53"/>
      <c r="S2038" s="53">
        <f t="shared" si="872"/>
        <v>0</v>
      </c>
      <c r="T2038" s="58"/>
      <c r="U2038" s="58"/>
      <c r="V2038" s="53">
        <f t="shared" si="871"/>
        <v>0</v>
      </c>
      <c r="W2038" s="59"/>
      <c r="X2038" s="6"/>
    </row>
    <row r="2039" spans="1:24" s="35" customFormat="1" ht="15.75" x14ac:dyDescent="0.25">
      <c r="A2039" s="33" t="s">
        <v>291</v>
      </c>
      <c r="B2039" s="33" t="s">
        <v>333</v>
      </c>
      <c r="C2039" s="42" t="s">
        <v>147</v>
      </c>
      <c r="D2039" s="43" t="s">
        <v>148</v>
      </c>
      <c r="E2039" s="53"/>
      <c r="F2039" s="53"/>
      <c r="G2039" s="53"/>
      <c r="H2039" s="53"/>
      <c r="I2039" s="54"/>
      <c r="J2039" s="50"/>
      <c r="K2039" s="54"/>
      <c r="L2039" s="55"/>
      <c r="M2039" s="59"/>
      <c r="N2039" s="59"/>
      <c r="O2039" s="53"/>
      <c r="P2039" s="53"/>
      <c r="Q2039" s="57">
        <f t="shared" si="869"/>
        <v>0</v>
      </c>
      <c r="R2039" s="53"/>
      <c r="S2039" s="53">
        <f t="shared" si="872"/>
        <v>0</v>
      </c>
      <c r="T2039" s="58"/>
      <c r="U2039" s="58"/>
      <c r="V2039" s="53">
        <f t="shared" si="871"/>
        <v>0</v>
      </c>
      <c r="W2039" s="59"/>
      <c r="X2039" s="6"/>
    </row>
    <row r="2040" spans="1:24" s="35" customFormat="1" ht="78.75" x14ac:dyDescent="0.25">
      <c r="A2040" s="33" t="s">
        <v>291</v>
      </c>
      <c r="B2040" s="33" t="s">
        <v>333</v>
      </c>
      <c r="C2040" s="42" t="s">
        <v>149</v>
      </c>
      <c r="D2040" s="43" t="s">
        <v>150</v>
      </c>
      <c r="E2040" s="53"/>
      <c r="F2040" s="53"/>
      <c r="G2040" s="53"/>
      <c r="H2040" s="53"/>
      <c r="I2040" s="54"/>
      <c r="J2040" s="50"/>
      <c r="K2040" s="54"/>
      <c r="L2040" s="55"/>
      <c r="M2040" s="59"/>
      <c r="N2040" s="59"/>
      <c r="O2040" s="53"/>
      <c r="P2040" s="53"/>
      <c r="Q2040" s="57">
        <f t="shared" si="869"/>
        <v>0</v>
      </c>
      <c r="R2040" s="53"/>
      <c r="S2040" s="53">
        <f t="shared" si="872"/>
        <v>0</v>
      </c>
      <c r="T2040" s="58"/>
      <c r="U2040" s="58"/>
      <c r="V2040" s="53">
        <f t="shared" si="871"/>
        <v>0</v>
      </c>
      <c r="W2040" s="59"/>
      <c r="X2040" s="6"/>
    </row>
    <row r="2041" spans="1:24" s="35" customFormat="1" ht="31.5" x14ac:dyDescent="0.25">
      <c r="A2041" s="33" t="s">
        <v>291</v>
      </c>
      <c r="B2041" s="33" t="s">
        <v>333</v>
      </c>
      <c r="C2041" s="42" t="s">
        <v>130</v>
      </c>
      <c r="D2041" s="43" t="s">
        <v>151</v>
      </c>
      <c r="E2041" s="53"/>
      <c r="F2041" s="53"/>
      <c r="G2041" s="53"/>
      <c r="H2041" s="53"/>
      <c r="I2041" s="54"/>
      <c r="J2041" s="50"/>
      <c r="K2041" s="54"/>
      <c r="L2041" s="55"/>
      <c r="M2041" s="59"/>
      <c r="N2041" s="59"/>
      <c r="O2041" s="53"/>
      <c r="P2041" s="53"/>
      <c r="Q2041" s="57">
        <f t="shared" si="869"/>
        <v>0</v>
      </c>
      <c r="R2041" s="53"/>
      <c r="S2041" s="53">
        <f t="shared" si="872"/>
        <v>0</v>
      </c>
      <c r="T2041" s="58"/>
      <c r="U2041" s="58"/>
      <c r="V2041" s="53">
        <f t="shared" si="871"/>
        <v>0</v>
      </c>
      <c r="W2041" s="59"/>
      <c r="X2041" s="6"/>
    </row>
    <row r="2042" spans="1:24" s="35" customFormat="1" ht="47.25" x14ac:dyDescent="0.25">
      <c r="A2042" s="33" t="s">
        <v>291</v>
      </c>
      <c r="B2042" s="33" t="s">
        <v>333</v>
      </c>
      <c r="C2042" s="42" t="s">
        <v>174</v>
      </c>
      <c r="D2042" s="43" t="s">
        <v>175</v>
      </c>
      <c r="E2042" s="53"/>
      <c r="F2042" s="53"/>
      <c r="G2042" s="53"/>
      <c r="H2042" s="53"/>
      <c r="I2042" s="54"/>
      <c r="J2042" s="50"/>
      <c r="K2042" s="54"/>
      <c r="L2042" s="55"/>
      <c r="M2042" s="59"/>
      <c r="N2042" s="59"/>
      <c r="O2042" s="53"/>
      <c r="P2042" s="53"/>
      <c r="Q2042" s="57">
        <f t="shared" si="869"/>
        <v>0</v>
      </c>
      <c r="R2042" s="53"/>
      <c r="S2042" s="53">
        <f t="shared" si="872"/>
        <v>0</v>
      </c>
      <c r="T2042" s="58"/>
      <c r="U2042" s="58"/>
      <c r="V2042" s="53">
        <f t="shared" si="871"/>
        <v>0</v>
      </c>
      <c r="W2042" s="59"/>
      <c r="X2042" s="6"/>
    </row>
    <row r="2043" spans="1:24" s="35" customFormat="1" ht="31.5" x14ac:dyDescent="0.25">
      <c r="A2043" s="33" t="s">
        <v>291</v>
      </c>
      <c r="B2043" s="33" t="s">
        <v>333</v>
      </c>
      <c r="C2043" s="42" t="s">
        <v>129</v>
      </c>
      <c r="D2043" s="43" t="s">
        <v>152</v>
      </c>
      <c r="E2043" s="53"/>
      <c r="F2043" s="53"/>
      <c r="G2043" s="53"/>
      <c r="H2043" s="53"/>
      <c r="I2043" s="54"/>
      <c r="J2043" s="50"/>
      <c r="K2043" s="54"/>
      <c r="L2043" s="55"/>
      <c r="M2043" s="59"/>
      <c r="N2043" s="59"/>
      <c r="O2043" s="53"/>
      <c r="P2043" s="53"/>
      <c r="Q2043" s="57">
        <f t="shared" si="869"/>
        <v>0</v>
      </c>
      <c r="R2043" s="53"/>
      <c r="S2043" s="53">
        <f t="shared" si="872"/>
        <v>0</v>
      </c>
      <c r="T2043" s="58"/>
      <c r="U2043" s="58"/>
      <c r="V2043" s="53">
        <f t="shared" si="871"/>
        <v>0</v>
      </c>
      <c r="W2043" s="59"/>
      <c r="X2043" s="6"/>
    </row>
    <row r="2044" spans="1:24" s="35" customFormat="1" ht="31.5" x14ac:dyDescent="0.25">
      <c r="A2044" s="33" t="s">
        <v>291</v>
      </c>
      <c r="B2044" s="33" t="s">
        <v>333</v>
      </c>
      <c r="C2044" s="42" t="s">
        <v>176</v>
      </c>
      <c r="D2044" s="43" t="s">
        <v>177</v>
      </c>
      <c r="E2044" s="53"/>
      <c r="F2044" s="53"/>
      <c r="G2044" s="53"/>
      <c r="H2044" s="53"/>
      <c r="I2044" s="54"/>
      <c r="J2044" s="50"/>
      <c r="K2044" s="54"/>
      <c r="L2044" s="55"/>
      <c r="M2044" s="59"/>
      <c r="N2044" s="59"/>
      <c r="O2044" s="53"/>
      <c r="P2044" s="53"/>
      <c r="Q2044" s="57">
        <f t="shared" si="869"/>
        <v>0</v>
      </c>
      <c r="R2044" s="53"/>
      <c r="S2044" s="53">
        <f t="shared" si="872"/>
        <v>0</v>
      </c>
      <c r="T2044" s="58"/>
      <c r="U2044" s="58"/>
      <c r="V2044" s="53">
        <f t="shared" si="871"/>
        <v>0</v>
      </c>
      <c r="W2044" s="59"/>
      <c r="X2044" s="6"/>
    </row>
    <row r="2045" spans="1:24" s="35" customFormat="1" ht="15.75" x14ac:dyDescent="0.25">
      <c r="A2045" s="33" t="s">
        <v>291</v>
      </c>
      <c r="B2045" s="33" t="s">
        <v>333</v>
      </c>
      <c r="C2045" s="42" t="s">
        <v>131</v>
      </c>
      <c r="D2045" s="43" t="s">
        <v>153</v>
      </c>
      <c r="E2045" s="53"/>
      <c r="F2045" s="53"/>
      <c r="G2045" s="53"/>
      <c r="H2045" s="53"/>
      <c r="I2045" s="54"/>
      <c r="J2045" s="50"/>
      <c r="K2045" s="54"/>
      <c r="L2045" s="55"/>
      <c r="M2045" s="59"/>
      <c r="N2045" s="59"/>
      <c r="O2045" s="53"/>
      <c r="P2045" s="53"/>
      <c r="Q2045" s="57">
        <f t="shared" si="869"/>
        <v>0</v>
      </c>
      <c r="R2045" s="53"/>
      <c r="S2045" s="53">
        <f t="shared" si="872"/>
        <v>0</v>
      </c>
      <c r="T2045" s="58"/>
      <c r="U2045" s="58"/>
      <c r="V2045" s="53">
        <f t="shared" si="871"/>
        <v>0</v>
      </c>
      <c r="W2045" s="59"/>
      <c r="X2045" s="6"/>
    </row>
    <row r="2046" spans="1:24" s="35" customFormat="1" ht="31.5" x14ac:dyDescent="0.25">
      <c r="A2046" s="33" t="s">
        <v>291</v>
      </c>
      <c r="B2046" s="33" t="s">
        <v>333</v>
      </c>
      <c r="C2046" s="42" t="s">
        <v>178</v>
      </c>
      <c r="D2046" s="43" t="s">
        <v>179</v>
      </c>
      <c r="E2046" s="53"/>
      <c r="F2046" s="53"/>
      <c r="G2046" s="53"/>
      <c r="H2046" s="53"/>
      <c r="I2046" s="54"/>
      <c r="J2046" s="50"/>
      <c r="K2046" s="54"/>
      <c r="L2046" s="55"/>
      <c r="M2046" s="59"/>
      <c r="N2046" s="59"/>
      <c r="O2046" s="53"/>
      <c r="P2046" s="53"/>
      <c r="Q2046" s="57">
        <f t="shared" si="869"/>
        <v>0</v>
      </c>
      <c r="R2046" s="53"/>
      <c r="S2046" s="53">
        <f t="shared" si="872"/>
        <v>0</v>
      </c>
      <c r="T2046" s="58"/>
      <c r="U2046" s="58"/>
      <c r="V2046" s="53">
        <f t="shared" si="871"/>
        <v>0</v>
      </c>
      <c r="W2046" s="59"/>
      <c r="X2046" s="6"/>
    </row>
    <row r="2047" spans="1:24" s="35" customFormat="1" ht="31.5" x14ac:dyDescent="0.25">
      <c r="A2047" s="33" t="s">
        <v>291</v>
      </c>
      <c r="B2047" s="33" t="s">
        <v>333</v>
      </c>
      <c r="C2047" s="42" t="s">
        <v>132</v>
      </c>
      <c r="D2047" s="43" t="s">
        <v>154</v>
      </c>
      <c r="E2047" s="53"/>
      <c r="F2047" s="53"/>
      <c r="G2047" s="53"/>
      <c r="H2047" s="53"/>
      <c r="I2047" s="54"/>
      <c r="J2047" s="50"/>
      <c r="K2047" s="54"/>
      <c r="L2047" s="55"/>
      <c r="M2047" s="59"/>
      <c r="N2047" s="59"/>
      <c r="O2047" s="53"/>
      <c r="P2047" s="53"/>
      <c r="Q2047" s="57">
        <f t="shared" si="869"/>
        <v>0</v>
      </c>
      <c r="R2047" s="53"/>
      <c r="S2047" s="53">
        <f t="shared" si="872"/>
        <v>0</v>
      </c>
      <c r="T2047" s="58"/>
      <c r="U2047" s="58"/>
      <c r="V2047" s="53">
        <f t="shared" si="871"/>
        <v>0</v>
      </c>
      <c r="W2047" s="59"/>
      <c r="X2047" s="6"/>
    </row>
    <row r="2048" spans="1:24" s="35" customFormat="1" ht="15.75" x14ac:dyDescent="0.25">
      <c r="A2048" s="33" t="s">
        <v>291</v>
      </c>
      <c r="B2048" s="33" t="s">
        <v>333</v>
      </c>
      <c r="C2048" s="42" t="s">
        <v>133</v>
      </c>
      <c r="D2048" s="43" t="s">
        <v>155</v>
      </c>
      <c r="E2048" s="53"/>
      <c r="F2048" s="53"/>
      <c r="G2048" s="53"/>
      <c r="H2048" s="53"/>
      <c r="I2048" s="54"/>
      <c r="J2048" s="50"/>
      <c r="K2048" s="54"/>
      <c r="L2048" s="55"/>
      <c r="M2048" s="59"/>
      <c r="N2048" s="59"/>
      <c r="O2048" s="53"/>
      <c r="P2048" s="53"/>
      <c r="Q2048" s="57">
        <f t="shared" si="869"/>
        <v>0</v>
      </c>
      <c r="R2048" s="53"/>
      <c r="S2048" s="53">
        <f t="shared" si="872"/>
        <v>0</v>
      </c>
      <c r="T2048" s="58"/>
      <c r="U2048" s="58"/>
      <c r="V2048" s="53">
        <f t="shared" si="871"/>
        <v>0</v>
      </c>
      <c r="W2048" s="59"/>
      <c r="X2048" s="6"/>
    </row>
    <row r="2049" spans="1:24" s="35" customFormat="1" ht="15.75" x14ac:dyDescent="0.25">
      <c r="A2049" s="33" t="s">
        <v>291</v>
      </c>
      <c r="B2049" s="33" t="s">
        <v>333</v>
      </c>
      <c r="C2049" s="42" t="s">
        <v>135</v>
      </c>
      <c r="D2049" s="43" t="s">
        <v>156</v>
      </c>
      <c r="E2049" s="53"/>
      <c r="F2049" s="53"/>
      <c r="G2049" s="53"/>
      <c r="H2049" s="53"/>
      <c r="I2049" s="54"/>
      <c r="J2049" s="50"/>
      <c r="K2049" s="54"/>
      <c r="L2049" s="55"/>
      <c r="M2049" s="59"/>
      <c r="N2049" s="59"/>
      <c r="O2049" s="53"/>
      <c r="P2049" s="53"/>
      <c r="Q2049" s="57">
        <f t="shared" si="869"/>
        <v>0</v>
      </c>
      <c r="R2049" s="53"/>
      <c r="S2049" s="53">
        <f t="shared" si="872"/>
        <v>0</v>
      </c>
      <c r="T2049" s="58"/>
      <c r="U2049" s="58"/>
      <c r="V2049" s="53">
        <f t="shared" si="871"/>
        <v>0</v>
      </c>
      <c r="W2049" s="59"/>
      <c r="X2049" s="6"/>
    </row>
    <row r="2050" spans="1:24" s="35" customFormat="1" ht="31.5" x14ac:dyDescent="0.25">
      <c r="A2050" s="33" t="s">
        <v>291</v>
      </c>
      <c r="B2050" s="33" t="s">
        <v>333</v>
      </c>
      <c r="C2050" s="42" t="s">
        <v>136</v>
      </c>
      <c r="D2050" s="43" t="s">
        <v>157</v>
      </c>
      <c r="E2050" s="53"/>
      <c r="F2050" s="53"/>
      <c r="G2050" s="53"/>
      <c r="H2050" s="53"/>
      <c r="I2050" s="54"/>
      <c r="J2050" s="50"/>
      <c r="K2050" s="54"/>
      <c r="L2050" s="55"/>
      <c r="M2050" s="59"/>
      <c r="N2050" s="59"/>
      <c r="O2050" s="53"/>
      <c r="P2050" s="53"/>
      <c r="Q2050" s="57">
        <f t="shared" si="869"/>
        <v>0</v>
      </c>
      <c r="R2050" s="53"/>
      <c r="S2050" s="53">
        <f t="shared" si="872"/>
        <v>0</v>
      </c>
      <c r="T2050" s="58"/>
      <c r="U2050" s="58"/>
      <c r="V2050" s="53">
        <f t="shared" si="871"/>
        <v>0</v>
      </c>
      <c r="W2050" s="59"/>
      <c r="X2050" s="6"/>
    </row>
    <row r="2051" spans="1:24" s="35" customFormat="1" ht="47.25" x14ac:dyDescent="0.25">
      <c r="A2051" s="33" t="s">
        <v>291</v>
      </c>
      <c r="B2051" s="33" t="s">
        <v>333</v>
      </c>
      <c r="C2051" s="42" t="s">
        <v>134</v>
      </c>
      <c r="D2051" s="43" t="s">
        <v>158</v>
      </c>
      <c r="E2051" s="53"/>
      <c r="F2051" s="53"/>
      <c r="G2051" s="53"/>
      <c r="H2051" s="53"/>
      <c r="I2051" s="54"/>
      <c r="J2051" s="50"/>
      <c r="K2051" s="54"/>
      <c r="L2051" s="55"/>
      <c r="M2051" s="59"/>
      <c r="N2051" s="59"/>
      <c r="O2051" s="53"/>
      <c r="P2051" s="53"/>
      <c r="Q2051" s="57">
        <f t="shared" si="869"/>
        <v>0</v>
      </c>
      <c r="R2051" s="53"/>
      <c r="S2051" s="53">
        <f t="shared" si="872"/>
        <v>0</v>
      </c>
      <c r="T2051" s="58"/>
      <c r="U2051" s="58"/>
      <c r="V2051" s="53">
        <f t="shared" si="871"/>
        <v>0</v>
      </c>
      <c r="W2051" s="59"/>
      <c r="X2051" s="6"/>
    </row>
    <row r="2052" spans="1:24" s="35" customFormat="1" ht="15.75" x14ac:dyDescent="0.25">
      <c r="A2052" s="33" t="s">
        <v>291</v>
      </c>
      <c r="B2052" s="33" t="s">
        <v>333</v>
      </c>
      <c r="C2052" s="42" t="s">
        <v>138</v>
      </c>
      <c r="D2052" s="43" t="s">
        <v>159</v>
      </c>
      <c r="E2052" s="53"/>
      <c r="F2052" s="53"/>
      <c r="G2052" s="53"/>
      <c r="H2052" s="53"/>
      <c r="I2052" s="54"/>
      <c r="J2052" s="50"/>
      <c r="K2052" s="54"/>
      <c r="L2052" s="55"/>
      <c r="M2052" s="59"/>
      <c r="N2052" s="59"/>
      <c r="O2052" s="53"/>
      <c r="P2052" s="53"/>
      <c r="Q2052" s="57">
        <f t="shared" si="869"/>
        <v>0</v>
      </c>
      <c r="R2052" s="53"/>
      <c r="S2052" s="53">
        <f t="shared" si="872"/>
        <v>0</v>
      </c>
      <c r="T2052" s="58"/>
      <c r="U2052" s="58"/>
      <c r="V2052" s="53">
        <f t="shared" si="871"/>
        <v>0</v>
      </c>
      <c r="W2052" s="59"/>
      <c r="X2052" s="6"/>
    </row>
    <row r="2053" spans="1:24" s="35" customFormat="1" ht="15.75" x14ac:dyDescent="0.25">
      <c r="A2053" s="33" t="s">
        <v>291</v>
      </c>
      <c r="B2053" s="33" t="s">
        <v>333</v>
      </c>
      <c r="C2053" s="42" t="s">
        <v>180</v>
      </c>
      <c r="D2053" s="43" t="s">
        <v>181</v>
      </c>
      <c r="E2053" s="53"/>
      <c r="F2053" s="53"/>
      <c r="G2053" s="53"/>
      <c r="H2053" s="53"/>
      <c r="I2053" s="54"/>
      <c r="J2053" s="50"/>
      <c r="K2053" s="54"/>
      <c r="L2053" s="55"/>
      <c r="M2053" s="59"/>
      <c r="N2053" s="59"/>
      <c r="O2053" s="53"/>
      <c r="P2053" s="53"/>
      <c r="Q2053" s="57">
        <f t="shared" si="869"/>
        <v>0</v>
      </c>
      <c r="R2053" s="53"/>
      <c r="S2053" s="53">
        <f t="shared" si="872"/>
        <v>0</v>
      </c>
      <c r="T2053" s="58"/>
      <c r="U2053" s="58"/>
      <c r="V2053" s="53">
        <f t="shared" si="871"/>
        <v>0</v>
      </c>
      <c r="W2053" s="59"/>
      <c r="X2053" s="6"/>
    </row>
    <row r="2054" spans="1:24" s="35" customFormat="1" ht="31.5" x14ac:dyDescent="0.25">
      <c r="A2054" s="33" t="s">
        <v>291</v>
      </c>
      <c r="B2054" s="33" t="s">
        <v>333</v>
      </c>
      <c r="C2054" s="42" t="s">
        <v>137</v>
      </c>
      <c r="D2054" s="43" t="s">
        <v>160</v>
      </c>
      <c r="E2054" s="53"/>
      <c r="F2054" s="53"/>
      <c r="G2054" s="53"/>
      <c r="H2054" s="53"/>
      <c r="I2054" s="54"/>
      <c r="J2054" s="50"/>
      <c r="K2054" s="54"/>
      <c r="L2054" s="55"/>
      <c r="M2054" s="59"/>
      <c r="N2054" s="59"/>
      <c r="O2054" s="53"/>
      <c r="P2054" s="53"/>
      <c r="Q2054" s="57">
        <f t="shared" si="869"/>
        <v>0</v>
      </c>
      <c r="R2054" s="53"/>
      <c r="S2054" s="53">
        <f t="shared" si="872"/>
        <v>0</v>
      </c>
      <c r="T2054" s="58"/>
      <c r="U2054" s="58"/>
      <c r="V2054" s="53">
        <f t="shared" si="871"/>
        <v>0</v>
      </c>
      <c r="W2054" s="59"/>
      <c r="X2054" s="6"/>
    </row>
    <row r="2055" spans="1:24" s="35" customFormat="1" ht="15.75" x14ac:dyDescent="0.25">
      <c r="A2055" s="33" t="s">
        <v>291</v>
      </c>
      <c r="B2055" s="33" t="s">
        <v>333</v>
      </c>
      <c r="C2055" s="42" t="s">
        <v>127</v>
      </c>
      <c r="D2055" s="43" t="s">
        <v>161</v>
      </c>
      <c r="E2055" s="53"/>
      <c r="F2055" s="53"/>
      <c r="G2055" s="53"/>
      <c r="H2055" s="53"/>
      <c r="I2055" s="54"/>
      <c r="J2055" s="50"/>
      <c r="K2055" s="54"/>
      <c r="L2055" s="55"/>
      <c r="M2055" s="59"/>
      <c r="N2055" s="59"/>
      <c r="O2055" s="53"/>
      <c r="P2055" s="53"/>
      <c r="Q2055" s="57">
        <f t="shared" si="869"/>
        <v>0</v>
      </c>
      <c r="R2055" s="53"/>
      <c r="S2055" s="53">
        <f t="shared" si="872"/>
        <v>0</v>
      </c>
      <c r="T2055" s="58"/>
      <c r="U2055" s="58"/>
      <c r="V2055" s="53">
        <f t="shared" si="871"/>
        <v>0</v>
      </c>
      <c r="W2055" s="59"/>
      <c r="X2055" s="6"/>
    </row>
    <row r="2056" spans="1:24" s="35" customFormat="1" ht="31.5" x14ac:dyDescent="0.25">
      <c r="A2056" s="33" t="s">
        <v>291</v>
      </c>
      <c r="B2056" s="33" t="s">
        <v>333</v>
      </c>
      <c r="C2056" s="42" t="s">
        <v>126</v>
      </c>
      <c r="D2056" s="43" t="s">
        <v>162</v>
      </c>
      <c r="E2056" s="53"/>
      <c r="F2056" s="53"/>
      <c r="G2056" s="53"/>
      <c r="H2056" s="53"/>
      <c r="I2056" s="54"/>
      <c r="J2056" s="50"/>
      <c r="K2056" s="54"/>
      <c r="L2056" s="55"/>
      <c r="M2056" s="59"/>
      <c r="N2056" s="59"/>
      <c r="O2056" s="53"/>
      <c r="P2056" s="53"/>
      <c r="Q2056" s="57">
        <f t="shared" si="869"/>
        <v>0</v>
      </c>
      <c r="R2056" s="53"/>
      <c r="S2056" s="53">
        <f t="shared" si="872"/>
        <v>0</v>
      </c>
      <c r="T2056" s="58"/>
      <c r="U2056" s="58"/>
      <c r="V2056" s="53">
        <f t="shared" si="871"/>
        <v>0</v>
      </c>
      <c r="W2056" s="59"/>
      <c r="X2056" s="6"/>
    </row>
    <row r="2057" spans="1:24" s="35" customFormat="1" ht="15.75" x14ac:dyDescent="0.25">
      <c r="A2057" s="33" t="s">
        <v>291</v>
      </c>
      <c r="B2057" s="33" t="s">
        <v>333</v>
      </c>
      <c r="C2057" s="42" t="s">
        <v>122</v>
      </c>
      <c r="D2057" s="43" t="s">
        <v>163</v>
      </c>
      <c r="E2057" s="53"/>
      <c r="F2057" s="53"/>
      <c r="G2057" s="53"/>
      <c r="H2057" s="53"/>
      <c r="I2057" s="54"/>
      <c r="J2057" s="50"/>
      <c r="K2057" s="54"/>
      <c r="L2057" s="55"/>
      <c r="M2057" s="59"/>
      <c r="N2057" s="59"/>
      <c r="O2057" s="53"/>
      <c r="P2057" s="53"/>
      <c r="Q2057" s="57">
        <f t="shared" si="869"/>
        <v>0</v>
      </c>
      <c r="R2057" s="53"/>
      <c r="S2057" s="53">
        <f t="shared" si="872"/>
        <v>0</v>
      </c>
      <c r="T2057" s="58"/>
      <c r="U2057" s="58"/>
      <c r="V2057" s="53">
        <f t="shared" si="871"/>
        <v>0</v>
      </c>
      <c r="W2057" s="59"/>
      <c r="X2057" s="6"/>
    </row>
    <row r="2058" spans="1:24" s="35" customFormat="1" ht="15.75" x14ac:dyDescent="0.25">
      <c r="A2058" s="33" t="s">
        <v>291</v>
      </c>
      <c r="B2058" s="33" t="s">
        <v>333</v>
      </c>
      <c r="C2058" s="42" t="s">
        <v>123</v>
      </c>
      <c r="D2058" s="43" t="s">
        <v>164</v>
      </c>
      <c r="E2058" s="53"/>
      <c r="F2058" s="53"/>
      <c r="G2058" s="53"/>
      <c r="H2058" s="53"/>
      <c r="I2058" s="54"/>
      <c r="J2058" s="50"/>
      <c r="K2058" s="54"/>
      <c r="L2058" s="55"/>
      <c r="M2058" s="59"/>
      <c r="N2058" s="59"/>
      <c r="O2058" s="53"/>
      <c r="P2058" s="53"/>
      <c r="Q2058" s="57">
        <f t="shared" si="869"/>
        <v>0</v>
      </c>
      <c r="R2058" s="53"/>
      <c r="S2058" s="53">
        <f t="shared" si="872"/>
        <v>0</v>
      </c>
      <c r="T2058" s="58"/>
      <c r="U2058" s="58"/>
      <c r="V2058" s="53">
        <f t="shared" si="871"/>
        <v>0</v>
      </c>
      <c r="W2058" s="59"/>
      <c r="X2058" s="6"/>
    </row>
    <row r="2059" spans="1:24" s="35" customFormat="1" ht="15.75" x14ac:dyDescent="0.25">
      <c r="A2059" s="33" t="s">
        <v>291</v>
      </c>
      <c r="B2059" s="33" t="s">
        <v>333</v>
      </c>
      <c r="C2059" s="42" t="s">
        <v>182</v>
      </c>
      <c r="D2059" s="43" t="s">
        <v>183</v>
      </c>
      <c r="E2059" s="53"/>
      <c r="F2059" s="53"/>
      <c r="G2059" s="53"/>
      <c r="H2059" s="53"/>
      <c r="I2059" s="54"/>
      <c r="J2059" s="50"/>
      <c r="K2059" s="54"/>
      <c r="L2059" s="55"/>
      <c r="M2059" s="59"/>
      <c r="N2059" s="59"/>
      <c r="O2059" s="53"/>
      <c r="P2059" s="53"/>
      <c r="Q2059" s="57">
        <f t="shared" si="869"/>
        <v>0</v>
      </c>
      <c r="R2059" s="53"/>
      <c r="S2059" s="53">
        <f t="shared" si="872"/>
        <v>0</v>
      </c>
      <c r="T2059" s="58"/>
      <c r="U2059" s="58"/>
      <c r="V2059" s="53">
        <f t="shared" si="871"/>
        <v>0</v>
      </c>
      <c r="W2059" s="59"/>
      <c r="X2059" s="6"/>
    </row>
    <row r="2060" spans="1:24" s="35" customFormat="1" ht="15.75" x14ac:dyDescent="0.25">
      <c r="A2060" s="33" t="s">
        <v>291</v>
      </c>
      <c r="B2060" s="33" t="s">
        <v>333</v>
      </c>
      <c r="C2060" s="42" t="s">
        <v>184</v>
      </c>
      <c r="D2060" s="43" t="s">
        <v>185</v>
      </c>
      <c r="E2060" s="53"/>
      <c r="F2060" s="53"/>
      <c r="G2060" s="53"/>
      <c r="H2060" s="53"/>
      <c r="I2060" s="54"/>
      <c r="J2060" s="50"/>
      <c r="K2060" s="54"/>
      <c r="L2060" s="55"/>
      <c r="M2060" s="59"/>
      <c r="N2060" s="59"/>
      <c r="O2060" s="53"/>
      <c r="P2060" s="53"/>
      <c r="Q2060" s="57">
        <f t="shared" si="869"/>
        <v>0</v>
      </c>
      <c r="R2060" s="53"/>
      <c r="S2060" s="53">
        <f t="shared" si="872"/>
        <v>0</v>
      </c>
      <c r="T2060" s="58"/>
      <c r="U2060" s="58"/>
      <c r="V2060" s="53">
        <f t="shared" si="871"/>
        <v>0</v>
      </c>
      <c r="W2060" s="59"/>
      <c r="X2060" s="6"/>
    </row>
    <row r="2061" spans="1:24" s="35" customFormat="1" ht="15.75" x14ac:dyDescent="0.25">
      <c r="A2061" s="33" t="s">
        <v>291</v>
      </c>
      <c r="B2061" s="33" t="s">
        <v>333</v>
      </c>
      <c r="C2061" s="42" t="s">
        <v>186</v>
      </c>
      <c r="D2061" s="43" t="s">
        <v>187</v>
      </c>
      <c r="E2061" s="53"/>
      <c r="F2061" s="53"/>
      <c r="G2061" s="53"/>
      <c r="H2061" s="53"/>
      <c r="I2061" s="54"/>
      <c r="J2061" s="50"/>
      <c r="K2061" s="54"/>
      <c r="L2061" s="55"/>
      <c r="M2061" s="59"/>
      <c r="N2061" s="59"/>
      <c r="O2061" s="53"/>
      <c r="P2061" s="53"/>
      <c r="Q2061" s="57">
        <f t="shared" si="869"/>
        <v>0</v>
      </c>
      <c r="R2061" s="53"/>
      <c r="S2061" s="53">
        <f t="shared" si="872"/>
        <v>0</v>
      </c>
      <c r="T2061" s="58"/>
      <c r="U2061" s="58"/>
      <c r="V2061" s="53">
        <f t="shared" si="871"/>
        <v>0</v>
      </c>
      <c r="W2061" s="59"/>
      <c r="X2061" s="6"/>
    </row>
    <row r="2062" spans="1:24" s="35" customFormat="1" ht="31.5" x14ac:dyDescent="0.25">
      <c r="A2062" s="33" t="s">
        <v>291</v>
      </c>
      <c r="B2062" s="33" t="s">
        <v>333</v>
      </c>
      <c r="C2062" s="42" t="s">
        <v>188</v>
      </c>
      <c r="D2062" s="43" t="s">
        <v>189</v>
      </c>
      <c r="E2062" s="53"/>
      <c r="F2062" s="53"/>
      <c r="G2062" s="53"/>
      <c r="H2062" s="53"/>
      <c r="I2062" s="54"/>
      <c r="J2062" s="50"/>
      <c r="K2062" s="54"/>
      <c r="L2062" s="55"/>
      <c r="M2062" s="59"/>
      <c r="N2062" s="59"/>
      <c r="O2062" s="53"/>
      <c r="P2062" s="53"/>
      <c r="Q2062" s="57">
        <f t="shared" si="869"/>
        <v>0</v>
      </c>
      <c r="R2062" s="53"/>
      <c r="S2062" s="53">
        <f t="shared" si="872"/>
        <v>0</v>
      </c>
      <c r="T2062" s="58"/>
      <c r="U2062" s="58"/>
      <c r="V2062" s="53">
        <f t="shared" si="871"/>
        <v>0</v>
      </c>
      <c r="W2062" s="59"/>
      <c r="X2062" s="6"/>
    </row>
    <row r="2063" spans="1:24" s="35" customFormat="1" ht="15.75" x14ac:dyDescent="0.25">
      <c r="A2063" s="33" t="s">
        <v>291</v>
      </c>
      <c r="B2063" s="33" t="s">
        <v>333</v>
      </c>
      <c r="C2063" s="42" t="s">
        <v>124</v>
      </c>
      <c r="D2063" s="43" t="s">
        <v>165</v>
      </c>
      <c r="E2063" s="53"/>
      <c r="F2063" s="53"/>
      <c r="G2063" s="53"/>
      <c r="H2063" s="53"/>
      <c r="I2063" s="54"/>
      <c r="J2063" s="50"/>
      <c r="K2063" s="54"/>
      <c r="L2063" s="55"/>
      <c r="M2063" s="59"/>
      <c r="N2063" s="59"/>
      <c r="O2063" s="53"/>
      <c r="P2063" s="53"/>
      <c r="Q2063" s="57">
        <f t="shared" si="869"/>
        <v>0</v>
      </c>
      <c r="R2063" s="53"/>
      <c r="S2063" s="53">
        <f t="shared" si="872"/>
        <v>0</v>
      </c>
      <c r="T2063" s="58"/>
      <c r="U2063" s="58"/>
      <c r="V2063" s="53">
        <f t="shared" si="871"/>
        <v>0</v>
      </c>
      <c r="W2063" s="59"/>
      <c r="X2063" s="6"/>
    </row>
    <row r="2064" spans="1:24" s="35" customFormat="1" ht="15.75" x14ac:dyDescent="0.25">
      <c r="A2064" s="33" t="s">
        <v>291</v>
      </c>
      <c r="B2064" s="33" t="s">
        <v>333</v>
      </c>
      <c r="C2064" s="42" t="s">
        <v>125</v>
      </c>
      <c r="D2064" s="43" t="s">
        <v>166</v>
      </c>
      <c r="E2064" s="53"/>
      <c r="F2064" s="53"/>
      <c r="G2064" s="53"/>
      <c r="H2064" s="53"/>
      <c r="I2064" s="54"/>
      <c r="J2064" s="50"/>
      <c r="K2064" s="54"/>
      <c r="L2064" s="55"/>
      <c r="M2064" s="59"/>
      <c r="N2064" s="59"/>
      <c r="O2064" s="53"/>
      <c r="P2064" s="53"/>
      <c r="Q2064" s="57">
        <f t="shared" si="869"/>
        <v>0</v>
      </c>
      <c r="R2064" s="53"/>
      <c r="S2064" s="53">
        <f t="shared" si="872"/>
        <v>0</v>
      </c>
      <c r="T2064" s="58"/>
      <c r="U2064" s="58"/>
      <c r="V2064" s="53">
        <f t="shared" si="871"/>
        <v>0</v>
      </c>
      <c r="W2064" s="59"/>
      <c r="X2064" s="6"/>
    </row>
    <row r="2065" spans="1:24" s="35" customFormat="1" ht="47.25" x14ac:dyDescent="0.25">
      <c r="A2065" s="33" t="s">
        <v>291</v>
      </c>
      <c r="B2065" s="33" t="s">
        <v>333</v>
      </c>
      <c r="C2065" s="42" t="s">
        <v>34</v>
      </c>
      <c r="D2065" s="43" t="s">
        <v>167</v>
      </c>
      <c r="E2065" s="53"/>
      <c r="F2065" s="53"/>
      <c r="G2065" s="53"/>
      <c r="H2065" s="53"/>
      <c r="I2065" s="54"/>
      <c r="J2065" s="50"/>
      <c r="K2065" s="54"/>
      <c r="L2065" s="55"/>
      <c r="M2065" s="59"/>
      <c r="N2065" s="59"/>
      <c r="O2065" s="53"/>
      <c r="P2065" s="53"/>
      <c r="Q2065" s="57">
        <f t="shared" si="869"/>
        <v>0</v>
      </c>
      <c r="R2065" s="53"/>
      <c r="S2065" s="53">
        <f t="shared" si="872"/>
        <v>0</v>
      </c>
      <c r="T2065" s="58"/>
      <c r="U2065" s="58"/>
      <c r="V2065" s="53">
        <f t="shared" si="871"/>
        <v>0</v>
      </c>
      <c r="W2065" s="59"/>
      <c r="X2065" s="6"/>
    </row>
    <row r="2066" spans="1:24" s="35" customFormat="1" ht="15.75" x14ac:dyDescent="0.25">
      <c r="A2066" s="33" t="s">
        <v>291</v>
      </c>
      <c r="B2066" s="33" t="s">
        <v>333</v>
      </c>
      <c r="C2066" s="42" t="s">
        <v>35</v>
      </c>
      <c r="D2066" s="43" t="s">
        <v>168</v>
      </c>
      <c r="E2066" s="53"/>
      <c r="F2066" s="53"/>
      <c r="G2066" s="53"/>
      <c r="H2066" s="53"/>
      <c r="I2066" s="54"/>
      <c r="J2066" s="50"/>
      <c r="K2066" s="54"/>
      <c r="L2066" s="55"/>
      <c r="M2066" s="59"/>
      <c r="N2066" s="59"/>
      <c r="O2066" s="53"/>
      <c r="P2066" s="53"/>
      <c r="Q2066" s="57">
        <f t="shared" ref="Q2066:Q2086" si="873">O2066-P2066</f>
        <v>0</v>
      </c>
      <c r="R2066" s="53"/>
      <c r="S2066" s="53">
        <f t="shared" si="872"/>
        <v>0</v>
      </c>
      <c r="T2066" s="58"/>
      <c r="U2066" s="58"/>
      <c r="V2066" s="53">
        <f t="shared" ref="V2066:V2086" si="874">T2066-U2066</f>
        <v>0</v>
      </c>
      <c r="W2066" s="59"/>
      <c r="X2066" s="6"/>
    </row>
    <row r="2067" spans="1:24" s="35" customFormat="1" ht="31.5" x14ac:dyDescent="0.25">
      <c r="A2067" s="33" t="s">
        <v>291</v>
      </c>
      <c r="B2067" s="33" t="s">
        <v>333</v>
      </c>
      <c r="C2067" s="42" t="s">
        <v>36</v>
      </c>
      <c r="D2067" s="43" t="s">
        <v>190</v>
      </c>
      <c r="E2067" s="53"/>
      <c r="F2067" s="53"/>
      <c r="G2067" s="53"/>
      <c r="H2067" s="53"/>
      <c r="I2067" s="54"/>
      <c r="J2067" s="50"/>
      <c r="K2067" s="54"/>
      <c r="L2067" s="55"/>
      <c r="M2067" s="59"/>
      <c r="N2067" s="59"/>
      <c r="O2067" s="53"/>
      <c r="P2067" s="53"/>
      <c r="Q2067" s="57">
        <f t="shared" si="873"/>
        <v>0</v>
      </c>
      <c r="R2067" s="53"/>
      <c r="S2067" s="53">
        <f t="shared" si="872"/>
        <v>0</v>
      </c>
      <c r="T2067" s="58"/>
      <c r="U2067" s="58"/>
      <c r="V2067" s="53">
        <f t="shared" si="874"/>
        <v>0</v>
      </c>
      <c r="W2067" s="59"/>
      <c r="X2067" s="6"/>
    </row>
    <row r="2068" spans="1:24" s="35" customFormat="1" ht="31.5" x14ac:dyDescent="0.25">
      <c r="A2068" s="33" t="s">
        <v>291</v>
      </c>
      <c r="B2068" s="33" t="s">
        <v>333</v>
      </c>
      <c r="C2068" s="42" t="s">
        <v>37</v>
      </c>
      <c r="D2068" s="43" t="s">
        <v>191</v>
      </c>
      <c r="E2068" s="53"/>
      <c r="F2068" s="53"/>
      <c r="G2068" s="53"/>
      <c r="H2068" s="53"/>
      <c r="I2068" s="54"/>
      <c r="J2068" s="50"/>
      <c r="K2068" s="54"/>
      <c r="L2068" s="55"/>
      <c r="M2068" s="59"/>
      <c r="N2068" s="59"/>
      <c r="O2068" s="53"/>
      <c r="P2068" s="53"/>
      <c r="Q2068" s="57">
        <f t="shared" si="873"/>
        <v>0</v>
      </c>
      <c r="R2068" s="53"/>
      <c r="S2068" s="53">
        <f t="shared" si="872"/>
        <v>0</v>
      </c>
      <c r="T2068" s="58"/>
      <c r="U2068" s="58"/>
      <c r="V2068" s="53">
        <f t="shared" si="874"/>
        <v>0</v>
      </c>
      <c r="W2068" s="59"/>
      <c r="X2068" s="6"/>
    </row>
    <row r="2069" spans="1:24" s="35" customFormat="1" ht="31.5" x14ac:dyDescent="0.25">
      <c r="A2069" s="33" t="s">
        <v>291</v>
      </c>
      <c r="B2069" s="33" t="s">
        <v>333</v>
      </c>
      <c r="C2069" s="42" t="s">
        <v>38</v>
      </c>
      <c r="D2069" s="43" t="s">
        <v>169</v>
      </c>
      <c r="E2069" s="53"/>
      <c r="F2069" s="53"/>
      <c r="G2069" s="53"/>
      <c r="H2069" s="53"/>
      <c r="I2069" s="54"/>
      <c r="J2069" s="50"/>
      <c r="K2069" s="54"/>
      <c r="L2069" s="55"/>
      <c r="M2069" s="59"/>
      <c r="N2069" s="59"/>
      <c r="O2069" s="53"/>
      <c r="P2069" s="53"/>
      <c r="Q2069" s="57">
        <f t="shared" si="873"/>
        <v>0</v>
      </c>
      <c r="R2069" s="53"/>
      <c r="S2069" s="53">
        <f t="shared" si="872"/>
        <v>0</v>
      </c>
      <c r="T2069" s="58"/>
      <c r="U2069" s="58"/>
      <c r="V2069" s="53">
        <f t="shared" si="874"/>
        <v>0</v>
      </c>
      <c r="W2069" s="59"/>
      <c r="X2069" s="6"/>
    </row>
    <row r="2070" spans="1:24" s="35" customFormat="1" ht="15.75" x14ac:dyDescent="0.25">
      <c r="A2070" s="33" t="s">
        <v>291</v>
      </c>
      <c r="B2070" s="33" t="s">
        <v>333</v>
      </c>
      <c r="C2070" s="42" t="s">
        <v>39</v>
      </c>
      <c r="D2070" s="43" t="s">
        <v>170</v>
      </c>
      <c r="E2070" s="53"/>
      <c r="F2070" s="53"/>
      <c r="G2070" s="53"/>
      <c r="H2070" s="53"/>
      <c r="I2070" s="54"/>
      <c r="J2070" s="50"/>
      <c r="K2070" s="54"/>
      <c r="L2070" s="55"/>
      <c r="M2070" s="59"/>
      <c r="N2070" s="59"/>
      <c r="O2070" s="53"/>
      <c r="P2070" s="53"/>
      <c r="Q2070" s="57">
        <f t="shared" si="873"/>
        <v>0</v>
      </c>
      <c r="R2070" s="53"/>
      <c r="S2070" s="53">
        <f t="shared" si="872"/>
        <v>0</v>
      </c>
      <c r="T2070" s="58"/>
      <c r="U2070" s="58"/>
      <c r="V2070" s="53">
        <f t="shared" si="874"/>
        <v>0</v>
      </c>
      <c r="W2070" s="59"/>
      <c r="X2070" s="6"/>
    </row>
    <row r="2071" spans="1:24" s="35" customFormat="1" ht="47.25" x14ac:dyDescent="0.25">
      <c r="A2071" s="33" t="s">
        <v>291</v>
      </c>
      <c r="B2071" s="33" t="s">
        <v>333</v>
      </c>
      <c r="C2071" s="42" t="s">
        <v>40</v>
      </c>
      <c r="D2071" s="43" t="s">
        <v>172</v>
      </c>
      <c r="E2071" s="53"/>
      <c r="F2071" s="53"/>
      <c r="G2071" s="53"/>
      <c r="H2071" s="53"/>
      <c r="I2071" s="54"/>
      <c r="J2071" s="50"/>
      <c r="K2071" s="54"/>
      <c r="L2071" s="55"/>
      <c r="M2071" s="59"/>
      <c r="N2071" s="59"/>
      <c r="O2071" s="53"/>
      <c r="P2071" s="53"/>
      <c r="Q2071" s="57">
        <f t="shared" si="873"/>
        <v>0</v>
      </c>
      <c r="R2071" s="53"/>
      <c r="S2071" s="53">
        <f t="shared" si="872"/>
        <v>0</v>
      </c>
      <c r="T2071" s="58"/>
      <c r="U2071" s="58"/>
      <c r="V2071" s="53">
        <f t="shared" si="874"/>
        <v>0</v>
      </c>
      <c r="W2071" s="59"/>
      <c r="X2071" s="6"/>
    </row>
    <row r="2072" spans="1:24" s="35" customFormat="1" ht="15.75" x14ac:dyDescent="0.25">
      <c r="A2072" s="33" t="s">
        <v>291</v>
      </c>
      <c r="B2072" s="33" t="s">
        <v>333</v>
      </c>
      <c r="C2072" s="42" t="s">
        <v>41</v>
      </c>
      <c r="D2072" s="43" t="s">
        <v>171</v>
      </c>
      <c r="E2072" s="53"/>
      <c r="F2072" s="53"/>
      <c r="G2072" s="53"/>
      <c r="H2072" s="53"/>
      <c r="I2072" s="54"/>
      <c r="J2072" s="50"/>
      <c r="K2072" s="54"/>
      <c r="L2072" s="55"/>
      <c r="M2072" s="59"/>
      <c r="N2072" s="59"/>
      <c r="O2072" s="53"/>
      <c r="P2072" s="53"/>
      <c r="Q2072" s="57">
        <f t="shared" si="873"/>
        <v>0</v>
      </c>
      <c r="R2072" s="53"/>
      <c r="S2072" s="53">
        <f t="shared" si="872"/>
        <v>0</v>
      </c>
      <c r="T2072" s="58"/>
      <c r="U2072" s="58"/>
      <c r="V2072" s="53">
        <f t="shared" si="874"/>
        <v>0</v>
      </c>
      <c r="W2072" s="59"/>
      <c r="X2072" s="6"/>
    </row>
    <row r="2073" spans="1:24" s="35" customFormat="1" ht="15.75" x14ac:dyDescent="0.25">
      <c r="A2073" s="33" t="s">
        <v>291</v>
      </c>
      <c r="B2073" s="33" t="s">
        <v>333</v>
      </c>
      <c r="C2073" s="42" t="s">
        <v>42</v>
      </c>
      <c r="D2073" s="43" t="s">
        <v>192</v>
      </c>
      <c r="E2073" s="53"/>
      <c r="F2073" s="53"/>
      <c r="G2073" s="53"/>
      <c r="H2073" s="53"/>
      <c r="I2073" s="54"/>
      <c r="J2073" s="50"/>
      <c r="K2073" s="54"/>
      <c r="L2073" s="55"/>
      <c r="M2073" s="59"/>
      <c r="N2073" s="59"/>
      <c r="O2073" s="53"/>
      <c r="P2073" s="53"/>
      <c r="Q2073" s="57">
        <f t="shared" si="873"/>
        <v>0</v>
      </c>
      <c r="R2073" s="53"/>
      <c r="S2073" s="53">
        <f t="shared" si="872"/>
        <v>0</v>
      </c>
      <c r="T2073" s="58"/>
      <c r="U2073" s="58"/>
      <c r="V2073" s="53">
        <f t="shared" si="874"/>
        <v>0</v>
      </c>
      <c r="W2073" s="59"/>
      <c r="X2073" s="6"/>
    </row>
    <row r="2074" spans="1:24" s="35" customFormat="1" ht="15.75" x14ac:dyDescent="0.25">
      <c r="A2074" s="33" t="s">
        <v>291</v>
      </c>
      <c r="B2074" s="33" t="s">
        <v>333</v>
      </c>
      <c r="C2074" s="42" t="s">
        <v>43</v>
      </c>
      <c r="D2074" s="43" t="s">
        <v>193</v>
      </c>
      <c r="E2074" s="53"/>
      <c r="F2074" s="53"/>
      <c r="G2074" s="53"/>
      <c r="H2074" s="53"/>
      <c r="I2074" s="54"/>
      <c r="J2074" s="50"/>
      <c r="K2074" s="54"/>
      <c r="L2074" s="55"/>
      <c r="M2074" s="59"/>
      <c r="N2074" s="59"/>
      <c r="O2074" s="53"/>
      <c r="P2074" s="53"/>
      <c r="Q2074" s="57">
        <f t="shared" si="873"/>
        <v>0</v>
      </c>
      <c r="R2074" s="53"/>
      <c r="S2074" s="53">
        <f t="shared" si="872"/>
        <v>0</v>
      </c>
      <c r="T2074" s="58"/>
      <c r="U2074" s="58"/>
      <c r="V2074" s="53">
        <f t="shared" si="874"/>
        <v>0</v>
      </c>
      <c r="W2074" s="59"/>
      <c r="X2074" s="6"/>
    </row>
    <row r="2075" spans="1:24" s="35" customFormat="1" ht="15.75" x14ac:dyDescent="0.25">
      <c r="A2075" s="33" t="s">
        <v>291</v>
      </c>
      <c r="B2075" s="33" t="s">
        <v>333</v>
      </c>
      <c r="C2075" s="42" t="s">
        <v>44</v>
      </c>
      <c r="D2075" s="43" t="s">
        <v>173</v>
      </c>
      <c r="E2075" s="53">
        <v>65440</v>
      </c>
      <c r="F2075" s="53">
        <f>ROUND(E2075/12*7,2)</f>
        <v>38173.33</v>
      </c>
      <c r="G2075" s="99">
        <v>43237</v>
      </c>
      <c r="H2075" s="99">
        <v>37979</v>
      </c>
      <c r="I2075" s="119">
        <f>G2075-F2075</f>
        <v>5063.6699999999983</v>
      </c>
      <c r="J2075" s="55">
        <f>ROUND(I2075/F2075*100,2)</f>
        <v>13.26</v>
      </c>
      <c r="K2075" s="54"/>
      <c r="L2075" s="55"/>
      <c r="M2075" s="59"/>
      <c r="N2075" s="59"/>
      <c r="O2075" s="53">
        <v>1729</v>
      </c>
      <c r="P2075" s="53">
        <v>1463</v>
      </c>
      <c r="Q2075" s="57">
        <f t="shared" si="873"/>
        <v>266</v>
      </c>
      <c r="R2075" s="74">
        <v>112</v>
      </c>
      <c r="S2075" s="53">
        <f>ROUND(R2075/12*7,0)</f>
        <v>65</v>
      </c>
      <c r="T2075" s="58">
        <v>74</v>
      </c>
      <c r="U2075" s="58">
        <v>65</v>
      </c>
      <c r="V2075" s="53">
        <f t="shared" si="874"/>
        <v>9</v>
      </c>
      <c r="W2075" s="59"/>
      <c r="X2075" s="6"/>
    </row>
    <row r="2076" spans="1:24" s="35" customFormat="1" ht="15.75" x14ac:dyDescent="0.25">
      <c r="A2076" s="33" t="s">
        <v>291</v>
      </c>
      <c r="B2076" s="33" t="s">
        <v>333</v>
      </c>
      <c r="C2076" s="42" t="s">
        <v>45</v>
      </c>
      <c r="D2076" s="43" t="s">
        <v>187</v>
      </c>
      <c r="E2076" s="53"/>
      <c r="F2076" s="53"/>
      <c r="G2076" s="53"/>
      <c r="H2076" s="53"/>
      <c r="I2076" s="54"/>
      <c r="J2076" s="50"/>
      <c r="K2076" s="54"/>
      <c r="L2076" s="55"/>
      <c r="M2076" s="59"/>
      <c r="N2076" s="59"/>
      <c r="O2076" s="53"/>
      <c r="P2076" s="53"/>
      <c r="Q2076" s="57">
        <f t="shared" si="873"/>
        <v>0</v>
      </c>
      <c r="R2076" s="53"/>
      <c r="S2076" s="53">
        <f t="shared" ref="S2076:S2086" si="875">ROUND(R2076/12*3,0)</f>
        <v>0</v>
      </c>
      <c r="T2076" s="58"/>
      <c r="U2076" s="58"/>
      <c r="V2076" s="53">
        <f t="shared" si="874"/>
        <v>0</v>
      </c>
      <c r="W2076" s="59"/>
      <c r="X2076" s="6"/>
    </row>
    <row r="2077" spans="1:24" s="35" customFormat="1" ht="15.75" x14ac:dyDescent="0.25">
      <c r="A2077" s="33" t="s">
        <v>291</v>
      </c>
      <c r="B2077" s="33" t="s">
        <v>333</v>
      </c>
      <c r="C2077" s="42" t="s">
        <v>46</v>
      </c>
      <c r="D2077" s="43" t="s">
        <v>194</v>
      </c>
      <c r="E2077" s="53"/>
      <c r="F2077" s="53"/>
      <c r="G2077" s="53"/>
      <c r="H2077" s="53"/>
      <c r="I2077" s="54"/>
      <c r="J2077" s="50"/>
      <c r="K2077" s="54"/>
      <c r="L2077" s="55"/>
      <c r="M2077" s="59"/>
      <c r="N2077" s="59"/>
      <c r="O2077" s="53"/>
      <c r="P2077" s="53"/>
      <c r="Q2077" s="57">
        <f t="shared" si="873"/>
        <v>0</v>
      </c>
      <c r="R2077" s="53"/>
      <c r="S2077" s="53">
        <f t="shared" si="875"/>
        <v>0</v>
      </c>
      <c r="T2077" s="58"/>
      <c r="U2077" s="58"/>
      <c r="V2077" s="53">
        <f t="shared" si="874"/>
        <v>0</v>
      </c>
      <c r="W2077" s="59"/>
      <c r="X2077" s="6"/>
    </row>
    <row r="2078" spans="1:24" s="35" customFormat="1" ht="15.75" x14ac:dyDescent="0.25">
      <c r="A2078" s="33" t="s">
        <v>291</v>
      </c>
      <c r="B2078" s="33" t="s">
        <v>333</v>
      </c>
      <c r="C2078" s="42" t="s">
        <v>47</v>
      </c>
      <c r="D2078" s="43" t="s">
        <v>121</v>
      </c>
      <c r="E2078" s="53"/>
      <c r="F2078" s="53"/>
      <c r="G2078" s="53"/>
      <c r="H2078" s="53"/>
      <c r="I2078" s="54"/>
      <c r="J2078" s="50"/>
      <c r="K2078" s="54"/>
      <c r="L2078" s="55"/>
      <c r="M2078" s="59"/>
      <c r="N2078" s="59"/>
      <c r="O2078" s="53"/>
      <c r="P2078" s="53"/>
      <c r="Q2078" s="57">
        <f t="shared" si="873"/>
        <v>0</v>
      </c>
      <c r="R2078" s="53"/>
      <c r="S2078" s="53">
        <f t="shared" si="875"/>
        <v>0</v>
      </c>
      <c r="T2078" s="58"/>
      <c r="U2078" s="58"/>
      <c r="V2078" s="53">
        <f t="shared" si="874"/>
        <v>0</v>
      </c>
      <c r="W2078" s="59"/>
      <c r="X2078" s="6"/>
    </row>
    <row r="2079" spans="1:24" s="35" customFormat="1" ht="15.75" x14ac:dyDescent="0.25">
      <c r="A2079" s="33" t="s">
        <v>291</v>
      </c>
      <c r="B2079" s="33" t="s">
        <v>333</v>
      </c>
      <c r="C2079" s="42" t="s">
        <v>48</v>
      </c>
      <c r="D2079" s="43" t="s">
        <v>195</v>
      </c>
      <c r="E2079" s="53"/>
      <c r="F2079" s="53"/>
      <c r="G2079" s="53"/>
      <c r="H2079" s="53"/>
      <c r="I2079" s="54"/>
      <c r="J2079" s="50"/>
      <c r="K2079" s="54"/>
      <c r="L2079" s="55"/>
      <c r="M2079" s="59"/>
      <c r="N2079" s="59"/>
      <c r="O2079" s="53"/>
      <c r="P2079" s="53"/>
      <c r="Q2079" s="57">
        <f t="shared" si="873"/>
        <v>0</v>
      </c>
      <c r="R2079" s="53"/>
      <c r="S2079" s="53">
        <f t="shared" si="875"/>
        <v>0</v>
      </c>
      <c r="T2079" s="58"/>
      <c r="U2079" s="58"/>
      <c r="V2079" s="53">
        <f t="shared" si="874"/>
        <v>0</v>
      </c>
      <c r="W2079" s="59"/>
      <c r="X2079" s="6"/>
    </row>
    <row r="2080" spans="1:24" s="35" customFormat="1" ht="31.5" x14ac:dyDescent="0.25">
      <c r="A2080" s="33" t="s">
        <v>291</v>
      </c>
      <c r="B2080" s="33" t="s">
        <v>333</v>
      </c>
      <c r="C2080" s="42" t="s">
        <v>128</v>
      </c>
      <c r="D2080" s="43" t="s">
        <v>118</v>
      </c>
      <c r="E2080" s="53"/>
      <c r="F2080" s="53"/>
      <c r="G2080" s="53"/>
      <c r="H2080" s="53"/>
      <c r="I2080" s="54"/>
      <c r="J2080" s="50"/>
      <c r="K2080" s="54"/>
      <c r="L2080" s="55"/>
      <c r="M2080" s="59"/>
      <c r="N2080" s="59"/>
      <c r="O2080" s="53"/>
      <c r="P2080" s="53"/>
      <c r="Q2080" s="57">
        <f t="shared" si="873"/>
        <v>0</v>
      </c>
      <c r="R2080" s="53"/>
      <c r="S2080" s="53">
        <f t="shared" si="875"/>
        <v>0</v>
      </c>
      <c r="T2080" s="58"/>
      <c r="U2080" s="58"/>
      <c r="V2080" s="53">
        <f t="shared" si="874"/>
        <v>0</v>
      </c>
      <c r="W2080" s="59"/>
      <c r="X2080" s="6"/>
    </row>
    <row r="2081" spans="1:26" s="35" customFormat="1" ht="15.75" x14ac:dyDescent="0.25">
      <c r="A2081" s="33" t="s">
        <v>291</v>
      </c>
      <c r="B2081" s="33" t="s">
        <v>333</v>
      </c>
      <c r="C2081" s="42" t="s">
        <v>47</v>
      </c>
      <c r="D2081" s="43" t="s">
        <v>121</v>
      </c>
      <c r="E2081" s="53"/>
      <c r="F2081" s="53"/>
      <c r="G2081" s="53"/>
      <c r="H2081" s="53"/>
      <c r="I2081" s="54"/>
      <c r="J2081" s="50"/>
      <c r="K2081" s="54"/>
      <c r="L2081" s="55"/>
      <c r="M2081" s="59"/>
      <c r="N2081" s="59"/>
      <c r="O2081" s="53"/>
      <c r="P2081" s="53"/>
      <c r="Q2081" s="57">
        <f t="shared" si="873"/>
        <v>0</v>
      </c>
      <c r="R2081" s="53"/>
      <c r="S2081" s="53">
        <f t="shared" si="875"/>
        <v>0</v>
      </c>
      <c r="T2081" s="58"/>
      <c r="U2081" s="58"/>
      <c r="V2081" s="53">
        <f t="shared" si="874"/>
        <v>0</v>
      </c>
      <c r="W2081" s="59"/>
      <c r="X2081" s="6"/>
    </row>
    <row r="2082" spans="1:26" s="35" customFormat="1" ht="31.5" x14ac:dyDescent="0.25">
      <c r="A2082" s="33" t="s">
        <v>291</v>
      </c>
      <c r="B2082" s="33" t="s">
        <v>333</v>
      </c>
      <c r="C2082" s="42" t="s">
        <v>49</v>
      </c>
      <c r="D2082" s="43" t="s">
        <v>196</v>
      </c>
      <c r="E2082" s="53"/>
      <c r="F2082" s="53"/>
      <c r="G2082" s="53"/>
      <c r="H2082" s="53"/>
      <c r="I2082" s="54"/>
      <c r="J2082" s="50"/>
      <c r="K2082" s="54"/>
      <c r="L2082" s="55"/>
      <c r="M2082" s="59"/>
      <c r="N2082" s="59"/>
      <c r="O2082" s="53"/>
      <c r="P2082" s="53"/>
      <c r="Q2082" s="57">
        <f t="shared" si="873"/>
        <v>0</v>
      </c>
      <c r="R2082" s="53"/>
      <c r="S2082" s="53">
        <f t="shared" si="875"/>
        <v>0</v>
      </c>
      <c r="T2082" s="58"/>
      <c r="U2082" s="58"/>
      <c r="V2082" s="53">
        <f t="shared" si="874"/>
        <v>0</v>
      </c>
      <c r="W2082" s="59"/>
      <c r="X2082" s="6"/>
    </row>
    <row r="2083" spans="1:26" s="35" customFormat="1" ht="31.5" x14ac:dyDescent="0.25">
      <c r="A2083" s="33" t="s">
        <v>291</v>
      </c>
      <c r="B2083" s="33" t="s">
        <v>333</v>
      </c>
      <c r="C2083" s="42" t="s">
        <v>197</v>
      </c>
      <c r="D2083" s="43" t="s">
        <v>198</v>
      </c>
      <c r="E2083" s="53"/>
      <c r="F2083" s="53"/>
      <c r="G2083" s="53"/>
      <c r="H2083" s="53"/>
      <c r="I2083" s="54"/>
      <c r="J2083" s="50"/>
      <c r="K2083" s="54"/>
      <c r="L2083" s="55"/>
      <c r="M2083" s="59"/>
      <c r="N2083" s="59"/>
      <c r="O2083" s="53"/>
      <c r="P2083" s="53"/>
      <c r="Q2083" s="57">
        <f t="shared" si="873"/>
        <v>0</v>
      </c>
      <c r="R2083" s="53"/>
      <c r="S2083" s="53">
        <f t="shared" si="875"/>
        <v>0</v>
      </c>
      <c r="T2083" s="58"/>
      <c r="U2083" s="58"/>
      <c r="V2083" s="53">
        <f t="shared" si="874"/>
        <v>0</v>
      </c>
      <c r="W2083" s="59"/>
      <c r="X2083" s="6"/>
    </row>
    <row r="2084" spans="1:26" s="35" customFormat="1" ht="47.25" x14ac:dyDescent="0.25">
      <c r="A2084" s="33" t="s">
        <v>291</v>
      </c>
      <c r="B2084" s="33" t="s">
        <v>333</v>
      </c>
      <c r="C2084" s="42" t="s">
        <v>199</v>
      </c>
      <c r="D2084" s="43" t="s">
        <v>200</v>
      </c>
      <c r="E2084" s="53"/>
      <c r="F2084" s="53"/>
      <c r="G2084" s="53"/>
      <c r="H2084" s="53"/>
      <c r="I2084" s="54"/>
      <c r="J2084" s="50"/>
      <c r="K2084" s="54"/>
      <c r="L2084" s="55"/>
      <c r="M2084" s="59"/>
      <c r="N2084" s="59"/>
      <c r="O2084" s="53"/>
      <c r="P2084" s="53"/>
      <c r="Q2084" s="57">
        <f t="shared" si="873"/>
        <v>0</v>
      </c>
      <c r="R2084" s="53"/>
      <c r="S2084" s="53">
        <f t="shared" si="875"/>
        <v>0</v>
      </c>
      <c r="T2084" s="58"/>
      <c r="U2084" s="58"/>
      <c r="V2084" s="53">
        <f t="shared" si="874"/>
        <v>0</v>
      </c>
      <c r="W2084" s="59"/>
      <c r="X2084" s="6"/>
      <c r="Y2084" s="177"/>
      <c r="Z2084" s="177"/>
    </row>
    <row r="2085" spans="1:26" s="35" customFormat="1" ht="31.5" x14ac:dyDescent="0.25">
      <c r="A2085" s="33" t="s">
        <v>291</v>
      </c>
      <c r="B2085" s="33" t="s">
        <v>333</v>
      </c>
      <c r="C2085" s="42" t="s">
        <v>201</v>
      </c>
      <c r="D2085" s="43" t="s">
        <v>202</v>
      </c>
      <c r="E2085" s="53"/>
      <c r="F2085" s="53"/>
      <c r="G2085" s="53"/>
      <c r="H2085" s="53"/>
      <c r="I2085" s="119"/>
      <c r="J2085" s="55"/>
      <c r="K2085" s="119"/>
      <c r="L2085" s="55"/>
      <c r="M2085" s="59"/>
      <c r="N2085" s="59"/>
      <c r="O2085" s="53"/>
      <c r="P2085" s="53"/>
      <c r="Q2085" s="59">
        <f t="shared" si="873"/>
        <v>0</v>
      </c>
      <c r="R2085" s="53"/>
      <c r="S2085" s="53">
        <f t="shared" si="875"/>
        <v>0</v>
      </c>
      <c r="T2085" s="53"/>
      <c r="U2085" s="53"/>
      <c r="V2085" s="53">
        <f t="shared" si="874"/>
        <v>0</v>
      </c>
      <c r="W2085" s="59"/>
      <c r="X2085" s="6"/>
    </row>
    <row r="2086" spans="1:26" s="35" customFormat="1" ht="47.25" x14ac:dyDescent="0.25">
      <c r="A2086" s="33" t="s">
        <v>291</v>
      </c>
      <c r="B2086" s="33" t="s">
        <v>333</v>
      </c>
      <c r="C2086" s="42" t="s">
        <v>203</v>
      </c>
      <c r="D2086" s="43" t="s">
        <v>204</v>
      </c>
      <c r="E2086" s="53"/>
      <c r="F2086" s="53"/>
      <c r="G2086" s="53"/>
      <c r="H2086" s="53"/>
      <c r="I2086" s="54"/>
      <c r="J2086" s="50"/>
      <c r="K2086" s="54"/>
      <c r="L2086" s="55"/>
      <c r="M2086" s="59"/>
      <c r="N2086" s="59"/>
      <c r="O2086" s="53"/>
      <c r="P2086" s="53"/>
      <c r="Q2086" s="57">
        <f t="shared" si="873"/>
        <v>0</v>
      </c>
      <c r="R2086" s="53"/>
      <c r="S2086" s="53">
        <f t="shared" si="875"/>
        <v>0</v>
      </c>
      <c r="T2086" s="58"/>
      <c r="U2086" s="58"/>
      <c r="V2086" s="53">
        <f t="shared" si="874"/>
        <v>0</v>
      </c>
      <c r="W2086" s="59"/>
      <c r="X2086" s="6"/>
    </row>
    <row r="2087" spans="1:26" s="35" customFormat="1" ht="31.5" x14ac:dyDescent="0.25">
      <c r="A2087" s="33" t="s">
        <v>291</v>
      </c>
      <c r="B2087" s="22" t="s">
        <v>334</v>
      </c>
      <c r="C2087" s="23" t="s">
        <v>102</v>
      </c>
      <c r="D2087" s="32" t="s">
        <v>50</v>
      </c>
      <c r="E2087" s="64">
        <f>SUM(E2088:E2134)</f>
        <v>10024</v>
      </c>
      <c r="F2087" s="64">
        <f>SUM(F2088:F2134)</f>
        <v>10024</v>
      </c>
      <c r="G2087" s="64">
        <f>SUM(G2088:G2134)</f>
        <v>10024.16</v>
      </c>
      <c r="H2087" s="64">
        <f>SUM(H2088:H2134)</f>
        <v>10024</v>
      </c>
      <c r="I2087" s="64">
        <f>SUM(I2088:I2134)</f>
        <v>0</v>
      </c>
      <c r="J2087" s="50">
        <f>ROUND(I2087/F2087*100,2)</f>
        <v>0</v>
      </c>
      <c r="K2087" s="64">
        <f>SUM(K2088:K2134)</f>
        <v>0</v>
      </c>
      <c r="L2087" s="64" t="e">
        <f>SUM(L2088:L2133)</f>
        <v>#DIV/0!</v>
      </c>
      <c r="M2087" s="64"/>
      <c r="N2087" s="64"/>
      <c r="O2087" s="64">
        <f t="shared" ref="O2087:V2087" si="876">SUM(O2088:O2131)</f>
        <v>0</v>
      </c>
      <c r="P2087" s="64">
        <f t="shared" si="876"/>
        <v>0</v>
      </c>
      <c r="Q2087" s="126">
        <f t="shared" si="876"/>
        <v>0</v>
      </c>
      <c r="R2087" s="64">
        <f t="shared" si="876"/>
        <v>0</v>
      </c>
      <c r="S2087" s="64">
        <f t="shared" si="876"/>
        <v>0</v>
      </c>
      <c r="T2087" s="136">
        <f t="shared" si="876"/>
        <v>0</v>
      </c>
      <c r="U2087" s="136">
        <f t="shared" si="876"/>
        <v>0</v>
      </c>
      <c r="V2087" s="64">
        <f t="shared" si="876"/>
        <v>0</v>
      </c>
      <c r="W2087" s="64"/>
      <c r="X2087" s="6"/>
    </row>
    <row r="2088" spans="1:26" s="35" customFormat="1" ht="63" x14ac:dyDescent="0.25">
      <c r="A2088" s="33" t="s">
        <v>291</v>
      </c>
      <c r="B2088" s="44" t="s">
        <v>334</v>
      </c>
      <c r="C2088" s="23" t="s">
        <v>102</v>
      </c>
      <c r="D2088" s="43" t="s">
        <v>205</v>
      </c>
      <c r="E2088" s="53"/>
      <c r="F2088" s="53"/>
      <c r="G2088" s="53"/>
      <c r="H2088" s="53"/>
      <c r="I2088" s="54"/>
      <c r="J2088" s="50"/>
      <c r="K2088" s="54"/>
      <c r="L2088" s="55"/>
      <c r="M2088" s="59"/>
      <c r="N2088" s="59"/>
      <c r="O2088" s="53"/>
      <c r="P2088" s="53"/>
      <c r="Q2088" s="57">
        <f>O2088-P2088</f>
        <v>0</v>
      </c>
      <c r="R2088" s="53"/>
      <c r="S2088" s="53">
        <f>ROUND(R2088/12*3,0)</f>
        <v>0</v>
      </c>
      <c r="T2088" s="58"/>
      <c r="U2088" s="58"/>
      <c r="V2088" s="53">
        <f>T2088-U2088</f>
        <v>0</v>
      </c>
      <c r="W2088" s="59"/>
      <c r="X2088" s="6"/>
    </row>
    <row r="2089" spans="1:26" s="35" customFormat="1" ht="15.75" x14ac:dyDescent="0.25">
      <c r="A2089" s="33" t="s">
        <v>291</v>
      </c>
      <c r="B2089" s="44" t="s">
        <v>334</v>
      </c>
      <c r="C2089" s="23" t="s">
        <v>366</v>
      </c>
      <c r="D2089" s="43" t="s">
        <v>369</v>
      </c>
      <c r="E2089" s="53"/>
      <c r="F2089" s="53"/>
      <c r="G2089" s="53"/>
      <c r="H2089" s="53"/>
      <c r="I2089" s="54"/>
      <c r="J2089" s="50"/>
      <c r="K2089" s="54"/>
      <c r="L2089" s="55"/>
      <c r="M2089" s="59"/>
      <c r="N2089" s="59"/>
      <c r="O2089" s="53"/>
      <c r="P2089" s="53"/>
      <c r="Q2089" s="57"/>
      <c r="R2089" s="53"/>
      <c r="S2089" s="53"/>
      <c r="T2089" s="58"/>
      <c r="U2089" s="58"/>
      <c r="V2089" s="53"/>
      <c r="W2089" s="59"/>
      <c r="X2089" s="6"/>
    </row>
    <row r="2090" spans="1:26" s="35" customFormat="1" ht="15.75" x14ac:dyDescent="0.25">
      <c r="A2090" s="33" t="s">
        <v>291</v>
      </c>
      <c r="B2090" s="44" t="s">
        <v>334</v>
      </c>
      <c r="C2090" s="23" t="s">
        <v>367</v>
      </c>
      <c r="D2090" s="43" t="s">
        <v>370</v>
      </c>
      <c r="E2090" s="53"/>
      <c r="F2090" s="53"/>
      <c r="G2090" s="53"/>
      <c r="H2090" s="53"/>
      <c r="I2090" s="54"/>
      <c r="J2090" s="50"/>
      <c r="K2090" s="54"/>
      <c r="L2090" s="55"/>
      <c r="M2090" s="59"/>
      <c r="N2090" s="59"/>
      <c r="O2090" s="53"/>
      <c r="P2090" s="53"/>
      <c r="Q2090" s="57"/>
      <c r="R2090" s="53"/>
      <c r="S2090" s="53"/>
      <c r="T2090" s="58"/>
      <c r="U2090" s="58"/>
      <c r="V2090" s="53"/>
      <c r="W2090" s="59"/>
      <c r="X2090" s="6"/>
    </row>
    <row r="2091" spans="1:26" s="35" customFormat="1" ht="31.5" x14ac:dyDescent="0.25">
      <c r="A2091" s="33" t="s">
        <v>291</v>
      </c>
      <c r="B2091" s="44" t="s">
        <v>334</v>
      </c>
      <c r="C2091" s="23" t="s">
        <v>368</v>
      </c>
      <c r="D2091" s="43" t="s">
        <v>371</v>
      </c>
      <c r="E2091" s="53"/>
      <c r="F2091" s="53"/>
      <c r="H2091" s="53"/>
      <c r="I2091" s="54"/>
      <c r="J2091" s="50"/>
      <c r="K2091" s="54"/>
      <c r="L2091" s="55"/>
      <c r="M2091" s="59"/>
      <c r="N2091" s="59"/>
      <c r="O2091" s="53"/>
      <c r="P2091" s="53"/>
      <c r="Q2091" s="57"/>
      <c r="R2091" s="53"/>
      <c r="S2091" s="53"/>
      <c r="T2091" s="58"/>
      <c r="U2091" s="58"/>
      <c r="V2091" s="53"/>
      <c r="W2091" s="59"/>
      <c r="X2091" s="6"/>
    </row>
    <row r="2092" spans="1:26" s="35" customFormat="1" ht="31.5" x14ac:dyDescent="0.25">
      <c r="A2092" s="33" t="s">
        <v>291</v>
      </c>
      <c r="B2092" s="44" t="s">
        <v>334</v>
      </c>
      <c r="C2092" s="37" t="s">
        <v>206</v>
      </c>
      <c r="D2092" s="43" t="s">
        <v>207</v>
      </c>
      <c r="E2092" s="53"/>
      <c r="F2092" s="53"/>
      <c r="G2092" s="53"/>
      <c r="H2092" s="53"/>
      <c r="I2092" s="54"/>
      <c r="J2092" s="50"/>
      <c r="K2092" s="54"/>
      <c r="L2092" s="55"/>
      <c r="M2092" s="59"/>
      <c r="N2092" s="59"/>
      <c r="O2092" s="53"/>
      <c r="P2092" s="53"/>
      <c r="Q2092" s="57">
        <f t="shared" ref="Q2092:Q2129" si="877">O2092-P2092</f>
        <v>0</v>
      </c>
      <c r="R2092" s="53"/>
      <c r="S2092" s="53">
        <f t="shared" ref="S2092:S2129" si="878">ROUND(R2092/12*3,0)</f>
        <v>0</v>
      </c>
      <c r="T2092" s="58"/>
      <c r="U2092" s="58"/>
      <c r="V2092" s="53">
        <f t="shared" ref="V2092:V2129" si="879">T2092-U2092</f>
        <v>0</v>
      </c>
      <c r="W2092" s="59"/>
      <c r="X2092" s="6"/>
    </row>
    <row r="2093" spans="1:26" s="35" customFormat="1" ht="31.5" x14ac:dyDescent="0.25">
      <c r="A2093" s="33" t="s">
        <v>291</v>
      </c>
      <c r="B2093" s="44" t="s">
        <v>334</v>
      </c>
      <c r="C2093" s="37" t="s">
        <v>208</v>
      </c>
      <c r="D2093" s="43" t="s">
        <v>209</v>
      </c>
      <c r="E2093" s="53"/>
      <c r="F2093" s="53">
        <f>E2093/12*1</f>
        <v>0</v>
      </c>
      <c r="G2093" s="53"/>
      <c r="H2093" s="53"/>
      <c r="I2093" s="54"/>
      <c r="J2093" s="50"/>
      <c r="K2093" s="54"/>
      <c r="L2093" s="55"/>
      <c r="M2093" s="59"/>
      <c r="N2093" s="59"/>
      <c r="O2093" s="53"/>
      <c r="P2093" s="53"/>
      <c r="Q2093" s="57">
        <f t="shared" si="877"/>
        <v>0</v>
      </c>
      <c r="R2093" s="53"/>
      <c r="S2093" s="53">
        <f t="shared" si="878"/>
        <v>0</v>
      </c>
      <c r="T2093" s="58"/>
      <c r="U2093" s="58"/>
      <c r="V2093" s="53">
        <f t="shared" si="879"/>
        <v>0</v>
      </c>
      <c r="W2093" s="59"/>
      <c r="X2093" s="6"/>
    </row>
    <row r="2094" spans="1:26" s="35" customFormat="1" ht="15.75" x14ac:dyDescent="0.25">
      <c r="A2094" s="33" t="s">
        <v>291</v>
      </c>
      <c r="B2094" s="44" t="s">
        <v>334</v>
      </c>
      <c r="C2094" s="37" t="s">
        <v>210</v>
      </c>
      <c r="D2094" s="43" t="s">
        <v>223</v>
      </c>
      <c r="E2094" s="53"/>
      <c r="F2094" s="53"/>
      <c r="G2094" s="53"/>
      <c r="H2094" s="53"/>
      <c r="I2094" s="54"/>
      <c r="J2094" s="50"/>
      <c r="K2094" s="54"/>
      <c r="L2094" s="55"/>
      <c r="M2094" s="59"/>
      <c r="N2094" s="59"/>
      <c r="O2094" s="53"/>
      <c r="P2094" s="53"/>
      <c r="Q2094" s="57">
        <f t="shared" si="877"/>
        <v>0</v>
      </c>
      <c r="R2094" s="53"/>
      <c r="S2094" s="53">
        <f t="shared" si="878"/>
        <v>0</v>
      </c>
      <c r="T2094" s="58"/>
      <c r="U2094" s="58"/>
      <c r="V2094" s="53">
        <f t="shared" si="879"/>
        <v>0</v>
      </c>
      <c r="W2094" s="59"/>
      <c r="X2094" s="6"/>
    </row>
    <row r="2095" spans="1:26" s="35" customFormat="1" ht="31.5" x14ac:dyDescent="0.25">
      <c r="A2095" s="33" t="s">
        <v>291</v>
      </c>
      <c r="B2095" s="44" t="s">
        <v>334</v>
      </c>
      <c r="C2095" s="37" t="s">
        <v>211</v>
      </c>
      <c r="D2095" s="43" t="s">
        <v>212</v>
      </c>
      <c r="E2095" s="53"/>
      <c r="F2095" s="53">
        <f>E2095/12*1</f>
        <v>0</v>
      </c>
      <c r="G2095" s="53"/>
      <c r="H2095" s="53"/>
      <c r="I2095" s="54"/>
      <c r="J2095" s="50"/>
      <c r="K2095" s="54"/>
      <c r="L2095" s="55"/>
      <c r="M2095" s="59"/>
      <c r="N2095" s="59"/>
      <c r="O2095" s="53"/>
      <c r="P2095" s="53"/>
      <c r="Q2095" s="57">
        <f t="shared" si="877"/>
        <v>0</v>
      </c>
      <c r="R2095" s="53"/>
      <c r="S2095" s="53">
        <f t="shared" si="878"/>
        <v>0</v>
      </c>
      <c r="T2095" s="58"/>
      <c r="U2095" s="58"/>
      <c r="V2095" s="53">
        <f t="shared" si="879"/>
        <v>0</v>
      </c>
      <c r="W2095" s="59"/>
      <c r="X2095" s="6"/>
    </row>
    <row r="2096" spans="1:26" s="35" customFormat="1" ht="15.75" x14ac:dyDescent="0.25">
      <c r="A2096" s="33" t="s">
        <v>291</v>
      </c>
      <c r="B2096" s="44" t="s">
        <v>334</v>
      </c>
      <c r="C2096" s="37" t="s">
        <v>213</v>
      </c>
      <c r="D2096" s="43" t="s">
        <v>214</v>
      </c>
      <c r="E2096" s="53"/>
      <c r="F2096" s="53"/>
      <c r="G2096" s="53"/>
      <c r="H2096" s="53"/>
      <c r="I2096" s="54"/>
      <c r="J2096" s="50"/>
      <c r="K2096" s="54"/>
      <c r="L2096" s="55"/>
      <c r="M2096" s="59"/>
      <c r="N2096" s="59"/>
      <c r="O2096" s="53"/>
      <c r="P2096" s="53"/>
      <c r="Q2096" s="57">
        <f t="shared" si="877"/>
        <v>0</v>
      </c>
      <c r="R2096" s="53"/>
      <c r="S2096" s="53">
        <f t="shared" si="878"/>
        <v>0</v>
      </c>
      <c r="T2096" s="58"/>
      <c r="U2096" s="58"/>
      <c r="V2096" s="53">
        <f t="shared" si="879"/>
        <v>0</v>
      </c>
      <c r="W2096" s="59"/>
      <c r="X2096" s="6"/>
    </row>
    <row r="2097" spans="1:27" s="35" customFormat="1" ht="31.5" x14ac:dyDescent="0.25">
      <c r="A2097" s="33" t="s">
        <v>291</v>
      </c>
      <c r="B2097" s="44" t="s">
        <v>334</v>
      </c>
      <c r="C2097" s="37" t="s">
        <v>215</v>
      </c>
      <c r="D2097" s="43" t="s">
        <v>216</v>
      </c>
      <c r="E2097" s="53"/>
      <c r="F2097" s="53">
        <f t="shared" ref="F2097:F2102" si="880">E2097/12*1</f>
        <v>0</v>
      </c>
      <c r="G2097" s="53"/>
      <c r="H2097" s="53"/>
      <c r="I2097" s="50"/>
      <c r="J2097" s="50"/>
      <c r="K2097" s="54"/>
      <c r="L2097" s="55"/>
      <c r="M2097" s="59"/>
      <c r="N2097" s="59"/>
      <c r="O2097" s="53"/>
      <c r="P2097" s="53"/>
      <c r="Q2097" s="57">
        <f t="shared" si="877"/>
        <v>0</v>
      </c>
      <c r="R2097" s="53"/>
      <c r="S2097" s="53">
        <f t="shared" si="878"/>
        <v>0</v>
      </c>
      <c r="T2097" s="58"/>
      <c r="U2097" s="58"/>
      <c r="V2097" s="53">
        <f t="shared" si="879"/>
        <v>0</v>
      </c>
      <c r="W2097" s="59"/>
      <c r="X2097" s="6"/>
      <c r="Y2097" s="177"/>
      <c r="Z2097" s="177"/>
      <c r="AA2097" s="177"/>
    </row>
    <row r="2098" spans="1:27" s="35" customFormat="1" ht="31.5" x14ac:dyDescent="0.25">
      <c r="A2098" s="33" t="s">
        <v>291</v>
      </c>
      <c r="B2098" s="44" t="s">
        <v>334</v>
      </c>
      <c r="C2098" s="37" t="s">
        <v>217</v>
      </c>
      <c r="D2098" s="43" t="s">
        <v>218</v>
      </c>
      <c r="E2098" s="53"/>
      <c r="F2098" s="53">
        <f t="shared" si="880"/>
        <v>0</v>
      </c>
      <c r="G2098" s="53"/>
      <c r="H2098" s="53"/>
      <c r="I2098" s="54"/>
      <c r="J2098" s="50"/>
      <c r="K2098" s="54"/>
      <c r="L2098" s="55"/>
      <c r="M2098" s="59"/>
      <c r="N2098" s="59"/>
      <c r="O2098" s="53"/>
      <c r="P2098" s="53"/>
      <c r="Q2098" s="57">
        <f t="shared" si="877"/>
        <v>0</v>
      </c>
      <c r="R2098" s="53"/>
      <c r="S2098" s="53">
        <f t="shared" si="878"/>
        <v>0</v>
      </c>
      <c r="T2098" s="58"/>
      <c r="U2098" s="58"/>
      <c r="V2098" s="53">
        <f t="shared" si="879"/>
        <v>0</v>
      </c>
      <c r="W2098" s="59"/>
      <c r="X2098" s="6"/>
    </row>
    <row r="2099" spans="1:27" s="35" customFormat="1" ht="31.5" x14ac:dyDescent="0.25">
      <c r="A2099" s="33" t="s">
        <v>291</v>
      </c>
      <c r="B2099" s="44" t="s">
        <v>334</v>
      </c>
      <c r="C2099" s="37" t="s">
        <v>219</v>
      </c>
      <c r="D2099" s="43" t="s">
        <v>220</v>
      </c>
      <c r="E2099" s="53"/>
      <c r="F2099" s="53">
        <f t="shared" si="880"/>
        <v>0</v>
      </c>
      <c r="G2099" s="53"/>
      <c r="H2099" s="53"/>
      <c r="I2099" s="54"/>
      <c r="J2099" s="50"/>
      <c r="K2099" s="54"/>
      <c r="L2099" s="55"/>
      <c r="M2099" s="59"/>
      <c r="N2099" s="59"/>
      <c r="O2099" s="53"/>
      <c r="P2099" s="53"/>
      <c r="Q2099" s="57">
        <f t="shared" si="877"/>
        <v>0</v>
      </c>
      <c r="R2099" s="53"/>
      <c r="S2099" s="53">
        <f t="shared" si="878"/>
        <v>0</v>
      </c>
      <c r="T2099" s="58"/>
      <c r="U2099" s="58"/>
      <c r="V2099" s="53">
        <f t="shared" si="879"/>
        <v>0</v>
      </c>
      <c r="W2099" s="59"/>
      <c r="X2099" s="6"/>
    </row>
    <row r="2100" spans="1:27" s="35" customFormat="1" ht="31.5" x14ac:dyDescent="0.25">
      <c r="A2100" s="33" t="s">
        <v>291</v>
      </c>
      <c r="B2100" s="44" t="s">
        <v>334</v>
      </c>
      <c r="C2100" s="37" t="s">
        <v>221</v>
      </c>
      <c r="D2100" s="43" t="s">
        <v>224</v>
      </c>
      <c r="E2100" s="53"/>
      <c r="F2100" s="53">
        <f t="shared" si="880"/>
        <v>0</v>
      </c>
      <c r="G2100" s="53"/>
      <c r="H2100" s="53"/>
      <c r="I2100" s="54"/>
      <c r="J2100" s="50"/>
      <c r="K2100" s="54"/>
      <c r="L2100" s="55"/>
      <c r="M2100" s="59"/>
      <c r="N2100" s="59"/>
      <c r="O2100" s="53"/>
      <c r="P2100" s="53"/>
      <c r="Q2100" s="57">
        <f t="shared" si="877"/>
        <v>0</v>
      </c>
      <c r="R2100" s="53"/>
      <c r="S2100" s="53">
        <f t="shared" si="878"/>
        <v>0</v>
      </c>
      <c r="T2100" s="58"/>
      <c r="U2100" s="58"/>
      <c r="V2100" s="53">
        <f t="shared" si="879"/>
        <v>0</v>
      </c>
      <c r="W2100" s="59"/>
      <c r="X2100" s="6"/>
    </row>
    <row r="2101" spans="1:27" s="35" customFormat="1" ht="31.5" x14ac:dyDescent="0.25">
      <c r="A2101" s="33" t="s">
        <v>291</v>
      </c>
      <c r="B2101" s="44" t="s">
        <v>334</v>
      </c>
      <c r="C2101" s="37" t="s">
        <v>222</v>
      </c>
      <c r="D2101" s="43" t="s">
        <v>225</v>
      </c>
      <c r="E2101" s="53"/>
      <c r="F2101" s="53">
        <f t="shared" si="880"/>
        <v>0</v>
      </c>
      <c r="G2101" s="53"/>
      <c r="H2101" s="53"/>
      <c r="I2101" s="54"/>
      <c r="J2101" s="50"/>
      <c r="K2101" s="54"/>
      <c r="L2101" s="55"/>
      <c r="M2101" s="59"/>
      <c r="N2101" s="59"/>
      <c r="O2101" s="53"/>
      <c r="P2101" s="53"/>
      <c r="Q2101" s="57">
        <f t="shared" si="877"/>
        <v>0</v>
      </c>
      <c r="R2101" s="53"/>
      <c r="S2101" s="53">
        <f t="shared" si="878"/>
        <v>0</v>
      </c>
      <c r="T2101" s="58"/>
      <c r="U2101" s="58"/>
      <c r="V2101" s="53">
        <f t="shared" si="879"/>
        <v>0</v>
      </c>
      <c r="W2101" s="59"/>
      <c r="X2101" s="6"/>
    </row>
    <row r="2102" spans="1:27" s="35" customFormat="1" ht="31.5" x14ac:dyDescent="0.25">
      <c r="A2102" s="33" t="s">
        <v>291</v>
      </c>
      <c r="B2102" s="44" t="s">
        <v>334</v>
      </c>
      <c r="C2102" s="37" t="s">
        <v>277</v>
      </c>
      <c r="D2102" s="43" t="s">
        <v>278</v>
      </c>
      <c r="E2102" s="53"/>
      <c r="F2102" s="53">
        <f t="shared" si="880"/>
        <v>0</v>
      </c>
      <c r="G2102" s="53"/>
      <c r="H2102" s="53"/>
      <c r="I2102" s="54"/>
      <c r="J2102" s="50"/>
      <c r="K2102" s="54"/>
      <c r="L2102" s="55"/>
      <c r="M2102" s="59"/>
      <c r="N2102" s="59"/>
      <c r="O2102" s="53"/>
      <c r="P2102" s="53"/>
      <c r="Q2102" s="57">
        <f t="shared" si="877"/>
        <v>0</v>
      </c>
      <c r="R2102" s="53"/>
      <c r="S2102" s="53">
        <f t="shared" si="878"/>
        <v>0</v>
      </c>
      <c r="T2102" s="58"/>
      <c r="U2102" s="58"/>
      <c r="V2102" s="53">
        <f t="shared" si="879"/>
        <v>0</v>
      </c>
      <c r="W2102" s="59"/>
      <c r="X2102" s="6"/>
    </row>
    <row r="2103" spans="1:27" s="35" customFormat="1" ht="15.75" x14ac:dyDescent="0.25">
      <c r="A2103" s="33" t="s">
        <v>291</v>
      </c>
      <c r="B2103" s="44" t="s">
        <v>334</v>
      </c>
      <c r="C2103" s="37" t="s">
        <v>226</v>
      </c>
      <c r="D2103" s="38" t="s">
        <v>405</v>
      </c>
      <c r="E2103" s="53">
        <v>24</v>
      </c>
      <c r="F2103" s="53">
        <f>E2103</f>
        <v>24</v>
      </c>
      <c r="G2103" s="59">
        <v>24.16</v>
      </c>
      <c r="H2103" s="99">
        <v>24</v>
      </c>
      <c r="I2103" s="119"/>
      <c r="J2103" s="55"/>
      <c r="K2103" s="54"/>
      <c r="L2103" s="55"/>
      <c r="M2103" s="59"/>
      <c r="N2103" s="59"/>
      <c r="O2103" s="53"/>
      <c r="P2103" s="53"/>
      <c r="Q2103" s="57">
        <f t="shared" si="877"/>
        <v>0</v>
      </c>
      <c r="R2103" s="53"/>
      <c r="S2103" s="53">
        <f t="shared" si="878"/>
        <v>0</v>
      </c>
      <c r="T2103" s="58"/>
      <c r="U2103" s="58"/>
      <c r="V2103" s="53">
        <f t="shared" si="879"/>
        <v>0</v>
      </c>
      <c r="W2103" s="59"/>
      <c r="X2103" s="6"/>
    </row>
    <row r="2104" spans="1:27" s="35" customFormat="1" ht="31.5" x14ac:dyDescent="0.25">
      <c r="A2104" s="33" t="s">
        <v>291</v>
      </c>
      <c r="B2104" s="44" t="s">
        <v>334</v>
      </c>
      <c r="C2104" s="37" t="s">
        <v>227</v>
      </c>
      <c r="D2104" s="43" t="s">
        <v>228</v>
      </c>
      <c r="E2104" s="53"/>
      <c r="F2104" s="53">
        <f t="shared" ref="F2104:F2111" si="881">E2104/12*1</f>
        <v>0</v>
      </c>
      <c r="G2104" s="53"/>
      <c r="H2104" s="53"/>
      <c r="I2104" s="54"/>
      <c r="J2104" s="50"/>
      <c r="K2104" s="54"/>
      <c r="L2104" s="55"/>
      <c r="M2104" s="59"/>
      <c r="N2104" s="59"/>
      <c r="O2104" s="53"/>
      <c r="P2104" s="53"/>
      <c r="Q2104" s="57">
        <f t="shared" si="877"/>
        <v>0</v>
      </c>
      <c r="R2104" s="53"/>
      <c r="S2104" s="53">
        <f t="shared" si="878"/>
        <v>0</v>
      </c>
      <c r="T2104" s="58"/>
      <c r="U2104" s="58"/>
      <c r="V2104" s="53">
        <f t="shared" si="879"/>
        <v>0</v>
      </c>
      <c r="W2104" s="59"/>
      <c r="X2104" s="6"/>
    </row>
    <row r="2105" spans="1:27" s="35" customFormat="1" ht="15.75" x14ac:dyDescent="0.25">
      <c r="A2105" s="33" t="s">
        <v>291</v>
      </c>
      <c r="B2105" s="44" t="s">
        <v>334</v>
      </c>
      <c r="C2105" s="37" t="s">
        <v>229</v>
      </c>
      <c r="D2105" s="43" t="s">
        <v>230</v>
      </c>
      <c r="E2105" s="53"/>
      <c r="F2105" s="53">
        <f t="shared" si="881"/>
        <v>0</v>
      </c>
      <c r="G2105" s="53"/>
      <c r="H2105" s="53"/>
      <c r="I2105" s="54"/>
      <c r="J2105" s="50"/>
      <c r="K2105" s="54"/>
      <c r="L2105" s="55"/>
      <c r="M2105" s="59"/>
      <c r="N2105" s="59"/>
      <c r="O2105" s="53"/>
      <c r="P2105" s="53"/>
      <c r="Q2105" s="57">
        <f t="shared" si="877"/>
        <v>0</v>
      </c>
      <c r="R2105" s="53"/>
      <c r="S2105" s="53">
        <f t="shared" si="878"/>
        <v>0</v>
      </c>
      <c r="T2105" s="58"/>
      <c r="U2105" s="58"/>
      <c r="V2105" s="53">
        <f t="shared" si="879"/>
        <v>0</v>
      </c>
      <c r="W2105" s="59"/>
      <c r="X2105" s="6"/>
    </row>
    <row r="2106" spans="1:27" s="35" customFormat="1" ht="15.75" x14ac:dyDescent="0.25">
      <c r="A2106" s="33" t="s">
        <v>291</v>
      </c>
      <c r="B2106" s="44" t="s">
        <v>334</v>
      </c>
      <c r="C2106" s="37" t="s">
        <v>376</v>
      </c>
      <c r="D2106" s="43" t="s">
        <v>358</v>
      </c>
      <c r="E2106" s="53"/>
      <c r="F2106" s="53">
        <f t="shared" si="881"/>
        <v>0</v>
      </c>
      <c r="G2106" s="53"/>
      <c r="H2106" s="53"/>
      <c r="I2106" s="54"/>
      <c r="J2106" s="50"/>
      <c r="K2106" s="54"/>
      <c r="L2106" s="55"/>
      <c r="M2106" s="59"/>
      <c r="N2106" s="59"/>
      <c r="O2106" s="53"/>
      <c r="P2106" s="53"/>
      <c r="Q2106" s="57">
        <f t="shared" si="877"/>
        <v>0</v>
      </c>
      <c r="R2106" s="53"/>
      <c r="S2106" s="53">
        <f t="shared" si="878"/>
        <v>0</v>
      </c>
      <c r="T2106" s="58"/>
      <c r="U2106" s="58"/>
      <c r="V2106" s="53">
        <f t="shared" si="879"/>
        <v>0</v>
      </c>
      <c r="W2106" s="59"/>
      <c r="X2106" s="6"/>
    </row>
    <row r="2107" spans="1:27" s="35" customFormat="1" ht="15.75" x14ac:dyDescent="0.25">
      <c r="A2107" s="33" t="s">
        <v>291</v>
      </c>
      <c r="B2107" s="44" t="s">
        <v>334</v>
      </c>
      <c r="C2107" s="37" t="s">
        <v>231</v>
      </c>
      <c r="D2107" s="43" t="s">
        <v>232</v>
      </c>
      <c r="E2107" s="53"/>
      <c r="F2107" s="53">
        <f t="shared" si="881"/>
        <v>0</v>
      </c>
      <c r="G2107" s="53"/>
      <c r="H2107" s="53"/>
      <c r="I2107" s="54"/>
      <c r="J2107" s="50"/>
      <c r="K2107" s="54"/>
      <c r="L2107" s="55"/>
      <c r="M2107" s="59"/>
      <c r="N2107" s="59"/>
      <c r="O2107" s="53"/>
      <c r="P2107" s="53"/>
      <c r="Q2107" s="57">
        <f t="shared" si="877"/>
        <v>0</v>
      </c>
      <c r="R2107" s="53"/>
      <c r="S2107" s="53">
        <f t="shared" si="878"/>
        <v>0</v>
      </c>
      <c r="T2107" s="58"/>
      <c r="U2107" s="58"/>
      <c r="V2107" s="53">
        <f t="shared" si="879"/>
        <v>0</v>
      </c>
      <c r="W2107" s="59"/>
      <c r="X2107" s="6"/>
    </row>
    <row r="2108" spans="1:27" s="35" customFormat="1" ht="15.75" x14ac:dyDescent="0.25">
      <c r="A2108" s="33" t="s">
        <v>291</v>
      </c>
      <c r="B2108" s="44" t="s">
        <v>334</v>
      </c>
      <c r="C2108" s="37" t="s">
        <v>233</v>
      </c>
      <c r="D2108" s="43" t="s">
        <v>234</v>
      </c>
      <c r="E2108" s="53"/>
      <c r="F2108" s="53">
        <f t="shared" si="881"/>
        <v>0</v>
      </c>
      <c r="G2108" s="53"/>
      <c r="H2108" s="53"/>
      <c r="I2108" s="54"/>
      <c r="J2108" s="50"/>
      <c r="K2108" s="54"/>
      <c r="L2108" s="55"/>
      <c r="M2108" s="59"/>
      <c r="N2108" s="59"/>
      <c r="O2108" s="53"/>
      <c r="P2108" s="53"/>
      <c r="Q2108" s="57">
        <f t="shared" si="877"/>
        <v>0</v>
      </c>
      <c r="R2108" s="53"/>
      <c r="S2108" s="53">
        <f t="shared" si="878"/>
        <v>0</v>
      </c>
      <c r="T2108" s="58"/>
      <c r="U2108" s="58"/>
      <c r="V2108" s="53">
        <f t="shared" si="879"/>
        <v>0</v>
      </c>
      <c r="W2108" s="59"/>
      <c r="X2108" s="6"/>
    </row>
    <row r="2109" spans="1:27" s="35" customFormat="1" ht="31.5" x14ac:dyDescent="0.25">
      <c r="A2109" s="33" t="s">
        <v>291</v>
      </c>
      <c r="B2109" s="44" t="s">
        <v>334</v>
      </c>
      <c r="C2109" s="37" t="s">
        <v>235</v>
      </c>
      <c r="D2109" s="43" t="s">
        <v>236</v>
      </c>
      <c r="E2109" s="53"/>
      <c r="F2109" s="53">
        <f t="shared" si="881"/>
        <v>0</v>
      </c>
      <c r="G2109" s="53"/>
      <c r="H2109" s="53"/>
      <c r="I2109" s="54"/>
      <c r="J2109" s="50"/>
      <c r="K2109" s="54"/>
      <c r="L2109" s="55"/>
      <c r="M2109" s="59"/>
      <c r="N2109" s="59"/>
      <c r="O2109" s="53"/>
      <c r="P2109" s="53"/>
      <c r="Q2109" s="57">
        <f t="shared" si="877"/>
        <v>0</v>
      </c>
      <c r="R2109" s="53"/>
      <c r="S2109" s="53">
        <f t="shared" si="878"/>
        <v>0</v>
      </c>
      <c r="T2109" s="58"/>
      <c r="U2109" s="58"/>
      <c r="V2109" s="53">
        <f t="shared" si="879"/>
        <v>0</v>
      </c>
      <c r="W2109" s="59"/>
      <c r="X2109" s="6"/>
    </row>
    <row r="2110" spans="1:27" s="35" customFormat="1" ht="31.5" x14ac:dyDescent="0.25">
      <c r="A2110" s="33" t="s">
        <v>291</v>
      </c>
      <c r="B2110" s="44" t="s">
        <v>334</v>
      </c>
      <c r="C2110" s="37" t="s">
        <v>237</v>
      </c>
      <c r="D2110" s="43" t="s">
        <v>238</v>
      </c>
      <c r="E2110" s="53"/>
      <c r="F2110" s="53">
        <f t="shared" si="881"/>
        <v>0</v>
      </c>
      <c r="G2110" s="53"/>
      <c r="H2110" s="53"/>
      <c r="I2110" s="54"/>
      <c r="J2110" s="50"/>
      <c r="K2110" s="54"/>
      <c r="L2110" s="55"/>
      <c r="M2110" s="59"/>
      <c r="N2110" s="59"/>
      <c r="O2110" s="53"/>
      <c r="P2110" s="53"/>
      <c r="Q2110" s="57">
        <f t="shared" si="877"/>
        <v>0</v>
      </c>
      <c r="R2110" s="53"/>
      <c r="S2110" s="53">
        <f t="shared" si="878"/>
        <v>0</v>
      </c>
      <c r="T2110" s="58"/>
      <c r="U2110" s="58"/>
      <c r="V2110" s="53">
        <f t="shared" si="879"/>
        <v>0</v>
      </c>
      <c r="W2110" s="59"/>
      <c r="X2110" s="6"/>
    </row>
    <row r="2111" spans="1:27" s="35" customFormat="1" ht="15.75" x14ac:dyDescent="0.25">
      <c r="A2111" s="33" t="s">
        <v>291</v>
      </c>
      <c r="B2111" s="44" t="s">
        <v>334</v>
      </c>
      <c r="C2111" s="37" t="s">
        <v>239</v>
      </c>
      <c r="D2111" s="43" t="s">
        <v>243</v>
      </c>
      <c r="E2111" s="53"/>
      <c r="F2111" s="53">
        <f t="shared" si="881"/>
        <v>0</v>
      </c>
      <c r="G2111" s="53"/>
      <c r="H2111" s="53"/>
      <c r="I2111" s="54"/>
      <c r="J2111" s="50"/>
      <c r="K2111" s="54"/>
      <c r="L2111" s="55"/>
      <c r="M2111" s="59"/>
      <c r="N2111" s="59"/>
      <c r="O2111" s="53"/>
      <c r="P2111" s="53"/>
      <c r="Q2111" s="57">
        <f t="shared" si="877"/>
        <v>0</v>
      </c>
      <c r="R2111" s="53"/>
      <c r="S2111" s="53">
        <f t="shared" si="878"/>
        <v>0</v>
      </c>
      <c r="T2111" s="58"/>
      <c r="U2111" s="58"/>
      <c r="V2111" s="53">
        <f t="shared" si="879"/>
        <v>0</v>
      </c>
      <c r="W2111" s="59"/>
      <c r="X2111" s="6"/>
    </row>
    <row r="2112" spans="1:27" s="35" customFormat="1" ht="15.75" x14ac:dyDescent="0.25">
      <c r="A2112" s="33" t="s">
        <v>291</v>
      </c>
      <c r="B2112" s="44" t="s">
        <v>334</v>
      </c>
      <c r="C2112" s="37" t="s">
        <v>240</v>
      </c>
      <c r="D2112" s="43" t="s">
        <v>244</v>
      </c>
      <c r="E2112" s="53"/>
      <c r="F2112" s="53"/>
      <c r="G2112" s="53"/>
      <c r="H2112" s="53"/>
      <c r="I2112" s="119">
        <f>G2112-F2112</f>
        <v>0</v>
      </c>
      <c r="J2112" s="55" t="e">
        <f>ROUND(I2112/F2112*100,2)</f>
        <v>#DIV/0!</v>
      </c>
      <c r="K2112" s="54">
        <f>G2112-F2112</f>
        <v>0</v>
      </c>
      <c r="L2112" s="55" t="e">
        <f>ROUND(K2112*100/-F2112,2)</f>
        <v>#DIV/0!</v>
      </c>
      <c r="M2112" s="59"/>
      <c r="N2112" s="59"/>
      <c r="O2112" s="53"/>
      <c r="P2112" s="53"/>
      <c r="Q2112" s="57">
        <f t="shared" si="877"/>
        <v>0</v>
      </c>
      <c r="R2112" s="53"/>
      <c r="S2112" s="53">
        <f t="shared" si="878"/>
        <v>0</v>
      </c>
      <c r="T2112" s="58"/>
      <c r="U2112" s="58"/>
      <c r="V2112" s="53">
        <f t="shared" si="879"/>
        <v>0</v>
      </c>
      <c r="W2112" s="59"/>
      <c r="X2112" s="6"/>
    </row>
    <row r="2113" spans="1:24" s="35" customFormat="1" ht="15.75" x14ac:dyDescent="0.25">
      <c r="A2113" s="33" t="s">
        <v>291</v>
      </c>
      <c r="B2113" s="44" t="s">
        <v>334</v>
      </c>
      <c r="C2113" s="37" t="s">
        <v>241</v>
      </c>
      <c r="D2113" s="43" t="s">
        <v>242</v>
      </c>
      <c r="E2113" s="53"/>
      <c r="F2113" s="53">
        <f t="shared" ref="F2113:F2128" si="882">E2113/12*1</f>
        <v>0</v>
      </c>
      <c r="G2113" s="53"/>
      <c r="H2113" s="53"/>
      <c r="I2113" s="54"/>
      <c r="J2113" s="50"/>
      <c r="K2113" s="54"/>
      <c r="L2113" s="55"/>
      <c r="M2113" s="59"/>
      <c r="N2113" s="59"/>
      <c r="O2113" s="53"/>
      <c r="P2113" s="53"/>
      <c r="Q2113" s="57">
        <f t="shared" si="877"/>
        <v>0</v>
      </c>
      <c r="R2113" s="53"/>
      <c r="S2113" s="53">
        <f t="shared" si="878"/>
        <v>0</v>
      </c>
      <c r="T2113" s="58"/>
      <c r="U2113" s="58"/>
      <c r="V2113" s="53">
        <f t="shared" si="879"/>
        <v>0</v>
      </c>
      <c r="W2113" s="59"/>
      <c r="X2113" s="6"/>
    </row>
    <row r="2114" spans="1:24" s="35" customFormat="1" ht="31.5" x14ac:dyDescent="0.25">
      <c r="A2114" s="33" t="s">
        <v>291</v>
      </c>
      <c r="B2114" s="44" t="s">
        <v>334</v>
      </c>
      <c r="C2114" s="37" t="s">
        <v>245</v>
      </c>
      <c r="D2114" s="43" t="s">
        <v>246</v>
      </c>
      <c r="E2114" s="53"/>
      <c r="F2114" s="53">
        <f t="shared" si="882"/>
        <v>0</v>
      </c>
      <c r="G2114" s="53"/>
      <c r="H2114" s="53"/>
      <c r="I2114" s="54"/>
      <c r="J2114" s="50"/>
      <c r="K2114" s="54"/>
      <c r="L2114" s="55"/>
      <c r="M2114" s="59"/>
      <c r="N2114" s="59"/>
      <c r="O2114" s="53"/>
      <c r="P2114" s="53"/>
      <c r="Q2114" s="57">
        <f t="shared" si="877"/>
        <v>0</v>
      </c>
      <c r="R2114" s="53"/>
      <c r="S2114" s="53">
        <f t="shared" si="878"/>
        <v>0</v>
      </c>
      <c r="T2114" s="58"/>
      <c r="U2114" s="58"/>
      <c r="V2114" s="53">
        <f t="shared" si="879"/>
        <v>0</v>
      </c>
      <c r="W2114" s="59"/>
      <c r="X2114" s="6"/>
    </row>
    <row r="2115" spans="1:24" s="35" customFormat="1" ht="15.75" x14ac:dyDescent="0.25">
      <c r="A2115" s="33" t="s">
        <v>291</v>
      </c>
      <c r="B2115" s="44" t="s">
        <v>334</v>
      </c>
      <c r="C2115" s="37" t="s">
        <v>247</v>
      </c>
      <c r="D2115" s="43" t="s">
        <v>248</v>
      </c>
      <c r="E2115" s="53"/>
      <c r="F2115" s="53">
        <f t="shared" si="882"/>
        <v>0</v>
      </c>
      <c r="G2115" s="53"/>
      <c r="H2115" s="53"/>
      <c r="I2115" s="54"/>
      <c r="J2115" s="50"/>
      <c r="K2115" s="54"/>
      <c r="L2115" s="55"/>
      <c r="M2115" s="59"/>
      <c r="N2115" s="59"/>
      <c r="O2115" s="53"/>
      <c r="P2115" s="53"/>
      <c r="Q2115" s="57">
        <f t="shared" si="877"/>
        <v>0</v>
      </c>
      <c r="R2115" s="53"/>
      <c r="S2115" s="53">
        <f t="shared" si="878"/>
        <v>0</v>
      </c>
      <c r="T2115" s="58"/>
      <c r="U2115" s="58"/>
      <c r="V2115" s="53">
        <f t="shared" si="879"/>
        <v>0</v>
      </c>
      <c r="W2115" s="59"/>
      <c r="X2115" s="6"/>
    </row>
    <row r="2116" spans="1:24" s="35" customFormat="1" ht="31.5" x14ac:dyDescent="0.25">
      <c r="A2116" s="33" t="s">
        <v>291</v>
      </c>
      <c r="B2116" s="44" t="s">
        <v>334</v>
      </c>
      <c r="C2116" s="37" t="s">
        <v>249</v>
      </c>
      <c r="D2116" s="43" t="s">
        <v>250</v>
      </c>
      <c r="E2116" s="53"/>
      <c r="F2116" s="53">
        <f t="shared" si="882"/>
        <v>0</v>
      </c>
      <c r="G2116" s="53"/>
      <c r="H2116" s="53"/>
      <c r="I2116" s="54"/>
      <c r="J2116" s="50"/>
      <c r="K2116" s="54"/>
      <c r="L2116" s="55"/>
      <c r="M2116" s="59"/>
      <c r="N2116" s="59"/>
      <c r="O2116" s="53"/>
      <c r="P2116" s="53"/>
      <c r="Q2116" s="57">
        <f t="shared" si="877"/>
        <v>0</v>
      </c>
      <c r="R2116" s="53"/>
      <c r="S2116" s="53">
        <f t="shared" si="878"/>
        <v>0</v>
      </c>
      <c r="T2116" s="58"/>
      <c r="U2116" s="58"/>
      <c r="V2116" s="53">
        <f t="shared" si="879"/>
        <v>0</v>
      </c>
      <c r="W2116" s="59"/>
      <c r="X2116" s="6"/>
    </row>
    <row r="2117" spans="1:24" s="35" customFormat="1" ht="15.75" x14ac:dyDescent="0.25">
      <c r="A2117" s="33" t="s">
        <v>291</v>
      </c>
      <c r="B2117" s="44" t="s">
        <v>334</v>
      </c>
      <c r="C2117" s="37" t="s">
        <v>251</v>
      </c>
      <c r="D2117" s="43" t="s">
        <v>260</v>
      </c>
      <c r="E2117" s="53"/>
      <c r="F2117" s="53">
        <f t="shared" si="882"/>
        <v>0</v>
      </c>
      <c r="G2117" s="53"/>
      <c r="H2117" s="53"/>
      <c r="I2117" s="54"/>
      <c r="J2117" s="50"/>
      <c r="K2117" s="54"/>
      <c r="L2117" s="55"/>
      <c r="M2117" s="59"/>
      <c r="N2117" s="59"/>
      <c r="O2117" s="53"/>
      <c r="P2117" s="53"/>
      <c r="Q2117" s="57">
        <f t="shared" si="877"/>
        <v>0</v>
      </c>
      <c r="R2117" s="53"/>
      <c r="S2117" s="53">
        <f t="shared" si="878"/>
        <v>0</v>
      </c>
      <c r="T2117" s="58"/>
      <c r="U2117" s="58"/>
      <c r="V2117" s="53">
        <f t="shared" si="879"/>
        <v>0</v>
      </c>
      <c r="W2117" s="59"/>
      <c r="X2117" s="6"/>
    </row>
    <row r="2118" spans="1:24" s="35" customFormat="1" ht="15.75" x14ac:dyDescent="0.25">
      <c r="A2118" s="33" t="s">
        <v>291</v>
      </c>
      <c r="B2118" s="44" t="s">
        <v>334</v>
      </c>
      <c r="C2118" s="37" t="s">
        <v>252</v>
      </c>
      <c r="D2118" s="43" t="s">
        <v>253</v>
      </c>
      <c r="E2118" s="53"/>
      <c r="F2118" s="53">
        <f t="shared" si="882"/>
        <v>0</v>
      </c>
      <c r="G2118" s="53"/>
      <c r="H2118" s="53"/>
      <c r="I2118" s="54"/>
      <c r="J2118" s="50"/>
      <c r="K2118" s="54"/>
      <c r="L2118" s="55"/>
      <c r="M2118" s="59"/>
      <c r="N2118" s="59"/>
      <c r="O2118" s="53"/>
      <c r="P2118" s="53"/>
      <c r="Q2118" s="57">
        <f t="shared" si="877"/>
        <v>0</v>
      </c>
      <c r="R2118" s="53"/>
      <c r="S2118" s="53">
        <f t="shared" si="878"/>
        <v>0</v>
      </c>
      <c r="T2118" s="58"/>
      <c r="U2118" s="58"/>
      <c r="V2118" s="53">
        <f t="shared" si="879"/>
        <v>0</v>
      </c>
      <c r="W2118" s="59"/>
      <c r="X2118" s="6"/>
    </row>
    <row r="2119" spans="1:24" s="35" customFormat="1" ht="15.75" x14ac:dyDescent="0.25">
      <c r="A2119" s="33" t="s">
        <v>291</v>
      </c>
      <c r="B2119" s="44" t="s">
        <v>334</v>
      </c>
      <c r="C2119" s="37" t="s">
        <v>254</v>
      </c>
      <c r="D2119" s="43" t="s">
        <v>255</v>
      </c>
      <c r="E2119" s="53"/>
      <c r="F2119" s="53">
        <f t="shared" si="882"/>
        <v>0</v>
      </c>
      <c r="G2119" s="53"/>
      <c r="H2119" s="53"/>
      <c r="I2119" s="54"/>
      <c r="J2119" s="50"/>
      <c r="K2119" s="54"/>
      <c r="L2119" s="55"/>
      <c r="M2119" s="59"/>
      <c r="N2119" s="59"/>
      <c r="O2119" s="53"/>
      <c r="P2119" s="53"/>
      <c r="Q2119" s="57">
        <f t="shared" si="877"/>
        <v>0</v>
      </c>
      <c r="R2119" s="53"/>
      <c r="S2119" s="53">
        <f t="shared" si="878"/>
        <v>0</v>
      </c>
      <c r="T2119" s="58"/>
      <c r="U2119" s="58"/>
      <c r="V2119" s="53">
        <f t="shared" si="879"/>
        <v>0</v>
      </c>
      <c r="W2119" s="59"/>
      <c r="X2119" s="6"/>
    </row>
    <row r="2120" spans="1:24" s="35" customFormat="1" ht="15.75" x14ac:dyDescent="0.25">
      <c r="A2120" s="33" t="s">
        <v>291</v>
      </c>
      <c r="B2120" s="44" t="s">
        <v>334</v>
      </c>
      <c r="C2120" s="37" t="s">
        <v>256</v>
      </c>
      <c r="D2120" s="43" t="s">
        <v>257</v>
      </c>
      <c r="E2120" s="53"/>
      <c r="F2120" s="53">
        <f t="shared" si="882"/>
        <v>0</v>
      </c>
      <c r="G2120" s="53"/>
      <c r="H2120" s="53"/>
      <c r="I2120" s="54"/>
      <c r="J2120" s="50"/>
      <c r="K2120" s="54"/>
      <c r="L2120" s="55"/>
      <c r="M2120" s="59"/>
      <c r="N2120" s="59"/>
      <c r="O2120" s="53"/>
      <c r="P2120" s="53"/>
      <c r="Q2120" s="57">
        <f t="shared" si="877"/>
        <v>0</v>
      </c>
      <c r="R2120" s="53"/>
      <c r="S2120" s="53">
        <f t="shared" si="878"/>
        <v>0</v>
      </c>
      <c r="T2120" s="58"/>
      <c r="U2120" s="58"/>
      <c r="V2120" s="53">
        <f t="shared" si="879"/>
        <v>0</v>
      </c>
      <c r="W2120" s="59"/>
      <c r="X2120" s="6"/>
    </row>
    <row r="2121" spans="1:24" s="35" customFormat="1" ht="31.5" x14ac:dyDescent="0.25">
      <c r="A2121" s="33" t="s">
        <v>291</v>
      </c>
      <c r="B2121" s="44" t="s">
        <v>334</v>
      </c>
      <c r="C2121" s="37" t="s">
        <v>258</v>
      </c>
      <c r="D2121" s="43" t="s">
        <v>259</v>
      </c>
      <c r="E2121" s="53"/>
      <c r="F2121" s="53">
        <f t="shared" si="882"/>
        <v>0</v>
      </c>
      <c r="G2121" s="53"/>
      <c r="H2121" s="53"/>
      <c r="I2121" s="54"/>
      <c r="J2121" s="50"/>
      <c r="K2121" s="54"/>
      <c r="L2121" s="55"/>
      <c r="M2121" s="59"/>
      <c r="N2121" s="59"/>
      <c r="O2121" s="53"/>
      <c r="P2121" s="53"/>
      <c r="Q2121" s="57">
        <f t="shared" si="877"/>
        <v>0</v>
      </c>
      <c r="R2121" s="53"/>
      <c r="S2121" s="53">
        <f t="shared" si="878"/>
        <v>0</v>
      </c>
      <c r="T2121" s="58"/>
      <c r="U2121" s="58"/>
      <c r="V2121" s="53">
        <f t="shared" si="879"/>
        <v>0</v>
      </c>
      <c r="W2121" s="59"/>
      <c r="X2121" s="6"/>
    </row>
    <row r="2122" spans="1:24" s="35" customFormat="1" ht="15.75" x14ac:dyDescent="0.25">
      <c r="A2122" s="33" t="s">
        <v>291</v>
      </c>
      <c r="B2122" s="44" t="s">
        <v>334</v>
      </c>
      <c r="C2122" s="37" t="s">
        <v>261</v>
      </c>
      <c r="D2122" s="43" t="s">
        <v>262</v>
      </c>
      <c r="E2122" s="53"/>
      <c r="F2122" s="53">
        <f t="shared" si="882"/>
        <v>0</v>
      </c>
      <c r="G2122" s="53"/>
      <c r="H2122" s="53"/>
      <c r="I2122" s="54"/>
      <c r="J2122" s="50"/>
      <c r="K2122" s="54"/>
      <c r="L2122" s="55"/>
      <c r="M2122" s="59"/>
      <c r="N2122" s="59"/>
      <c r="O2122" s="53"/>
      <c r="P2122" s="53"/>
      <c r="Q2122" s="57">
        <f t="shared" si="877"/>
        <v>0</v>
      </c>
      <c r="R2122" s="53"/>
      <c r="S2122" s="53">
        <f t="shared" si="878"/>
        <v>0</v>
      </c>
      <c r="T2122" s="58"/>
      <c r="U2122" s="58"/>
      <c r="V2122" s="53">
        <f t="shared" si="879"/>
        <v>0</v>
      </c>
      <c r="W2122" s="59"/>
      <c r="X2122" s="6"/>
    </row>
    <row r="2123" spans="1:24" s="35" customFormat="1" ht="47.25" x14ac:dyDescent="0.25">
      <c r="A2123" s="33" t="s">
        <v>291</v>
      </c>
      <c r="B2123" s="44" t="s">
        <v>334</v>
      </c>
      <c r="C2123" s="37" t="s">
        <v>263</v>
      </c>
      <c r="D2123" s="43" t="s">
        <v>264</v>
      </c>
      <c r="E2123" s="53"/>
      <c r="F2123" s="53">
        <f t="shared" si="882"/>
        <v>0</v>
      </c>
      <c r="G2123" s="53"/>
      <c r="H2123" s="53"/>
      <c r="I2123" s="54"/>
      <c r="J2123" s="50"/>
      <c r="K2123" s="54"/>
      <c r="L2123" s="55"/>
      <c r="M2123" s="59"/>
      <c r="N2123" s="59"/>
      <c r="O2123" s="53"/>
      <c r="P2123" s="53"/>
      <c r="Q2123" s="57">
        <f t="shared" si="877"/>
        <v>0</v>
      </c>
      <c r="R2123" s="53"/>
      <c r="S2123" s="53">
        <f t="shared" si="878"/>
        <v>0</v>
      </c>
      <c r="T2123" s="58"/>
      <c r="U2123" s="58"/>
      <c r="V2123" s="53">
        <f t="shared" si="879"/>
        <v>0</v>
      </c>
      <c r="W2123" s="59"/>
      <c r="X2123" s="6"/>
    </row>
    <row r="2124" spans="1:24" s="35" customFormat="1" ht="15.75" x14ac:dyDescent="0.25">
      <c r="A2124" s="33" t="s">
        <v>291</v>
      </c>
      <c r="B2124" s="44" t="s">
        <v>334</v>
      </c>
      <c r="C2124" s="37" t="s">
        <v>265</v>
      </c>
      <c r="D2124" s="43" t="s">
        <v>266</v>
      </c>
      <c r="E2124" s="53"/>
      <c r="F2124" s="53">
        <f t="shared" si="882"/>
        <v>0</v>
      </c>
      <c r="G2124" s="53"/>
      <c r="H2124" s="53"/>
      <c r="I2124" s="54"/>
      <c r="J2124" s="50"/>
      <c r="K2124" s="54"/>
      <c r="L2124" s="55"/>
      <c r="M2124" s="59"/>
      <c r="N2124" s="59"/>
      <c r="O2124" s="53"/>
      <c r="P2124" s="53"/>
      <c r="Q2124" s="57">
        <f t="shared" si="877"/>
        <v>0</v>
      </c>
      <c r="R2124" s="53"/>
      <c r="S2124" s="53">
        <f t="shared" si="878"/>
        <v>0</v>
      </c>
      <c r="T2124" s="58"/>
      <c r="U2124" s="58"/>
      <c r="V2124" s="53">
        <f t="shared" si="879"/>
        <v>0</v>
      </c>
      <c r="W2124" s="59"/>
      <c r="X2124" s="6"/>
    </row>
    <row r="2125" spans="1:24" s="35" customFormat="1" ht="31.5" x14ac:dyDescent="0.25">
      <c r="A2125" s="33" t="s">
        <v>291</v>
      </c>
      <c r="B2125" s="44" t="s">
        <v>334</v>
      </c>
      <c r="C2125" s="37" t="s">
        <v>267</v>
      </c>
      <c r="D2125" s="43" t="s">
        <v>268</v>
      </c>
      <c r="E2125" s="53"/>
      <c r="F2125" s="53">
        <f t="shared" si="882"/>
        <v>0</v>
      </c>
      <c r="G2125" s="53"/>
      <c r="H2125" s="53"/>
      <c r="I2125" s="54"/>
      <c r="J2125" s="50"/>
      <c r="K2125" s="54"/>
      <c r="L2125" s="55"/>
      <c r="M2125" s="59"/>
      <c r="N2125" s="59"/>
      <c r="O2125" s="53"/>
      <c r="P2125" s="53"/>
      <c r="Q2125" s="57">
        <f t="shared" si="877"/>
        <v>0</v>
      </c>
      <c r="R2125" s="53"/>
      <c r="S2125" s="53">
        <f t="shared" si="878"/>
        <v>0</v>
      </c>
      <c r="T2125" s="58"/>
      <c r="U2125" s="58"/>
      <c r="V2125" s="53">
        <f t="shared" si="879"/>
        <v>0</v>
      </c>
      <c r="W2125" s="59"/>
      <c r="X2125" s="6"/>
    </row>
    <row r="2126" spans="1:24" s="35" customFormat="1" ht="15.75" x14ac:dyDescent="0.25">
      <c r="A2126" s="33" t="s">
        <v>291</v>
      </c>
      <c r="B2126" s="44" t="s">
        <v>334</v>
      </c>
      <c r="C2126" s="37" t="s">
        <v>269</v>
      </c>
      <c r="D2126" s="43" t="s">
        <v>270</v>
      </c>
      <c r="E2126" s="53"/>
      <c r="F2126" s="53">
        <f t="shared" si="882"/>
        <v>0</v>
      </c>
      <c r="G2126" s="53"/>
      <c r="H2126" s="53"/>
      <c r="I2126" s="54"/>
      <c r="J2126" s="50"/>
      <c r="K2126" s="54"/>
      <c r="L2126" s="55"/>
      <c r="M2126" s="59"/>
      <c r="N2126" s="59"/>
      <c r="O2126" s="53"/>
      <c r="P2126" s="53"/>
      <c r="Q2126" s="57">
        <f t="shared" si="877"/>
        <v>0</v>
      </c>
      <c r="R2126" s="53"/>
      <c r="S2126" s="53">
        <f t="shared" si="878"/>
        <v>0</v>
      </c>
      <c r="T2126" s="58"/>
      <c r="U2126" s="58"/>
      <c r="V2126" s="53">
        <f t="shared" si="879"/>
        <v>0</v>
      </c>
      <c r="W2126" s="59"/>
      <c r="X2126" s="6"/>
    </row>
    <row r="2127" spans="1:24" s="35" customFormat="1" ht="31.5" x14ac:dyDescent="0.25">
      <c r="A2127" s="33" t="s">
        <v>291</v>
      </c>
      <c r="B2127" s="44" t="s">
        <v>334</v>
      </c>
      <c r="C2127" s="37" t="s">
        <v>271</v>
      </c>
      <c r="D2127" s="43" t="s">
        <v>272</v>
      </c>
      <c r="E2127" s="53"/>
      <c r="F2127" s="53">
        <f t="shared" si="882"/>
        <v>0</v>
      </c>
      <c r="G2127" s="53"/>
      <c r="H2127" s="53"/>
      <c r="I2127" s="54"/>
      <c r="J2127" s="50"/>
      <c r="K2127" s="54"/>
      <c r="L2127" s="55"/>
      <c r="M2127" s="59"/>
      <c r="N2127" s="59"/>
      <c r="O2127" s="53"/>
      <c r="P2127" s="53"/>
      <c r="Q2127" s="57">
        <f t="shared" si="877"/>
        <v>0</v>
      </c>
      <c r="R2127" s="53"/>
      <c r="S2127" s="53">
        <f t="shared" si="878"/>
        <v>0</v>
      </c>
      <c r="T2127" s="58"/>
      <c r="U2127" s="58"/>
      <c r="V2127" s="53">
        <f t="shared" si="879"/>
        <v>0</v>
      </c>
      <c r="W2127" s="59"/>
      <c r="X2127" s="6"/>
    </row>
    <row r="2128" spans="1:24" s="35" customFormat="1" ht="15.75" x14ac:dyDescent="0.25">
      <c r="A2128" s="33" t="s">
        <v>291</v>
      </c>
      <c r="B2128" s="44" t="s">
        <v>334</v>
      </c>
      <c r="C2128" s="37" t="s">
        <v>273</v>
      </c>
      <c r="D2128" s="43" t="s">
        <v>274</v>
      </c>
      <c r="E2128" s="53"/>
      <c r="F2128" s="53">
        <f t="shared" si="882"/>
        <v>0</v>
      </c>
      <c r="G2128" s="53"/>
      <c r="H2128" s="53"/>
      <c r="I2128" s="54"/>
      <c r="J2128" s="50"/>
      <c r="K2128" s="54"/>
      <c r="L2128" s="55"/>
      <c r="M2128" s="59"/>
      <c r="N2128" s="59"/>
      <c r="O2128" s="53"/>
      <c r="P2128" s="53"/>
      <c r="Q2128" s="57">
        <f t="shared" si="877"/>
        <v>0</v>
      </c>
      <c r="R2128" s="53"/>
      <c r="S2128" s="53">
        <f t="shared" si="878"/>
        <v>0</v>
      </c>
      <c r="T2128" s="58"/>
      <c r="U2128" s="58"/>
      <c r="V2128" s="53">
        <f t="shared" si="879"/>
        <v>0</v>
      </c>
      <c r="W2128" s="59"/>
      <c r="X2128" s="6"/>
    </row>
    <row r="2129" spans="1:27" s="35" customFormat="1" ht="31.5" x14ac:dyDescent="0.25">
      <c r="A2129" s="33" t="s">
        <v>291</v>
      </c>
      <c r="B2129" s="44" t="s">
        <v>334</v>
      </c>
      <c r="C2129" s="37" t="s">
        <v>275</v>
      </c>
      <c r="D2129" s="43" t="s">
        <v>276</v>
      </c>
      <c r="E2129" s="53"/>
      <c r="F2129" s="53"/>
      <c r="G2129" s="53"/>
      <c r="H2129" s="53"/>
      <c r="I2129" s="54"/>
      <c r="J2129" s="50"/>
      <c r="K2129" s="54"/>
      <c r="L2129" s="55"/>
      <c r="M2129" s="59"/>
      <c r="N2129" s="59"/>
      <c r="O2129" s="53"/>
      <c r="P2129" s="53"/>
      <c r="Q2129" s="57">
        <f t="shared" si="877"/>
        <v>0</v>
      </c>
      <c r="R2129" s="53"/>
      <c r="S2129" s="53">
        <f t="shared" si="878"/>
        <v>0</v>
      </c>
      <c r="T2129" s="53"/>
      <c r="U2129" s="53"/>
      <c r="V2129" s="53">
        <f t="shared" si="879"/>
        <v>0</v>
      </c>
      <c r="W2129" s="59"/>
      <c r="X2129" s="6"/>
    </row>
    <row r="2130" spans="1:27" s="35" customFormat="1" ht="15.75" x14ac:dyDescent="0.25">
      <c r="A2130" s="33" t="s">
        <v>291</v>
      </c>
      <c r="B2130" s="44" t="s">
        <v>334</v>
      </c>
      <c r="C2130" s="37" t="s">
        <v>352</v>
      </c>
      <c r="D2130" s="43" t="s">
        <v>350</v>
      </c>
      <c r="E2130" s="53"/>
      <c r="F2130" s="53">
        <f>E2130/12*1</f>
        <v>0</v>
      </c>
      <c r="G2130" s="53"/>
      <c r="H2130" s="53"/>
      <c r="I2130" s="54"/>
      <c r="J2130" s="50"/>
      <c r="K2130" s="54"/>
      <c r="L2130" s="55"/>
      <c r="M2130" s="59"/>
      <c r="N2130" s="59"/>
      <c r="O2130" s="53"/>
      <c r="P2130" s="53"/>
      <c r="Q2130" s="57"/>
      <c r="R2130" s="53"/>
      <c r="S2130" s="53"/>
      <c r="T2130" s="53"/>
      <c r="U2130" s="53"/>
      <c r="V2130" s="53"/>
      <c r="W2130" s="59"/>
      <c r="X2130" s="6"/>
    </row>
    <row r="2131" spans="1:27" s="35" customFormat="1" ht="15.75" x14ac:dyDescent="0.25">
      <c r="A2131" s="33" t="s">
        <v>291</v>
      </c>
      <c r="B2131" s="44" t="s">
        <v>334</v>
      </c>
      <c r="C2131" s="37" t="s">
        <v>353</v>
      </c>
      <c r="D2131" s="38" t="s">
        <v>354</v>
      </c>
      <c r="E2131" s="53"/>
      <c r="F2131" s="99">
        <f>E2131/12*1</f>
        <v>0</v>
      </c>
      <c r="G2131" s="53"/>
      <c r="H2131" s="53"/>
      <c r="I2131" s="54"/>
      <c r="J2131" s="50"/>
      <c r="K2131" s="54"/>
      <c r="L2131" s="55"/>
      <c r="M2131" s="59"/>
      <c r="N2131" s="59"/>
      <c r="O2131" s="53"/>
      <c r="P2131" s="53"/>
      <c r="Q2131" s="57">
        <f>O2131-P2131</f>
        <v>0</v>
      </c>
      <c r="R2131" s="53"/>
      <c r="S2131" s="53">
        <f>ROUND(R2131/12*3,0)</f>
        <v>0</v>
      </c>
      <c r="T2131" s="53"/>
      <c r="U2131" s="53"/>
      <c r="V2131" s="53">
        <f>T2131-U2131</f>
        <v>0</v>
      </c>
      <c r="W2131" s="59"/>
      <c r="X2131" s="6"/>
    </row>
    <row r="2132" spans="1:27" s="26" customFormat="1" ht="29.25" customHeight="1" x14ac:dyDescent="0.25">
      <c r="A2132" s="33" t="s">
        <v>291</v>
      </c>
      <c r="B2132" s="44" t="s">
        <v>334</v>
      </c>
      <c r="C2132" s="37" t="s">
        <v>359</v>
      </c>
      <c r="D2132" s="43" t="s">
        <v>318</v>
      </c>
      <c r="E2132" s="53"/>
      <c r="F2132" s="99">
        <f>E2132/12*1</f>
        <v>0</v>
      </c>
      <c r="G2132" s="53"/>
      <c r="H2132" s="53"/>
      <c r="I2132" s="119"/>
      <c r="J2132" s="50"/>
      <c r="K2132" s="119"/>
      <c r="L2132" s="55"/>
      <c r="M2132" s="59"/>
      <c r="N2132" s="59"/>
      <c r="O2132" s="53"/>
      <c r="P2132" s="53"/>
      <c r="Q2132" s="59"/>
      <c r="R2132" s="53"/>
      <c r="S2132" s="53"/>
      <c r="T2132" s="53"/>
      <c r="U2132" s="53"/>
      <c r="V2132" s="53"/>
      <c r="W2132" s="59"/>
      <c r="X2132" s="6"/>
    </row>
    <row r="2133" spans="1:27" s="26" customFormat="1" ht="26.25" customHeight="1" x14ac:dyDescent="0.25">
      <c r="A2133" s="33" t="s">
        <v>291</v>
      </c>
      <c r="B2133" s="44" t="s">
        <v>334</v>
      </c>
      <c r="C2133" s="37" t="s">
        <v>379</v>
      </c>
      <c r="D2133" s="39" t="s">
        <v>360</v>
      </c>
      <c r="E2133" s="53"/>
      <c r="F2133" s="99">
        <f>E2133/12*1</f>
        <v>0</v>
      </c>
      <c r="G2133" s="53"/>
      <c r="H2133" s="53"/>
      <c r="I2133" s="119"/>
      <c r="J2133" s="55"/>
      <c r="K2133" s="119"/>
      <c r="L2133" s="55"/>
      <c r="M2133" s="59"/>
      <c r="N2133" s="59"/>
      <c r="O2133" s="53"/>
      <c r="P2133" s="53"/>
      <c r="Q2133" s="59"/>
      <c r="R2133" s="53"/>
      <c r="S2133" s="53"/>
      <c r="T2133" s="53"/>
      <c r="U2133" s="53"/>
      <c r="V2133" s="53"/>
      <c r="W2133" s="59"/>
      <c r="X2133" s="6"/>
    </row>
    <row r="2134" spans="1:27" s="26" customFormat="1" ht="26.25" customHeight="1" x14ac:dyDescent="0.25">
      <c r="A2134" s="33" t="s">
        <v>291</v>
      </c>
      <c r="B2134" s="44" t="s">
        <v>334</v>
      </c>
      <c r="C2134" s="98" t="s">
        <v>386</v>
      </c>
      <c r="D2134" s="117" t="s">
        <v>387</v>
      </c>
      <c r="E2134" s="53">
        <v>10000</v>
      </c>
      <c r="F2134" s="53">
        <v>10000</v>
      </c>
      <c r="G2134" s="53">
        <v>10000</v>
      </c>
      <c r="H2134" s="53">
        <v>10000</v>
      </c>
      <c r="I2134" s="119">
        <f>G2134-F2134</f>
        <v>0</v>
      </c>
      <c r="J2134" s="55">
        <f>ROUND(I2134/F2134*100,2)</f>
        <v>0</v>
      </c>
      <c r="K2134" s="54">
        <f>G2134-F2134</f>
        <v>0</v>
      </c>
      <c r="L2134" s="55">
        <f>ROUND(K2134*100/-F2134,2)</f>
        <v>0</v>
      </c>
      <c r="M2134" s="59"/>
      <c r="N2134" s="59"/>
      <c r="O2134" s="53"/>
      <c r="P2134" s="53"/>
      <c r="Q2134" s="59"/>
      <c r="R2134" s="53"/>
      <c r="S2134" s="53"/>
      <c r="T2134" s="53"/>
      <c r="U2134" s="53"/>
      <c r="V2134" s="53"/>
      <c r="W2134" s="59"/>
      <c r="X2134" s="6"/>
    </row>
    <row r="2135" spans="1:27" s="81" customFormat="1" ht="29.25" customHeight="1" x14ac:dyDescent="0.25">
      <c r="A2135" s="100" t="s">
        <v>292</v>
      </c>
      <c r="B2135" s="100" t="s">
        <v>335</v>
      </c>
      <c r="C2135" s="101" t="s">
        <v>102</v>
      </c>
      <c r="D2135" s="102" t="s">
        <v>21</v>
      </c>
      <c r="E2135" s="103">
        <f>E2136+E2176</f>
        <v>18839564</v>
      </c>
      <c r="F2135" s="103">
        <f>F2136+F2176</f>
        <v>11027807</v>
      </c>
      <c r="G2135" s="103">
        <f>G2136+G2176</f>
        <v>11124134.38000001</v>
      </c>
      <c r="H2135" s="103">
        <f>H2136+H2176</f>
        <v>11078351</v>
      </c>
      <c r="I2135" s="103">
        <f>I2136+I2176</f>
        <v>474810.46000000986</v>
      </c>
      <c r="J2135" s="104">
        <f>ROUND(I2135/F2135*100,2)</f>
        <v>4.3099999999999996</v>
      </c>
      <c r="K2135" s="103">
        <f>K2136+K2176</f>
        <v>-416326.94</v>
      </c>
      <c r="L2135" s="106">
        <f>ROUND(K2135*100/-F2135,2)</f>
        <v>3.78</v>
      </c>
      <c r="M2135" s="103">
        <f t="shared" ref="M2135:V2135" si="883">M2136+M2176</f>
        <v>466024</v>
      </c>
      <c r="N2135" s="103">
        <f t="shared" si="883"/>
        <v>271847.34000000003</v>
      </c>
      <c r="O2135" s="103">
        <f t="shared" si="883"/>
        <v>278296</v>
      </c>
      <c r="P2135" s="103">
        <f t="shared" si="883"/>
        <v>273467</v>
      </c>
      <c r="Q2135" s="103">
        <f t="shared" si="883"/>
        <v>4829</v>
      </c>
      <c r="R2135" s="103">
        <f t="shared" si="883"/>
        <v>12334</v>
      </c>
      <c r="S2135" s="103">
        <f t="shared" si="883"/>
        <v>7200</v>
      </c>
      <c r="T2135" s="103">
        <f t="shared" si="883"/>
        <v>6997</v>
      </c>
      <c r="U2135" s="103">
        <f t="shared" si="883"/>
        <v>6894</v>
      </c>
      <c r="V2135" s="103">
        <f t="shared" si="883"/>
        <v>103</v>
      </c>
      <c r="W2135" s="107">
        <v>236388</v>
      </c>
      <c r="X2135" s="47"/>
    </row>
    <row r="2136" spans="1:27" s="81" customFormat="1" ht="26.25" customHeight="1" x14ac:dyDescent="0.25">
      <c r="A2136" s="33" t="s">
        <v>292</v>
      </c>
      <c r="B2136" s="21">
        <v>1</v>
      </c>
      <c r="C2136" s="23" t="s">
        <v>102</v>
      </c>
      <c r="D2136" s="27" t="s">
        <v>22</v>
      </c>
      <c r="E2136" s="52">
        <f>E2137+E2143+E2157</f>
        <v>15524608</v>
      </c>
      <c r="F2136" s="52">
        <f>F2137+F2143+F2157</f>
        <v>9060127.1699999999</v>
      </c>
      <c r="G2136" s="52">
        <f>G2137+G2143+G2157</f>
        <v>9171345.2300000098</v>
      </c>
      <c r="H2136" s="52">
        <f>H2137+H2143+H2157</f>
        <v>9242762</v>
      </c>
      <c r="I2136" s="52">
        <f>I2137+I2143+I2157</f>
        <v>295362.2500000099</v>
      </c>
      <c r="J2136" s="50">
        <f>ROUND(I2136/F2136*100,2)</f>
        <v>3.26</v>
      </c>
      <c r="K2136" s="52">
        <f>K2137+K2143+K2157</f>
        <v>-207182.18999999997</v>
      </c>
      <c r="L2136" s="169">
        <f>L2137+L2143+L2157</f>
        <v>21.86</v>
      </c>
      <c r="M2136" s="49">
        <v>337784</v>
      </c>
      <c r="N2136" s="49">
        <f>ROUND(M2136/12*7,2)</f>
        <v>197040.67</v>
      </c>
      <c r="O2136" s="52">
        <f t="shared" ref="O2136:V2136" si="884">O2137+O2143+O2157</f>
        <v>219023</v>
      </c>
      <c r="P2136" s="52">
        <f t="shared" si="884"/>
        <v>218665</v>
      </c>
      <c r="Q2136" s="52">
        <f t="shared" si="884"/>
        <v>358</v>
      </c>
      <c r="R2136" s="52">
        <f t="shared" si="884"/>
        <v>10329</v>
      </c>
      <c r="S2136" s="52">
        <f t="shared" si="884"/>
        <v>6030</v>
      </c>
      <c r="T2136" s="49">
        <f t="shared" si="884"/>
        <v>5798</v>
      </c>
      <c r="U2136" s="49">
        <f t="shared" si="884"/>
        <v>5792</v>
      </c>
      <c r="V2136" s="49">
        <f t="shared" si="884"/>
        <v>6</v>
      </c>
      <c r="W2136" s="49"/>
      <c r="X2136" s="25"/>
    </row>
    <row r="2137" spans="1:27" s="81" customFormat="1" ht="15.75" customHeight="1" x14ac:dyDescent="0.25">
      <c r="A2137" s="33" t="s">
        <v>292</v>
      </c>
      <c r="B2137" s="33" t="s">
        <v>329</v>
      </c>
      <c r="C2137" s="23" t="s">
        <v>102</v>
      </c>
      <c r="D2137" s="32" t="s">
        <v>23</v>
      </c>
      <c r="E2137" s="49">
        <f t="shared" ref="E2137:L2137" si="885">SUM(E2138:E2142)</f>
        <v>14033054</v>
      </c>
      <c r="F2137" s="49">
        <f t="shared" si="885"/>
        <v>8185809</v>
      </c>
      <c r="G2137" s="49">
        <f t="shared" si="885"/>
        <v>7995677</v>
      </c>
      <c r="H2137" s="49">
        <f t="shared" si="885"/>
        <v>8185809</v>
      </c>
      <c r="I2137" s="49">
        <f t="shared" si="885"/>
        <v>0</v>
      </c>
      <c r="J2137" s="49">
        <f t="shared" si="885"/>
        <v>0</v>
      </c>
      <c r="K2137" s="49">
        <f t="shared" si="885"/>
        <v>-190132</v>
      </c>
      <c r="L2137" s="170">
        <f t="shared" si="885"/>
        <v>3.33</v>
      </c>
      <c r="M2137" s="49"/>
      <c r="N2137" s="49"/>
      <c r="O2137" s="52">
        <f t="shared" ref="O2137:V2137" si="886">SUM(O2138:O2142)</f>
        <v>206376</v>
      </c>
      <c r="P2137" s="52">
        <f t="shared" si="886"/>
        <v>206065</v>
      </c>
      <c r="Q2137" s="52">
        <f t="shared" si="886"/>
        <v>311</v>
      </c>
      <c r="R2137" s="52">
        <f t="shared" si="886"/>
        <v>10005</v>
      </c>
      <c r="S2137" s="52">
        <f t="shared" si="886"/>
        <v>5836</v>
      </c>
      <c r="T2137" s="52">
        <f t="shared" si="886"/>
        <v>5601</v>
      </c>
      <c r="U2137" s="49">
        <f t="shared" si="886"/>
        <v>5596</v>
      </c>
      <c r="V2137" s="49">
        <f t="shared" si="886"/>
        <v>5</v>
      </c>
      <c r="W2137" s="49"/>
      <c r="X2137" s="25"/>
    </row>
    <row r="2138" spans="1:27" s="77" customFormat="1" ht="15.75" x14ac:dyDescent="0.25">
      <c r="A2138" s="33" t="s">
        <v>292</v>
      </c>
      <c r="B2138" s="33" t="s">
        <v>329</v>
      </c>
      <c r="C2138" s="23" t="s">
        <v>73</v>
      </c>
      <c r="D2138" s="34" t="s">
        <v>106</v>
      </c>
      <c r="E2138" s="53">
        <v>9799818</v>
      </c>
      <c r="F2138" s="99">
        <f>816570*3+816679*4</f>
        <v>5716426</v>
      </c>
      <c r="G2138" s="99">
        <v>5526294</v>
      </c>
      <c r="H2138" s="99">
        <f>816570*3+816679*4</f>
        <v>5716426</v>
      </c>
      <c r="I2138" s="119"/>
      <c r="J2138" s="55"/>
      <c r="K2138" s="54">
        <f>G2138-F2138</f>
        <v>-190132</v>
      </c>
      <c r="L2138" s="55">
        <f>ROUND(K2138*100/-F2138,2)</f>
        <v>3.33</v>
      </c>
      <c r="M2138" s="53"/>
      <c r="N2138" s="53"/>
      <c r="O2138" s="53">
        <v>206376</v>
      </c>
      <c r="P2138" s="53">
        <v>206065</v>
      </c>
      <c r="Q2138" s="57">
        <f>O2138-P2138</f>
        <v>311</v>
      </c>
      <c r="R2138" s="74">
        <v>10005</v>
      </c>
      <c r="S2138" s="53">
        <f>ROUND(R2138/12*7,0)</f>
        <v>5836</v>
      </c>
      <c r="T2138" s="58">
        <v>5601</v>
      </c>
      <c r="U2138" s="58">
        <v>5596</v>
      </c>
      <c r="V2138" s="53">
        <f>T2138-U2138</f>
        <v>5</v>
      </c>
      <c r="W2138" s="53"/>
      <c r="X2138" s="6"/>
      <c r="Z2138" s="176"/>
      <c r="AA2138" s="176"/>
    </row>
    <row r="2139" spans="1:27" s="77" customFormat="1" ht="15.75" x14ac:dyDescent="0.25">
      <c r="A2139" s="33" t="s">
        <v>292</v>
      </c>
      <c r="B2139" s="33" t="s">
        <v>329</v>
      </c>
      <c r="C2139" s="23" t="s">
        <v>74</v>
      </c>
      <c r="D2139" s="116" t="s">
        <v>104</v>
      </c>
      <c r="E2139" s="53">
        <v>3843760</v>
      </c>
      <c r="F2139" s="53">
        <f>320313*7</f>
        <v>2242191</v>
      </c>
      <c r="G2139" s="53">
        <f>320313*7</f>
        <v>2242191</v>
      </c>
      <c r="H2139" s="53">
        <f>320313*7</f>
        <v>2242191</v>
      </c>
      <c r="I2139" s="119"/>
      <c r="J2139" s="55"/>
      <c r="K2139" s="54"/>
      <c r="L2139" s="55"/>
      <c r="M2139" s="59"/>
      <c r="N2139" s="59"/>
      <c r="O2139" s="53"/>
      <c r="P2139" s="53"/>
      <c r="Q2139" s="57">
        <f>O2139-P2139</f>
        <v>0</v>
      </c>
      <c r="R2139" s="53"/>
      <c r="S2139" s="53">
        <f>ROUND(R2139/12*3,0)</f>
        <v>0</v>
      </c>
      <c r="T2139" s="58"/>
      <c r="U2139" s="58"/>
      <c r="V2139" s="53">
        <f>T2139-U2139</f>
        <v>0</v>
      </c>
      <c r="W2139" s="59"/>
      <c r="X2139" s="6"/>
    </row>
    <row r="2140" spans="1:27" s="77" customFormat="1" ht="15.75" x14ac:dyDescent="0.25">
      <c r="A2140" s="33" t="s">
        <v>292</v>
      </c>
      <c r="B2140" s="33" t="s">
        <v>329</v>
      </c>
      <c r="C2140" s="23" t="s">
        <v>74</v>
      </c>
      <c r="D2140" s="116" t="s">
        <v>105</v>
      </c>
      <c r="E2140" s="53">
        <v>389476</v>
      </c>
      <c r="F2140" s="53">
        <f>32456*7</f>
        <v>227192</v>
      </c>
      <c r="G2140" s="53">
        <f>32456*7</f>
        <v>227192</v>
      </c>
      <c r="H2140" s="53">
        <f>32456*7</f>
        <v>227192</v>
      </c>
      <c r="I2140" s="119"/>
      <c r="J2140" s="55"/>
      <c r="K2140" s="54"/>
      <c r="L2140" s="55"/>
      <c r="M2140" s="59"/>
      <c r="N2140" s="59"/>
      <c r="O2140" s="53"/>
      <c r="P2140" s="53"/>
      <c r="Q2140" s="57">
        <f>O2140-P2140</f>
        <v>0</v>
      </c>
      <c r="R2140" s="53"/>
      <c r="S2140" s="53">
        <f>ROUND(R2140/12*3,0)</f>
        <v>0</v>
      </c>
      <c r="T2140" s="58"/>
      <c r="U2140" s="58"/>
      <c r="V2140" s="53">
        <f>T2140-U2140</f>
        <v>0</v>
      </c>
      <c r="W2140" s="59"/>
      <c r="X2140" s="6"/>
    </row>
    <row r="2141" spans="1:27" s="77" customFormat="1" ht="15.75" x14ac:dyDescent="0.25">
      <c r="A2141" s="33" t="s">
        <v>292</v>
      </c>
      <c r="B2141" s="33" t="s">
        <v>329</v>
      </c>
      <c r="C2141" s="23" t="s">
        <v>75</v>
      </c>
      <c r="D2141" s="34" t="s">
        <v>107</v>
      </c>
      <c r="E2141" s="53"/>
      <c r="F2141" s="53"/>
      <c r="G2141" s="53"/>
      <c r="H2141" s="53"/>
      <c r="I2141" s="54"/>
      <c r="J2141" s="50"/>
      <c r="K2141" s="54"/>
      <c r="L2141" s="55"/>
      <c r="M2141" s="59"/>
      <c r="N2141" s="59"/>
      <c r="O2141" s="53"/>
      <c r="P2141" s="53"/>
      <c r="Q2141" s="57">
        <f>O2141-P2141</f>
        <v>0</v>
      </c>
      <c r="R2141" s="53"/>
      <c r="S2141" s="53">
        <f>ROUND(R2141/12*3,0)</f>
        <v>0</v>
      </c>
      <c r="T2141" s="58"/>
      <c r="U2141" s="58"/>
      <c r="V2141" s="53">
        <f>T2141-U2141</f>
        <v>0</v>
      </c>
      <c r="W2141" s="59"/>
      <c r="X2141" s="6"/>
    </row>
    <row r="2142" spans="1:27" s="77" customFormat="1" ht="31.5" x14ac:dyDescent="0.25">
      <c r="A2142" s="33" t="s">
        <v>292</v>
      </c>
      <c r="B2142" s="33" t="s">
        <v>329</v>
      </c>
      <c r="C2142" s="23" t="s">
        <v>76</v>
      </c>
      <c r="D2142" s="34" t="s">
        <v>108</v>
      </c>
      <c r="E2142" s="53"/>
      <c r="F2142" s="53"/>
      <c r="G2142" s="53"/>
      <c r="H2142" s="53"/>
      <c r="I2142" s="54"/>
      <c r="J2142" s="50"/>
      <c r="K2142" s="54"/>
      <c r="L2142" s="55"/>
      <c r="M2142" s="59"/>
      <c r="N2142" s="59"/>
      <c r="O2142" s="53"/>
      <c r="P2142" s="53"/>
      <c r="Q2142" s="57">
        <f>O2142-P2142</f>
        <v>0</v>
      </c>
      <c r="R2142" s="53"/>
      <c r="S2142" s="53">
        <f>ROUND(R2142/12*3,0)</f>
        <v>0</v>
      </c>
      <c r="T2142" s="58"/>
      <c r="U2142" s="58"/>
      <c r="V2142" s="53">
        <f>T2142-U2142</f>
        <v>0</v>
      </c>
      <c r="W2142" s="59"/>
      <c r="X2142" s="6"/>
    </row>
    <row r="2143" spans="1:27" s="77" customFormat="1" ht="15.75" x14ac:dyDescent="0.25">
      <c r="A2143" s="33" t="s">
        <v>292</v>
      </c>
      <c r="B2143" s="22" t="s">
        <v>330</v>
      </c>
      <c r="C2143" s="36"/>
      <c r="D2143" s="32" t="s">
        <v>24</v>
      </c>
      <c r="E2143" s="61">
        <f t="shared" ref="E2143:L2143" si="887">SUM(E2144:E2156)</f>
        <v>622742</v>
      </c>
      <c r="F2143" s="61">
        <f t="shared" si="887"/>
        <v>363266.17</v>
      </c>
      <c r="G2143" s="61">
        <f t="shared" si="887"/>
        <v>356137</v>
      </c>
      <c r="H2143" s="61">
        <f t="shared" si="887"/>
        <v>356137</v>
      </c>
      <c r="I2143" s="61">
        <f t="shared" si="887"/>
        <v>0</v>
      </c>
      <c r="J2143" s="61">
        <f t="shared" si="887"/>
        <v>0</v>
      </c>
      <c r="K2143" s="61">
        <f t="shared" si="887"/>
        <v>-7129.1699999999837</v>
      </c>
      <c r="L2143" s="171">
        <f t="shared" si="887"/>
        <v>1.96</v>
      </c>
      <c r="M2143" s="61"/>
      <c r="N2143" s="61"/>
      <c r="O2143" s="61">
        <f t="shared" ref="O2143:V2143" si="888">SUM(O2144:O2156)</f>
        <v>11327</v>
      </c>
      <c r="P2143" s="61">
        <f t="shared" si="888"/>
        <v>11287</v>
      </c>
      <c r="Q2143" s="61">
        <f t="shared" si="888"/>
        <v>40</v>
      </c>
      <c r="R2143" s="61">
        <f t="shared" si="888"/>
        <v>313</v>
      </c>
      <c r="S2143" s="61">
        <f t="shared" si="888"/>
        <v>183</v>
      </c>
      <c r="T2143" s="61">
        <f t="shared" si="888"/>
        <v>164</v>
      </c>
      <c r="U2143" s="61">
        <f t="shared" si="888"/>
        <v>164</v>
      </c>
      <c r="V2143" s="61">
        <f t="shared" si="888"/>
        <v>0</v>
      </c>
      <c r="W2143" s="68"/>
      <c r="X2143" s="6"/>
    </row>
    <row r="2144" spans="1:27" s="77" customFormat="1" ht="15.75" x14ac:dyDescent="0.25">
      <c r="A2144" s="33" t="s">
        <v>292</v>
      </c>
      <c r="B2144" s="33" t="s">
        <v>330</v>
      </c>
      <c r="C2144" s="37" t="s">
        <v>25</v>
      </c>
      <c r="D2144" s="34" t="s">
        <v>54</v>
      </c>
      <c r="E2144" s="53">
        <v>622742</v>
      </c>
      <c r="F2144" s="53">
        <f>ROUND(E2144/12*7,2)</f>
        <v>363266.17</v>
      </c>
      <c r="G2144" s="99">
        <v>356137</v>
      </c>
      <c r="H2144" s="99">
        <v>356137</v>
      </c>
      <c r="I2144" s="119"/>
      <c r="J2144" s="55"/>
      <c r="K2144" s="54">
        <f>G2144-F2144</f>
        <v>-7129.1699999999837</v>
      </c>
      <c r="L2144" s="55">
        <f>ROUND(K2144*100/-F2144,2)</f>
        <v>1.96</v>
      </c>
      <c r="M2144" s="59"/>
      <c r="N2144" s="59"/>
      <c r="O2144" s="53">
        <v>11327</v>
      </c>
      <c r="P2144" s="53">
        <v>11287</v>
      </c>
      <c r="Q2144" s="57">
        <f t="shared" ref="Q2144:Q2156" si="889">O2144-P2144</f>
        <v>40</v>
      </c>
      <c r="R2144" s="74">
        <v>313</v>
      </c>
      <c r="S2144" s="53">
        <f>ROUND(R2144/12*7,0)</f>
        <v>183</v>
      </c>
      <c r="T2144" s="58">
        <v>164</v>
      </c>
      <c r="U2144" s="58">
        <v>164</v>
      </c>
      <c r="V2144" s="53">
        <f t="shared" ref="V2144:V2156" si="890">T2144-U2144</f>
        <v>0</v>
      </c>
      <c r="W2144" s="59"/>
      <c r="X2144" s="6"/>
    </row>
    <row r="2145" spans="1:28" s="77" customFormat="1" ht="15.75" x14ac:dyDescent="0.25">
      <c r="A2145" s="33" t="s">
        <v>292</v>
      </c>
      <c r="B2145" s="33" t="s">
        <v>330</v>
      </c>
      <c r="C2145" s="37" t="s">
        <v>26</v>
      </c>
      <c r="D2145" s="34" t="s">
        <v>27</v>
      </c>
      <c r="E2145" s="53"/>
      <c r="F2145" s="53"/>
      <c r="G2145" s="53"/>
      <c r="H2145" s="53"/>
      <c r="I2145" s="54"/>
      <c r="J2145" s="50"/>
      <c r="K2145" s="54"/>
      <c r="L2145" s="55"/>
      <c r="M2145" s="59"/>
      <c r="N2145" s="59"/>
      <c r="O2145" s="53"/>
      <c r="P2145" s="53"/>
      <c r="Q2145" s="57">
        <f t="shared" si="889"/>
        <v>0</v>
      </c>
      <c r="R2145" s="53"/>
      <c r="S2145" s="53">
        <f t="shared" ref="S2145:S2156" si="891">ROUND(R2145/12*3,0)</f>
        <v>0</v>
      </c>
      <c r="T2145" s="58"/>
      <c r="U2145" s="58"/>
      <c r="V2145" s="53">
        <f t="shared" si="890"/>
        <v>0</v>
      </c>
      <c r="W2145" s="59"/>
      <c r="X2145" s="6"/>
    </row>
    <row r="2146" spans="1:28" s="77" customFormat="1" ht="31.5" x14ac:dyDescent="0.25">
      <c r="A2146" s="33" t="s">
        <v>292</v>
      </c>
      <c r="B2146" s="33" t="s">
        <v>330</v>
      </c>
      <c r="C2146" s="37" t="s">
        <v>28</v>
      </c>
      <c r="D2146" s="34" t="s">
        <v>29</v>
      </c>
      <c r="E2146" s="53"/>
      <c r="F2146" s="53"/>
      <c r="G2146" s="53"/>
      <c r="H2146" s="53"/>
      <c r="I2146" s="54"/>
      <c r="J2146" s="50"/>
      <c r="K2146" s="54"/>
      <c r="L2146" s="55"/>
      <c r="M2146" s="59"/>
      <c r="N2146" s="59"/>
      <c r="O2146" s="53"/>
      <c r="P2146" s="53"/>
      <c r="Q2146" s="57">
        <f t="shared" si="889"/>
        <v>0</v>
      </c>
      <c r="R2146" s="53"/>
      <c r="S2146" s="53">
        <f t="shared" si="891"/>
        <v>0</v>
      </c>
      <c r="T2146" s="58"/>
      <c r="U2146" s="58"/>
      <c r="V2146" s="53">
        <f t="shared" si="890"/>
        <v>0</v>
      </c>
      <c r="W2146" s="59"/>
      <c r="X2146" s="6"/>
    </row>
    <row r="2147" spans="1:28" s="77" customFormat="1" ht="15.75" x14ac:dyDescent="0.25">
      <c r="A2147" s="33" t="s">
        <v>292</v>
      </c>
      <c r="B2147" s="33" t="s">
        <v>330</v>
      </c>
      <c r="C2147" s="37" t="s">
        <v>56</v>
      </c>
      <c r="D2147" s="34" t="s">
        <v>53</v>
      </c>
      <c r="E2147" s="53"/>
      <c r="F2147" s="53"/>
      <c r="G2147" s="53"/>
      <c r="H2147" s="53"/>
      <c r="I2147" s="54"/>
      <c r="J2147" s="50"/>
      <c r="K2147" s="54"/>
      <c r="L2147" s="55"/>
      <c r="M2147" s="59"/>
      <c r="N2147" s="59"/>
      <c r="O2147" s="53"/>
      <c r="P2147" s="53"/>
      <c r="Q2147" s="57">
        <f t="shared" si="889"/>
        <v>0</v>
      </c>
      <c r="R2147" s="53"/>
      <c r="S2147" s="53">
        <f t="shared" si="891"/>
        <v>0</v>
      </c>
      <c r="T2147" s="58"/>
      <c r="U2147" s="58"/>
      <c r="V2147" s="53">
        <f t="shared" si="890"/>
        <v>0</v>
      </c>
      <c r="W2147" s="59"/>
      <c r="X2147" s="6"/>
    </row>
    <row r="2148" spans="1:28" s="77" customFormat="1" ht="15.75" x14ac:dyDescent="0.25">
      <c r="A2148" s="33" t="s">
        <v>292</v>
      </c>
      <c r="B2148" s="33" t="s">
        <v>330</v>
      </c>
      <c r="C2148" s="37" t="s">
        <v>57</v>
      </c>
      <c r="D2148" s="34" t="s">
        <v>68</v>
      </c>
      <c r="E2148" s="53"/>
      <c r="F2148" s="53"/>
      <c r="G2148" s="53"/>
      <c r="H2148" s="53"/>
      <c r="I2148" s="54"/>
      <c r="J2148" s="50"/>
      <c r="K2148" s="54"/>
      <c r="L2148" s="55"/>
      <c r="M2148" s="59"/>
      <c r="N2148" s="59"/>
      <c r="O2148" s="53"/>
      <c r="P2148" s="53"/>
      <c r="Q2148" s="57">
        <f t="shared" si="889"/>
        <v>0</v>
      </c>
      <c r="R2148" s="53"/>
      <c r="S2148" s="53">
        <f t="shared" si="891"/>
        <v>0</v>
      </c>
      <c r="T2148" s="58"/>
      <c r="U2148" s="58"/>
      <c r="V2148" s="53">
        <f t="shared" si="890"/>
        <v>0</v>
      </c>
      <c r="W2148" s="59"/>
      <c r="X2148" s="6"/>
    </row>
    <row r="2149" spans="1:28" s="77" customFormat="1" ht="15.75" x14ac:dyDescent="0.25">
      <c r="A2149" s="33" t="s">
        <v>292</v>
      </c>
      <c r="B2149" s="33" t="s">
        <v>330</v>
      </c>
      <c r="C2149" s="37" t="s">
        <v>58</v>
      </c>
      <c r="D2149" s="34" t="s">
        <v>70</v>
      </c>
      <c r="E2149" s="53"/>
      <c r="F2149" s="53"/>
      <c r="G2149" s="53"/>
      <c r="H2149" s="53"/>
      <c r="I2149" s="54"/>
      <c r="J2149" s="50"/>
      <c r="K2149" s="54"/>
      <c r="L2149" s="55"/>
      <c r="M2149" s="59"/>
      <c r="N2149" s="59"/>
      <c r="O2149" s="53"/>
      <c r="P2149" s="53"/>
      <c r="Q2149" s="57">
        <f t="shared" si="889"/>
        <v>0</v>
      </c>
      <c r="R2149" s="53"/>
      <c r="S2149" s="53">
        <f t="shared" si="891"/>
        <v>0</v>
      </c>
      <c r="T2149" s="58"/>
      <c r="U2149" s="58"/>
      <c r="V2149" s="53">
        <f t="shared" si="890"/>
        <v>0</v>
      </c>
      <c r="W2149" s="59"/>
      <c r="X2149" s="6"/>
    </row>
    <row r="2150" spans="1:28" s="77" customFormat="1" ht="31.5" x14ac:dyDescent="0.25">
      <c r="A2150" s="33" t="s">
        <v>292</v>
      </c>
      <c r="B2150" s="33" t="s">
        <v>330</v>
      </c>
      <c r="C2150" s="37" t="s">
        <v>59</v>
      </c>
      <c r="D2150" s="34" t="s">
        <v>69</v>
      </c>
      <c r="E2150" s="53"/>
      <c r="F2150" s="53"/>
      <c r="G2150" s="53"/>
      <c r="H2150" s="53"/>
      <c r="I2150" s="54"/>
      <c r="J2150" s="50"/>
      <c r="K2150" s="54"/>
      <c r="L2150" s="55"/>
      <c r="M2150" s="59"/>
      <c r="N2150" s="59"/>
      <c r="O2150" s="53"/>
      <c r="P2150" s="53"/>
      <c r="Q2150" s="57">
        <f t="shared" si="889"/>
        <v>0</v>
      </c>
      <c r="R2150" s="53"/>
      <c r="S2150" s="53">
        <f t="shared" si="891"/>
        <v>0</v>
      </c>
      <c r="T2150" s="58"/>
      <c r="U2150" s="58"/>
      <c r="V2150" s="53">
        <f t="shared" si="890"/>
        <v>0</v>
      </c>
      <c r="W2150" s="59"/>
      <c r="X2150" s="6"/>
    </row>
    <row r="2151" spans="1:28" s="77" customFormat="1" ht="15.75" x14ac:dyDescent="0.25">
      <c r="A2151" s="33" t="s">
        <v>292</v>
      </c>
      <c r="B2151" s="33" t="s">
        <v>330</v>
      </c>
      <c r="C2151" s="37" t="s">
        <v>60</v>
      </c>
      <c r="D2151" s="34" t="s">
        <v>72</v>
      </c>
      <c r="E2151" s="53"/>
      <c r="F2151" s="53"/>
      <c r="G2151" s="53"/>
      <c r="H2151" s="53"/>
      <c r="I2151" s="54"/>
      <c r="J2151" s="50"/>
      <c r="K2151" s="54"/>
      <c r="L2151" s="55"/>
      <c r="M2151" s="59"/>
      <c r="N2151" s="59"/>
      <c r="O2151" s="53"/>
      <c r="P2151" s="53"/>
      <c r="Q2151" s="57">
        <f t="shared" si="889"/>
        <v>0</v>
      </c>
      <c r="R2151" s="53"/>
      <c r="S2151" s="53">
        <f t="shared" si="891"/>
        <v>0</v>
      </c>
      <c r="T2151" s="58"/>
      <c r="U2151" s="58"/>
      <c r="V2151" s="53">
        <f t="shared" si="890"/>
        <v>0</v>
      </c>
      <c r="W2151" s="59"/>
      <c r="X2151" s="6"/>
    </row>
    <row r="2152" spans="1:28" s="77" customFormat="1" ht="15.75" x14ac:dyDescent="0.25">
      <c r="A2152" s="33" t="s">
        <v>292</v>
      </c>
      <c r="B2152" s="33" t="s">
        <v>330</v>
      </c>
      <c r="C2152" s="37" t="s">
        <v>61</v>
      </c>
      <c r="D2152" s="34" t="s">
        <v>67</v>
      </c>
      <c r="E2152" s="53"/>
      <c r="F2152" s="53"/>
      <c r="G2152" s="53"/>
      <c r="H2152" s="53"/>
      <c r="I2152" s="54"/>
      <c r="J2152" s="50"/>
      <c r="K2152" s="54"/>
      <c r="L2152" s="55"/>
      <c r="M2152" s="59"/>
      <c r="N2152" s="59"/>
      <c r="O2152" s="53"/>
      <c r="P2152" s="53"/>
      <c r="Q2152" s="57">
        <f t="shared" si="889"/>
        <v>0</v>
      </c>
      <c r="R2152" s="53"/>
      <c r="S2152" s="53">
        <f t="shared" si="891"/>
        <v>0</v>
      </c>
      <c r="T2152" s="58"/>
      <c r="U2152" s="58"/>
      <c r="V2152" s="53">
        <f t="shared" si="890"/>
        <v>0</v>
      </c>
      <c r="W2152" s="59"/>
      <c r="X2152" s="6"/>
    </row>
    <row r="2153" spans="1:28" s="77" customFormat="1" ht="15.75" x14ac:dyDescent="0.25">
      <c r="A2153" s="33" t="s">
        <v>292</v>
      </c>
      <c r="B2153" s="33" t="s">
        <v>330</v>
      </c>
      <c r="C2153" s="37" t="s">
        <v>62</v>
      </c>
      <c r="D2153" s="34" t="s">
        <v>66</v>
      </c>
      <c r="E2153" s="53"/>
      <c r="F2153" s="53"/>
      <c r="G2153" s="53"/>
      <c r="H2153" s="53"/>
      <c r="I2153" s="54"/>
      <c r="J2153" s="50"/>
      <c r="K2153" s="54"/>
      <c r="L2153" s="55"/>
      <c r="M2153" s="59"/>
      <c r="N2153" s="59"/>
      <c r="O2153" s="53"/>
      <c r="P2153" s="53"/>
      <c r="Q2153" s="57">
        <f t="shared" si="889"/>
        <v>0</v>
      </c>
      <c r="R2153" s="53"/>
      <c r="S2153" s="53">
        <f t="shared" si="891"/>
        <v>0</v>
      </c>
      <c r="T2153" s="58"/>
      <c r="U2153" s="58"/>
      <c r="V2153" s="53">
        <f t="shared" si="890"/>
        <v>0</v>
      </c>
      <c r="W2153" s="59"/>
      <c r="X2153" s="6"/>
    </row>
    <row r="2154" spans="1:28" s="77" customFormat="1" ht="15.75" x14ac:dyDescent="0.25">
      <c r="A2154" s="33" t="s">
        <v>292</v>
      </c>
      <c r="B2154" s="33" t="s">
        <v>330</v>
      </c>
      <c r="C2154" s="37" t="s">
        <v>63</v>
      </c>
      <c r="D2154" s="34" t="s">
        <v>52</v>
      </c>
      <c r="E2154" s="53"/>
      <c r="F2154" s="53"/>
      <c r="G2154" s="53"/>
      <c r="H2154" s="53"/>
      <c r="I2154" s="54"/>
      <c r="J2154" s="50"/>
      <c r="K2154" s="54"/>
      <c r="L2154" s="55"/>
      <c r="M2154" s="59"/>
      <c r="N2154" s="59"/>
      <c r="O2154" s="53"/>
      <c r="P2154" s="53"/>
      <c r="Q2154" s="57">
        <f t="shared" si="889"/>
        <v>0</v>
      </c>
      <c r="R2154" s="53"/>
      <c r="S2154" s="53">
        <f t="shared" si="891"/>
        <v>0</v>
      </c>
      <c r="T2154" s="58"/>
      <c r="U2154" s="58"/>
      <c r="V2154" s="53">
        <f t="shared" si="890"/>
        <v>0</v>
      </c>
      <c r="W2154" s="59"/>
      <c r="X2154" s="6"/>
    </row>
    <row r="2155" spans="1:28" s="77" customFormat="1" ht="15.75" x14ac:dyDescent="0.25">
      <c r="A2155" s="33" t="s">
        <v>292</v>
      </c>
      <c r="B2155" s="33" t="s">
        <v>330</v>
      </c>
      <c r="C2155" s="37" t="s">
        <v>64</v>
      </c>
      <c r="D2155" s="34" t="s">
        <v>55</v>
      </c>
      <c r="E2155" s="53"/>
      <c r="F2155" s="53"/>
      <c r="G2155" s="53"/>
      <c r="H2155" s="53"/>
      <c r="I2155" s="54"/>
      <c r="J2155" s="50"/>
      <c r="K2155" s="54"/>
      <c r="L2155" s="55"/>
      <c r="M2155" s="59"/>
      <c r="N2155" s="59"/>
      <c r="O2155" s="53"/>
      <c r="P2155" s="53"/>
      <c r="Q2155" s="57">
        <f t="shared" si="889"/>
        <v>0</v>
      </c>
      <c r="R2155" s="53"/>
      <c r="S2155" s="53">
        <f t="shared" si="891"/>
        <v>0</v>
      </c>
      <c r="T2155" s="58"/>
      <c r="U2155" s="58"/>
      <c r="V2155" s="53">
        <f t="shared" si="890"/>
        <v>0</v>
      </c>
      <c r="W2155" s="59"/>
      <c r="X2155" s="6"/>
    </row>
    <row r="2156" spans="1:28" s="77" customFormat="1" ht="15.75" x14ac:dyDescent="0.25">
      <c r="A2156" s="33" t="s">
        <v>292</v>
      </c>
      <c r="B2156" s="33" t="s">
        <v>330</v>
      </c>
      <c r="C2156" s="37" t="s">
        <v>65</v>
      </c>
      <c r="D2156" s="34" t="s">
        <v>71</v>
      </c>
      <c r="E2156" s="53"/>
      <c r="F2156" s="53"/>
      <c r="G2156" s="53"/>
      <c r="H2156" s="53"/>
      <c r="I2156" s="54"/>
      <c r="J2156" s="50"/>
      <c r="K2156" s="54"/>
      <c r="L2156" s="55"/>
      <c r="M2156" s="59"/>
      <c r="N2156" s="59"/>
      <c r="O2156" s="53"/>
      <c r="P2156" s="53"/>
      <c r="Q2156" s="57">
        <f t="shared" si="889"/>
        <v>0</v>
      </c>
      <c r="R2156" s="53"/>
      <c r="S2156" s="53">
        <f t="shared" si="891"/>
        <v>0</v>
      </c>
      <c r="T2156" s="58"/>
      <c r="U2156" s="58"/>
      <c r="V2156" s="53">
        <f t="shared" si="890"/>
        <v>0</v>
      </c>
      <c r="W2156" s="59"/>
      <c r="X2156" s="6"/>
    </row>
    <row r="2157" spans="1:28" s="77" customFormat="1" ht="31.5" x14ac:dyDescent="0.25">
      <c r="A2157" s="33" t="s">
        <v>292</v>
      </c>
      <c r="B2157" s="22" t="s">
        <v>331</v>
      </c>
      <c r="C2157" s="23" t="s">
        <v>102</v>
      </c>
      <c r="D2157" s="32" t="s">
        <v>30</v>
      </c>
      <c r="E2157" s="61">
        <f>SUM(E2158:E2175)</f>
        <v>868812</v>
      </c>
      <c r="F2157" s="61">
        <f>SUM(F2158:F2175)</f>
        <v>511052</v>
      </c>
      <c r="G2157" s="61">
        <f>SUM(G2158:G2175)</f>
        <v>819531.23000000999</v>
      </c>
      <c r="H2157" s="61">
        <f>SUM(H2158:H2175)</f>
        <v>700816</v>
      </c>
      <c r="I2157" s="61">
        <f>SUM(I2158:I2175)</f>
        <v>295362.2500000099</v>
      </c>
      <c r="J2157" s="50">
        <f>ROUND(I2157/F2157*100,2)</f>
        <v>57.79</v>
      </c>
      <c r="K2157" s="61">
        <f>SUM(K2158:K2175)</f>
        <v>-9921.0199999999968</v>
      </c>
      <c r="L2157" s="61">
        <f>SUM(L2158:L2175)</f>
        <v>16.57</v>
      </c>
      <c r="M2157" s="61"/>
      <c r="N2157" s="61"/>
      <c r="O2157" s="61">
        <f t="shared" ref="O2157:V2157" si="892">SUM(O2158:O2173)</f>
        <v>1320</v>
      </c>
      <c r="P2157" s="61">
        <f t="shared" si="892"/>
        <v>1313</v>
      </c>
      <c r="Q2157" s="61">
        <f t="shared" si="892"/>
        <v>7</v>
      </c>
      <c r="R2157" s="61">
        <f t="shared" si="892"/>
        <v>11</v>
      </c>
      <c r="S2157" s="61">
        <f t="shared" si="892"/>
        <v>11</v>
      </c>
      <c r="T2157" s="61">
        <f t="shared" si="892"/>
        <v>33</v>
      </c>
      <c r="U2157" s="61">
        <f t="shared" si="892"/>
        <v>32</v>
      </c>
      <c r="V2157" s="61">
        <f t="shared" si="892"/>
        <v>1</v>
      </c>
      <c r="W2157" s="61"/>
      <c r="X2157" s="6"/>
    </row>
    <row r="2158" spans="1:28" s="77" customFormat="1" ht="15.75" x14ac:dyDescent="0.25">
      <c r="A2158" s="33" t="s">
        <v>292</v>
      </c>
      <c r="B2158" s="33" t="s">
        <v>331</v>
      </c>
      <c r="C2158" s="23" t="s">
        <v>79</v>
      </c>
      <c r="D2158" s="43" t="s">
        <v>77</v>
      </c>
      <c r="E2158" s="53">
        <v>119527</v>
      </c>
      <c r="F2158" s="53">
        <f t="shared" ref="F2158:F2159" si="893">ROUND(E2158/12*7,0)</f>
        <v>69724</v>
      </c>
      <c r="G2158" s="59">
        <v>152360.84</v>
      </c>
      <c r="H2158" s="99">
        <v>119527</v>
      </c>
      <c r="I2158" s="119">
        <f t="shared" ref="I2158:I2159" si="894">G2158-F2158</f>
        <v>82636.84</v>
      </c>
      <c r="J2158" s="55">
        <f t="shared" ref="J2158:J2159" si="895">ROUND(I2158/F2158*100,2)</f>
        <v>118.52</v>
      </c>
      <c r="K2158" s="54"/>
      <c r="L2158" s="55"/>
      <c r="M2158" s="59"/>
      <c r="N2158" s="59"/>
      <c r="O2158" s="53"/>
      <c r="P2158" s="53"/>
      <c r="Q2158" s="57">
        <f t="shared" ref="Q2158:Q2165" si="896">O2158-P2158</f>
        <v>0</v>
      </c>
      <c r="R2158" s="53"/>
      <c r="S2158" s="53">
        <f>ROUND(R2158/12*3,0)</f>
        <v>0</v>
      </c>
      <c r="T2158" s="58"/>
      <c r="U2158" s="58"/>
      <c r="V2158" s="53">
        <f t="shared" ref="V2158:V2165" si="897">T2158-U2158</f>
        <v>0</v>
      </c>
      <c r="W2158" s="59"/>
      <c r="X2158" s="6"/>
      <c r="Y2158" s="177"/>
      <c r="Z2158" s="177"/>
      <c r="AA2158" s="177"/>
      <c r="AB2158" s="177"/>
    </row>
    <row r="2159" spans="1:28" s="77" customFormat="1" ht="15.75" x14ac:dyDescent="0.25">
      <c r="A2159" s="33" t="s">
        <v>292</v>
      </c>
      <c r="B2159" s="33" t="s">
        <v>331</v>
      </c>
      <c r="C2159" s="23" t="s">
        <v>80</v>
      </c>
      <c r="D2159" s="43" t="s">
        <v>78</v>
      </c>
      <c r="E2159" s="53">
        <v>102671</v>
      </c>
      <c r="F2159" s="53">
        <f t="shared" si="893"/>
        <v>59891</v>
      </c>
      <c r="G2159" s="59">
        <v>49969.98</v>
      </c>
      <c r="H2159" s="99">
        <v>45055</v>
      </c>
      <c r="I2159" s="119"/>
      <c r="J2159" s="55"/>
      <c r="K2159" s="54">
        <f t="shared" ref="K2158:K2159" si="898">G2159-F2159</f>
        <v>-9921.0199999999968</v>
      </c>
      <c r="L2159" s="55">
        <f t="shared" ref="L2158:L2159" si="899">ROUND(K2159*100/-F2159,2)</f>
        <v>16.57</v>
      </c>
      <c r="M2159" s="59"/>
      <c r="N2159" s="59"/>
      <c r="O2159" s="53"/>
      <c r="P2159" s="53"/>
      <c r="Q2159" s="57">
        <f t="shared" si="896"/>
        <v>0</v>
      </c>
      <c r="R2159" s="53"/>
      <c r="S2159" s="53">
        <f>ROUND(R2159/12*3,0)</f>
        <v>0</v>
      </c>
      <c r="T2159" s="58"/>
      <c r="U2159" s="58"/>
      <c r="V2159" s="53">
        <f t="shared" si="897"/>
        <v>0</v>
      </c>
      <c r="W2159" s="59"/>
      <c r="X2159" s="6"/>
      <c r="Y2159" s="177"/>
      <c r="Z2159" s="177"/>
    </row>
    <row r="2160" spans="1:28" s="77" customFormat="1" ht="15.75" x14ac:dyDescent="0.25">
      <c r="A2160" s="33" t="s">
        <v>292</v>
      </c>
      <c r="B2160" s="33" t="s">
        <v>331</v>
      </c>
      <c r="C2160" s="23" t="s">
        <v>82</v>
      </c>
      <c r="D2160" s="34" t="s">
        <v>81</v>
      </c>
      <c r="E2160" s="53"/>
      <c r="F2160" s="53"/>
      <c r="G2160" s="53"/>
      <c r="H2160" s="53"/>
      <c r="I2160" s="54"/>
      <c r="J2160" s="50"/>
      <c r="K2160" s="54"/>
      <c r="L2160" s="55"/>
      <c r="M2160" s="59"/>
      <c r="N2160" s="59"/>
      <c r="O2160" s="53"/>
      <c r="P2160" s="53"/>
      <c r="Q2160" s="57">
        <f t="shared" si="896"/>
        <v>0</v>
      </c>
      <c r="R2160" s="53"/>
      <c r="S2160" s="53">
        <f>ROUND(R2160/12*4,0)</f>
        <v>0</v>
      </c>
      <c r="T2160" s="58"/>
      <c r="U2160" s="58"/>
      <c r="V2160" s="53">
        <f t="shared" si="897"/>
        <v>0</v>
      </c>
      <c r="W2160" s="59"/>
      <c r="X2160" s="6"/>
    </row>
    <row r="2161" spans="1:24" s="77" customFormat="1" ht="31.5" x14ac:dyDescent="0.25">
      <c r="A2161" s="33" t="s">
        <v>292</v>
      </c>
      <c r="B2161" s="33" t="s">
        <v>331</v>
      </c>
      <c r="C2161" s="23" t="s">
        <v>84</v>
      </c>
      <c r="D2161" s="43" t="s">
        <v>83</v>
      </c>
      <c r="E2161" s="53"/>
      <c r="F2161" s="53"/>
      <c r="G2161" s="53"/>
      <c r="H2161" s="53"/>
      <c r="I2161" s="54"/>
      <c r="J2161" s="50"/>
      <c r="K2161" s="54"/>
      <c r="L2161" s="55"/>
      <c r="M2161" s="59"/>
      <c r="N2161" s="59"/>
      <c r="O2161" s="53"/>
      <c r="P2161" s="53"/>
      <c r="Q2161" s="57">
        <f t="shared" si="896"/>
        <v>0</v>
      </c>
      <c r="R2161" s="53"/>
      <c r="S2161" s="53">
        <f>ROUND(R2161/12*3,0)</f>
        <v>0</v>
      </c>
      <c r="T2161" s="58"/>
      <c r="U2161" s="58"/>
      <c r="V2161" s="53">
        <f t="shared" si="897"/>
        <v>0</v>
      </c>
      <c r="W2161" s="59"/>
      <c r="X2161" s="6"/>
    </row>
    <row r="2162" spans="1:24" s="77" customFormat="1" ht="15.75" x14ac:dyDescent="0.25">
      <c r="A2162" s="33" t="s">
        <v>292</v>
      </c>
      <c r="B2162" s="33" t="s">
        <v>331</v>
      </c>
      <c r="C2162" s="23" t="s">
        <v>95</v>
      </c>
      <c r="D2162" s="43" t="s">
        <v>96</v>
      </c>
      <c r="E2162" s="53"/>
      <c r="F2162" s="53"/>
      <c r="G2162" s="53"/>
      <c r="H2162" s="53"/>
      <c r="I2162" s="55"/>
      <c r="J2162" s="55"/>
      <c r="K2162" s="54"/>
      <c r="L2162" s="55"/>
      <c r="M2162" s="59"/>
      <c r="N2162" s="59"/>
      <c r="O2162" s="53"/>
      <c r="P2162" s="53"/>
      <c r="Q2162" s="57">
        <f t="shared" si="896"/>
        <v>0</v>
      </c>
      <c r="R2162" s="53"/>
      <c r="S2162" s="53">
        <f>ROUND(R2162/12*3,0)</f>
        <v>0</v>
      </c>
      <c r="T2162" s="58"/>
      <c r="U2162" s="58"/>
      <c r="V2162" s="53">
        <f t="shared" si="897"/>
        <v>0</v>
      </c>
      <c r="W2162" s="59"/>
      <c r="X2162" s="6"/>
    </row>
    <row r="2163" spans="1:24" s="77" customFormat="1" ht="31.5" x14ac:dyDescent="0.25">
      <c r="A2163" s="33" t="s">
        <v>292</v>
      </c>
      <c r="B2163" s="33" t="s">
        <v>331</v>
      </c>
      <c r="C2163" s="23" t="s">
        <v>86</v>
      </c>
      <c r="D2163" s="43" t="s">
        <v>85</v>
      </c>
      <c r="E2163" s="53">
        <v>10189</v>
      </c>
      <c r="F2163" s="53">
        <f>E2163</f>
        <v>10189</v>
      </c>
      <c r="G2163" s="59">
        <v>19813</v>
      </c>
      <c r="H2163" s="99">
        <v>19813</v>
      </c>
      <c r="I2163" s="119"/>
      <c r="J2163" s="55"/>
      <c r="K2163" s="54"/>
      <c r="L2163" s="55"/>
      <c r="M2163" s="59"/>
      <c r="N2163" s="59"/>
      <c r="O2163" s="53">
        <v>1153</v>
      </c>
      <c r="P2163" s="53">
        <v>1153</v>
      </c>
      <c r="Q2163" s="57">
        <f t="shared" si="896"/>
        <v>0</v>
      </c>
      <c r="R2163" s="74">
        <v>11</v>
      </c>
      <c r="S2163" s="53">
        <f>R2163</f>
        <v>11</v>
      </c>
      <c r="T2163" s="58">
        <v>22</v>
      </c>
      <c r="U2163" s="58">
        <v>22</v>
      </c>
      <c r="V2163" s="53">
        <f t="shared" si="897"/>
        <v>0</v>
      </c>
      <c r="W2163" s="59"/>
      <c r="X2163" s="6"/>
    </row>
    <row r="2164" spans="1:24" s="77" customFormat="1" ht="31.5" x14ac:dyDescent="0.25">
      <c r="A2164" s="33" t="s">
        <v>292</v>
      </c>
      <c r="B2164" s="33" t="s">
        <v>331</v>
      </c>
      <c r="C2164" s="23" t="s">
        <v>102</v>
      </c>
      <c r="D2164" s="39" t="s">
        <v>351</v>
      </c>
      <c r="E2164" s="53"/>
      <c r="F2164" s="53"/>
      <c r="G2164" s="99">
        <v>13414</v>
      </c>
      <c r="H2164" s="99">
        <v>11212</v>
      </c>
      <c r="I2164" s="119"/>
      <c r="J2164" s="55"/>
      <c r="K2164" s="54"/>
      <c r="L2164" s="55"/>
      <c r="M2164" s="59"/>
      <c r="N2164" s="59"/>
      <c r="O2164" s="53">
        <v>167</v>
      </c>
      <c r="P2164" s="53">
        <v>160</v>
      </c>
      <c r="Q2164" s="57">
        <f t="shared" si="896"/>
        <v>7</v>
      </c>
      <c r="R2164" s="74"/>
      <c r="S2164" s="53">
        <f t="shared" ref="S2164" si="900">ROUND(R2164/12*6,0)</f>
        <v>0</v>
      </c>
      <c r="T2164" s="58">
        <v>11</v>
      </c>
      <c r="U2164" s="58">
        <v>10</v>
      </c>
      <c r="V2164" s="53">
        <f t="shared" si="897"/>
        <v>1</v>
      </c>
      <c r="W2164" s="59"/>
      <c r="X2164" s="6"/>
    </row>
    <row r="2165" spans="1:24" s="77" customFormat="1" ht="15.75" x14ac:dyDescent="0.25">
      <c r="A2165" s="33" t="s">
        <v>292</v>
      </c>
      <c r="B2165" s="33" t="s">
        <v>331</v>
      </c>
      <c r="C2165" s="23" t="s">
        <v>89</v>
      </c>
      <c r="D2165" s="43" t="s">
        <v>88</v>
      </c>
      <c r="E2165" s="53"/>
      <c r="F2165" s="53"/>
      <c r="G2165" s="53"/>
      <c r="H2165" s="53"/>
      <c r="I2165" s="54"/>
      <c r="J2165" s="50"/>
      <c r="K2165" s="54"/>
      <c r="L2165" s="55"/>
      <c r="M2165" s="59"/>
      <c r="N2165" s="59"/>
      <c r="O2165" s="53"/>
      <c r="P2165" s="53"/>
      <c r="Q2165" s="57">
        <f t="shared" si="896"/>
        <v>0</v>
      </c>
      <c r="R2165" s="53"/>
      <c r="S2165" s="53">
        <f>ROUND(R2165/12*3,0)</f>
        <v>0</v>
      </c>
      <c r="T2165" s="58"/>
      <c r="U2165" s="58"/>
      <c r="V2165" s="53">
        <f t="shared" si="897"/>
        <v>0</v>
      </c>
      <c r="W2165" s="59"/>
      <c r="X2165" s="6"/>
    </row>
    <row r="2166" spans="1:24" s="77" customFormat="1" ht="15.75" x14ac:dyDescent="0.25">
      <c r="A2166" s="33" t="s">
        <v>292</v>
      </c>
      <c r="B2166" s="33" t="s">
        <v>331</v>
      </c>
      <c r="C2166" s="112" t="s">
        <v>356</v>
      </c>
      <c r="D2166" s="38" t="s">
        <v>357</v>
      </c>
      <c r="E2166" s="53"/>
      <c r="F2166" s="53">
        <f t="shared" ref="F2166:F2167" si="901">ROUND(E2166/12*7,0)</f>
        <v>0</v>
      </c>
      <c r="G2166" s="59"/>
      <c r="H2166" s="99"/>
      <c r="I2166" s="119">
        <f t="shared" ref="I2166:I2167" si="902">G2166-F2166</f>
        <v>0</v>
      </c>
      <c r="J2166" s="55"/>
      <c r="K2166" s="54"/>
      <c r="L2166" s="55"/>
      <c r="M2166" s="59"/>
      <c r="N2166" s="59"/>
      <c r="O2166" s="53"/>
      <c r="P2166" s="53"/>
      <c r="Q2166" s="57"/>
      <c r="R2166" s="53"/>
      <c r="S2166" s="53"/>
      <c r="T2166" s="58"/>
      <c r="U2166" s="58"/>
      <c r="V2166" s="53"/>
      <c r="W2166" s="59"/>
      <c r="X2166" s="6"/>
    </row>
    <row r="2167" spans="1:24" s="77" customFormat="1" ht="15.75" x14ac:dyDescent="0.25">
      <c r="A2167" s="33" t="s">
        <v>292</v>
      </c>
      <c r="B2167" s="33" t="s">
        <v>331</v>
      </c>
      <c r="C2167" s="23" t="s">
        <v>91</v>
      </c>
      <c r="D2167" s="43" t="s">
        <v>90</v>
      </c>
      <c r="E2167" s="53">
        <v>636425</v>
      </c>
      <c r="F2167" s="53">
        <f t="shared" si="901"/>
        <v>371248</v>
      </c>
      <c r="G2167" s="59">
        <v>583973.41000000993</v>
      </c>
      <c r="H2167" s="99">
        <v>505209</v>
      </c>
      <c r="I2167" s="119">
        <f t="shared" si="902"/>
        <v>212725.41000000993</v>
      </c>
      <c r="J2167" s="55">
        <f t="shared" ref="J2166:J2167" si="903">ROUND(I2167/F2167*100,2)</f>
        <v>57.3</v>
      </c>
      <c r="K2167" s="54"/>
      <c r="L2167" s="55"/>
      <c r="M2167" s="59"/>
      <c r="N2167" s="59"/>
      <c r="O2167" s="53"/>
      <c r="P2167" s="53"/>
      <c r="Q2167" s="57">
        <f t="shared" ref="Q2167:Q2173" si="904">O2167-P2167</f>
        <v>0</v>
      </c>
      <c r="R2167" s="53"/>
      <c r="S2167" s="53">
        <f t="shared" ref="S2167:S2173" si="905">ROUND(R2167/12*3,0)</f>
        <v>0</v>
      </c>
      <c r="T2167" s="58"/>
      <c r="U2167" s="58"/>
      <c r="V2167" s="53">
        <f t="shared" ref="V2167:V2173" si="906">T2167-U2167</f>
        <v>0</v>
      </c>
      <c r="W2167" s="59"/>
      <c r="X2167" s="6"/>
    </row>
    <row r="2168" spans="1:24" s="77" customFormat="1" ht="37.5" customHeight="1" x14ac:dyDescent="0.25">
      <c r="A2168" s="33" t="s">
        <v>292</v>
      </c>
      <c r="B2168" s="33" t="s">
        <v>331</v>
      </c>
      <c r="C2168" s="23" t="s">
        <v>94</v>
      </c>
      <c r="D2168" s="43" t="s">
        <v>97</v>
      </c>
      <c r="E2168" s="53"/>
      <c r="F2168" s="53"/>
      <c r="G2168" s="53"/>
      <c r="H2168" s="53"/>
      <c r="I2168" s="119"/>
      <c r="J2168" s="55"/>
      <c r="K2168" s="54"/>
      <c r="L2168" s="55"/>
      <c r="M2168" s="59"/>
      <c r="N2168" s="59"/>
      <c r="O2168" s="53"/>
      <c r="P2168" s="53"/>
      <c r="Q2168" s="57">
        <f t="shared" si="904"/>
        <v>0</v>
      </c>
      <c r="R2168" s="53"/>
      <c r="S2168" s="53">
        <f t="shared" si="905"/>
        <v>0</v>
      </c>
      <c r="T2168" s="58"/>
      <c r="U2168" s="58"/>
      <c r="V2168" s="53">
        <f t="shared" si="906"/>
        <v>0</v>
      </c>
      <c r="W2168" s="59"/>
      <c r="X2168" s="6"/>
    </row>
    <row r="2169" spans="1:24" s="77" customFormat="1" ht="15.75" x14ac:dyDescent="0.25">
      <c r="A2169" s="33" t="s">
        <v>292</v>
      </c>
      <c r="B2169" s="33" t="s">
        <v>331</v>
      </c>
      <c r="C2169" s="23" t="s">
        <v>93</v>
      </c>
      <c r="D2169" s="43" t="s">
        <v>92</v>
      </c>
      <c r="E2169" s="53"/>
      <c r="F2169" s="53"/>
      <c r="G2169" s="53"/>
      <c r="H2169" s="53"/>
      <c r="I2169" s="54"/>
      <c r="J2169" s="50"/>
      <c r="K2169" s="54"/>
      <c r="L2169" s="55"/>
      <c r="M2169" s="59"/>
      <c r="N2169" s="59"/>
      <c r="O2169" s="53"/>
      <c r="P2169" s="53"/>
      <c r="Q2169" s="57">
        <f t="shared" si="904"/>
        <v>0</v>
      </c>
      <c r="R2169" s="53"/>
      <c r="S2169" s="53">
        <f t="shared" si="905"/>
        <v>0</v>
      </c>
      <c r="T2169" s="58"/>
      <c r="U2169" s="58"/>
      <c r="V2169" s="53">
        <f t="shared" si="906"/>
        <v>0</v>
      </c>
      <c r="W2169" s="59"/>
      <c r="X2169" s="6"/>
    </row>
    <row r="2170" spans="1:24" s="77" customFormat="1" ht="31.5" x14ac:dyDescent="0.25">
      <c r="A2170" s="33" t="s">
        <v>292</v>
      </c>
      <c r="B2170" s="33" t="s">
        <v>331</v>
      </c>
      <c r="C2170" s="23" t="s">
        <v>98</v>
      </c>
      <c r="D2170" s="34" t="s">
        <v>99</v>
      </c>
      <c r="E2170" s="53"/>
      <c r="F2170" s="53"/>
      <c r="G2170" s="53"/>
      <c r="H2170" s="53"/>
      <c r="I2170" s="54"/>
      <c r="J2170" s="50"/>
      <c r="K2170" s="54"/>
      <c r="L2170" s="55"/>
      <c r="M2170" s="59"/>
      <c r="N2170" s="59"/>
      <c r="O2170" s="53"/>
      <c r="P2170" s="53"/>
      <c r="Q2170" s="57">
        <f t="shared" si="904"/>
        <v>0</v>
      </c>
      <c r="R2170" s="53"/>
      <c r="S2170" s="53">
        <f t="shared" si="905"/>
        <v>0</v>
      </c>
      <c r="T2170" s="58"/>
      <c r="U2170" s="58"/>
      <c r="V2170" s="53">
        <f t="shared" si="906"/>
        <v>0</v>
      </c>
      <c r="W2170" s="59"/>
      <c r="X2170" s="6"/>
    </row>
    <row r="2171" spans="1:24" s="77" customFormat="1" ht="15.75" x14ac:dyDescent="0.25">
      <c r="A2171" s="33" t="s">
        <v>292</v>
      </c>
      <c r="B2171" s="33" t="s">
        <v>331</v>
      </c>
      <c r="C2171" s="23" t="s">
        <v>100</v>
      </c>
      <c r="D2171" s="34" t="s">
        <v>101</v>
      </c>
      <c r="E2171" s="53"/>
      <c r="F2171" s="53"/>
      <c r="G2171" s="53"/>
      <c r="H2171" s="53"/>
      <c r="I2171" s="54"/>
      <c r="J2171" s="50"/>
      <c r="K2171" s="54"/>
      <c r="L2171" s="55"/>
      <c r="M2171" s="59"/>
      <c r="N2171" s="59"/>
      <c r="O2171" s="53"/>
      <c r="P2171" s="53"/>
      <c r="Q2171" s="57">
        <f t="shared" si="904"/>
        <v>0</v>
      </c>
      <c r="R2171" s="53"/>
      <c r="S2171" s="53">
        <f t="shared" si="905"/>
        <v>0</v>
      </c>
      <c r="T2171" s="58"/>
      <c r="U2171" s="58"/>
      <c r="V2171" s="53">
        <f t="shared" si="906"/>
        <v>0</v>
      </c>
      <c r="W2171" s="59"/>
      <c r="X2171" s="6"/>
    </row>
    <row r="2172" spans="1:24" s="77" customFormat="1" ht="47.25" x14ac:dyDescent="0.25">
      <c r="A2172" s="33" t="s">
        <v>292</v>
      </c>
      <c r="B2172" s="33" t="s">
        <v>331</v>
      </c>
      <c r="C2172" s="23" t="s">
        <v>102</v>
      </c>
      <c r="D2172" s="39" t="s">
        <v>87</v>
      </c>
      <c r="E2172" s="53"/>
      <c r="F2172" s="53"/>
      <c r="G2172" s="53"/>
      <c r="H2172" s="53"/>
      <c r="I2172" s="54"/>
      <c r="J2172" s="50"/>
      <c r="K2172" s="54"/>
      <c r="L2172" s="55"/>
      <c r="M2172" s="59"/>
      <c r="N2172" s="59"/>
      <c r="O2172" s="53"/>
      <c r="P2172" s="53"/>
      <c r="Q2172" s="57">
        <f t="shared" si="904"/>
        <v>0</v>
      </c>
      <c r="R2172" s="53"/>
      <c r="S2172" s="53">
        <f t="shared" si="905"/>
        <v>0</v>
      </c>
      <c r="T2172" s="58"/>
      <c r="U2172" s="58"/>
      <c r="V2172" s="53">
        <f t="shared" si="906"/>
        <v>0</v>
      </c>
      <c r="W2172" s="59"/>
      <c r="X2172" s="6"/>
    </row>
    <row r="2173" spans="1:24" s="77" customFormat="1" ht="63" x14ac:dyDescent="0.25">
      <c r="A2173" s="33" t="s">
        <v>292</v>
      </c>
      <c r="B2173" s="33" t="s">
        <v>331</v>
      </c>
      <c r="C2173" s="23" t="s">
        <v>102</v>
      </c>
      <c r="D2173" s="39" t="s">
        <v>103</v>
      </c>
      <c r="E2173" s="53"/>
      <c r="F2173" s="53"/>
      <c r="G2173" s="53"/>
      <c r="H2173" s="53"/>
      <c r="I2173" s="54"/>
      <c r="J2173" s="50"/>
      <c r="K2173" s="54"/>
      <c r="L2173" s="55"/>
      <c r="M2173" s="59"/>
      <c r="N2173" s="59"/>
      <c r="O2173" s="53"/>
      <c r="P2173" s="53"/>
      <c r="Q2173" s="57">
        <f t="shared" si="904"/>
        <v>0</v>
      </c>
      <c r="R2173" s="53"/>
      <c r="S2173" s="53">
        <f t="shared" si="905"/>
        <v>0</v>
      </c>
      <c r="T2173" s="58"/>
      <c r="U2173" s="58"/>
      <c r="V2173" s="53">
        <f t="shared" si="906"/>
        <v>0</v>
      </c>
      <c r="W2173" s="59"/>
      <c r="X2173" s="6"/>
    </row>
    <row r="2174" spans="1:24" s="77" customFormat="1" ht="31.5" x14ac:dyDescent="0.25">
      <c r="A2174" s="33" t="s">
        <v>292</v>
      </c>
      <c r="B2174" s="33" t="s">
        <v>331</v>
      </c>
      <c r="C2174" s="23" t="s">
        <v>361</v>
      </c>
      <c r="D2174" s="39" t="s">
        <v>362</v>
      </c>
      <c r="E2174" s="53"/>
      <c r="F2174" s="53">
        <f>ROUND(E2174/12*7,0)</f>
        <v>0</v>
      </c>
      <c r="G2174" s="59"/>
      <c r="H2174" s="99"/>
      <c r="I2174" s="119"/>
      <c r="J2174" s="55"/>
      <c r="K2174" s="54"/>
      <c r="L2174" s="55"/>
      <c r="M2174" s="59"/>
      <c r="N2174" s="59"/>
      <c r="O2174" s="53"/>
      <c r="P2174" s="53"/>
      <c r="Q2174" s="57"/>
      <c r="R2174" s="53"/>
      <c r="S2174" s="53"/>
      <c r="T2174" s="58"/>
      <c r="U2174" s="58"/>
      <c r="V2174" s="53"/>
      <c r="W2174" s="59"/>
      <c r="X2174" s="6"/>
    </row>
    <row r="2175" spans="1:24" s="77" customFormat="1" ht="23.25" customHeight="1" x14ac:dyDescent="0.25">
      <c r="A2175" s="33" t="s">
        <v>292</v>
      </c>
      <c r="B2175" s="33" t="s">
        <v>331</v>
      </c>
      <c r="C2175" s="23" t="s">
        <v>364</v>
      </c>
      <c r="D2175" s="39" t="s">
        <v>363</v>
      </c>
      <c r="E2175" s="53"/>
      <c r="F2175" s="53"/>
      <c r="G2175" s="53"/>
      <c r="H2175" s="53"/>
      <c r="I2175" s="119"/>
      <c r="J2175" s="50"/>
      <c r="K2175" s="119"/>
      <c r="L2175" s="55"/>
      <c r="M2175" s="59"/>
      <c r="N2175" s="59"/>
      <c r="O2175" s="53"/>
      <c r="P2175" s="53"/>
      <c r="Q2175" s="59"/>
      <c r="R2175" s="53"/>
      <c r="S2175" s="53"/>
      <c r="T2175" s="53"/>
      <c r="U2175" s="53"/>
      <c r="V2175" s="53"/>
      <c r="W2175" s="59"/>
      <c r="X2175" s="6"/>
    </row>
    <row r="2176" spans="1:24" s="77" customFormat="1" ht="15.75" x14ac:dyDescent="0.25">
      <c r="A2176" s="33" t="s">
        <v>292</v>
      </c>
      <c r="B2176" s="21">
        <v>2</v>
      </c>
      <c r="C2176" s="23" t="s">
        <v>102</v>
      </c>
      <c r="D2176" s="40" t="s">
        <v>31</v>
      </c>
      <c r="E2176" s="64">
        <f>E2177+E2183+E2238</f>
        <v>3314956</v>
      </c>
      <c r="F2176" s="64">
        <f>F2177+F2183+F2238</f>
        <v>1967679.8300000003</v>
      </c>
      <c r="G2176" s="64">
        <f>G2177+G2183+G2238</f>
        <v>1952789.15</v>
      </c>
      <c r="H2176" s="64">
        <f>H2177+H2183+H2238</f>
        <v>1835589</v>
      </c>
      <c r="I2176" s="64">
        <f>I2177+I2183+I2238</f>
        <v>179448.21</v>
      </c>
      <c r="J2176" s="55">
        <f>ROUND(I2176/F2176*100,2)</f>
        <v>9.1199999999999992</v>
      </c>
      <c r="K2176" s="64">
        <f>K2177+K2183+K2238</f>
        <v>-209144.75000000003</v>
      </c>
      <c r="L2176" s="55">
        <f>ROUND(K2176*100/-F2176,2)</f>
        <v>10.63</v>
      </c>
      <c r="M2176" s="64">
        <v>128240</v>
      </c>
      <c r="N2176" s="49">
        <f>ROUND(M2176/12*7,2)</f>
        <v>74806.67</v>
      </c>
      <c r="O2176" s="64">
        <f t="shared" ref="O2176:V2176" si="907">O2177+O2183+O2238</f>
        <v>59273</v>
      </c>
      <c r="P2176" s="64">
        <f t="shared" si="907"/>
        <v>54802</v>
      </c>
      <c r="Q2176" s="64">
        <f t="shared" si="907"/>
        <v>4471</v>
      </c>
      <c r="R2176" s="64">
        <f t="shared" si="907"/>
        <v>2005</v>
      </c>
      <c r="S2176" s="64">
        <f t="shared" si="907"/>
        <v>1170</v>
      </c>
      <c r="T2176" s="64">
        <f t="shared" si="907"/>
        <v>1199</v>
      </c>
      <c r="U2176" s="64">
        <f t="shared" si="907"/>
        <v>1102</v>
      </c>
      <c r="V2176" s="64">
        <f t="shared" si="907"/>
        <v>97</v>
      </c>
      <c r="W2176" s="64"/>
      <c r="X2176" s="6"/>
    </row>
    <row r="2177" spans="1:24" s="77" customFormat="1" ht="15.75" x14ac:dyDescent="0.25">
      <c r="A2177" s="33" t="s">
        <v>292</v>
      </c>
      <c r="B2177" s="22" t="s">
        <v>332</v>
      </c>
      <c r="C2177" s="23" t="s">
        <v>102</v>
      </c>
      <c r="D2177" s="32" t="s">
        <v>32</v>
      </c>
      <c r="E2177" s="64">
        <f t="shared" ref="E2177:K2177" si="908">SUM(E2178:E2182)</f>
        <v>669973</v>
      </c>
      <c r="F2177" s="64">
        <f t="shared" si="908"/>
        <v>390817</v>
      </c>
      <c r="G2177" s="64">
        <f t="shared" si="908"/>
        <v>345761</v>
      </c>
      <c r="H2177" s="64">
        <f t="shared" si="908"/>
        <v>390817</v>
      </c>
      <c r="I2177" s="126">
        <f t="shared" si="908"/>
        <v>0</v>
      </c>
      <c r="J2177" s="126">
        <f t="shared" si="908"/>
        <v>0</v>
      </c>
      <c r="K2177" s="126">
        <f t="shared" si="908"/>
        <v>-45056</v>
      </c>
      <c r="L2177" s="55">
        <f>ROUND(K2177*100/-F2177,2)</f>
        <v>11.53</v>
      </c>
      <c r="M2177" s="64"/>
      <c r="N2177" s="64"/>
      <c r="O2177" s="64">
        <f t="shared" ref="O2177:V2177" si="909">SUM(O2178:O2182)</f>
        <v>6475</v>
      </c>
      <c r="P2177" s="64">
        <f t="shared" si="909"/>
        <v>6475</v>
      </c>
      <c r="Q2177" s="126">
        <f t="shared" si="909"/>
        <v>0</v>
      </c>
      <c r="R2177" s="64">
        <f t="shared" si="909"/>
        <v>684</v>
      </c>
      <c r="S2177" s="64">
        <f t="shared" si="909"/>
        <v>399</v>
      </c>
      <c r="T2177" s="136">
        <f t="shared" si="909"/>
        <v>354</v>
      </c>
      <c r="U2177" s="136">
        <f t="shared" si="909"/>
        <v>354</v>
      </c>
      <c r="V2177" s="64">
        <f t="shared" si="909"/>
        <v>0</v>
      </c>
      <c r="W2177" s="64"/>
      <c r="X2177" s="6"/>
    </row>
    <row r="2178" spans="1:24" s="77" customFormat="1" ht="15.75" x14ac:dyDescent="0.25">
      <c r="A2178" s="33" t="s">
        <v>292</v>
      </c>
      <c r="B2178" s="33" t="s">
        <v>332</v>
      </c>
      <c r="C2178" s="23" t="s">
        <v>109</v>
      </c>
      <c r="D2178" s="34" t="s">
        <v>106</v>
      </c>
      <c r="E2178" s="53">
        <v>669973</v>
      </c>
      <c r="F2178" s="99">
        <f>55831*7</f>
        <v>390817</v>
      </c>
      <c r="G2178" s="99">
        <v>345761</v>
      </c>
      <c r="H2178" s="99">
        <f>55831*7</f>
        <v>390817</v>
      </c>
      <c r="I2178" s="119"/>
      <c r="J2178" s="55"/>
      <c r="K2178" s="54">
        <f>G2178-F2178</f>
        <v>-45056</v>
      </c>
      <c r="L2178" s="55">
        <f>ROUND(K2178*100/-F2178,2)</f>
        <v>11.53</v>
      </c>
      <c r="M2178" s="59"/>
      <c r="N2178" s="59"/>
      <c r="O2178" s="53">
        <v>6475</v>
      </c>
      <c r="P2178" s="59">
        <v>6475</v>
      </c>
      <c r="Q2178" s="57">
        <f>O2178-P2178</f>
        <v>0</v>
      </c>
      <c r="R2178" s="74">
        <v>684</v>
      </c>
      <c r="S2178" s="53">
        <f>ROUND(R2178/12*7,0)</f>
        <v>399</v>
      </c>
      <c r="T2178" s="58">
        <v>354</v>
      </c>
      <c r="U2178" s="58">
        <v>354</v>
      </c>
      <c r="V2178" s="53">
        <f>T2178-U2178</f>
        <v>0</v>
      </c>
      <c r="W2178" s="59"/>
      <c r="X2178" s="6"/>
    </row>
    <row r="2179" spans="1:24" s="77" customFormat="1" ht="31.5" x14ac:dyDescent="0.25">
      <c r="A2179" s="33" t="s">
        <v>292</v>
      </c>
      <c r="B2179" s="33" t="s">
        <v>332</v>
      </c>
      <c r="C2179" s="23" t="s">
        <v>110</v>
      </c>
      <c r="D2179" s="34" t="s">
        <v>114</v>
      </c>
      <c r="E2179" s="53"/>
      <c r="F2179" s="53"/>
      <c r="G2179" s="53"/>
      <c r="H2179" s="53"/>
      <c r="I2179" s="54"/>
      <c r="J2179" s="50"/>
      <c r="K2179" s="54"/>
      <c r="L2179" s="55"/>
      <c r="M2179" s="59"/>
      <c r="N2179" s="59"/>
      <c r="O2179" s="53"/>
      <c r="P2179" s="53"/>
      <c r="Q2179" s="57">
        <f>O2179-P2179</f>
        <v>0</v>
      </c>
      <c r="R2179" s="53"/>
      <c r="S2179" s="53">
        <f>ROUND(R2179/12*3,0)</f>
        <v>0</v>
      </c>
      <c r="T2179" s="58"/>
      <c r="U2179" s="58"/>
      <c r="V2179" s="53">
        <f>T2179-U2179</f>
        <v>0</v>
      </c>
      <c r="W2179" s="59"/>
      <c r="X2179" s="6"/>
    </row>
    <row r="2180" spans="1:24" s="77" customFormat="1" ht="15.75" x14ac:dyDescent="0.25">
      <c r="A2180" s="33" t="s">
        <v>292</v>
      </c>
      <c r="B2180" s="33" t="s">
        <v>332</v>
      </c>
      <c r="C2180" s="23" t="s">
        <v>111</v>
      </c>
      <c r="D2180" s="34" t="s">
        <v>115</v>
      </c>
      <c r="E2180" s="53"/>
      <c r="F2180" s="53"/>
      <c r="G2180" s="53"/>
      <c r="H2180" s="53"/>
      <c r="I2180" s="54"/>
      <c r="J2180" s="50"/>
      <c r="K2180" s="54"/>
      <c r="L2180" s="55"/>
      <c r="M2180" s="59"/>
      <c r="N2180" s="59"/>
      <c r="O2180" s="53"/>
      <c r="P2180" s="53"/>
      <c r="Q2180" s="57">
        <f>O2180-P2180</f>
        <v>0</v>
      </c>
      <c r="R2180" s="53"/>
      <c r="S2180" s="53">
        <f>ROUND(R2180/12*3,0)</f>
        <v>0</v>
      </c>
      <c r="T2180" s="58"/>
      <c r="U2180" s="58"/>
      <c r="V2180" s="53">
        <f>T2180-U2180</f>
        <v>0</v>
      </c>
      <c r="W2180" s="59"/>
      <c r="X2180" s="6"/>
    </row>
    <row r="2181" spans="1:24" s="77" customFormat="1" ht="31.5" x14ac:dyDescent="0.25">
      <c r="A2181" s="33" t="s">
        <v>292</v>
      </c>
      <c r="B2181" s="33" t="s">
        <v>332</v>
      </c>
      <c r="C2181" s="23" t="s">
        <v>113</v>
      </c>
      <c r="D2181" s="34" t="s">
        <v>116</v>
      </c>
      <c r="E2181" s="53"/>
      <c r="F2181" s="53"/>
      <c r="G2181" s="53"/>
      <c r="H2181" s="53"/>
      <c r="I2181" s="54"/>
      <c r="J2181" s="50"/>
      <c r="K2181" s="54"/>
      <c r="L2181" s="55"/>
      <c r="M2181" s="59"/>
      <c r="N2181" s="59"/>
      <c r="O2181" s="53"/>
      <c r="P2181" s="53"/>
      <c r="Q2181" s="57">
        <f>O2181-P2181</f>
        <v>0</v>
      </c>
      <c r="R2181" s="53"/>
      <c r="S2181" s="53">
        <f>ROUND(R2181/12*3,0)</f>
        <v>0</v>
      </c>
      <c r="T2181" s="58"/>
      <c r="U2181" s="58"/>
      <c r="V2181" s="53">
        <f>T2181-U2181</f>
        <v>0</v>
      </c>
      <c r="W2181" s="59"/>
      <c r="X2181" s="6"/>
    </row>
    <row r="2182" spans="1:24" s="77" customFormat="1" ht="15.75" x14ac:dyDescent="0.25">
      <c r="A2182" s="33" t="s">
        <v>292</v>
      </c>
      <c r="B2182" s="33" t="s">
        <v>332</v>
      </c>
      <c r="C2182" s="23" t="s">
        <v>112</v>
      </c>
      <c r="D2182" s="34" t="s">
        <v>117</v>
      </c>
      <c r="E2182" s="53"/>
      <c r="F2182" s="53"/>
      <c r="G2182" s="53"/>
      <c r="H2182" s="53"/>
      <c r="I2182" s="119"/>
      <c r="J2182" s="50"/>
      <c r="K2182" s="119"/>
      <c r="L2182" s="55"/>
      <c r="M2182" s="59"/>
      <c r="N2182" s="59"/>
      <c r="O2182" s="53"/>
      <c r="P2182" s="53"/>
      <c r="Q2182" s="59">
        <f>O2182-P2182</f>
        <v>0</v>
      </c>
      <c r="R2182" s="53"/>
      <c r="S2182" s="53">
        <f>ROUND(R2182/12*3,0)</f>
        <v>0</v>
      </c>
      <c r="T2182" s="53"/>
      <c r="U2182" s="53"/>
      <c r="V2182" s="53">
        <f>T2182-U2182</f>
        <v>0</v>
      </c>
      <c r="W2182" s="59"/>
      <c r="X2182" s="6"/>
    </row>
    <row r="2183" spans="1:24" s="77" customFormat="1" ht="15.75" x14ac:dyDescent="0.25">
      <c r="A2183" s="33" t="s">
        <v>292</v>
      </c>
      <c r="B2183" s="22" t="s">
        <v>333</v>
      </c>
      <c r="C2183" s="23" t="s">
        <v>102</v>
      </c>
      <c r="D2183" s="41" t="s">
        <v>33</v>
      </c>
      <c r="E2183" s="64">
        <f>SUM(E2184:E2237)</f>
        <v>2336938</v>
      </c>
      <c r="F2183" s="64">
        <f>SUM(F2184:F2237)</f>
        <v>1363213.8300000003</v>
      </c>
      <c r="G2183" s="64">
        <f>SUM(G2184:G2237)</f>
        <v>1330309</v>
      </c>
      <c r="H2183" s="64">
        <f>SUM(H2184:H2237)</f>
        <v>1200423</v>
      </c>
      <c r="I2183" s="64">
        <f>SUM(I2184:I2237)</f>
        <v>124020.82999999999</v>
      </c>
      <c r="J2183" s="50">
        <f>ROUND(I2183/F2183*100,2)</f>
        <v>9.1</v>
      </c>
      <c r="K2183" s="64">
        <f>SUM(K2184:K2237)</f>
        <v>-156925.66000000003</v>
      </c>
      <c r="L2183" s="55">
        <f>ROUND(K2183*100/-F2183,2)</f>
        <v>11.51</v>
      </c>
      <c r="M2183" s="64"/>
      <c r="N2183" s="64"/>
      <c r="O2183" s="64">
        <f t="shared" ref="O2183:V2183" si="910">SUM(O2184:O2237)</f>
        <v>52798</v>
      </c>
      <c r="P2183" s="64">
        <f t="shared" si="910"/>
        <v>48327</v>
      </c>
      <c r="Q2183" s="64">
        <f t="shared" si="910"/>
        <v>4471</v>
      </c>
      <c r="R2183" s="64">
        <f t="shared" si="910"/>
        <v>1321</v>
      </c>
      <c r="S2183" s="64">
        <f t="shared" si="910"/>
        <v>771</v>
      </c>
      <c r="T2183" s="64">
        <f t="shared" si="910"/>
        <v>845</v>
      </c>
      <c r="U2183" s="64">
        <f t="shared" si="910"/>
        <v>748</v>
      </c>
      <c r="V2183" s="64">
        <f t="shared" si="910"/>
        <v>97</v>
      </c>
      <c r="W2183" s="64"/>
      <c r="X2183" s="6"/>
    </row>
    <row r="2184" spans="1:24" s="77" customFormat="1" ht="31.5" x14ac:dyDescent="0.25">
      <c r="A2184" s="33" t="s">
        <v>292</v>
      </c>
      <c r="B2184" s="33" t="s">
        <v>333</v>
      </c>
      <c r="C2184" s="42" t="s">
        <v>139</v>
      </c>
      <c r="D2184" s="43" t="s">
        <v>119</v>
      </c>
      <c r="E2184" s="53">
        <v>35215</v>
      </c>
      <c r="F2184" s="53">
        <f t="shared" ref="F2184:F2185" si="911">ROUND(E2184/12*7,2)</f>
        <v>20542.080000000002</v>
      </c>
      <c r="G2184" s="99">
        <v>35215</v>
      </c>
      <c r="H2184" s="99">
        <v>20230</v>
      </c>
      <c r="I2184" s="119">
        <f t="shared" ref="I2184:I2185" si="912">G2184-F2184</f>
        <v>14672.919999999998</v>
      </c>
      <c r="J2184" s="55">
        <f t="shared" ref="J2184:J2185" si="913">ROUND(I2184/F2184*100,2)</f>
        <v>71.430000000000007</v>
      </c>
      <c r="K2184" s="54"/>
      <c r="L2184" s="55"/>
      <c r="M2184" s="59"/>
      <c r="N2184" s="59"/>
      <c r="O2184" s="53">
        <v>2527</v>
      </c>
      <c r="P2184" s="53">
        <v>1862</v>
      </c>
      <c r="Q2184" s="57">
        <f t="shared" ref="Q2184:Q2215" si="914">O2184-P2184</f>
        <v>665</v>
      </c>
      <c r="R2184" s="59">
        <v>47</v>
      </c>
      <c r="S2184" s="53">
        <f t="shared" ref="S2184:S2185" si="915">ROUND(R2184/12*7,0)</f>
        <v>27</v>
      </c>
      <c r="T2184" s="58">
        <v>47</v>
      </c>
      <c r="U2184" s="58">
        <v>27</v>
      </c>
      <c r="V2184" s="53">
        <f t="shared" ref="V2184:V2215" si="916">T2184-U2184</f>
        <v>20</v>
      </c>
      <c r="W2184" s="59"/>
      <c r="X2184" s="6"/>
    </row>
    <row r="2185" spans="1:24" s="77" customFormat="1" ht="47.25" x14ac:dyDescent="0.25">
      <c r="A2185" s="33" t="s">
        <v>292</v>
      </c>
      <c r="B2185" s="33" t="s">
        <v>333</v>
      </c>
      <c r="C2185" s="42" t="s">
        <v>140</v>
      </c>
      <c r="D2185" s="43" t="s">
        <v>120</v>
      </c>
      <c r="E2185" s="53">
        <v>409325</v>
      </c>
      <c r="F2185" s="53">
        <f t="shared" si="911"/>
        <v>238772.92</v>
      </c>
      <c r="G2185" s="99">
        <v>294577</v>
      </c>
      <c r="H2185" s="99">
        <v>238616</v>
      </c>
      <c r="I2185" s="119">
        <f t="shared" si="912"/>
        <v>55804.079999999987</v>
      </c>
      <c r="J2185" s="55">
        <f t="shared" si="913"/>
        <v>23.37</v>
      </c>
      <c r="K2185" s="54"/>
      <c r="L2185" s="55"/>
      <c r="M2185" s="59"/>
      <c r="N2185" s="59"/>
      <c r="O2185" s="53">
        <v>13631</v>
      </c>
      <c r="P2185" s="53">
        <v>11077</v>
      </c>
      <c r="Q2185" s="57">
        <f t="shared" si="914"/>
        <v>2554</v>
      </c>
      <c r="R2185" s="59">
        <v>480</v>
      </c>
      <c r="S2185" s="53">
        <f t="shared" si="915"/>
        <v>280</v>
      </c>
      <c r="T2185" s="58">
        <v>319</v>
      </c>
      <c r="U2185" s="58">
        <v>264</v>
      </c>
      <c r="V2185" s="53">
        <f t="shared" si="916"/>
        <v>55</v>
      </c>
      <c r="W2185" s="59"/>
      <c r="X2185" s="6"/>
    </row>
    <row r="2186" spans="1:24" s="77" customFormat="1" ht="31.5" x14ac:dyDescent="0.25">
      <c r="A2186" s="33" t="s">
        <v>292</v>
      </c>
      <c r="B2186" s="33" t="s">
        <v>333</v>
      </c>
      <c r="C2186" s="42" t="s">
        <v>141</v>
      </c>
      <c r="D2186" s="43" t="s">
        <v>142</v>
      </c>
      <c r="E2186" s="53"/>
      <c r="F2186" s="53"/>
      <c r="G2186" s="53"/>
      <c r="H2186" s="53"/>
      <c r="I2186" s="54"/>
      <c r="J2186" s="50"/>
      <c r="K2186" s="54"/>
      <c r="L2186" s="55"/>
      <c r="M2186" s="59"/>
      <c r="N2186" s="59"/>
      <c r="O2186" s="53"/>
      <c r="P2186" s="53"/>
      <c r="Q2186" s="57">
        <f t="shared" si="914"/>
        <v>0</v>
      </c>
      <c r="R2186" s="53"/>
      <c r="S2186" s="53">
        <f>ROUND(R2186/12*3,0)</f>
        <v>0</v>
      </c>
      <c r="T2186" s="58"/>
      <c r="U2186" s="58"/>
      <c r="V2186" s="53">
        <f t="shared" si="916"/>
        <v>0</v>
      </c>
      <c r="W2186" s="59"/>
      <c r="X2186" s="6"/>
    </row>
    <row r="2187" spans="1:24" s="77" customFormat="1" ht="31.5" x14ac:dyDescent="0.25">
      <c r="A2187" s="33" t="s">
        <v>292</v>
      </c>
      <c r="B2187" s="33" t="s">
        <v>333</v>
      </c>
      <c r="C2187" s="42" t="s">
        <v>143</v>
      </c>
      <c r="D2187" s="43" t="s">
        <v>144</v>
      </c>
      <c r="E2187" s="53"/>
      <c r="F2187" s="53"/>
      <c r="G2187" s="53"/>
      <c r="H2187" s="53"/>
      <c r="I2187" s="54"/>
      <c r="J2187" s="50"/>
      <c r="K2187" s="54"/>
      <c r="L2187" s="55"/>
      <c r="M2187" s="59"/>
      <c r="N2187" s="59"/>
      <c r="O2187" s="53"/>
      <c r="P2187" s="53"/>
      <c r="Q2187" s="57">
        <f t="shared" si="914"/>
        <v>0</v>
      </c>
      <c r="R2187" s="53"/>
      <c r="S2187" s="53">
        <f>ROUND(R2187/12*3,0)</f>
        <v>0</v>
      </c>
      <c r="T2187" s="58"/>
      <c r="U2187" s="58"/>
      <c r="V2187" s="53">
        <f t="shared" si="916"/>
        <v>0</v>
      </c>
      <c r="W2187" s="59"/>
      <c r="X2187" s="6"/>
    </row>
    <row r="2188" spans="1:24" s="77" customFormat="1" ht="15.75" x14ac:dyDescent="0.25">
      <c r="A2188" s="33" t="s">
        <v>292</v>
      </c>
      <c r="B2188" s="33" t="s">
        <v>333</v>
      </c>
      <c r="C2188" s="42" t="s">
        <v>145</v>
      </c>
      <c r="D2188" s="43" t="s">
        <v>146</v>
      </c>
      <c r="E2188" s="53"/>
      <c r="F2188" s="53"/>
      <c r="G2188" s="53"/>
      <c r="H2188" s="53"/>
      <c r="I2188" s="54"/>
      <c r="J2188" s="50"/>
      <c r="K2188" s="54"/>
      <c r="L2188" s="55"/>
      <c r="M2188" s="59"/>
      <c r="N2188" s="59"/>
      <c r="O2188" s="53"/>
      <c r="P2188" s="53"/>
      <c r="Q2188" s="57">
        <f t="shared" si="914"/>
        <v>0</v>
      </c>
      <c r="R2188" s="53"/>
      <c r="S2188" s="53">
        <f>ROUND(R2188/12*3,0)</f>
        <v>0</v>
      </c>
      <c r="T2188" s="58"/>
      <c r="U2188" s="58"/>
      <c r="V2188" s="53">
        <f t="shared" si="916"/>
        <v>0</v>
      </c>
      <c r="W2188" s="59"/>
      <c r="X2188" s="6"/>
    </row>
    <row r="2189" spans="1:24" s="77" customFormat="1" ht="15.75" x14ac:dyDescent="0.25">
      <c r="A2189" s="33" t="s">
        <v>292</v>
      </c>
      <c r="B2189" s="33" t="s">
        <v>333</v>
      </c>
      <c r="C2189" s="42" t="s">
        <v>147</v>
      </c>
      <c r="D2189" s="43" t="s">
        <v>148</v>
      </c>
      <c r="E2189" s="53"/>
      <c r="F2189" s="53"/>
      <c r="G2189" s="53"/>
      <c r="H2189" s="53"/>
      <c r="I2189" s="54"/>
      <c r="J2189" s="50"/>
      <c r="K2189" s="54"/>
      <c r="L2189" s="55"/>
      <c r="M2189" s="59"/>
      <c r="N2189" s="59"/>
      <c r="O2189" s="53"/>
      <c r="P2189" s="53"/>
      <c r="Q2189" s="57">
        <f t="shared" si="914"/>
        <v>0</v>
      </c>
      <c r="R2189" s="53"/>
      <c r="S2189" s="53">
        <f>ROUND(R2189/12*3,0)</f>
        <v>0</v>
      </c>
      <c r="T2189" s="58"/>
      <c r="U2189" s="58"/>
      <c r="V2189" s="53">
        <f t="shared" si="916"/>
        <v>0</v>
      </c>
      <c r="W2189" s="59"/>
      <c r="X2189" s="6"/>
    </row>
    <row r="2190" spans="1:24" s="77" customFormat="1" ht="78.75" x14ac:dyDescent="0.25">
      <c r="A2190" s="33" t="s">
        <v>292</v>
      </c>
      <c r="B2190" s="33" t="s">
        <v>333</v>
      </c>
      <c r="C2190" s="42" t="s">
        <v>149</v>
      </c>
      <c r="D2190" s="43" t="s">
        <v>150</v>
      </c>
      <c r="E2190" s="53"/>
      <c r="F2190" s="53"/>
      <c r="G2190" s="53"/>
      <c r="H2190" s="53"/>
      <c r="I2190" s="54"/>
      <c r="J2190" s="50"/>
      <c r="K2190" s="54"/>
      <c r="L2190" s="55"/>
      <c r="M2190" s="59"/>
      <c r="N2190" s="59"/>
      <c r="O2190" s="53"/>
      <c r="P2190" s="53"/>
      <c r="Q2190" s="57">
        <f t="shared" si="914"/>
        <v>0</v>
      </c>
      <c r="R2190" s="53"/>
      <c r="S2190" s="53">
        <f>ROUND(R2190/12*3,0)</f>
        <v>0</v>
      </c>
      <c r="T2190" s="58"/>
      <c r="U2190" s="58"/>
      <c r="V2190" s="53">
        <f t="shared" si="916"/>
        <v>0</v>
      </c>
      <c r="W2190" s="59"/>
      <c r="X2190" s="6"/>
    </row>
    <row r="2191" spans="1:24" s="77" customFormat="1" ht="31.5" x14ac:dyDescent="0.25">
      <c r="A2191" s="33" t="s">
        <v>292</v>
      </c>
      <c r="B2191" s="33" t="s">
        <v>333</v>
      </c>
      <c r="C2191" s="42" t="s">
        <v>130</v>
      </c>
      <c r="D2191" s="43" t="s">
        <v>151</v>
      </c>
      <c r="E2191" s="53">
        <v>91003</v>
      </c>
      <c r="F2191" s="53">
        <f>ROUND(E2191/12*7,2)</f>
        <v>53085.08</v>
      </c>
      <c r="G2191" s="99">
        <v>87362</v>
      </c>
      <c r="H2191" s="99">
        <v>50961</v>
      </c>
      <c r="I2191" s="119">
        <f>G2191-F2191</f>
        <v>34276.92</v>
      </c>
      <c r="J2191" s="55">
        <f>ROUND(I2191/F2191*100,2)</f>
        <v>64.569999999999993</v>
      </c>
      <c r="K2191" s="54"/>
      <c r="L2191" s="55"/>
      <c r="M2191" s="59"/>
      <c r="N2191" s="59"/>
      <c r="O2191" s="53">
        <v>220</v>
      </c>
      <c r="P2191" s="53">
        <v>50</v>
      </c>
      <c r="Q2191" s="57">
        <f t="shared" si="914"/>
        <v>170</v>
      </c>
      <c r="R2191" s="59">
        <v>25</v>
      </c>
      <c r="S2191" s="53">
        <f>ROUND(R2191/12*7,0)</f>
        <v>15</v>
      </c>
      <c r="T2191" s="58">
        <v>24</v>
      </c>
      <c r="U2191" s="58">
        <v>14</v>
      </c>
      <c r="V2191" s="53">
        <f t="shared" si="916"/>
        <v>10</v>
      </c>
      <c r="W2191" s="59"/>
      <c r="X2191" s="6"/>
    </row>
    <row r="2192" spans="1:24" s="77" customFormat="1" ht="47.25" x14ac:dyDescent="0.25">
      <c r="A2192" s="33" t="s">
        <v>292</v>
      </c>
      <c r="B2192" s="33" t="s">
        <v>333</v>
      </c>
      <c r="C2192" s="42" t="s">
        <v>174</v>
      </c>
      <c r="D2192" s="43" t="s">
        <v>175</v>
      </c>
      <c r="E2192" s="53"/>
      <c r="F2192" s="53"/>
      <c r="G2192" s="53"/>
      <c r="H2192" s="53"/>
      <c r="I2192" s="54"/>
      <c r="J2192" s="50"/>
      <c r="K2192" s="54"/>
      <c r="L2192" s="55"/>
      <c r="M2192" s="59"/>
      <c r="N2192" s="59"/>
      <c r="O2192" s="53"/>
      <c r="P2192" s="53"/>
      <c r="Q2192" s="57">
        <f t="shared" si="914"/>
        <v>0</v>
      </c>
      <c r="R2192" s="53"/>
      <c r="S2192" s="53">
        <f>ROUND(R2192/12*3,0)</f>
        <v>0</v>
      </c>
      <c r="T2192" s="58"/>
      <c r="U2192" s="58"/>
      <c r="V2192" s="53">
        <f t="shared" si="916"/>
        <v>0</v>
      </c>
      <c r="W2192" s="59"/>
      <c r="X2192" s="6"/>
    </row>
    <row r="2193" spans="1:24" s="77" customFormat="1" ht="31.5" x14ac:dyDescent="0.25">
      <c r="A2193" s="33" t="s">
        <v>292</v>
      </c>
      <c r="B2193" s="33" t="s">
        <v>333</v>
      </c>
      <c r="C2193" s="42" t="s">
        <v>129</v>
      </c>
      <c r="D2193" s="43" t="s">
        <v>152</v>
      </c>
      <c r="E2193" s="53">
        <v>212709</v>
      </c>
      <c r="F2193" s="53">
        <f>ROUND(E2193/12*7,2)</f>
        <v>124080.25</v>
      </c>
      <c r="G2193" s="99">
        <v>96156</v>
      </c>
      <c r="H2193" s="99">
        <v>90328</v>
      </c>
      <c r="I2193" s="119"/>
      <c r="J2193" s="55"/>
      <c r="K2193" s="54">
        <f>G2193-F2193</f>
        <v>-27924.25</v>
      </c>
      <c r="L2193" s="55">
        <f>ROUND(K2193*100/-F2193,2)</f>
        <v>22.5</v>
      </c>
      <c r="M2193" s="59"/>
      <c r="N2193" s="59"/>
      <c r="O2193" s="53">
        <v>1048</v>
      </c>
      <c r="P2193" s="53">
        <v>814</v>
      </c>
      <c r="Q2193" s="57">
        <f t="shared" si="914"/>
        <v>234</v>
      </c>
      <c r="R2193" s="59">
        <v>73</v>
      </c>
      <c r="S2193" s="53">
        <f>ROUND(R2193/12*7,0)</f>
        <v>43</v>
      </c>
      <c r="T2193" s="58">
        <v>31</v>
      </c>
      <c r="U2193" s="58">
        <v>31</v>
      </c>
      <c r="V2193" s="53">
        <f t="shared" si="916"/>
        <v>0</v>
      </c>
      <c r="W2193" s="59"/>
      <c r="X2193" s="6"/>
    </row>
    <row r="2194" spans="1:24" s="77" customFormat="1" ht="31.5" x14ac:dyDescent="0.25">
      <c r="A2194" s="33" t="s">
        <v>292</v>
      </c>
      <c r="B2194" s="33" t="s">
        <v>333</v>
      </c>
      <c r="C2194" s="42" t="s">
        <v>176</v>
      </c>
      <c r="D2194" s="43" t="s">
        <v>177</v>
      </c>
      <c r="E2194" s="53"/>
      <c r="F2194" s="53"/>
      <c r="G2194" s="53"/>
      <c r="H2194" s="53"/>
      <c r="I2194" s="54"/>
      <c r="J2194" s="50"/>
      <c r="K2194" s="54"/>
      <c r="L2194" s="55"/>
      <c r="M2194" s="59"/>
      <c r="N2194" s="59"/>
      <c r="O2194" s="53"/>
      <c r="P2194" s="53"/>
      <c r="Q2194" s="57">
        <f t="shared" si="914"/>
        <v>0</v>
      </c>
      <c r="R2194" s="53"/>
      <c r="S2194" s="53">
        <f>ROUND(R2194/12*3,0)</f>
        <v>0</v>
      </c>
      <c r="T2194" s="58"/>
      <c r="U2194" s="58"/>
      <c r="V2194" s="53">
        <f t="shared" si="916"/>
        <v>0</v>
      </c>
      <c r="W2194" s="59"/>
      <c r="X2194" s="6"/>
    </row>
    <row r="2195" spans="1:24" s="77" customFormat="1" ht="15.75" x14ac:dyDescent="0.25">
      <c r="A2195" s="33" t="s">
        <v>292</v>
      </c>
      <c r="B2195" s="33" t="s">
        <v>333</v>
      </c>
      <c r="C2195" s="42" t="s">
        <v>131</v>
      </c>
      <c r="D2195" s="43" t="s">
        <v>153</v>
      </c>
      <c r="E2195" s="53">
        <v>353372</v>
      </c>
      <c r="F2195" s="53">
        <f>ROUND(E2195/12*7,2)</f>
        <v>206133.67</v>
      </c>
      <c r="G2195" s="99">
        <v>167387</v>
      </c>
      <c r="H2195" s="99">
        <v>167387</v>
      </c>
      <c r="I2195" s="119"/>
      <c r="J2195" s="55"/>
      <c r="K2195" s="54">
        <f>G2195-F2195</f>
        <v>-38746.670000000013</v>
      </c>
      <c r="L2195" s="55">
        <f>ROUND(K2195*100/-F2195,2)</f>
        <v>18.8</v>
      </c>
      <c r="M2195" s="59"/>
      <c r="N2195" s="59"/>
      <c r="O2195" s="53">
        <v>991</v>
      </c>
      <c r="P2195" s="53">
        <v>991</v>
      </c>
      <c r="Q2195" s="57">
        <f t="shared" si="914"/>
        <v>0</v>
      </c>
      <c r="R2195" s="59">
        <v>95</v>
      </c>
      <c r="S2195" s="53">
        <f>ROUND(R2195/12*7,0)</f>
        <v>55</v>
      </c>
      <c r="T2195" s="58">
        <v>45</v>
      </c>
      <c r="U2195" s="58">
        <v>45</v>
      </c>
      <c r="V2195" s="53">
        <f t="shared" si="916"/>
        <v>0</v>
      </c>
      <c r="W2195" s="59"/>
      <c r="X2195" s="6"/>
    </row>
    <row r="2196" spans="1:24" s="77" customFormat="1" ht="31.5" x14ac:dyDescent="0.25">
      <c r="A2196" s="33" t="s">
        <v>292</v>
      </c>
      <c r="B2196" s="33" t="s">
        <v>333</v>
      </c>
      <c r="C2196" s="42" t="s">
        <v>178</v>
      </c>
      <c r="D2196" s="43" t="s">
        <v>179</v>
      </c>
      <c r="E2196" s="53"/>
      <c r="F2196" s="53"/>
      <c r="G2196" s="53"/>
      <c r="H2196" s="53"/>
      <c r="I2196" s="54"/>
      <c r="J2196" s="50"/>
      <c r="K2196" s="54"/>
      <c r="L2196" s="55"/>
      <c r="M2196" s="59"/>
      <c r="N2196" s="59"/>
      <c r="O2196" s="53"/>
      <c r="P2196" s="53"/>
      <c r="Q2196" s="57">
        <f t="shared" si="914"/>
        <v>0</v>
      </c>
      <c r="R2196" s="53"/>
      <c r="S2196" s="53">
        <f>ROUND(R2196/12*3,0)</f>
        <v>0</v>
      </c>
      <c r="T2196" s="58"/>
      <c r="U2196" s="58"/>
      <c r="V2196" s="53">
        <f t="shared" si="916"/>
        <v>0</v>
      </c>
      <c r="W2196" s="59"/>
      <c r="X2196" s="6"/>
    </row>
    <row r="2197" spans="1:24" s="77" customFormat="1" ht="31.5" x14ac:dyDescent="0.25">
      <c r="A2197" s="33" t="s">
        <v>292</v>
      </c>
      <c r="B2197" s="33" t="s">
        <v>333</v>
      </c>
      <c r="C2197" s="42" t="s">
        <v>132</v>
      </c>
      <c r="D2197" s="43" t="s">
        <v>154</v>
      </c>
      <c r="E2197" s="53"/>
      <c r="F2197" s="53"/>
      <c r="G2197" s="53"/>
      <c r="H2197" s="53"/>
      <c r="I2197" s="54"/>
      <c r="J2197" s="50"/>
      <c r="K2197" s="54"/>
      <c r="L2197" s="55"/>
      <c r="M2197" s="59"/>
      <c r="N2197" s="59"/>
      <c r="O2197" s="53"/>
      <c r="P2197" s="53"/>
      <c r="Q2197" s="57">
        <f t="shared" si="914"/>
        <v>0</v>
      </c>
      <c r="R2197" s="53"/>
      <c r="S2197" s="53">
        <f>ROUND(R2197/12*3,0)</f>
        <v>0</v>
      </c>
      <c r="T2197" s="58"/>
      <c r="U2197" s="58"/>
      <c r="V2197" s="53">
        <f t="shared" si="916"/>
        <v>0</v>
      </c>
      <c r="W2197" s="59"/>
      <c r="X2197" s="6"/>
    </row>
    <row r="2198" spans="1:24" s="77" customFormat="1" ht="15.75" x14ac:dyDescent="0.25">
      <c r="A2198" s="33" t="s">
        <v>292</v>
      </c>
      <c r="B2198" s="33" t="s">
        <v>333</v>
      </c>
      <c r="C2198" s="42" t="s">
        <v>133</v>
      </c>
      <c r="D2198" s="43" t="s">
        <v>155</v>
      </c>
      <c r="E2198" s="53"/>
      <c r="F2198" s="53"/>
      <c r="G2198" s="53"/>
      <c r="H2198" s="53"/>
      <c r="I2198" s="54"/>
      <c r="J2198" s="50"/>
      <c r="K2198" s="54"/>
      <c r="L2198" s="55"/>
      <c r="M2198" s="59"/>
      <c r="N2198" s="59"/>
      <c r="O2198" s="53"/>
      <c r="P2198" s="53"/>
      <c r="Q2198" s="57">
        <f t="shared" si="914"/>
        <v>0</v>
      </c>
      <c r="R2198" s="53"/>
      <c r="S2198" s="53">
        <f>ROUND(R2198/12*3,0)</f>
        <v>0</v>
      </c>
      <c r="T2198" s="58"/>
      <c r="U2198" s="58"/>
      <c r="V2198" s="53">
        <f t="shared" si="916"/>
        <v>0</v>
      </c>
      <c r="W2198" s="59"/>
      <c r="X2198" s="6"/>
    </row>
    <row r="2199" spans="1:24" s="77" customFormat="1" ht="15.75" x14ac:dyDescent="0.25">
      <c r="A2199" s="33" t="s">
        <v>292</v>
      </c>
      <c r="B2199" s="33" t="s">
        <v>333</v>
      </c>
      <c r="C2199" s="42" t="s">
        <v>135</v>
      </c>
      <c r="D2199" s="43" t="s">
        <v>156</v>
      </c>
      <c r="E2199" s="53"/>
      <c r="F2199" s="53"/>
      <c r="G2199" s="53"/>
      <c r="H2199" s="53"/>
      <c r="I2199" s="54"/>
      <c r="J2199" s="50"/>
      <c r="K2199" s="54"/>
      <c r="L2199" s="55"/>
      <c r="M2199" s="59"/>
      <c r="N2199" s="59"/>
      <c r="O2199" s="53"/>
      <c r="P2199" s="53"/>
      <c r="Q2199" s="57">
        <f t="shared" si="914"/>
        <v>0</v>
      </c>
      <c r="R2199" s="53"/>
      <c r="S2199" s="53">
        <f>ROUND(R2199/12*3,0)</f>
        <v>0</v>
      </c>
      <c r="T2199" s="58"/>
      <c r="U2199" s="58"/>
      <c r="V2199" s="53">
        <f t="shared" si="916"/>
        <v>0</v>
      </c>
      <c r="W2199" s="59"/>
      <c r="X2199" s="6"/>
    </row>
    <row r="2200" spans="1:24" s="77" customFormat="1" ht="31.5" x14ac:dyDescent="0.25">
      <c r="A2200" s="33" t="s">
        <v>292</v>
      </c>
      <c r="B2200" s="33" t="s">
        <v>333</v>
      </c>
      <c r="C2200" s="42" t="s">
        <v>136</v>
      </c>
      <c r="D2200" s="43" t="s">
        <v>157</v>
      </c>
      <c r="E2200" s="53">
        <v>9461</v>
      </c>
      <c r="F2200" s="53">
        <f>ROUND(E2200/12*7,2)</f>
        <v>5518.92</v>
      </c>
      <c r="G2200" s="99">
        <v>9461</v>
      </c>
      <c r="H2200" s="99">
        <v>9461</v>
      </c>
      <c r="I2200" s="119">
        <f>G2200-F2200</f>
        <v>3942.08</v>
      </c>
      <c r="J2200" s="55">
        <f>ROUND(I2200/F2200*100,2)</f>
        <v>71.430000000000007</v>
      </c>
      <c r="K2200" s="54"/>
      <c r="L2200" s="55"/>
      <c r="M2200" s="59"/>
      <c r="N2200" s="59"/>
      <c r="O2200" s="53">
        <v>180</v>
      </c>
      <c r="P2200" s="53">
        <v>180</v>
      </c>
      <c r="Q2200" s="57">
        <f t="shared" si="914"/>
        <v>0</v>
      </c>
      <c r="R2200" s="59">
        <v>2</v>
      </c>
      <c r="S2200" s="53">
        <f>ROUND(R2200/12*7,0)</f>
        <v>1</v>
      </c>
      <c r="T2200" s="58">
        <v>2</v>
      </c>
      <c r="U2200" s="58">
        <v>2</v>
      </c>
      <c r="V2200" s="53">
        <f t="shared" si="916"/>
        <v>0</v>
      </c>
      <c r="W2200" s="59"/>
      <c r="X2200" s="6"/>
    </row>
    <row r="2201" spans="1:24" s="77" customFormat="1" ht="47.25" x14ac:dyDescent="0.25">
      <c r="A2201" s="33" t="s">
        <v>292</v>
      </c>
      <c r="B2201" s="33" t="s">
        <v>333</v>
      </c>
      <c r="C2201" s="42" t="s">
        <v>134</v>
      </c>
      <c r="D2201" s="43" t="s">
        <v>158</v>
      </c>
      <c r="E2201" s="53"/>
      <c r="F2201" s="53"/>
      <c r="G2201" s="53"/>
      <c r="H2201" s="53"/>
      <c r="I2201" s="54"/>
      <c r="J2201" s="50"/>
      <c r="K2201" s="54"/>
      <c r="L2201" s="55"/>
      <c r="M2201" s="59"/>
      <c r="N2201" s="59"/>
      <c r="O2201" s="53"/>
      <c r="P2201" s="53"/>
      <c r="Q2201" s="57">
        <f t="shared" si="914"/>
        <v>0</v>
      </c>
      <c r="R2201" s="53"/>
      <c r="S2201" s="53">
        <f t="shared" ref="S2201:S2219" si="917">ROUND(R2201/12*3,0)</f>
        <v>0</v>
      </c>
      <c r="T2201" s="58"/>
      <c r="U2201" s="58"/>
      <c r="V2201" s="53">
        <f t="shared" si="916"/>
        <v>0</v>
      </c>
      <c r="W2201" s="59"/>
      <c r="X2201" s="6"/>
    </row>
    <row r="2202" spans="1:24" s="77" customFormat="1" ht="15.75" x14ac:dyDescent="0.25">
      <c r="A2202" s="33" t="s">
        <v>292</v>
      </c>
      <c r="B2202" s="33" t="s">
        <v>333</v>
      </c>
      <c r="C2202" s="42" t="s">
        <v>138</v>
      </c>
      <c r="D2202" s="43" t="s">
        <v>159</v>
      </c>
      <c r="E2202" s="53"/>
      <c r="F2202" s="53"/>
      <c r="G2202" s="53"/>
      <c r="H2202" s="53"/>
      <c r="I2202" s="54"/>
      <c r="J2202" s="50"/>
      <c r="K2202" s="54"/>
      <c r="L2202" s="55"/>
      <c r="M2202" s="59"/>
      <c r="N2202" s="59"/>
      <c r="O2202" s="53"/>
      <c r="P2202" s="53"/>
      <c r="Q2202" s="57">
        <f t="shared" si="914"/>
        <v>0</v>
      </c>
      <c r="R2202" s="53"/>
      <c r="S2202" s="53">
        <f t="shared" si="917"/>
        <v>0</v>
      </c>
      <c r="T2202" s="58"/>
      <c r="U2202" s="58"/>
      <c r="V2202" s="53">
        <f t="shared" si="916"/>
        <v>0</v>
      </c>
      <c r="W2202" s="59"/>
      <c r="X2202" s="6"/>
    </row>
    <row r="2203" spans="1:24" s="77" customFormat="1" ht="15.75" x14ac:dyDescent="0.25">
      <c r="A2203" s="33" t="s">
        <v>292</v>
      </c>
      <c r="B2203" s="33" t="s">
        <v>333</v>
      </c>
      <c r="C2203" s="42" t="s">
        <v>180</v>
      </c>
      <c r="D2203" s="43" t="s">
        <v>181</v>
      </c>
      <c r="E2203" s="53"/>
      <c r="F2203" s="53"/>
      <c r="G2203" s="53"/>
      <c r="H2203" s="53"/>
      <c r="I2203" s="54"/>
      <c r="J2203" s="50"/>
      <c r="K2203" s="54"/>
      <c r="L2203" s="55"/>
      <c r="M2203" s="59"/>
      <c r="N2203" s="59"/>
      <c r="O2203" s="53"/>
      <c r="P2203" s="53"/>
      <c r="Q2203" s="57">
        <f t="shared" si="914"/>
        <v>0</v>
      </c>
      <c r="R2203" s="53"/>
      <c r="S2203" s="53">
        <f t="shared" si="917"/>
        <v>0</v>
      </c>
      <c r="T2203" s="58"/>
      <c r="U2203" s="58"/>
      <c r="V2203" s="53">
        <f t="shared" si="916"/>
        <v>0</v>
      </c>
      <c r="W2203" s="59"/>
      <c r="X2203" s="6"/>
    </row>
    <row r="2204" spans="1:24" s="77" customFormat="1" ht="31.5" x14ac:dyDescent="0.25">
      <c r="A2204" s="33" t="s">
        <v>292</v>
      </c>
      <c r="B2204" s="33" t="s">
        <v>333</v>
      </c>
      <c r="C2204" s="42" t="s">
        <v>137</v>
      </c>
      <c r="D2204" s="43" t="s">
        <v>160</v>
      </c>
      <c r="E2204" s="53"/>
      <c r="F2204" s="53"/>
      <c r="G2204" s="53"/>
      <c r="H2204" s="53"/>
      <c r="I2204" s="54"/>
      <c r="J2204" s="50"/>
      <c r="K2204" s="54"/>
      <c r="L2204" s="55"/>
      <c r="M2204" s="59"/>
      <c r="N2204" s="59"/>
      <c r="O2204" s="53"/>
      <c r="P2204" s="53"/>
      <c r="Q2204" s="57">
        <f t="shared" si="914"/>
        <v>0</v>
      </c>
      <c r="R2204" s="53"/>
      <c r="S2204" s="53">
        <f t="shared" si="917"/>
        <v>0</v>
      </c>
      <c r="T2204" s="58"/>
      <c r="U2204" s="58"/>
      <c r="V2204" s="53">
        <f t="shared" si="916"/>
        <v>0</v>
      </c>
      <c r="W2204" s="59"/>
      <c r="X2204" s="6"/>
    </row>
    <row r="2205" spans="1:24" s="77" customFormat="1" ht="15.75" x14ac:dyDescent="0.25">
      <c r="A2205" s="33" t="s">
        <v>292</v>
      </c>
      <c r="B2205" s="33" t="s">
        <v>333</v>
      </c>
      <c r="C2205" s="42" t="s">
        <v>127</v>
      </c>
      <c r="D2205" s="43" t="s">
        <v>161</v>
      </c>
      <c r="E2205" s="53"/>
      <c r="F2205" s="53"/>
      <c r="G2205" s="53"/>
      <c r="H2205" s="53"/>
      <c r="I2205" s="54"/>
      <c r="J2205" s="50"/>
      <c r="K2205" s="54"/>
      <c r="L2205" s="55"/>
      <c r="M2205" s="59"/>
      <c r="N2205" s="59"/>
      <c r="O2205" s="53"/>
      <c r="P2205" s="53"/>
      <c r="Q2205" s="57">
        <f t="shared" si="914"/>
        <v>0</v>
      </c>
      <c r="R2205" s="53"/>
      <c r="S2205" s="53">
        <f t="shared" si="917"/>
        <v>0</v>
      </c>
      <c r="T2205" s="58"/>
      <c r="U2205" s="58"/>
      <c r="V2205" s="53">
        <f t="shared" si="916"/>
        <v>0</v>
      </c>
      <c r="W2205" s="59"/>
      <c r="X2205" s="6"/>
    </row>
    <row r="2206" spans="1:24" s="77" customFormat="1" ht="31.5" x14ac:dyDescent="0.25">
      <c r="A2206" s="33" t="s">
        <v>292</v>
      </c>
      <c r="B2206" s="33" t="s">
        <v>333</v>
      </c>
      <c r="C2206" s="42" t="s">
        <v>126</v>
      </c>
      <c r="D2206" s="43" t="s">
        <v>162</v>
      </c>
      <c r="E2206" s="53"/>
      <c r="F2206" s="53"/>
      <c r="G2206" s="53"/>
      <c r="H2206" s="53"/>
      <c r="I2206" s="54"/>
      <c r="J2206" s="50"/>
      <c r="K2206" s="54"/>
      <c r="L2206" s="55"/>
      <c r="M2206" s="59"/>
      <c r="N2206" s="59"/>
      <c r="O2206" s="53"/>
      <c r="P2206" s="53"/>
      <c r="Q2206" s="57">
        <f t="shared" si="914"/>
        <v>0</v>
      </c>
      <c r="R2206" s="53"/>
      <c r="S2206" s="53">
        <f t="shared" si="917"/>
        <v>0</v>
      </c>
      <c r="T2206" s="58"/>
      <c r="U2206" s="58"/>
      <c r="V2206" s="53">
        <f t="shared" si="916"/>
        <v>0</v>
      </c>
      <c r="W2206" s="59"/>
      <c r="X2206" s="6"/>
    </row>
    <row r="2207" spans="1:24" s="77" customFormat="1" ht="15.75" x14ac:dyDescent="0.25">
      <c r="A2207" s="33" t="s">
        <v>292</v>
      </c>
      <c r="B2207" s="33" t="s">
        <v>333</v>
      </c>
      <c r="C2207" s="42" t="s">
        <v>122</v>
      </c>
      <c r="D2207" s="43" t="s">
        <v>163</v>
      </c>
      <c r="E2207" s="53"/>
      <c r="F2207" s="53"/>
      <c r="G2207" s="53"/>
      <c r="H2207" s="53"/>
      <c r="I2207" s="54"/>
      <c r="J2207" s="50"/>
      <c r="K2207" s="54"/>
      <c r="L2207" s="55"/>
      <c r="M2207" s="59"/>
      <c r="N2207" s="59"/>
      <c r="O2207" s="53"/>
      <c r="P2207" s="53"/>
      <c r="Q2207" s="57">
        <f t="shared" si="914"/>
        <v>0</v>
      </c>
      <c r="R2207" s="53"/>
      <c r="S2207" s="53">
        <f t="shared" si="917"/>
        <v>0</v>
      </c>
      <c r="T2207" s="58"/>
      <c r="U2207" s="58"/>
      <c r="V2207" s="53">
        <f t="shared" si="916"/>
        <v>0</v>
      </c>
      <c r="W2207" s="59"/>
      <c r="X2207" s="6"/>
    </row>
    <row r="2208" spans="1:24" s="77" customFormat="1" ht="15.75" x14ac:dyDescent="0.25">
      <c r="A2208" s="33" t="s">
        <v>292</v>
      </c>
      <c r="B2208" s="33" t="s">
        <v>333</v>
      </c>
      <c r="C2208" s="42" t="s">
        <v>123</v>
      </c>
      <c r="D2208" s="43" t="s">
        <v>164</v>
      </c>
      <c r="E2208" s="53"/>
      <c r="F2208" s="53"/>
      <c r="G2208" s="53"/>
      <c r="H2208" s="53"/>
      <c r="I2208" s="54"/>
      <c r="J2208" s="50"/>
      <c r="K2208" s="54"/>
      <c r="L2208" s="55"/>
      <c r="M2208" s="59"/>
      <c r="N2208" s="59"/>
      <c r="O2208" s="53"/>
      <c r="P2208" s="53"/>
      <c r="Q2208" s="57">
        <f t="shared" si="914"/>
        <v>0</v>
      </c>
      <c r="R2208" s="53"/>
      <c r="S2208" s="53">
        <f t="shared" si="917"/>
        <v>0</v>
      </c>
      <c r="T2208" s="58"/>
      <c r="U2208" s="58"/>
      <c r="V2208" s="53">
        <f t="shared" si="916"/>
        <v>0</v>
      </c>
      <c r="W2208" s="59"/>
      <c r="X2208" s="6"/>
    </row>
    <row r="2209" spans="1:24" s="77" customFormat="1" ht="15.75" x14ac:dyDescent="0.25">
      <c r="A2209" s="33" t="s">
        <v>292</v>
      </c>
      <c r="B2209" s="33" t="s">
        <v>333</v>
      </c>
      <c r="C2209" s="42" t="s">
        <v>182</v>
      </c>
      <c r="D2209" s="43" t="s">
        <v>183</v>
      </c>
      <c r="E2209" s="53"/>
      <c r="F2209" s="53"/>
      <c r="G2209" s="53"/>
      <c r="H2209" s="53"/>
      <c r="I2209" s="54"/>
      <c r="J2209" s="50"/>
      <c r="K2209" s="54"/>
      <c r="L2209" s="55"/>
      <c r="M2209" s="59"/>
      <c r="N2209" s="59"/>
      <c r="O2209" s="53"/>
      <c r="P2209" s="53"/>
      <c r="Q2209" s="57">
        <f t="shared" si="914"/>
        <v>0</v>
      </c>
      <c r="R2209" s="53"/>
      <c r="S2209" s="53">
        <f t="shared" si="917"/>
        <v>0</v>
      </c>
      <c r="T2209" s="58"/>
      <c r="U2209" s="58"/>
      <c r="V2209" s="53">
        <f t="shared" si="916"/>
        <v>0</v>
      </c>
      <c r="W2209" s="59"/>
      <c r="X2209" s="6"/>
    </row>
    <row r="2210" spans="1:24" s="77" customFormat="1" ht="15.75" x14ac:dyDescent="0.25">
      <c r="A2210" s="33" t="s">
        <v>292</v>
      </c>
      <c r="B2210" s="33" t="s">
        <v>333</v>
      </c>
      <c r="C2210" s="42" t="s">
        <v>184</v>
      </c>
      <c r="D2210" s="43" t="s">
        <v>185</v>
      </c>
      <c r="E2210" s="53"/>
      <c r="F2210" s="53"/>
      <c r="G2210" s="53"/>
      <c r="H2210" s="53"/>
      <c r="I2210" s="54"/>
      <c r="J2210" s="50"/>
      <c r="K2210" s="54"/>
      <c r="L2210" s="55"/>
      <c r="M2210" s="59"/>
      <c r="N2210" s="59"/>
      <c r="O2210" s="53"/>
      <c r="P2210" s="53"/>
      <c r="Q2210" s="57">
        <f t="shared" si="914"/>
        <v>0</v>
      </c>
      <c r="R2210" s="53"/>
      <c r="S2210" s="53">
        <f t="shared" si="917"/>
        <v>0</v>
      </c>
      <c r="T2210" s="58"/>
      <c r="U2210" s="58"/>
      <c r="V2210" s="53">
        <f t="shared" si="916"/>
        <v>0</v>
      </c>
      <c r="W2210" s="59"/>
      <c r="X2210" s="6"/>
    </row>
    <row r="2211" spans="1:24" s="77" customFormat="1" ht="15.75" x14ac:dyDescent="0.25">
      <c r="A2211" s="33" t="s">
        <v>292</v>
      </c>
      <c r="B2211" s="33" t="s">
        <v>333</v>
      </c>
      <c r="C2211" s="42" t="s">
        <v>186</v>
      </c>
      <c r="D2211" s="43" t="s">
        <v>187</v>
      </c>
      <c r="E2211" s="53"/>
      <c r="F2211" s="53"/>
      <c r="G2211" s="53"/>
      <c r="H2211" s="53"/>
      <c r="I2211" s="54"/>
      <c r="J2211" s="50"/>
      <c r="K2211" s="54"/>
      <c r="L2211" s="55"/>
      <c r="M2211" s="59"/>
      <c r="N2211" s="59"/>
      <c r="O2211" s="53"/>
      <c r="P2211" s="53"/>
      <c r="Q2211" s="57">
        <f t="shared" si="914"/>
        <v>0</v>
      </c>
      <c r="R2211" s="53"/>
      <c r="S2211" s="53">
        <f t="shared" si="917"/>
        <v>0</v>
      </c>
      <c r="T2211" s="58"/>
      <c r="U2211" s="58"/>
      <c r="V2211" s="53">
        <f t="shared" si="916"/>
        <v>0</v>
      </c>
      <c r="W2211" s="59"/>
      <c r="X2211" s="6"/>
    </row>
    <row r="2212" spans="1:24" s="77" customFormat="1" ht="31.5" x14ac:dyDescent="0.25">
      <c r="A2212" s="33" t="s">
        <v>292</v>
      </c>
      <c r="B2212" s="33" t="s">
        <v>333</v>
      </c>
      <c r="C2212" s="42" t="s">
        <v>188</v>
      </c>
      <c r="D2212" s="43" t="s">
        <v>189</v>
      </c>
      <c r="E2212" s="53"/>
      <c r="F2212" s="53"/>
      <c r="G2212" s="53"/>
      <c r="H2212" s="53"/>
      <c r="I2212" s="54"/>
      <c r="J2212" s="50"/>
      <c r="K2212" s="54"/>
      <c r="L2212" s="55"/>
      <c r="M2212" s="59"/>
      <c r="N2212" s="59"/>
      <c r="O2212" s="53"/>
      <c r="P2212" s="53"/>
      <c r="Q2212" s="57">
        <f t="shared" si="914"/>
        <v>0</v>
      </c>
      <c r="R2212" s="53"/>
      <c r="S2212" s="53">
        <f t="shared" si="917"/>
        <v>0</v>
      </c>
      <c r="T2212" s="58"/>
      <c r="U2212" s="58"/>
      <c r="V2212" s="53">
        <f t="shared" si="916"/>
        <v>0</v>
      </c>
      <c r="W2212" s="59"/>
      <c r="X2212" s="6"/>
    </row>
    <row r="2213" spans="1:24" s="77" customFormat="1" ht="15.75" x14ac:dyDescent="0.25">
      <c r="A2213" s="33" t="s">
        <v>292</v>
      </c>
      <c r="B2213" s="33" t="s">
        <v>333</v>
      </c>
      <c r="C2213" s="42" t="s">
        <v>124</v>
      </c>
      <c r="D2213" s="43" t="s">
        <v>165</v>
      </c>
      <c r="E2213" s="53"/>
      <c r="F2213" s="53"/>
      <c r="G2213" s="53"/>
      <c r="H2213" s="53"/>
      <c r="I2213" s="54"/>
      <c r="J2213" s="50"/>
      <c r="K2213" s="54"/>
      <c r="L2213" s="55"/>
      <c r="M2213" s="59"/>
      <c r="N2213" s="59"/>
      <c r="O2213" s="53"/>
      <c r="P2213" s="53"/>
      <c r="Q2213" s="57">
        <f t="shared" si="914"/>
        <v>0</v>
      </c>
      <c r="R2213" s="53"/>
      <c r="S2213" s="53">
        <f t="shared" si="917"/>
        <v>0</v>
      </c>
      <c r="T2213" s="58"/>
      <c r="U2213" s="58"/>
      <c r="V2213" s="53">
        <f t="shared" si="916"/>
        <v>0</v>
      </c>
      <c r="W2213" s="59"/>
      <c r="X2213" s="6"/>
    </row>
    <row r="2214" spans="1:24" s="77" customFormat="1" ht="15.75" x14ac:dyDescent="0.25">
      <c r="A2214" s="33" t="s">
        <v>292</v>
      </c>
      <c r="B2214" s="33" t="s">
        <v>333</v>
      </c>
      <c r="C2214" s="42" t="s">
        <v>125</v>
      </c>
      <c r="D2214" s="43" t="s">
        <v>166</v>
      </c>
      <c r="E2214" s="53"/>
      <c r="F2214" s="53"/>
      <c r="G2214" s="53"/>
      <c r="H2214" s="53"/>
      <c r="I2214" s="54"/>
      <c r="J2214" s="50"/>
      <c r="K2214" s="54"/>
      <c r="L2214" s="55"/>
      <c r="M2214" s="59"/>
      <c r="N2214" s="59"/>
      <c r="O2214" s="53"/>
      <c r="P2214" s="53"/>
      <c r="Q2214" s="57">
        <f t="shared" si="914"/>
        <v>0</v>
      </c>
      <c r="R2214" s="53"/>
      <c r="S2214" s="53">
        <f t="shared" si="917"/>
        <v>0</v>
      </c>
      <c r="T2214" s="58"/>
      <c r="U2214" s="58"/>
      <c r="V2214" s="53">
        <f t="shared" si="916"/>
        <v>0</v>
      </c>
      <c r="W2214" s="59"/>
      <c r="X2214" s="6"/>
    </row>
    <row r="2215" spans="1:24" s="77" customFormat="1" ht="47.25" x14ac:dyDescent="0.25">
      <c r="A2215" s="33" t="s">
        <v>292</v>
      </c>
      <c r="B2215" s="33" t="s">
        <v>333</v>
      </c>
      <c r="C2215" s="42" t="s">
        <v>34</v>
      </c>
      <c r="D2215" s="43" t="s">
        <v>167</v>
      </c>
      <c r="E2215" s="53"/>
      <c r="F2215" s="53"/>
      <c r="G2215" s="53"/>
      <c r="H2215" s="53"/>
      <c r="I2215" s="54"/>
      <c r="J2215" s="50"/>
      <c r="K2215" s="54"/>
      <c r="L2215" s="55"/>
      <c r="M2215" s="59"/>
      <c r="N2215" s="59"/>
      <c r="O2215" s="53"/>
      <c r="P2215" s="53"/>
      <c r="Q2215" s="57">
        <f t="shared" si="914"/>
        <v>0</v>
      </c>
      <c r="R2215" s="53"/>
      <c r="S2215" s="53">
        <f t="shared" si="917"/>
        <v>0</v>
      </c>
      <c r="T2215" s="58"/>
      <c r="U2215" s="58"/>
      <c r="V2215" s="53">
        <f t="shared" si="916"/>
        <v>0</v>
      </c>
      <c r="W2215" s="59"/>
      <c r="X2215" s="6"/>
    </row>
    <row r="2216" spans="1:24" s="77" customFormat="1" ht="15.75" x14ac:dyDescent="0.25">
      <c r="A2216" s="33" t="s">
        <v>292</v>
      </c>
      <c r="B2216" s="33" t="s">
        <v>333</v>
      </c>
      <c r="C2216" s="42" t="s">
        <v>35</v>
      </c>
      <c r="D2216" s="43" t="s">
        <v>168</v>
      </c>
      <c r="E2216" s="53"/>
      <c r="F2216" s="53"/>
      <c r="G2216" s="53"/>
      <c r="H2216" s="53"/>
      <c r="I2216" s="54"/>
      <c r="J2216" s="50"/>
      <c r="K2216" s="54"/>
      <c r="L2216" s="55"/>
      <c r="M2216" s="59"/>
      <c r="N2216" s="59"/>
      <c r="O2216" s="53"/>
      <c r="P2216" s="53"/>
      <c r="Q2216" s="57">
        <f t="shared" ref="Q2216:Q2237" si="918">O2216-P2216</f>
        <v>0</v>
      </c>
      <c r="R2216" s="53"/>
      <c r="S2216" s="53">
        <f t="shared" si="917"/>
        <v>0</v>
      </c>
      <c r="T2216" s="58"/>
      <c r="U2216" s="58"/>
      <c r="V2216" s="53">
        <f t="shared" ref="V2216:V2237" si="919">T2216-U2216</f>
        <v>0</v>
      </c>
      <c r="W2216" s="59"/>
      <c r="X2216" s="6"/>
    </row>
    <row r="2217" spans="1:24" s="77" customFormat="1" ht="31.5" x14ac:dyDescent="0.25">
      <c r="A2217" s="33" t="s">
        <v>292</v>
      </c>
      <c r="B2217" s="33" t="s">
        <v>333</v>
      </c>
      <c r="C2217" s="42" t="s">
        <v>36</v>
      </c>
      <c r="D2217" s="43" t="s">
        <v>190</v>
      </c>
      <c r="E2217" s="53"/>
      <c r="F2217" s="53"/>
      <c r="G2217" s="53"/>
      <c r="H2217" s="53"/>
      <c r="I2217" s="122"/>
      <c r="J2217" s="54"/>
      <c r="K2217" s="54"/>
      <c r="L2217" s="55"/>
      <c r="M2217" s="59"/>
      <c r="N2217" s="59"/>
      <c r="O2217" s="53"/>
      <c r="P2217" s="53"/>
      <c r="Q2217" s="57">
        <f t="shared" si="918"/>
        <v>0</v>
      </c>
      <c r="R2217" s="53"/>
      <c r="S2217" s="53">
        <f t="shared" si="917"/>
        <v>0</v>
      </c>
      <c r="T2217" s="58"/>
      <c r="U2217" s="58"/>
      <c r="V2217" s="53">
        <f t="shared" si="919"/>
        <v>0</v>
      </c>
      <c r="W2217" s="59"/>
      <c r="X2217" s="6"/>
    </row>
    <row r="2218" spans="1:24" s="77" customFormat="1" ht="31.5" x14ac:dyDescent="0.25">
      <c r="A2218" s="33" t="s">
        <v>292</v>
      </c>
      <c r="B2218" s="33" t="s">
        <v>333</v>
      </c>
      <c r="C2218" s="42" t="s">
        <v>37</v>
      </c>
      <c r="D2218" s="43" t="s">
        <v>191</v>
      </c>
      <c r="E2218" s="53"/>
      <c r="F2218" s="53"/>
      <c r="G2218" s="53"/>
      <c r="H2218" s="53"/>
      <c r="I2218" s="54"/>
      <c r="J2218" s="50"/>
      <c r="K2218" s="54"/>
      <c r="L2218" s="55"/>
      <c r="M2218" s="59"/>
      <c r="N2218" s="59"/>
      <c r="O2218" s="53"/>
      <c r="P2218" s="53"/>
      <c r="Q2218" s="57">
        <f t="shared" si="918"/>
        <v>0</v>
      </c>
      <c r="R2218" s="53"/>
      <c r="S2218" s="53">
        <f t="shared" si="917"/>
        <v>0</v>
      </c>
      <c r="T2218" s="58"/>
      <c r="U2218" s="58"/>
      <c r="V2218" s="53">
        <f t="shared" si="919"/>
        <v>0</v>
      </c>
      <c r="W2218" s="59"/>
      <c r="X2218" s="6"/>
    </row>
    <row r="2219" spans="1:24" s="77" customFormat="1" ht="31.5" x14ac:dyDescent="0.25">
      <c r="A2219" s="33" t="s">
        <v>292</v>
      </c>
      <c r="B2219" s="33" t="s">
        <v>333</v>
      </c>
      <c r="C2219" s="42" t="s">
        <v>38</v>
      </c>
      <c r="D2219" s="43" t="s">
        <v>169</v>
      </c>
      <c r="E2219" s="53"/>
      <c r="F2219" s="53"/>
      <c r="G2219" s="53"/>
      <c r="H2219" s="53"/>
      <c r="I2219" s="54"/>
      <c r="J2219" s="50"/>
      <c r="K2219" s="54"/>
      <c r="L2219" s="55"/>
      <c r="M2219" s="59"/>
      <c r="N2219" s="59"/>
      <c r="O2219" s="53"/>
      <c r="P2219" s="53"/>
      <c r="Q2219" s="57">
        <f t="shared" si="918"/>
        <v>0</v>
      </c>
      <c r="R2219" s="53"/>
      <c r="S2219" s="53">
        <f t="shared" si="917"/>
        <v>0</v>
      </c>
      <c r="T2219" s="58"/>
      <c r="U2219" s="58"/>
      <c r="V2219" s="53">
        <f t="shared" si="919"/>
        <v>0</v>
      </c>
      <c r="W2219" s="59"/>
      <c r="X2219" s="6"/>
    </row>
    <row r="2220" spans="1:24" s="77" customFormat="1" ht="15.75" x14ac:dyDescent="0.25">
      <c r="A2220" s="33" t="s">
        <v>292</v>
      </c>
      <c r="B2220" s="33" t="s">
        <v>333</v>
      </c>
      <c r="C2220" s="42" t="s">
        <v>39</v>
      </c>
      <c r="D2220" s="43" t="s">
        <v>170</v>
      </c>
      <c r="E2220" s="53">
        <v>470241</v>
      </c>
      <c r="F2220" s="53">
        <f>ROUND(E2220/12*7,2)</f>
        <v>274307.25</v>
      </c>
      <c r="G2220" s="99">
        <v>288117</v>
      </c>
      <c r="H2220" s="99">
        <v>273188</v>
      </c>
      <c r="I2220" s="119">
        <f>G2220-F2220</f>
        <v>13809.75</v>
      </c>
      <c r="J2220" s="55">
        <f>ROUND(I2220/F2220*100,2)</f>
        <v>5.03</v>
      </c>
      <c r="K2220" s="54"/>
      <c r="L2220" s="55"/>
      <c r="M2220" s="59"/>
      <c r="N2220" s="59"/>
      <c r="O2220" s="53">
        <v>18307</v>
      </c>
      <c r="P2220" s="53">
        <v>17459</v>
      </c>
      <c r="Q2220" s="57">
        <f t="shared" si="918"/>
        <v>848</v>
      </c>
      <c r="R2220" s="59">
        <v>315</v>
      </c>
      <c r="S2220" s="53">
        <f>ROUND(R2220/12*7,0)</f>
        <v>184</v>
      </c>
      <c r="T2220" s="58">
        <v>193</v>
      </c>
      <c r="U2220" s="58">
        <v>183</v>
      </c>
      <c r="V2220" s="53">
        <f t="shared" si="919"/>
        <v>10</v>
      </c>
      <c r="W2220" s="59"/>
      <c r="X2220" s="6"/>
    </row>
    <row r="2221" spans="1:24" s="77" customFormat="1" ht="47.25" x14ac:dyDescent="0.25">
      <c r="A2221" s="33" t="s">
        <v>292</v>
      </c>
      <c r="B2221" s="33" t="s">
        <v>333</v>
      </c>
      <c r="C2221" s="42" t="s">
        <v>40</v>
      </c>
      <c r="D2221" s="43" t="s">
        <v>172</v>
      </c>
      <c r="E2221" s="53"/>
      <c r="F2221" s="53"/>
      <c r="G2221" s="53"/>
      <c r="H2221" s="53"/>
      <c r="I2221" s="54"/>
      <c r="J2221" s="50"/>
      <c r="K2221" s="54"/>
      <c r="L2221" s="55"/>
      <c r="M2221" s="59"/>
      <c r="N2221" s="59"/>
      <c r="O2221" s="53"/>
      <c r="P2221" s="53"/>
      <c r="Q2221" s="57">
        <f t="shared" si="918"/>
        <v>0</v>
      </c>
      <c r="R2221" s="53"/>
      <c r="S2221" s="53">
        <f t="shared" ref="S2221:S2227" si="920">ROUND(R2221/12*3,0)</f>
        <v>0</v>
      </c>
      <c r="T2221" s="58"/>
      <c r="U2221" s="58"/>
      <c r="V2221" s="53">
        <f t="shared" si="919"/>
        <v>0</v>
      </c>
      <c r="W2221" s="59"/>
      <c r="X2221" s="6"/>
    </row>
    <row r="2222" spans="1:24" s="77" customFormat="1" ht="15.75" x14ac:dyDescent="0.25">
      <c r="A2222" s="33" t="s">
        <v>292</v>
      </c>
      <c r="B2222" s="33" t="s">
        <v>333</v>
      </c>
      <c r="C2222" s="42" t="s">
        <v>41</v>
      </c>
      <c r="D2222" s="43" t="s">
        <v>171</v>
      </c>
      <c r="E2222" s="53"/>
      <c r="F2222" s="53"/>
      <c r="G2222" s="53"/>
      <c r="H2222" s="53"/>
      <c r="I2222" s="54"/>
      <c r="J2222" s="50"/>
      <c r="K2222" s="54"/>
      <c r="L2222" s="55"/>
      <c r="M2222" s="59"/>
      <c r="N2222" s="59"/>
      <c r="O2222" s="53"/>
      <c r="P2222" s="53"/>
      <c r="Q2222" s="57">
        <f t="shared" si="918"/>
        <v>0</v>
      </c>
      <c r="R2222" s="53"/>
      <c r="S2222" s="53">
        <f t="shared" si="920"/>
        <v>0</v>
      </c>
      <c r="T2222" s="58"/>
      <c r="U2222" s="58"/>
      <c r="V2222" s="53">
        <f t="shared" si="919"/>
        <v>0</v>
      </c>
      <c r="W2222" s="59"/>
      <c r="X2222" s="6"/>
    </row>
    <row r="2223" spans="1:24" s="77" customFormat="1" ht="15.75" x14ac:dyDescent="0.25">
      <c r="A2223" s="33" t="s">
        <v>292</v>
      </c>
      <c r="B2223" s="33" t="s">
        <v>333</v>
      </c>
      <c r="C2223" s="42" t="s">
        <v>42</v>
      </c>
      <c r="D2223" s="43" t="s">
        <v>192</v>
      </c>
      <c r="E2223" s="53"/>
      <c r="F2223" s="53"/>
      <c r="G2223" s="53"/>
      <c r="H2223" s="53"/>
      <c r="I2223" s="54"/>
      <c r="J2223" s="50"/>
      <c r="K2223" s="54"/>
      <c r="L2223" s="55"/>
      <c r="M2223" s="59"/>
      <c r="N2223" s="59"/>
      <c r="O2223" s="53"/>
      <c r="P2223" s="53"/>
      <c r="Q2223" s="57">
        <f t="shared" si="918"/>
        <v>0</v>
      </c>
      <c r="R2223" s="53"/>
      <c r="S2223" s="53">
        <f t="shared" si="920"/>
        <v>0</v>
      </c>
      <c r="T2223" s="58"/>
      <c r="U2223" s="58"/>
      <c r="V2223" s="53">
        <f t="shared" si="919"/>
        <v>0</v>
      </c>
      <c r="W2223" s="59"/>
      <c r="X2223" s="6"/>
    </row>
    <row r="2224" spans="1:24" s="77" customFormat="1" ht="15.75" x14ac:dyDescent="0.25">
      <c r="A2224" s="33" t="s">
        <v>292</v>
      </c>
      <c r="B2224" s="33" t="s">
        <v>333</v>
      </c>
      <c r="C2224" s="42" t="s">
        <v>43</v>
      </c>
      <c r="D2224" s="43" t="s">
        <v>193</v>
      </c>
      <c r="E2224" s="53"/>
      <c r="F2224" s="53"/>
      <c r="G2224" s="53"/>
      <c r="H2224" s="53"/>
      <c r="I2224" s="54"/>
      <c r="J2224" s="50"/>
      <c r="K2224" s="54"/>
      <c r="L2224" s="55"/>
      <c r="M2224" s="59"/>
      <c r="N2224" s="59"/>
      <c r="O2224" s="53"/>
      <c r="P2224" s="53"/>
      <c r="Q2224" s="57">
        <f t="shared" si="918"/>
        <v>0</v>
      </c>
      <c r="R2224" s="53"/>
      <c r="S2224" s="53">
        <f t="shared" si="920"/>
        <v>0</v>
      </c>
      <c r="T2224" s="58"/>
      <c r="U2224" s="58"/>
      <c r="V2224" s="53">
        <f t="shared" si="919"/>
        <v>0</v>
      </c>
      <c r="W2224" s="59"/>
      <c r="X2224" s="6"/>
    </row>
    <row r="2225" spans="1:26" s="77" customFormat="1" ht="15.75" x14ac:dyDescent="0.25">
      <c r="A2225" s="33" t="s">
        <v>292</v>
      </c>
      <c r="B2225" s="33" t="s">
        <v>333</v>
      </c>
      <c r="C2225" s="42" t="s">
        <v>44</v>
      </c>
      <c r="D2225" s="43" t="s">
        <v>173</v>
      </c>
      <c r="E2225" s="53"/>
      <c r="F2225" s="53"/>
      <c r="G2225" s="53"/>
      <c r="H2225" s="53"/>
      <c r="I2225" s="54"/>
      <c r="J2225" s="50"/>
      <c r="K2225" s="54"/>
      <c r="L2225" s="55"/>
      <c r="M2225" s="59"/>
      <c r="N2225" s="59"/>
      <c r="O2225" s="53"/>
      <c r="P2225" s="53"/>
      <c r="Q2225" s="57">
        <f t="shared" si="918"/>
        <v>0</v>
      </c>
      <c r="R2225" s="53"/>
      <c r="S2225" s="53">
        <f t="shared" si="920"/>
        <v>0</v>
      </c>
      <c r="T2225" s="58"/>
      <c r="U2225" s="58"/>
      <c r="V2225" s="53">
        <f t="shared" si="919"/>
        <v>0</v>
      </c>
      <c r="W2225" s="59"/>
      <c r="X2225" s="6"/>
    </row>
    <row r="2226" spans="1:26" s="77" customFormat="1" ht="15.75" x14ac:dyDescent="0.25">
      <c r="A2226" s="33" t="s">
        <v>292</v>
      </c>
      <c r="B2226" s="33" t="s">
        <v>333</v>
      </c>
      <c r="C2226" s="42" t="s">
        <v>45</v>
      </c>
      <c r="D2226" s="43" t="s">
        <v>187</v>
      </c>
      <c r="E2226" s="53"/>
      <c r="F2226" s="53"/>
      <c r="G2226" s="53"/>
      <c r="H2226" s="53"/>
      <c r="I2226" s="54"/>
      <c r="J2226" s="50"/>
      <c r="K2226" s="54"/>
      <c r="L2226" s="55"/>
      <c r="M2226" s="59"/>
      <c r="N2226" s="59"/>
      <c r="O2226" s="53"/>
      <c r="P2226" s="53"/>
      <c r="Q2226" s="57">
        <f t="shared" si="918"/>
        <v>0</v>
      </c>
      <c r="R2226" s="53"/>
      <c r="S2226" s="53">
        <f t="shared" si="920"/>
        <v>0</v>
      </c>
      <c r="T2226" s="58"/>
      <c r="U2226" s="58"/>
      <c r="V2226" s="53">
        <f t="shared" si="919"/>
        <v>0</v>
      </c>
      <c r="W2226" s="59"/>
      <c r="X2226" s="6"/>
    </row>
    <row r="2227" spans="1:26" s="77" customFormat="1" ht="15.75" x14ac:dyDescent="0.25">
      <c r="A2227" s="33" t="s">
        <v>292</v>
      </c>
      <c r="B2227" s="33" t="s">
        <v>333</v>
      </c>
      <c r="C2227" s="42" t="s">
        <v>46</v>
      </c>
      <c r="D2227" s="43" t="s">
        <v>194</v>
      </c>
      <c r="E2227" s="53"/>
      <c r="F2227" s="53"/>
      <c r="G2227" s="53"/>
      <c r="H2227" s="53"/>
      <c r="I2227" s="54"/>
      <c r="J2227" s="50"/>
      <c r="K2227" s="54"/>
      <c r="L2227" s="55"/>
      <c r="M2227" s="59"/>
      <c r="N2227" s="59"/>
      <c r="O2227" s="53"/>
      <c r="P2227" s="53"/>
      <c r="Q2227" s="57">
        <f t="shared" si="918"/>
        <v>0</v>
      </c>
      <c r="R2227" s="53"/>
      <c r="S2227" s="53">
        <f t="shared" si="920"/>
        <v>0</v>
      </c>
      <c r="T2227" s="58"/>
      <c r="U2227" s="58"/>
      <c r="V2227" s="53">
        <f t="shared" si="919"/>
        <v>0</v>
      </c>
      <c r="W2227" s="59"/>
      <c r="X2227" s="6"/>
    </row>
    <row r="2228" spans="1:26" s="77" customFormat="1" ht="15.75" x14ac:dyDescent="0.25">
      <c r="A2228" s="33" t="s">
        <v>292</v>
      </c>
      <c r="B2228" s="33" t="s">
        <v>333</v>
      </c>
      <c r="C2228" s="42" t="s">
        <v>47</v>
      </c>
      <c r="D2228" s="43" t="s">
        <v>121</v>
      </c>
      <c r="E2228" s="53">
        <v>64673</v>
      </c>
      <c r="F2228" s="53">
        <f>ROUND(E2228/12*7,2)</f>
        <v>37725.919999999998</v>
      </c>
      <c r="G2228" s="99">
        <v>39241</v>
      </c>
      <c r="H2228" s="99">
        <v>37459</v>
      </c>
      <c r="I2228" s="119">
        <f>G2228-F2228</f>
        <v>1515.0800000000017</v>
      </c>
      <c r="J2228" s="55">
        <f>ROUND(I2228/F2228*100,2)</f>
        <v>4.0199999999999996</v>
      </c>
      <c r="K2228" s="54"/>
      <c r="L2228" s="55"/>
      <c r="M2228" s="59"/>
      <c r="N2228" s="59"/>
      <c r="O2228" s="53">
        <v>615</v>
      </c>
      <c r="P2228" s="53">
        <v>615</v>
      </c>
      <c r="Q2228" s="57">
        <f t="shared" si="918"/>
        <v>0</v>
      </c>
      <c r="R2228" s="59">
        <v>41</v>
      </c>
      <c r="S2228" s="53">
        <f>ROUND(R2228/12*7,0)</f>
        <v>24</v>
      </c>
      <c r="T2228" s="58">
        <v>25</v>
      </c>
      <c r="U2228" s="58">
        <v>23</v>
      </c>
      <c r="V2228" s="53">
        <f t="shared" si="919"/>
        <v>2</v>
      </c>
      <c r="W2228" s="59"/>
      <c r="X2228" s="6"/>
    </row>
    <row r="2229" spans="1:26" s="77" customFormat="1" ht="15.75" x14ac:dyDescent="0.25">
      <c r="A2229" s="33" t="s">
        <v>292</v>
      </c>
      <c r="B2229" s="33" t="s">
        <v>333</v>
      </c>
      <c r="C2229" s="42" t="s">
        <v>48</v>
      </c>
      <c r="D2229" s="43" t="s">
        <v>195</v>
      </c>
      <c r="E2229" s="53"/>
      <c r="F2229" s="53"/>
      <c r="G2229" s="53"/>
      <c r="H2229" s="53"/>
      <c r="I2229" s="54"/>
      <c r="J2229" s="50"/>
      <c r="K2229" s="54"/>
      <c r="L2229" s="55"/>
      <c r="M2229" s="59"/>
      <c r="N2229" s="59"/>
      <c r="O2229" s="53"/>
      <c r="P2229" s="53"/>
      <c r="Q2229" s="57">
        <f t="shared" si="918"/>
        <v>0</v>
      </c>
      <c r="R2229" s="53"/>
      <c r="S2229" s="53">
        <f>ROUND(R2229/12*3,0)</f>
        <v>0</v>
      </c>
      <c r="T2229" s="58"/>
      <c r="U2229" s="58"/>
      <c r="V2229" s="53">
        <f t="shared" si="919"/>
        <v>0</v>
      </c>
      <c r="W2229" s="59"/>
      <c r="X2229" s="6"/>
    </row>
    <row r="2230" spans="1:26" s="77" customFormat="1" ht="31.5" x14ac:dyDescent="0.25">
      <c r="A2230" s="33" t="s">
        <v>292</v>
      </c>
      <c r="B2230" s="33" t="s">
        <v>333</v>
      </c>
      <c r="C2230" s="42" t="s">
        <v>128</v>
      </c>
      <c r="D2230" s="43" t="s">
        <v>118</v>
      </c>
      <c r="E2230" s="53"/>
      <c r="F2230" s="53"/>
      <c r="G2230" s="53"/>
      <c r="H2230" s="53"/>
      <c r="I2230" s="54"/>
      <c r="J2230" s="50"/>
      <c r="K2230" s="54"/>
      <c r="L2230" s="55"/>
      <c r="M2230" s="59"/>
      <c r="N2230" s="59"/>
      <c r="O2230" s="53"/>
      <c r="P2230" s="53"/>
      <c r="Q2230" s="57">
        <f t="shared" si="918"/>
        <v>0</v>
      </c>
      <c r="R2230" s="53"/>
      <c r="S2230" s="53">
        <f>ROUND(R2230/12*3,0)</f>
        <v>0</v>
      </c>
      <c r="T2230" s="58"/>
      <c r="U2230" s="58"/>
      <c r="V2230" s="53">
        <f t="shared" si="919"/>
        <v>0</v>
      </c>
      <c r="W2230" s="59"/>
      <c r="X2230" s="6"/>
    </row>
    <row r="2231" spans="1:26" s="77" customFormat="1" ht="15.75" x14ac:dyDescent="0.25">
      <c r="A2231" s="33" t="s">
        <v>292</v>
      </c>
      <c r="B2231" s="33" t="s">
        <v>333</v>
      </c>
      <c r="C2231" s="42" t="s">
        <v>47</v>
      </c>
      <c r="D2231" s="43" t="s">
        <v>121</v>
      </c>
      <c r="E2231" s="53"/>
      <c r="F2231" s="53"/>
      <c r="G2231" s="53"/>
      <c r="H2231" s="53"/>
      <c r="I2231" s="54"/>
      <c r="J2231" s="50"/>
      <c r="K2231" s="54"/>
      <c r="L2231" s="55"/>
      <c r="M2231" s="59"/>
      <c r="N2231" s="59"/>
      <c r="O2231" s="53"/>
      <c r="P2231" s="53"/>
      <c r="Q2231" s="57">
        <f t="shared" si="918"/>
        <v>0</v>
      </c>
      <c r="R2231" s="53"/>
      <c r="S2231" s="53">
        <f>ROUND(R2231/12*3,0)</f>
        <v>0</v>
      </c>
      <c r="T2231" s="58"/>
      <c r="U2231" s="58"/>
      <c r="V2231" s="53">
        <f t="shared" si="919"/>
        <v>0</v>
      </c>
      <c r="W2231" s="59"/>
      <c r="X2231" s="6"/>
    </row>
    <row r="2232" spans="1:26" s="77" customFormat="1" ht="31.5" x14ac:dyDescent="0.25">
      <c r="A2232" s="33" t="s">
        <v>292</v>
      </c>
      <c r="B2232" s="33" t="s">
        <v>333</v>
      </c>
      <c r="C2232" s="42" t="s">
        <v>49</v>
      </c>
      <c r="D2232" s="43" t="s">
        <v>196</v>
      </c>
      <c r="E2232" s="53"/>
      <c r="F2232" s="53"/>
      <c r="G2232" s="53"/>
      <c r="H2232" s="53"/>
      <c r="I2232" s="119">
        <f>G2232-F2232</f>
        <v>0</v>
      </c>
      <c r="J2232" s="55"/>
      <c r="K2232" s="54">
        <f>G2232-F2232</f>
        <v>0</v>
      </c>
      <c r="L2232" s="55"/>
      <c r="M2232" s="59"/>
      <c r="N2232" s="59"/>
      <c r="O2232" s="53"/>
      <c r="P2232" s="119"/>
      <c r="Q2232" s="57">
        <f t="shared" si="918"/>
        <v>0</v>
      </c>
      <c r="R2232" s="74"/>
      <c r="S2232" s="53">
        <f>ROUND(R2232/12*2,0)</f>
        <v>0</v>
      </c>
      <c r="T2232" s="58"/>
      <c r="U2232" s="58"/>
      <c r="V2232" s="53">
        <f t="shared" si="919"/>
        <v>0</v>
      </c>
      <c r="W2232" s="59"/>
      <c r="X2232" s="6"/>
    </row>
    <row r="2233" spans="1:26" s="77" customFormat="1" ht="31.5" x14ac:dyDescent="0.25">
      <c r="A2233" s="33" t="s">
        <v>292</v>
      </c>
      <c r="B2233" s="33" t="s">
        <v>333</v>
      </c>
      <c r="C2233" s="42" t="s">
        <v>197</v>
      </c>
      <c r="D2233" s="43" t="s">
        <v>198</v>
      </c>
      <c r="E2233" s="53"/>
      <c r="F2233" s="53"/>
      <c r="G2233" s="53"/>
      <c r="H2233" s="53"/>
      <c r="I2233" s="54"/>
      <c r="J2233" s="50"/>
      <c r="K2233" s="54"/>
      <c r="L2233" s="55"/>
      <c r="M2233" s="59"/>
      <c r="N2233" s="59"/>
      <c r="O2233" s="53"/>
      <c r="P2233" s="119"/>
      <c r="Q2233" s="57">
        <f t="shared" si="918"/>
        <v>0</v>
      </c>
      <c r="R2233" s="53"/>
      <c r="S2233" s="53">
        <f>ROUND(R2233/12*3,0)</f>
        <v>0</v>
      </c>
      <c r="T2233" s="58"/>
      <c r="U2233" s="58"/>
      <c r="V2233" s="53">
        <f t="shared" si="919"/>
        <v>0</v>
      </c>
      <c r="W2233" s="59"/>
      <c r="X2233" s="6"/>
    </row>
    <row r="2234" spans="1:26" s="77" customFormat="1" ht="47.25" x14ac:dyDescent="0.25">
      <c r="A2234" s="33" t="s">
        <v>292</v>
      </c>
      <c r="B2234" s="33" t="s">
        <v>333</v>
      </c>
      <c r="C2234" s="42" t="s">
        <v>199</v>
      </c>
      <c r="D2234" s="43" t="s">
        <v>200</v>
      </c>
      <c r="E2234" s="53">
        <v>625288</v>
      </c>
      <c r="F2234" s="53">
        <f t="shared" ref="F2234:F2235" si="921">ROUND(E2234/12*7,2)</f>
        <v>364751.33</v>
      </c>
      <c r="G2234" s="99">
        <v>279907</v>
      </c>
      <c r="H2234" s="99">
        <v>280619</v>
      </c>
      <c r="I2234" s="119"/>
      <c r="J2234" s="55"/>
      <c r="K2234" s="54">
        <f t="shared" ref="K2234:K2235" si="922">G2234-F2234</f>
        <v>-84844.330000000016</v>
      </c>
      <c r="L2234" s="55">
        <f t="shared" ref="L2234:L2235" si="923">ROUND(K2234*100/-F2234,2)</f>
        <v>23.26</v>
      </c>
      <c r="M2234" s="59"/>
      <c r="N2234" s="59"/>
      <c r="O2234" s="53">
        <v>14488</v>
      </c>
      <c r="P2234" s="119">
        <v>14558</v>
      </c>
      <c r="Q2234" s="57">
        <f t="shared" si="918"/>
        <v>-70</v>
      </c>
      <c r="R2234" s="59">
        <v>224</v>
      </c>
      <c r="S2234" s="53">
        <f t="shared" ref="S2234:S2235" si="924">ROUND(R2234/12*7,0)</f>
        <v>131</v>
      </c>
      <c r="T2234" s="58">
        <v>145</v>
      </c>
      <c r="U2234" s="58">
        <v>145</v>
      </c>
      <c r="V2234" s="53">
        <f t="shared" si="919"/>
        <v>0</v>
      </c>
      <c r="W2234" s="59"/>
      <c r="X2234" s="6"/>
      <c r="Y2234" s="177"/>
      <c r="Z2234" s="177"/>
    </row>
    <row r="2235" spans="1:26" s="77" customFormat="1" ht="31.5" x14ac:dyDescent="0.25">
      <c r="A2235" s="33" t="s">
        <v>292</v>
      </c>
      <c r="B2235" s="33" t="s">
        <v>333</v>
      </c>
      <c r="C2235" s="42" t="s">
        <v>201</v>
      </c>
      <c r="D2235" s="43" t="s">
        <v>202</v>
      </c>
      <c r="E2235" s="53">
        <v>21646</v>
      </c>
      <c r="F2235" s="53">
        <f t="shared" si="921"/>
        <v>12626.83</v>
      </c>
      <c r="G2235" s="99">
        <v>8770</v>
      </c>
      <c r="H2235" s="99">
        <v>8058</v>
      </c>
      <c r="I2235" s="119"/>
      <c r="J2235" s="55"/>
      <c r="K2235" s="54">
        <f t="shared" si="922"/>
        <v>-3856.83</v>
      </c>
      <c r="L2235" s="55">
        <f t="shared" si="923"/>
        <v>30.54</v>
      </c>
      <c r="M2235" s="59"/>
      <c r="N2235" s="59"/>
      <c r="O2235" s="53">
        <v>660</v>
      </c>
      <c r="P2235" s="119">
        <v>590</v>
      </c>
      <c r="Q2235" s="57">
        <f t="shared" si="918"/>
        <v>70</v>
      </c>
      <c r="R2235" s="59">
        <v>8</v>
      </c>
      <c r="S2235" s="53">
        <f t="shared" si="924"/>
        <v>5</v>
      </c>
      <c r="T2235" s="58">
        <v>5</v>
      </c>
      <c r="U2235" s="58">
        <v>5</v>
      </c>
      <c r="V2235" s="53">
        <f t="shared" si="919"/>
        <v>0</v>
      </c>
      <c r="W2235" s="59"/>
      <c r="X2235" s="6"/>
    </row>
    <row r="2236" spans="1:26" s="77" customFormat="1" ht="47.25" x14ac:dyDescent="0.25">
      <c r="A2236" s="33" t="s">
        <v>292</v>
      </c>
      <c r="B2236" s="33" t="s">
        <v>333</v>
      </c>
      <c r="C2236" s="42" t="s">
        <v>203</v>
      </c>
      <c r="D2236" s="43" t="s">
        <v>204</v>
      </c>
      <c r="E2236" s="53"/>
      <c r="F2236" s="53">
        <f>ROUND(E2236/12*2,2)</f>
        <v>0</v>
      </c>
      <c r="G2236" s="53"/>
      <c r="H2236" s="53"/>
      <c r="I2236" s="119"/>
      <c r="J2236" s="55"/>
      <c r="K2236" s="54"/>
      <c r="L2236" s="55"/>
      <c r="M2236" s="59"/>
      <c r="N2236" s="59"/>
      <c r="O2236" s="53"/>
      <c r="P2236" s="53"/>
      <c r="Q2236" s="59">
        <f t="shared" si="918"/>
        <v>0</v>
      </c>
      <c r="R2236" s="53"/>
      <c r="S2236" s="53">
        <f>ROUND(R2236/12*2,0)</f>
        <v>0</v>
      </c>
      <c r="T2236" s="53"/>
      <c r="U2236" s="53"/>
      <c r="V2236" s="53">
        <f t="shared" si="919"/>
        <v>0</v>
      </c>
      <c r="W2236" s="59"/>
      <c r="X2236" s="6"/>
    </row>
    <row r="2237" spans="1:26" s="77" customFormat="1" ht="47.25" x14ac:dyDescent="0.25">
      <c r="A2237" s="33" t="s">
        <v>292</v>
      </c>
      <c r="B2237" s="33" t="s">
        <v>333</v>
      </c>
      <c r="C2237" s="42" t="s">
        <v>396</v>
      </c>
      <c r="D2237" s="43" t="s">
        <v>395</v>
      </c>
      <c r="E2237" s="53">
        <v>44005</v>
      </c>
      <c r="F2237" s="53">
        <f>ROUND(E2237/12*7,2)</f>
        <v>25669.58</v>
      </c>
      <c r="G2237" s="99">
        <v>24116</v>
      </c>
      <c r="H2237" s="99">
        <v>24116</v>
      </c>
      <c r="I2237" s="119"/>
      <c r="J2237" s="55"/>
      <c r="K2237" s="54">
        <f>G2237-F2237</f>
        <v>-1553.5800000000017</v>
      </c>
      <c r="L2237" s="55">
        <f>ROUND(K2237*100/-F2237,2)</f>
        <v>6.05</v>
      </c>
      <c r="M2237" s="59"/>
      <c r="N2237" s="59"/>
      <c r="O2237" s="53">
        <v>131</v>
      </c>
      <c r="P2237" s="53">
        <v>131</v>
      </c>
      <c r="Q2237" s="59">
        <f t="shared" si="918"/>
        <v>0</v>
      </c>
      <c r="R2237" s="53">
        <v>11</v>
      </c>
      <c r="S2237" s="53">
        <f>ROUND(R2237/12*7,0)</f>
        <v>6</v>
      </c>
      <c r="T2237" s="58">
        <v>9</v>
      </c>
      <c r="U2237" s="58">
        <v>9</v>
      </c>
      <c r="V2237" s="53">
        <f t="shared" si="919"/>
        <v>0</v>
      </c>
      <c r="W2237" s="59"/>
      <c r="X2237" s="6"/>
    </row>
    <row r="2238" spans="1:26" s="77" customFormat="1" ht="31.5" x14ac:dyDescent="0.25">
      <c r="A2238" s="33" t="s">
        <v>292</v>
      </c>
      <c r="B2238" s="22" t="s">
        <v>334</v>
      </c>
      <c r="C2238" s="23" t="s">
        <v>102</v>
      </c>
      <c r="D2238" s="32" t="s">
        <v>50</v>
      </c>
      <c r="E2238" s="64">
        <f>SUM(E2239:E2285)</f>
        <v>308045</v>
      </c>
      <c r="F2238" s="64">
        <f>SUM(F2239:F2285)</f>
        <v>213649</v>
      </c>
      <c r="G2238" s="64">
        <f>SUM(G2239:G2285)</f>
        <v>276719.15000000002</v>
      </c>
      <c r="H2238" s="64">
        <f>SUM(H2239:H2285)</f>
        <v>244349</v>
      </c>
      <c r="I2238" s="64">
        <f>SUM(I2239:I2285)</f>
        <v>55427.380000000012</v>
      </c>
      <c r="J2238" s="50">
        <f>ROUND(I2238/F2238*100,2)</f>
        <v>25.94</v>
      </c>
      <c r="K2238" s="64">
        <f>SUM(K2239:K2285)</f>
        <v>-7163.09</v>
      </c>
      <c r="L2238" s="55">
        <f>ROUND(K2238*100/-F2238,2)</f>
        <v>3.35</v>
      </c>
      <c r="M2238" s="64"/>
      <c r="N2238" s="64"/>
      <c r="O2238" s="64">
        <f t="shared" ref="O2238:V2238" si="925">SUM(O2239:O2282)</f>
        <v>0</v>
      </c>
      <c r="P2238" s="64">
        <f t="shared" si="925"/>
        <v>0</v>
      </c>
      <c r="Q2238" s="126">
        <f t="shared" si="925"/>
        <v>0</v>
      </c>
      <c r="R2238" s="64">
        <f t="shared" si="925"/>
        <v>0</v>
      </c>
      <c r="S2238" s="64">
        <f t="shared" si="925"/>
        <v>0</v>
      </c>
      <c r="T2238" s="136">
        <f t="shared" si="925"/>
        <v>0</v>
      </c>
      <c r="U2238" s="136">
        <f t="shared" si="925"/>
        <v>0</v>
      </c>
      <c r="V2238" s="64">
        <f t="shared" si="925"/>
        <v>0</v>
      </c>
      <c r="W2238" s="64"/>
      <c r="X2238" s="6"/>
    </row>
    <row r="2239" spans="1:26" s="77" customFormat="1" ht="63" x14ac:dyDescent="0.25">
      <c r="A2239" s="33" t="s">
        <v>292</v>
      </c>
      <c r="B2239" s="44" t="s">
        <v>334</v>
      </c>
      <c r="C2239" s="23" t="s">
        <v>102</v>
      </c>
      <c r="D2239" s="43" t="s">
        <v>205</v>
      </c>
      <c r="E2239" s="53"/>
      <c r="F2239" s="53"/>
      <c r="G2239" s="53"/>
      <c r="H2239" s="53"/>
      <c r="I2239" s="54"/>
      <c r="J2239" s="50"/>
      <c r="K2239" s="54"/>
      <c r="L2239" s="55"/>
      <c r="M2239" s="59"/>
      <c r="N2239" s="59"/>
      <c r="O2239" s="53"/>
      <c r="P2239" s="53"/>
      <c r="Q2239" s="57">
        <f>O2239-P2239</f>
        <v>0</v>
      </c>
      <c r="R2239" s="53"/>
      <c r="S2239" s="53">
        <f>ROUND(R2239/12*3,0)</f>
        <v>0</v>
      </c>
      <c r="T2239" s="58"/>
      <c r="U2239" s="58"/>
      <c r="V2239" s="53">
        <f>T2239-U2239</f>
        <v>0</v>
      </c>
      <c r="W2239" s="59"/>
      <c r="X2239" s="6"/>
    </row>
    <row r="2240" spans="1:26" s="77" customFormat="1" ht="15.75" x14ac:dyDescent="0.25">
      <c r="A2240" s="33" t="s">
        <v>292</v>
      </c>
      <c r="B2240" s="44" t="s">
        <v>334</v>
      </c>
      <c r="C2240" s="23" t="s">
        <v>366</v>
      </c>
      <c r="D2240" s="43" t="s">
        <v>369</v>
      </c>
      <c r="E2240" s="53"/>
      <c r="F2240" s="53">
        <f>E2240</f>
        <v>0</v>
      </c>
      <c r="G2240" s="53"/>
      <c r="H2240" s="53"/>
      <c r="I2240" s="119"/>
      <c r="J2240" s="55"/>
      <c r="K2240" s="54"/>
      <c r="L2240" s="55"/>
      <c r="M2240" s="59"/>
      <c r="N2240" s="59"/>
      <c r="O2240" s="53"/>
      <c r="P2240" s="53"/>
      <c r="Q2240" s="57"/>
      <c r="R2240" s="53"/>
      <c r="S2240" s="53"/>
      <c r="T2240" s="58"/>
      <c r="U2240" s="58"/>
      <c r="V2240" s="53"/>
      <c r="W2240" s="59"/>
      <c r="X2240" s="6"/>
    </row>
    <row r="2241" spans="1:27" s="77" customFormat="1" ht="15.75" x14ac:dyDescent="0.25">
      <c r="A2241" s="33" t="s">
        <v>292</v>
      </c>
      <c r="B2241" s="44" t="s">
        <v>334</v>
      </c>
      <c r="C2241" s="23" t="s">
        <v>367</v>
      </c>
      <c r="D2241" s="43" t="s">
        <v>370</v>
      </c>
      <c r="E2241" s="53"/>
      <c r="F2241" s="53"/>
      <c r="G2241" s="53"/>
      <c r="H2241" s="53"/>
      <c r="I2241" s="54"/>
      <c r="J2241" s="50"/>
      <c r="K2241" s="54"/>
      <c r="L2241" s="55"/>
      <c r="M2241" s="59"/>
      <c r="N2241" s="59"/>
      <c r="O2241" s="53"/>
      <c r="P2241" s="53"/>
      <c r="Q2241" s="57"/>
      <c r="R2241" s="53"/>
      <c r="S2241" s="53"/>
      <c r="T2241" s="58"/>
      <c r="U2241" s="58"/>
      <c r="V2241" s="53"/>
      <c r="W2241" s="59"/>
      <c r="X2241" s="6"/>
    </row>
    <row r="2242" spans="1:27" s="77" customFormat="1" ht="31.5" x14ac:dyDescent="0.25">
      <c r="A2242" s="33" t="s">
        <v>292</v>
      </c>
      <c r="B2242" s="44" t="s">
        <v>334</v>
      </c>
      <c r="C2242" s="23" t="s">
        <v>368</v>
      </c>
      <c r="D2242" s="43" t="s">
        <v>371</v>
      </c>
      <c r="E2242" s="53"/>
      <c r="F2242" s="53"/>
      <c r="G2242" s="53"/>
      <c r="H2242" s="53"/>
      <c r="I2242" s="119"/>
      <c r="J2242" s="55"/>
      <c r="K2242" s="54"/>
      <c r="L2242" s="55"/>
      <c r="M2242" s="59"/>
      <c r="N2242" s="59"/>
      <c r="O2242" s="53"/>
      <c r="P2242" s="53"/>
      <c r="Q2242" s="57"/>
      <c r="R2242" s="53"/>
      <c r="S2242" s="53"/>
      <c r="T2242" s="58"/>
      <c r="U2242" s="58"/>
      <c r="V2242" s="53"/>
      <c r="W2242" s="59"/>
      <c r="X2242" s="6"/>
    </row>
    <row r="2243" spans="1:27" s="77" customFormat="1" ht="31.5" x14ac:dyDescent="0.25">
      <c r="A2243" s="33" t="s">
        <v>292</v>
      </c>
      <c r="B2243" s="44" t="s">
        <v>334</v>
      </c>
      <c r="C2243" s="37" t="s">
        <v>206</v>
      </c>
      <c r="D2243" s="43" t="s">
        <v>207</v>
      </c>
      <c r="E2243" s="53"/>
      <c r="F2243" s="53"/>
      <c r="G2243" s="53"/>
      <c r="H2243" s="53"/>
      <c r="I2243" s="54"/>
      <c r="J2243" s="50"/>
      <c r="K2243" s="54"/>
      <c r="L2243" s="55"/>
      <c r="M2243" s="59"/>
      <c r="N2243" s="59"/>
      <c r="O2243" s="53"/>
      <c r="P2243" s="53"/>
      <c r="Q2243" s="57">
        <f t="shared" ref="Q2243:Q2280" si="926">O2243-P2243</f>
        <v>0</v>
      </c>
      <c r="R2243" s="53"/>
      <c r="S2243" s="53">
        <f t="shared" ref="S2243:S2280" si="927">ROUND(R2243/12*3,0)</f>
        <v>0</v>
      </c>
      <c r="T2243" s="58"/>
      <c r="U2243" s="58"/>
      <c r="V2243" s="53">
        <f t="shared" ref="V2243:V2280" si="928">T2243-U2243</f>
        <v>0</v>
      </c>
      <c r="W2243" s="59"/>
      <c r="X2243" s="6"/>
    </row>
    <row r="2244" spans="1:27" s="77" customFormat="1" ht="31.5" x14ac:dyDescent="0.25">
      <c r="A2244" s="33" t="s">
        <v>292</v>
      </c>
      <c r="B2244" s="44" t="s">
        <v>334</v>
      </c>
      <c r="C2244" s="37" t="s">
        <v>208</v>
      </c>
      <c r="D2244" s="43" t="s">
        <v>209</v>
      </c>
      <c r="E2244" s="53">
        <v>31247</v>
      </c>
      <c r="F2244" s="53">
        <f>ROUND(E2244/12*7,0)</f>
        <v>18227</v>
      </c>
      <c r="G2244" s="59">
        <v>15252.91</v>
      </c>
      <c r="H2244" s="99">
        <v>13329</v>
      </c>
      <c r="I2244" s="119"/>
      <c r="J2244" s="55"/>
      <c r="K2244" s="54">
        <f>G2244-F2244</f>
        <v>-2974.09</v>
      </c>
      <c r="L2244" s="55">
        <f>ROUND(K2244*100/-F2244,2)</f>
        <v>16.32</v>
      </c>
      <c r="M2244" s="59"/>
      <c r="N2244" s="59"/>
      <c r="O2244" s="53"/>
      <c r="P2244" s="53"/>
      <c r="Q2244" s="57">
        <f t="shared" si="926"/>
        <v>0</v>
      </c>
      <c r="R2244" s="53"/>
      <c r="S2244" s="53">
        <f t="shared" si="927"/>
        <v>0</v>
      </c>
      <c r="T2244" s="58"/>
      <c r="U2244" s="58"/>
      <c r="V2244" s="53">
        <f t="shared" si="928"/>
        <v>0</v>
      </c>
      <c r="W2244" s="59"/>
      <c r="X2244" s="6"/>
    </row>
    <row r="2245" spans="1:27" s="77" customFormat="1" ht="15.75" x14ac:dyDescent="0.25">
      <c r="A2245" s="33" t="s">
        <v>292</v>
      </c>
      <c r="B2245" s="44" t="s">
        <v>334</v>
      </c>
      <c r="C2245" s="37" t="s">
        <v>210</v>
      </c>
      <c r="D2245" s="43" t="s">
        <v>223</v>
      </c>
      <c r="E2245" s="53"/>
      <c r="F2245" s="53"/>
      <c r="G2245" s="53"/>
      <c r="H2245" s="53"/>
      <c r="I2245" s="54"/>
      <c r="J2245" s="50"/>
      <c r="K2245" s="54"/>
      <c r="L2245" s="55"/>
      <c r="M2245" s="59"/>
      <c r="N2245" s="59"/>
      <c r="O2245" s="53"/>
      <c r="P2245" s="53"/>
      <c r="Q2245" s="57">
        <f t="shared" si="926"/>
        <v>0</v>
      </c>
      <c r="R2245" s="53"/>
      <c r="S2245" s="53">
        <f t="shared" si="927"/>
        <v>0</v>
      </c>
      <c r="T2245" s="58"/>
      <c r="U2245" s="58"/>
      <c r="V2245" s="53">
        <f t="shared" si="928"/>
        <v>0</v>
      </c>
      <c r="W2245" s="59"/>
      <c r="X2245" s="6"/>
    </row>
    <row r="2246" spans="1:27" s="77" customFormat="1" ht="31.5" x14ac:dyDescent="0.25">
      <c r="A2246" s="33" t="s">
        <v>292</v>
      </c>
      <c r="B2246" s="44" t="s">
        <v>334</v>
      </c>
      <c r="C2246" s="37" t="s">
        <v>211</v>
      </c>
      <c r="D2246" s="43" t="s">
        <v>212</v>
      </c>
      <c r="E2246" s="53">
        <v>39841</v>
      </c>
      <c r="F2246" s="53">
        <f>ROUND(E2246/12*7,0)</f>
        <v>23241</v>
      </c>
      <c r="G2246" s="59">
        <v>24116.400000000001</v>
      </c>
      <c r="H2246" s="99">
        <v>21705</v>
      </c>
      <c r="I2246" s="119">
        <f t="shared" ref="I2246" si="929">G2246-F2246</f>
        <v>875.40000000000146</v>
      </c>
      <c r="J2246" s="55">
        <f t="shared" ref="J2246" si="930">ROUND(I2246/F2246*100,2)</f>
        <v>3.77</v>
      </c>
      <c r="K2246" s="54"/>
      <c r="L2246" s="55"/>
      <c r="M2246" s="59"/>
      <c r="N2246" s="59"/>
      <c r="O2246" s="53"/>
      <c r="P2246" s="53"/>
      <c r="Q2246" s="57">
        <f t="shared" si="926"/>
        <v>0</v>
      </c>
      <c r="R2246" s="53"/>
      <c r="S2246" s="53">
        <f t="shared" si="927"/>
        <v>0</v>
      </c>
      <c r="T2246" s="58"/>
      <c r="U2246" s="58"/>
      <c r="V2246" s="53">
        <f t="shared" si="928"/>
        <v>0</v>
      </c>
      <c r="W2246" s="59"/>
      <c r="X2246" s="6"/>
    </row>
    <row r="2247" spans="1:27" s="77" customFormat="1" ht="15.75" x14ac:dyDescent="0.25">
      <c r="A2247" s="33" t="s">
        <v>292</v>
      </c>
      <c r="B2247" s="44" t="s">
        <v>334</v>
      </c>
      <c r="C2247" s="37" t="s">
        <v>213</v>
      </c>
      <c r="D2247" s="43" t="s">
        <v>214</v>
      </c>
      <c r="E2247" s="53"/>
      <c r="F2247" s="53"/>
      <c r="G2247" s="53"/>
      <c r="H2247" s="53"/>
      <c r="I2247" s="54"/>
      <c r="J2247" s="50"/>
      <c r="K2247" s="54"/>
      <c r="L2247" s="55"/>
      <c r="M2247" s="59"/>
      <c r="N2247" s="59"/>
      <c r="O2247" s="53"/>
      <c r="P2247" s="53"/>
      <c r="Q2247" s="57">
        <f t="shared" si="926"/>
        <v>0</v>
      </c>
      <c r="R2247" s="53"/>
      <c r="S2247" s="53">
        <f t="shared" si="927"/>
        <v>0</v>
      </c>
      <c r="T2247" s="58"/>
      <c r="U2247" s="58"/>
      <c r="V2247" s="53">
        <f t="shared" si="928"/>
        <v>0</v>
      </c>
      <c r="W2247" s="59"/>
      <c r="X2247" s="6"/>
    </row>
    <row r="2248" spans="1:27" s="77" customFormat="1" ht="31.5" x14ac:dyDescent="0.25">
      <c r="A2248" s="33" t="s">
        <v>292</v>
      </c>
      <c r="B2248" s="44" t="s">
        <v>334</v>
      </c>
      <c r="C2248" s="37" t="s">
        <v>215</v>
      </c>
      <c r="D2248" s="43" t="s">
        <v>216</v>
      </c>
      <c r="E2248" s="53">
        <v>138097</v>
      </c>
      <c r="F2248" s="53">
        <f>ROUND(E2248/12*7,0)</f>
        <v>80557</v>
      </c>
      <c r="G2248" s="59">
        <v>118520.35</v>
      </c>
      <c r="H2248" s="99">
        <v>104942</v>
      </c>
      <c r="I2248" s="119">
        <f t="shared" ref="I2248" si="931">G2248-F2248</f>
        <v>37963.350000000006</v>
      </c>
      <c r="J2248" s="55">
        <f t="shared" ref="J2248" si="932">ROUND(I2248/F2248*100,2)</f>
        <v>47.13</v>
      </c>
      <c r="K2248" s="54"/>
      <c r="L2248" s="55"/>
      <c r="M2248" s="59"/>
      <c r="N2248" s="59"/>
      <c r="O2248" s="53"/>
      <c r="P2248" s="53"/>
      <c r="Q2248" s="57">
        <f t="shared" si="926"/>
        <v>0</v>
      </c>
      <c r="R2248" s="53"/>
      <c r="S2248" s="53">
        <f t="shared" si="927"/>
        <v>0</v>
      </c>
      <c r="T2248" s="58"/>
      <c r="U2248" s="58"/>
      <c r="V2248" s="53">
        <f t="shared" si="928"/>
        <v>0</v>
      </c>
      <c r="W2248" s="59"/>
      <c r="X2248" s="6"/>
      <c r="Y2248" s="177"/>
      <c r="Z2248" s="177"/>
      <c r="AA2248" s="177"/>
    </row>
    <row r="2249" spans="1:27" s="77" customFormat="1" ht="31.5" x14ac:dyDescent="0.25">
      <c r="A2249" s="33" t="s">
        <v>292</v>
      </c>
      <c r="B2249" s="44" t="s">
        <v>334</v>
      </c>
      <c r="C2249" s="37" t="s">
        <v>217</v>
      </c>
      <c r="D2249" s="43" t="s">
        <v>218</v>
      </c>
      <c r="E2249" s="53"/>
      <c r="F2249" s="53">
        <f>E2249/12*1</f>
        <v>0</v>
      </c>
      <c r="G2249" s="53"/>
      <c r="H2249" s="53"/>
      <c r="I2249" s="54"/>
      <c r="J2249" s="50"/>
      <c r="K2249" s="54"/>
      <c r="L2249" s="55"/>
      <c r="M2249" s="59"/>
      <c r="N2249" s="59"/>
      <c r="O2249" s="53"/>
      <c r="P2249" s="53"/>
      <c r="Q2249" s="57">
        <f t="shared" si="926"/>
        <v>0</v>
      </c>
      <c r="R2249" s="53"/>
      <c r="S2249" s="53">
        <f t="shared" si="927"/>
        <v>0</v>
      </c>
      <c r="T2249" s="58"/>
      <c r="U2249" s="58"/>
      <c r="V2249" s="53">
        <f t="shared" si="928"/>
        <v>0</v>
      </c>
      <c r="W2249" s="59"/>
      <c r="X2249" s="6"/>
    </row>
    <row r="2250" spans="1:27" s="77" customFormat="1" ht="31.5" x14ac:dyDescent="0.25">
      <c r="A2250" s="33" t="s">
        <v>292</v>
      </c>
      <c r="B2250" s="44" t="s">
        <v>334</v>
      </c>
      <c r="C2250" s="37" t="s">
        <v>219</v>
      </c>
      <c r="D2250" s="43" t="s">
        <v>220</v>
      </c>
      <c r="E2250" s="53"/>
      <c r="F2250" s="53">
        <f>E2250/12*1</f>
        <v>0</v>
      </c>
      <c r="G2250" s="53"/>
      <c r="H2250" s="53"/>
      <c r="I2250" s="54"/>
      <c r="J2250" s="50"/>
      <c r="K2250" s="54"/>
      <c r="L2250" s="55"/>
      <c r="M2250" s="59"/>
      <c r="N2250" s="59"/>
      <c r="O2250" s="53"/>
      <c r="P2250" s="53"/>
      <c r="Q2250" s="57">
        <f t="shared" si="926"/>
        <v>0</v>
      </c>
      <c r="R2250" s="53"/>
      <c r="S2250" s="53">
        <f t="shared" si="927"/>
        <v>0</v>
      </c>
      <c r="T2250" s="58"/>
      <c r="U2250" s="58"/>
      <c r="V2250" s="53">
        <f t="shared" si="928"/>
        <v>0</v>
      </c>
      <c r="W2250" s="59"/>
      <c r="X2250" s="6"/>
    </row>
    <row r="2251" spans="1:27" s="77" customFormat="1" ht="31.5" x14ac:dyDescent="0.25">
      <c r="A2251" s="33" t="s">
        <v>292</v>
      </c>
      <c r="B2251" s="44" t="s">
        <v>334</v>
      </c>
      <c r="C2251" s="37" t="s">
        <v>221</v>
      </c>
      <c r="D2251" s="43" t="s">
        <v>224</v>
      </c>
      <c r="E2251" s="53"/>
      <c r="F2251" s="53">
        <f>E2251/12*1</f>
        <v>0</v>
      </c>
      <c r="G2251" s="53"/>
      <c r="H2251" s="53"/>
      <c r="I2251" s="54"/>
      <c r="J2251" s="50"/>
      <c r="K2251" s="54"/>
      <c r="L2251" s="55"/>
      <c r="M2251" s="59"/>
      <c r="N2251" s="59"/>
      <c r="O2251" s="53"/>
      <c r="P2251" s="53"/>
      <c r="Q2251" s="57">
        <f t="shared" si="926"/>
        <v>0</v>
      </c>
      <c r="R2251" s="53"/>
      <c r="S2251" s="53">
        <f t="shared" si="927"/>
        <v>0</v>
      </c>
      <c r="T2251" s="58"/>
      <c r="U2251" s="58"/>
      <c r="V2251" s="53">
        <f t="shared" si="928"/>
        <v>0</v>
      </c>
      <c r="W2251" s="59"/>
      <c r="X2251" s="6"/>
    </row>
    <row r="2252" spans="1:27" s="77" customFormat="1" ht="31.5" x14ac:dyDescent="0.25">
      <c r="A2252" s="33" t="s">
        <v>292</v>
      </c>
      <c r="B2252" s="44" t="s">
        <v>334</v>
      </c>
      <c r="C2252" s="37" t="s">
        <v>222</v>
      </c>
      <c r="D2252" s="43" t="s">
        <v>225</v>
      </c>
      <c r="E2252" s="53"/>
      <c r="F2252" s="53">
        <f>E2252/12*1</f>
        <v>0</v>
      </c>
      <c r="G2252" s="53"/>
      <c r="H2252" s="53"/>
      <c r="I2252" s="54"/>
      <c r="J2252" s="50"/>
      <c r="K2252" s="54"/>
      <c r="L2252" s="55"/>
      <c r="M2252" s="59"/>
      <c r="N2252" s="59"/>
      <c r="O2252" s="53"/>
      <c r="P2252" s="53"/>
      <c r="Q2252" s="57">
        <f t="shared" si="926"/>
        <v>0</v>
      </c>
      <c r="R2252" s="53"/>
      <c r="S2252" s="53">
        <f t="shared" si="927"/>
        <v>0</v>
      </c>
      <c r="T2252" s="58"/>
      <c r="U2252" s="58"/>
      <c r="V2252" s="53">
        <f t="shared" si="928"/>
        <v>0</v>
      </c>
      <c r="W2252" s="59"/>
      <c r="X2252" s="6"/>
    </row>
    <row r="2253" spans="1:27" s="77" customFormat="1" ht="31.5" x14ac:dyDescent="0.25">
      <c r="A2253" s="33" t="s">
        <v>292</v>
      </c>
      <c r="B2253" s="44" t="s">
        <v>334</v>
      </c>
      <c r="C2253" s="37" t="s">
        <v>277</v>
      </c>
      <c r="D2253" s="43" t="s">
        <v>278</v>
      </c>
      <c r="E2253" s="53"/>
      <c r="F2253" s="53">
        <f>E2253/12*1</f>
        <v>0</v>
      </c>
      <c r="G2253" s="53"/>
      <c r="H2253" s="53"/>
      <c r="I2253" s="54"/>
      <c r="J2253" s="50"/>
      <c r="K2253" s="54"/>
      <c r="L2253" s="55"/>
      <c r="M2253" s="59"/>
      <c r="N2253" s="59"/>
      <c r="O2253" s="53"/>
      <c r="P2253" s="53"/>
      <c r="Q2253" s="57">
        <f t="shared" si="926"/>
        <v>0</v>
      </c>
      <c r="R2253" s="53"/>
      <c r="S2253" s="53">
        <f t="shared" si="927"/>
        <v>0</v>
      </c>
      <c r="T2253" s="58"/>
      <c r="U2253" s="58"/>
      <c r="V2253" s="53">
        <f t="shared" si="928"/>
        <v>0</v>
      </c>
      <c r="W2253" s="59"/>
      <c r="X2253" s="6"/>
    </row>
    <row r="2254" spans="1:27" s="77" customFormat="1" ht="15.75" x14ac:dyDescent="0.25">
      <c r="A2254" s="33" t="s">
        <v>292</v>
      </c>
      <c r="B2254" s="44" t="s">
        <v>334</v>
      </c>
      <c r="C2254" s="37" t="s">
        <v>226</v>
      </c>
      <c r="D2254" s="38" t="s">
        <v>405</v>
      </c>
      <c r="E2254" s="53">
        <v>29336</v>
      </c>
      <c r="F2254" s="53">
        <f>E2254</f>
        <v>29336</v>
      </c>
      <c r="G2254" s="59">
        <v>44141.86</v>
      </c>
      <c r="H2254" s="99">
        <v>43225</v>
      </c>
      <c r="I2254" s="119"/>
      <c r="J2254" s="55"/>
      <c r="K2254" s="54"/>
      <c r="L2254" s="55"/>
      <c r="M2254" s="59"/>
      <c r="N2254" s="59"/>
      <c r="O2254" s="53"/>
      <c r="P2254" s="53"/>
      <c r="Q2254" s="57">
        <f t="shared" si="926"/>
        <v>0</v>
      </c>
      <c r="R2254" s="53"/>
      <c r="S2254" s="53">
        <f t="shared" si="927"/>
        <v>0</v>
      </c>
      <c r="T2254" s="58"/>
      <c r="U2254" s="58"/>
      <c r="V2254" s="53">
        <f t="shared" si="928"/>
        <v>0</v>
      </c>
      <c r="W2254" s="59"/>
      <c r="X2254" s="6"/>
    </row>
    <row r="2255" spans="1:27" s="77" customFormat="1" ht="31.5" x14ac:dyDescent="0.25">
      <c r="A2255" s="33" t="s">
        <v>292</v>
      </c>
      <c r="B2255" s="44" t="s">
        <v>334</v>
      </c>
      <c r="C2255" s="37" t="s">
        <v>227</v>
      </c>
      <c r="D2255" s="43" t="s">
        <v>228</v>
      </c>
      <c r="E2255" s="53"/>
      <c r="F2255" s="53">
        <f>E2255/12*1</f>
        <v>0</v>
      </c>
      <c r="G2255" s="53"/>
      <c r="H2255" s="53"/>
      <c r="I2255" s="54"/>
      <c r="J2255" s="50"/>
      <c r="K2255" s="54"/>
      <c r="L2255" s="55"/>
      <c r="M2255" s="59"/>
      <c r="N2255" s="59"/>
      <c r="O2255" s="53"/>
      <c r="P2255" s="53"/>
      <c r="Q2255" s="57">
        <f t="shared" si="926"/>
        <v>0</v>
      </c>
      <c r="R2255" s="53"/>
      <c r="S2255" s="53">
        <f t="shared" si="927"/>
        <v>0</v>
      </c>
      <c r="T2255" s="58"/>
      <c r="U2255" s="58"/>
      <c r="V2255" s="53">
        <f t="shared" si="928"/>
        <v>0</v>
      </c>
      <c r="W2255" s="59"/>
      <c r="X2255" s="6"/>
    </row>
    <row r="2256" spans="1:27" s="77" customFormat="1" ht="15.75" x14ac:dyDescent="0.25">
      <c r="A2256" s="33" t="s">
        <v>292</v>
      </c>
      <c r="B2256" s="44" t="s">
        <v>334</v>
      </c>
      <c r="C2256" s="37" t="s">
        <v>229</v>
      </c>
      <c r="D2256" s="43" t="s">
        <v>230</v>
      </c>
      <c r="E2256" s="53"/>
      <c r="F2256" s="53">
        <f>E2256/12*1</f>
        <v>0</v>
      </c>
      <c r="G2256" s="53"/>
      <c r="H2256" s="53"/>
      <c r="I2256" s="54"/>
      <c r="J2256" s="50"/>
      <c r="K2256" s="54"/>
      <c r="L2256" s="55"/>
      <c r="M2256" s="59"/>
      <c r="N2256" s="59"/>
      <c r="O2256" s="53"/>
      <c r="P2256" s="53"/>
      <c r="Q2256" s="57">
        <f t="shared" si="926"/>
        <v>0</v>
      </c>
      <c r="R2256" s="53"/>
      <c r="S2256" s="53">
        <f t="shared" si="927"/>
        <v>0</v>
      </c>
      <c r="T2256" s="58"/>
      <c r="U2256" s="58"/>
      <c r="V2256" s="53">
        <f t="shared" si="928"/>
        <v>0</v>
      </c>
      <c r="W2256" s="59"/>
      <c r="X2256" s="6"/>
    </row>
    <row r="2257" spans="1:24" s="77" customFormat="1" ht="15.75" x14ac:dyDescent="0.25">
      <c r="A2257" s="33" t="s">
        <v>292</v>
      </c>
      <c r="B2257" s="44" t="s">
        <v>334</v>
      </c>
      <c r="C2257" s="37" t="s">
        <v>376</v>
      </c>
      <c r="D2257" s="43" t="s">
        <v>358</v>
      </c>
      <c r="E2257" s="53">
        <v>7317</v>
      </c>
      <c r="F2257" s="53">
        <f>ROUND(E2257/12*7,0)</f>
        <v>4268</v>
      </c>
      <c r="G2257" s="59">
        <v>11548.95</v>
      </c>
      <c r="H2257" s="99">
        <v>7317</v>
      </c>
      <c r="I2257" s="119">
        <f t="shared" ref="I2257" si="933">G2257-F2257</f>
        <v>7280.9500000000007</v>
      </c>
      <c r="J2257" s="55">
        <f t="shared" ref="J2257" si="934">ROUND(I2257/F2257*100,2)</f>
        <v>170.59</v>
      </c>
      <c r="K2257" s="54"/>
      <c r="L2257" s="55"/>
      <c r="M2257" s="59"/>
      <c r="N2257" s="59"/>
      <c r="O2257" s="53"/>
      <c r="P2257" s="53"/>
      <c r="Q2257" s="57">
        <f t="shared" si="926"/>
        <v>0</v>
      </c>
      <c r="R2257" s="53"/>
      <c r="S2257" s="53">
        <f t="shared" si="927"/>
        <v>0</v>
      </c>
      <c r="T2257" s="58"/>
      <c r="U2257" s="58"/>
      <c r="V2257" s="53">
        <f t="shared" si="928"/>
        <v>0</v>
      </c>
      <c r="W2257" s="59"/>
      <c r="X2257" s="6"/>
    </row>
    <row r="2258" spans="1:24" s="77" customFormat="1" ht="15.75" x14ac:dyDescent="0.25">
      <c r="A2258" s="33" t="s">
        <v>292</v>
      </c>
      <c r="B2258" s="44" t="s">
        <v>334</v>
      </c>
      <c r="C2258" s="37" t="s">
        <v>231</v>
      </c>
      <c r="D2258" s="43" t="s">
        <v>232</v>
      </c>
      <c r="E2258" s="53">
        <v>8371</v>
      </c>
      <c r="F2258" s="53">
        <f t="shared" ref="F2258" si="935">ROUND(E2258/12*6,0)</f>
        <v>4186</v>
      </c>
      <c r="G2258" s="59">
        <v>0</v>
      </c>
      <c r="H2258" s="99">
        <v>0</v>
      </c>
      <c r="I2258" s="119"/>
      <c r="J2258" s="55"/>
      <c r="K2258" s="54">
        <f t="shared" ref="K2258" si="936">G2258-F2258</f>
        <v>-4186</v>
      </c>
      <c r="L2258" s="55">
        <f t="shared" ref="L2258" si="937">ROUND(K2258*100/-F2258,2)</f>
        <v>100</v>
      </c>
      <c r="M2258" s="59"/>
      <c r="N2258" s="59"/>
      <c r="O2258" s="53"/>
      <c r="P2258" s="53"/>
      <c r="Q2258" s="57">
        <f t="shared" si="926"/>
        <v>0</v>
      </c>
      <c r="R2258" s="53"/>
      <c r="S2258" s="53">
        <f t="shared" si="927"/>
        <v>0</v>
      </c>
      <c r="T2258" s="58"/>
      <c r="U2258" s="58"/>
      <c r="V2258" s="53">
        <f t="shared" si="928"/>
        <v>0</v>
      </c>
      <c r="W2258" s="59"/>
      <c r="X2258" s="6"/>
    </row>
    <row r="2259" spans="1:24" s="77" customFormat="1" ht="15.75" x14ac:dyDescent="0.25">
      <c r="A2259" s="33" t="s">
        <v>292</v>
      </c>
      <c r="B2259" s="44" t="s">
        <v>334</v>
      </c>
      <c r="C2259" s="37" t="s">
        <v>233</v>
      </c>
      <c r="D2259" s="43" t="s">
        <v>234</v>
      </c>
      <c r="E2259" s="53"/>
      <c r="F2259" s="53"/>
      <c r="G2259" s="53"/>
      <c r="H2259" s="53"/>
      <c r="I2259" s="54"/>
      <c r="J2259" s="50"/>
      <c r="K2259" s="54"/>
      <c r="L2259" s="55"/>
      <c r="M2259" s="59"/>
      <c r="N2259" s="59"/>
      <c r="O2259" s="53"/>
      <c r="P2259" s="53"/>
      <c r="Q2259" s="57">
        <f t="shared" si="926"/>
        <v>0</v>
      </c>
      <c r="R2259" s="53"/>
      <c r="S2259" s="53">
        <f t="shared" si="927"/>
        <v>0</v>
      </c>
      <c r="T2259" s="58"/>
      <c r="U2259" s="58"/>
      <c r="V2259" s="53">
        <f t="shared" si="928"/>
        <v>0</v>
      </c>
      <c r="W2259" s="59"/>
      <c r="X2259" s="6"/>
    </row>
    <row r="2260" spans="1:24" s="77" customFormat="1" ht="31.5" x14ac:dyDescent="0.25">
      <c r="A2260" s="33" t="s">
        <v>292</v>
      </c>
      <c r="B2260" s="44" t="s">
        <v>334</v>
      </c>
      <c r="C2260" s="37" t="s">
        <v>235</v>
      </c>
      <c r="D2260" s="43" t="s">
        <v>236</v>
      </c>
      <c r="E2260" s="53"/>
      <c r="F2260" s="53">
        <f>E2260/12*1</f>
        <v>0</v>
      </c>
      <c r="G2260" s="53"/>
      <c r="H2260" s="53"/>
      <c r="I2260" s="54"/>
      <c r="J2260" s="50"/>
      <c r="K2260" s="54"/>
      <c r="L2260" s="55"/>
      <c r="M2260" s="59"/>
      <c r="N2260" s="59"/>
      <c r="O2260" s="53"/>
      <c r="P2260" s="53"/>
      <c r="Q2260" s="57">
        <f t="shared" si="926"/>
        <v>0</v>
      </c>
      <c r="R2260" s="53"/>
      <c r="S2260" s="53">
        <f t="shared" si="927"/>
        <v>0</v>
      </c>
      <c r="T2260" s="58"/>
      <c r="U2260" s="58"/>
      <c r="V2260" s="53">
        <f t="shared" si="928"/>
        <v>0</v>
      </c>
      <c r="W2260" s="59"/>
      <c r="X2260" s="6"/>
    </row>
    <row r="2261" spans="1:24" s="77" customFormat="1" ht="31.5" x14ac:dyDescent="0.25">
      <c r="A2261" s="33" t="s">
        <v>292</v>
      </c>
      <c r="B2261" s="44" t="s">
        <v>334</v>
      </c>
      <c r="C2261" s="37" t="s">
        <v>237</v>
      </c>
      <c r="D2261" s="43" t="s">
        <v>238</v>
      </c>
      <c r="E2261" s="53"/>
      <c r="F2261" s="53">
        <f>E2261/12*1</f>
        <v>0</v>
      </c>
      <c r="G2261" s="53"/>
      <c r="H2261" s="53"/>
      <c r="I2261" s="54"/>
      <c r="J2261" s="50"/>
      <c r="K2261" s="54"/>
      <c r="L2261" s="55"/>
      <c r="M2261" s="59"/>
      <c r="N2261" s="59"/>
      <c r="O2261" s="53"/>
      <c r="P2261" s="53"/>
      <c r="Q2261" s="57">
        <f t="shared" si="926"/>
        <v>0</v>
      </c>
      <c r="R2261" s="53"/>
      <c r="S2261" s="53">
        <f t="shared" si="927"/>
        <v>0</v>
      </c>
      <c r="T2261" s="58"/>
      <c r="U2261" s="58"/>
      <c r="V2261" s="53">
        <f t="shared" si="928"/>
        <v>0</v>
      </c>
      <c r="W2261" s="59"/>
      <c r="X2261" s="6"/>
    </row>
    <row r="2262" spans="1:24" s="77" customFormat="1" ht="15.75" x14ac:dyDescent="0.25">
      <c r="A2262" s="33" t="s">
        <v>292</v>
      </c>
      <c r="B2262" s="44" t="s">
        <v>334</v>
      </c>
      <c r="C2262" s="37" t="s">
        <v>239</v>
      </c>
      <c r="D2262" s="43" t="s">
        <v>243</v>
      </c>
      <c r="E2262" s="53"/>
      <c r="F2262" s="53">
        <f>E2262/12*1</f>
        <v>0</v>
      </c>
      <c r="G2262" s="53"/>
      <c r="H2262" s="53"/>
      <c r="I2262" s="54"/>
      <c r="J2262" s="50"/>
      <c r="K2262" s="54"/>
      <c r="L2262" s="55"/>
      <c r="M2262" s="59"/>
      <c r="N2262" s="59"/>
      <c r="O2262" s="53"/>
      <c r="P2262" s="53"/>
      <c r="Q2262" s="57">
        <f t="shared" si="926"/>
        <v>0</v>
      </c>
      <c r="R2262" s="53"/>
      <c r="S2262" s="53">
        <f t="shared" si="927"/>
        <v>0</v>
      </c>
      <c r="T2262" s="58"/>
      <c r="U2262" s="58"/>
      <c r="V2262" s="53">
        <f t="shared" si="928"/>
        <v>0</v>
      </c>
      <c r="W2262" s="59"/>
      <c r="X2262" s="6"/>
    </row>
    <row r="2263" spans="1:24" s="77" customFormat="1" ht="15.75" x14ac:dyDescent="0.25">
      <c r="A2263" s="33" t="s">
        <v>292</v>
      </c>
      <c r="B2263" s="44" t="s">
        <v>334</v>
      </c>
      <c r="C2263" s="37" t="s">
        <v>240</v>
      </c>
      <c r="D2263" s="43" t="s">
        <v>244</v>
      </c>
      <c r="E2263" s="53"/>
      <c r="F2263" s="53"/>
      <c r="G2263" s="53"/>
      <c r="H2263" s="53"/>
      <c r="I2263" s="119"/>
      <c r="J2263" s="55"/>
      <c r="K2263" s="54"/>
      <c r="L2263" s="55"/>
      <c r="M2263" s="59"/>
      <c r="N2263" s="59"/>
      <c r="O2263" s="53"/>
      <c r="P2263" s="53"/>
      <c r="Q2263" s="57">
        <f t="shared" si="926"/>
        <v>0</v>
      </c>
      <c r="R2263" s="53"/>
      <c r="S2263" s="53">
        <f t="shared" si="927"/>
        <v>0</v>
      </c>
      <c r="T2263" s="58"/>
      <c r="U2263" s="58"/>
      <c r="V2263" s="53">
        <f t="shared" si="928"/>
        <v>0</v>
      </c>
      <c r="W2263" s="59"/>
      <c r="X2263" s="6"/>
    </row>
    <row r="2264" spans="1:24" s="77" customFormat="1" ht="15.75" x14ac:dyDescent="0.25">
      <c r="A2264" s="33" t="s">
        <v>292</v>
      </c>
      <c r="B2264" s="44" t="s">
        <v>334</v>
      </c>
      <c r="C2264" s="37" t="s">
        <v>241</v>
      </c>
      <c r="D2264" s="43" t="s">
        <v>242</v>
      </c>
      <c r="E2264" s="53"/>
      <c r="F2264" s="53">
        <f>ROUND(E2264/12*7,0)</f>
        <v>0</v>
      </c>
      <c r="G2264" s="59">
        <v>1273.74</v>
      </c>
      <c r="H2264" s="99"/>
      <c r="I2264" s="119">
        <f t="shared" ref="I2264" si="938">G2264-F2264</f>
        <v>1273.74</v>
      </c>
      <c r="J2264" s="55"/>
      <c r="K2264" s="54"/>
      <c r="L2264" s="55"/>
      <c r="M2264" s="59"/>
      <c r="N2264" s="59"/>
      <c r="O2264" s="53"/>
      <c r="P2264" s="53"/>
      <c r="Q2264" s="57">
        <f t="shared" si="926"/>
        <v>0</v>
      </c>
      <c r="R2264" s="53"/>
      <c r="S2264" s="53">
        <f t="shared" si="927"/>
        <v>0</v>
      </c>
      <c r="T2264" s="58"/>
      <c r="U2264" s="58"/>
      <c r="V2264" s="53">
        <f t="shared" si="928"/>
        <v>0</v>
      </c>
      <c r="W2264" s="59"/>
      <c r="X2264" s="6"/>
    </row>
    <row r="2265" spans="1:24" s="77" customFormat="1" ht="31.5" x14ac:dyDescent="0.25">
      <c r="A2265" s="33" t="s">
        <v>292</v>
      </c>
      <c r="B2265" s="44" t="s">
        <v>334</v>
      </c>
      <c r="C2265" s="37" t="s">
        <v>245</v>
      </c>
      <c r="D2265" s="43" t="s">
        <v>246</v>
      </c>
      <c r="E2265" s="53"/>
      <c r="F2265" s="53">
        <f t="shared" ref="F2265:F2271" si="939">E2265/12*1</f>
        <v>0</v>
      </c>
      <c r="G2265" s="53"/>
      <c r="H2265" s="53"/>
      <c r="I2265" s="54"/>
      <c r="J2265" s="50"/>
      <c r="K2265" s="54"/>
      <c r="L2265" s="55"/>
      <c r="M2265" s="59"/>
      <c r="N2265" s="59"/>
      <c r="O2265" s="53"/>
      <c r="P2265" s="53"/>
      <c r="Q2265" s="57">
        <f t="shared" si="926"/>
        <v>0</v>
      </c>
      <c r="R2265" s="53"/>
      <c r="S2265" s="53">
        <f t="shared" si="927"/>
        <v>0</v>
      </c>
      <c r="T2265" s="58"/>
      <c r="U2265" s="58"/>
      <c r="V2265" s="53">
        <f t="shared" si="928"/>
        <v>0</v>
      </c>
      <c r="W2265" s="59"/>
      <c r="X2265" s="6"/>
    </row>
    <row r="2266" spans="1:24" s="77" customFormat="1" ht="15.75" x14ac:dyDescent="0.25">
      <c r="A2266" s="33" t="s">
        <v>292</v>
      </c>
      <c r="B2266" s="44" t="s">
        <v>334</v>
      </c>
      <c r="C2266" s="37" t="s">
        <v>247</v>
      </c>
      <c r="D2266" s="43" t="s">
        <v>248</v>
      </c>
      <c r="E2266" s="53"/>
      <c r="F2266" s="53">
        <f t="shared" si="939"/>
        <v>0</v>
      </c>
      <c r="G2266" s="53"/>
      <c r="H2266" s="53"/>
      <c r="I2266" s="54"/>
      <c r="J2266" s="50"/>
      <c r="K2266" s="54"/>
      <c r="L2266" s="55"/>
      <c r="M2266" s="59"/>
      <c r="N2266" s="59"/>
      <c r="O2266" s="53"/>
      <c r="P2266" s="53"/>
      <c r="Q2266" s="57">
        <f t="shared" si="926"/>
        <v>0</v>
      </c>
      <c r="R2266" s="53"/>
      <c r="S2266" s="53">
        <f t="shared" si="927"/>
        <v>0</v>
      </c>
      <c r="T2266" s="58"/>
      <c r="U2266" s="58"/>
      <c r="V2266" s="53">
        <f t="shared" si="928"/>
        <v>0</v>
      </c>
      <c r="W2266" s="59"/>
      <c r="X2266" s="6"/>
    </row>
    <row r="2267" spans="1:24" s="77" customFormat="1" ht="31.5" x14ac:dyDescent="0.25">
      <c r="A2267" s="33" t="s">
        <v>292</v>
      </c>
      <c r="B2267" s="44" t="s">
        <v>334</v>
      </c>
      <c r="C2267" s="37" t="s">
        <v>249</v>
      </c>
      <c r="D2267" s="43" t="s">
        <v>250</v>
      </c>
      <c r="E2267" s="53"/>
      <c r="F2267" s="53">
        <f t="shared" si="939"/>
        <v>0</v>
      </c>
      <c r="G2267" s="53"/>
      <c r="H2267" s="53"/>
      <c r="I2267" s="54"/>
      <c r="J2267" s="50"/>
      <c r="K2267" s="54"/>
      <c r="L2267" s="55"/>
      <c r="M2267" s="59"/>
      <c r="N2267" s="59"/>
      <c r="O2267" s="53"/>
      <c r="P2267" s="53"/>
      <c r="Q2267" s="57">
        <f t="shared" si="926"/>
        <v>0</v>
      </c>
      <c r="R2267" s="53"/>
      <c r="S2267" s="53">
        <f t="shared" si="927"/>
        <v>0</v>
      </c>
      <c r="T2267" s="58"/>
      <c r="U2267" s="58"/>
      <c r="V2267" s="53">
        <f t="shared" si="928"/>
        <v>0</v>
      </c>
      <c r="W2267" s="59"/>
      <c r="X2267" s="6"/>
    </row>
    <row r="2268" spans="1:24" s="77" customFormat="1" ht="15.75" x14ac:dyDescent="0.25">
      <c r="A2268" s="33" t="s">
        <v>292</v>
      </c>
      <c r="B2268" s="44" t="s">
        <v>334</v>
      </c>
      <c r="C2268" s="37" t="s">
        <v>251</v>
      </c>
      <c r="D2268" s="43" t="s">
        <v>260</v>
      </c>
      <c r="E2268" s="53"/>
      <c r="F2268" s="53">
        <f t="shared" si="939"/>
        <v>0</v>
      </c>
      <c r="G2268" s="53"/>
      <c r="H2268" s="53"/>
      <c r="I2268" s="54"/>
      <c r="J2268" s="50"/>
      <c r="K2268" s="54"/>
      <c r="L2268" s="55"/>
      <c r="M2268" s="59"/>
      <c r="N2268" s="59"/>
      <c r="O2268" s="53"/>
      <c r="P2268" s="53"/>
      <c r="Q2268" s="57">
        <f t="shared" si="926"/>
        <v>0</v>
      </c>
      <c r="R2268" s="53"/>
      <c r="S2268" s="53">
        <f t="shared" si="927"/>
        <v>0</v>
      </c>
      <c r="T2268" s="58"/>
      <c r="U2268" s="58"/>
      <c r="V2268" s="53">
        <f t="shared" si="928"/>
        <v>0</v>
      </c>
      <c r="W2268" s="59"/>
      <c r="X2268" s="6"/>
    </row>
    <row r="2269" spans="1:24" s="77" customFormat="1" ht="15.75" x14ac:dyDescent="0.25">
      <c r="A2269" s="33" t="s">
        <v>292</v>
      </c>
      <c r="B2269" s="44" t="s">
        <v>334</v>
      </c>
      <c r="C2269" s="37" t="s">
        <v>252</v>
      </c>
      <c r="D2269" s="43" t="s">
        <v>253</v>
      </c>
      <c r="E2269" s="53"/>
      <c r="F2269" s="53">
        <f t="shared" si="939"/>
        <v>0</v>
      </c>
      <c r="G2269" s="53"/>
      <c r="H2269" s="53"/>
      <c r="I2269" s="54"/>
      <c r="J2269" s="50"/>
      <c r="K2269" s="54"/>
      <c r="L2269" s="55"/>
      <c r="M2269" s="59"/>
      <c r="N2269" s="59"/>
      <c r="O2269" s="53"/>
      <c r="P2269" s="53"/>
      <c r="Q2269" s="57">
        <f t="shared" si="926"/>
        <v>0</v>
      </c>
      <c r="R2269" s="53"/>
      <c r="S2269" s="53">
        <f t="shared" si="927"/>
        <v>0</v>
      </c>
      <c r="T2269" s="58"/>
      <c r="U2269" s="58"/>
      <c r="V2269" s="53">
        <f t="shared" si="928"/>
        <v>0</v>
      </c>
      <c r="W2269" s="59"/>
      <c r="X2269" s="6"/>
    </row>
    <row r="2270" spans="1:24" s="77" customFormat="1" ht="15.75" x14ac:dyDescent="0.25">
      <c r="A2270" s="33" t="s">
        <v>292</v>
      </c>
      <c r="B2270" s="44" t="s">
        <v>334</v>
      </c>
      <c r="C2270" s="37" t="s">
        <v>254</v>
      </c>
      <c r="D2270" s="43" t="s">
        <v>255</v>
      </c>
      <c r="E2270" s="53"/>
      <c r="F2270" s="53">
        <f t="shared" si="939"/>
        <v>0</v>
      </c>
      <c r="G2270" s="53"/>
      <c r="H2270" s="53"/>
      <c r="I2270" s="54"/>
      <c r="J2270" s="50"/>
      <c r="K2270" s="54"/>
      <c r="L2270" s="55"/>
      <c r="M2270" s="59"/>
      <c r="N2270" s="59"/>
      <c r="O2270" s="53"/>
      <c r="P2270" s="53"/>
      <c r="Q2270" s="57">
        <f t="shared" si="926"/>
        <v>0</v>
      </c>
      <c r="R2270" s="53"/>
      <c r="S2270" s="53">
        <f t="shared" si="927"/>
        <v>0</v>
      </c>
      <c r="T2270" s="58"/>
      <c r="U2270" s="58"/>
      <c r="V2270" s="53">
        <f t="shared" si="928"/>
        <v>0</v>
      </c>
      <c r="W2270" s="59"/>
      <c r="X2270" s="6"/>
    </row>
    <row r="2271" spans="1:24" s="77" customFormat="1" ht="15.75" x14ac:dyDescent="0.25">
      <c r="A2271" s="33" t="s">
        <v>292</v>
      </c>
      <c r="B2271" s="44" t="s">
        <v>334</v>
      </c>
      <c r="C2271" s="37" t="s">
        <v>256</v>
      </c>
      <c r="D2271" s="43" t="s">
        <v>257</v>
      </c>
      <c r="E2271" s="53"/>
      <c r="F2271" s="53">
        <f t="shared" si="939"/>
        <v>0</v>
      </c>
      <c r="G2271" s="53"/>
      <c r="H2271" s="53"/>
      <c r="I2271" s="54"/>
      <c r="J2271" s="50"/>
      <c r="K2271" s="54"/>
      <c r="L2271" s="55"/>
      <c r="M2271" s="59"/>
      <c r="N2271" s="59"/>
      <c r="O2271" s="53"/>
      <c r="P2271" s="53"/>
      <c r="Q2271" s="57">
        <f t="shared" si="926"/>
        <v>0</v>
      </c>
      <c r="R2271" s="53"/>
      <c r="S2271" s="53">
        <f t="shared" si="927"/>
        <v>0</v>
      </c>
      <c r="T2271" s="58"/>
      <c r="U2271" s="58"/>
      <c r="V2271" s="53">
        <f t="shared" si="928"/>
        <v>0</v>
      </c>
      <c r="W2271" s="59"/>
      <c r="X2271" s="6"/>
    </row>
    <row r="2272" spans="1:24" s="77" customFormat="1" ht="31.5" x14ac:dyDescent="0.25">
      <c r="A2272" s="33" t="s">
        <v>292</v>
      </c>
      <c r="B2272" s="44" t="s">
        <v>334</v>
      </c>
      <c r="C2272" s="37" t="s">
        <v>258</v>
      </c>
      <c r="D2272" s="43" t="s">
        <v>259</v>
      </c>
      <c r="E2272" s="53"/>
      <c r="F2272" s="53"/>
      <c r="G2272" s="53"/>
      <c r="H2272" s="53"/>
      <c r="I2272" s="119"/>
      <c r="J2272" s="55"/>
      <c r="K2272" s="54"/>
      <c r="L2272" s="55"/>
      <c r="M2272" s="59"/>
      <c r="N2272" s="59"/>
      <c r="O2272" s="53"/>
      <c r="P2272" s="53"/>
      <c r="Q2272" s="57">
        <f t="shared" si="926"/>
        <v>0</v>
      </c>
      <c r="R2272" s="53"/>
      <c r="S2272" s="53">
        <f t="shared" si="927"/>
        <v>0</v>
      </c>
      <c r="T2272" s="58"/>
      <c r="U2272" s="58"/>
      <c r="V2272" s="53">
        <f t="shared" si="928"/>
        <v>0</v>
      </c>
      <c r="W2272" s="59"/>
      <c r="X2272" s="6"/>
    </row>
    <row r="2273" spans="1:24" s="77" customFormat="1" ht="15.75" x14ac:dyDescent="0.25">
      <c r="A2273" s="33" t="s">
        <v>292</v>
      </c>
      <c r="B2273" s="44" t="s">
        <v>334</v>
      </c>
      <c r="C2273" s="37" t="s">
        <v>261</v>
      </c>
      <c r="D2273" s="43" t="s">
        <v>262</v>
      </c>
      <c r="E2273" s="53"/>
      <c r="F2273" s="53">
        <f t="shared" ref="F2273:F2279" si="940">E2273/12*1</f>
        <v>0</v>
      </c>
      <c r="G2273" s="53"/>
      <c r="H2273" s="53"/>
      <c r="I2273" s="54"/>
      <c r="J2273" s="50"/>
      <c r="K2273" s="54"/>
      <c r="L2273" s="55"/>
      <c r="M2273" s="59"/>
      <c r="N2273" s="59"/>
      <c r="O2273" s="53"/>
      <c r="P2273" s="53"/>
      <c r="Q2273" s="57">
        <f t="shared" si="926"/>
        <v>0</v>
      </c>
      <c r="R2273" s="53"/>
      <c r="S2273" s="53">
        <f t="shared" si="927"/>
        <v>0</v>
      </c>
      <c r="T2273" s="58"/>
      <c r="U2273" s="58"/>
      <c r="V2273" s="53">
        <f t="shared" si="928"/>
        <v>0</v>
      </c>
      <c r="W2273" s="59"/>
      <c r="X2273" s="6"/>
    </row>
    <row r="2274" spans="1:24" s="77" customFormat="1" ht="47.25" x14ac:dyDescent="0.25">
      <c r="A2274" s="33" t="s">
        <v>292</v>
      </c>
      <c r="B2274" s="44" t="s">
        <v>334</v>
      </c>
      <c r="C2274" s="37" t="s">
        <v>263</v>
      </c>
      <c r="D2274" s="43" t="s">
        <v>264</v>
      </c>
      <c r="E2274" s="53"/>
      <c r="F2274" s="53">
        <f t="shared" si="940"/>
        <v>0</v>
      </c>
      <c r="G2274" s="53"/>
      <c r="H2274" s="53"/>
      <c r="I2274" s="54"/>
      <c r="J2274" s="50"/>
      <c r="K2274" s="54"/>
      <c r="L2274" s="55"/>
      <c r="M2274" s="59"/>
      <c r="N2274" s="59"/>
      <c r="O2274" s="53"/>
      <c r="P2274" s="53"/>
      <c r="Q2274" s="57">
        <f t="shared" si="926"/>
        <v>0</v>
      </c>
      <c r="R2274" s="53"/>
      <c r="S2274" s="53">
        <f t="shared" si="927"/>
        <v>0</v>
      </c>
      <c r="T2274" s="58"/>
      <c r="U2274" s="58"/>
      <c r="V2274" s="53">
        <f t="shared" si="928"/>
        <v>0</v>
      </c>
      <c r="W2274" s="59"/>
      <c r="X2274" s="6"/>
    </row>
    <row r="2275" spans="1:24" s="77" customFormat="1" ht="15.75" x14ac:dyDescent="0.25">
      <c r="A2275" s="33" t="s">
        <v>292</v>
      </c>
      <c r="B2275" s="44" t="s">
        <v>334</v>
      </c>
      <c r="C2275" s="37" t="s">
        <v>265</v>
      </c>
      <c r="D2275" s="43" t="s">
        <v>266</v>
      </c>
      <c r="E2275" s="53"/>
      <c r="F2275" s="53">
        <f t="shared" si="940"/>
        <v>0</v>
      </c>
      <c r="G2275" s="53"/>
      <c r="H2275" s="53"/>
      <c r="I2275" s="54"/>
      <c r="J2275" s="50"/>
      <c r="K2275" s="54"/>
      <c r="L2275" s="55"/>
      <c r="M2275" s="59"/>
      <c r="N2275" s="59"/>
      <c r="O2275" s="53"/>
      <c r="P2275" s="53"/>
      <c r="Q2275" s="57">
        <f t="shared" si="926"/>
        <v>0</v>
      </c>
      <c r="R2275" s="53"/>
      <c r="S2275" s="53">
        <f t="shared" si="927"/>
        <v>0</v>
      </c>
      <c r="T2275" s="58"/>
      <c r="U2275" s="58"/>
      <c r="V2275" s="53">
        <f t="shared" si="928"/>
        <v>0</v>
      </c>
      <c r="W2275" s="59"/>
      <c r="X2275" s="6"/>
    </row>
    <row r="2276" spans="1:24" s="77" customFormat="1" ht="31.5" x14ac:dyDescent="0.25">
      <c r="A2276" s="33" t="s">
        <v>292</v>
      </c>
      <c r="B2276" s="44" t="s">
        <v>334</v>
      </c>
      <c r="C2276" s="37" t="s">
        <v>267</v>
      </c>
      <c r="D2276" s="43" t="s">
        <v>268</v>
      </c>
      <c r="E2276" s="53"/>
      <c r="F2276" s="53">
        <f t="shared" si="940"/>
        <v>0</v>
      </c>
      <c r="G2276" s="53"/>
      <c r="H2276" s="53"/>
      <c r="I2276" s="54"/>
      <c r="J2276" s="50"/>
      <c r="K2276" s="54"/>
      <c r="L2276" s="55"/>
      <c r="M2276" s="59"/>
      <c r="N2276" s="59"/>
      <c r="O2276" s="53"/>
      <c r="P2276" s="53"/>
      <c r="Q2276" s="57">
        <f t="shared" si="926"/>
        <v>0</v>
      </c>
      <c r="R2276" s="53"/>
      <c r="S2276" s="53">
        <f t="shared" si="927"/>
        <v>0</v>
      </c>
      <c r="T2276" s="58"/>
      <c r="U2276" s="58"/>
      <c r="V2276" s="53">
        <f t="shared" si="928"/>
        <v>0</v>
      </c>
      <c r="W2276" s="59"/>
      <c r="X2276" s="6"/>
    </row>
    <row r="2277" spans="1:24" s="77" customFormat="1" ht="15.75" x14ac:dyDescent="0.25">
      <c r="A2277" s="33" t="s">
        <v>292</v>
      </c>
      <c r="B2277" s="44" t="s">
        <v>334</v>
      </c>
      <c r="C2277" s="37" t="s">
        <v>269</v>
      </c>
      <c r="D2277" s="43" t="s">
        <v>270</v>
      </c>
      <c r="E2277" s="53"/>
      <c r="F2277" s="53">
        <f t="shared" si="940"/>
        <v>0</v>
      </c>
      <c r="G2277" s="53"/>
      <c r="H2277" s="53"/>
      <c r="I2277" s="54"/>
      <c r="J2277" s="50"/>
      <c r="K2277" s="54"/>
      <c r="L2277" s="55"/>
      <c r="M2277" s="59"/>
      <c r="N2277" s="59"/>
      <c r="O2277" s="53"/>
      <c r="P2277" s="53"/>
      <c r="Q2277" s="57">
        <f t="shared" si="926"/>
        <v>0</v>
      </c>
      <c r="R2277" s="53"/>
      <c r="S2277" s="53">
        <f t="shared" si="927"/>
        <v>0</v>
      </c>
      <c r="T2277" s="58"/>
      <c r="U2277" s="58"/>
      <c r="V2277" s="53">
        <f t="shared" si="928"/>
        <v>0</v>
      </c>
      <c r="W2277" s="59"/>
      <c r="X2277" s="6"/>
    </row>
    <row r="2278" spans="1:24" s="77" customFormat="1" ht="31.5" x14ac:dyDescent="0.25">
      <c r="A2278" s="33" t="s">
        <v>292</v>
      </c>
      <c r="B2278" s="44" t="s">
        <v>334</v>
      </c>
      <c r="C2278" s="37" t="s">
        <v>271</v>
      </c>
      <c r="D2278" s="43" t="s">
        <v>272</v>
      </c>
      <c r="E2278" s="53"/>
      <c r="F2278" s="53">
        <f t="shared" si="940"/>
        <v>0</v>
      </c>
      <c r="G2278" s="53"/>
      <c r="H2278" s="53"/>
      <c r="I2278" s="54"/>
      <c r="J2278" s="50"/>
      <c r="K2278" s="54"/>
      <c r="L2278" s="55"/>
      <c r="M2278" s="59"/>
      <c r="N2278" s="59"/>
      <c r="O2278" s="53"/>
      <c r="P2278" s="53"/>
      <c r="Q2278" s="57">
        <f t="shared" si="926"/>
        <v>0</v>
      </c>
      <c r="R2278" s="53"/>
      <c r="S2278" s="53">
        <f t="shared" si="927"/>
        <v>0</v>
      </c>
      <c r="T2278" s="58"/>
      <c r="U2278" s="58"/>
      <c r="V2278" s="53">
        <f t="shared" si="928"/>
        <v>0</v>
      </c>
      <c r="W2278" s="59"/>
      <c r="X2278" s="6"/>
    </row>
    <row r="2279" spans="1:24" s="77" customFormat="1" ht="15.75" x14ac:dyDescent="0.25">
      <c r="A2279" s="33" t="s">
        <v>292</v>
      </c>
      <c r="B2279" s="44" t="s">
        <v>334</v>
      </c>
      <c r="C2279" s="37" t="s">
        <v>273</v>
      </c>
      <c r="D2279" s="43" t="s">
        <v>274</v>
      </c>
      <c r="E2279" s="53"/>
      <c r="F2279" s="53">
        <f t="shared" si="940"/>
        <v>0</v>
      </c>
      <c r="G2279" s="53"/>
      <c r="H2279" s="53"/>
      <c r="I2279" s="54"/>
      <c r="J2279" s="50"/>
      <c r="K2279" s="54"/>
      <c r="L2279" s="55"/>
      <c r="M2279" s="59"/>
      <c r="N2279" s="59"/>
      <c r="O2279" s="53"/>
      <c r="P2279" s="53"/>
      <c r="Q2279" s="57">
        <f t="shared" si="926"/>
        <v>0</v>
      </c>
      <c r="R2279" s="53"/>
      <c r="S2279" s="53">
        <f t="shared" si="927"/>
        <v>0</v>
      </c>
      <c r="T2279" s="58"/>
      <c r="U2279" s="58"/>
      <c r="V2279" s="53">
        <f t="shared" si="928"/>
        <v>0</v>
      </c>
      <c r="W2279" s="59"/>
      <c r="X2279" s="6"/>
    </row>
    <row r="2280" spans="1:24" s="77" customFormat="1" ht="31.5" x14ac:dyDescent="0.25">
      <c r="A2280" s="33" t="s">
        <v>292</v>
      </c>
      <c r="B2280" s="44" t="s">
        <v>334</v>
      </c>
      <c r="C2280" s="37" t="s">
        <v>275</v>
      </c>
      <c r="D2280" s="43" t="s">
        <v>276</v>
      </c>
      <c r="E2280" s="53"/>
      <c r="F2280" s="53"/>
      <c r="G2280" s="53"/>
      <c r="H2280" s="53"/>
      <c r="I2280" s="54"/>
      <c r="J2280" s="50"/>
      <c r="K2280" s="54"/>
      <c r="L2280" s="55"/>
      <c r="M2280" s="59"/>
      <c r="N2280" s="59"/>
      <c r="O2280" s="53"/>
      <c r="P2280" s="53"/>
      <c r="Q2280" s="57">
        <f t="shared" si="926"/>
        <v>0</v>
      </c>
      <c r="R2280" s="53"/>
      <c r="S2280" s="53">
        <f t="shared" si="927"/>
        <v>0</v>
      </c>
      <c r="T2280" s="58"/>
      <c r="U2280" s="58"/>
      <c r="V2280" s="53">
        <f t="shared" si="928"/>
        <v>0</v>
      </c>
      <c r="W2280" s="59"/>
      <c r="X2280" s="6"/>
    </row>
    <row r="2281" spans="1:24" s="77" customFormat="1" ht="15.75" x14ac:dyDescent="0.25">
      <c r="A2281" s="33" t="s">
        <v>292</v>
      </c>
      <c r="B2281" s="44" t="s">
        <v>334</v>
      </c>
      <c r="C2281" s="37" t="s">
        <v>352</v>
      </c>
      <c r="D2281" s="43" t="s">
        <v>350</v>
      </c>
      <c r="E2281" s="53"/>
      <c r="F2281" s="53">
        <f t="shared" ref="F2281:F2282" si="941">ROUND(E2281/12*7,0)</f>
        <v>0</v>
      </c>
      <c r="G2281" s="59">
        <v>6354.46</v>
      </c>
      <c r="H2281" s="99"/>
      <c r="I2281" s="119">
        <f t="shared" ref="I2281:I2282" si="942">G2281-F2281</f>
        <v>6354.46</v>
      </c>
      <c r="J2281" s="55"/>
      <c r="K2281" s="54"/>
      <c r="L2281" s="55"/>
      <c r="M2281" s="59"/>
      <c r="N2281" s="59"/>
      <c r="O2281" s="53"/>
      <c r="P2281" s="53"/>
      <c r="Q2281" s="57"/>
      <c r="R2281" s="53"/>
      <c r="S2281" s="53"/>
      <c r="T2281" s="53"/>
      <c r="U2281" s="53"/>
      <c r="V2281" s="53"/>
      <c r="W2281" s="59"/>
      <c r="X2281" s="6"/>
    </row>
    <row r="2282" spans="1:24" s="77" customFormat="1" ht="15.75" x14ac:dyDescent="0.25">
      <c r="A2282" s="33" t="s">
        <v>292</v>
      </c>
      <c r="B2282" s="44" t="s">
        <v>334</v>
      </c>
      <c r="C2282" s="37" t="s">
        <v>353</v>
      </c>
      <c r="D2282" s="38" t="s">
        <v>354</v>
      </c>
      <c r="E2282" s="53"/>
      <c r="F2282" s="53">
        <f t="shared" si="941"/>
        <v>0</v>
      </c>
      <c r="G2282" s="59">
        <v>1679.48</v>
      </c>
      <c r="H2282" s="99"/>
      <c r="I2282" s="119">
        <f t="shared" si="942"/>
        <v>1679.48</v>
      </c>
      <c r="J2282" s="55"/>
      <c r="K2282" s="54"/>
      <c r="L2282" s="55"/>
      <c r="M2282" s="59"/>
      <c r="N2282" s="59"/>
      <c r="O2282" s="53"/>
      <c r="P2282" s="53"/>
      <c r="Q2282" s="57">
        <f>O2282-P2282</f>
        <v>0</v>
      </c>
      <c r="R2282" s="53"/>
      <c r="S2282" s="53">
        <f>ROUND(R2282/12*3,0)</f>
        <v>0</v>
      </c>
      <c r="T2282" s="53"/>
      <c r="U2282" s="53"/>
      <c r="V2282" s="53">
        <f>T2282-U2282</f>
        <v>0</v>
      </c>
      <c r="W2282" s="59"/>
      <c r="X2282" s="6"/>
    </row>
    <row r="2283" spans="1:24" s="77" customFormat="1" ht="15.75" x14ac:dyDescent="0.25">
      <c r="A2283" s="33" t="s">
        <v>292</v>
      </c>
      <c r="B2283" s="44" t="s">
        <v>334</v>
      </c>
      <c r="C2283" s="37" t="s">
        <v>359</v>
      </c>
      <c r="D2283" s="43" t="s">
        <v>318</v>
      </c>
      <c r="E2283" s="53"/>
      <c r="F2283" s="99">
        <f>E2283/12*1</f>
        <v>0</v>
      </c>
      <c r="G2283" s="53"/>
      <c r="H2283" s="53"/>
      <c r="I2283" s="54"/>
      <c r="J2283" s="50"/>
      <c r="K2283" s="54"/>
      <c r="L2283" s="55"/>
      <c r="M2283" s="59"/>
      <c r="N2283" s="59"/>
      <c r="O2283" s="53"/>
      <c r="P2283" s="53"/>
      <c r="Q2283" s="57"/>
      <c r="R2283" s="53"/>
      <c r="S2283" s="53"/>
      <c r="T2283" s="53"/>
      <c r="U2283" s="53"/>
      <c r="V2283" s="53"/>
      <c r="W2283" s="59"/>
      <c r="X2283" s="6"/>
    </row>
    <row r="2284" spans="1:24" s="81" customFormat="1" ht="29.25" customHeight="1" x14ac:dyDescent="0.25">
      <c r="A2284" s="33" t="s">
        <v>292</v>
      </c>
      <c r="B2284" s="44" t="s">
        <v>334</v>
      </c>
      <c r="C2284" s="37" t="s">
        <v>379</v>
      </c>
      <c r="D2284" s="39" t="s">
        <v>360</v>
      </c>
      <c r="E2284" s="53">
        <v>5</v>
      </c>
      <c r="F2284" s="53">
        <f>ROUND(E2284/12*6,0)</f>
        <v>3</v>
      </c>
      <c r="G2284" s="59"/>
      <c r="H2284" s="99"/>
      <c r="I2284" s="119"/>
      <c r="J2284" s="55"/>
      <c r="K2284" s="54">
        <f>G2284-F2284</f>
        <v>-3</v>
      </c>
      <c r="L2284" s="55">
        <f>ROUND(K2284*100/-F2284,2)</f>
        <v>100</v>
      </c>
      <c r="M2284" s="59"/>
      <c r="N2284" s="59"/>
      <c r="O2284" s="53"/>
      <c r="P2284" s="53"/>
      <c r="Q2284" s="59"/>
      <c r="R2284" s="53"/>
      <c r="S2284" s="53"/>
      <c r="T2284" s="53"/>
      <c r="U2284" s="53"/>
      <c r="V2284" s="53"/>
      <c r="W2284" s="59"/>
      <c r="X2284" s="6"/>
    </row>
    <row r="2285" spans="1:24" s="81" customFormat="1" ht="29.25" customHeight="1" x14ac:dyDescent="0.25">
      <c r="A2285" s="33" t="s">
        <v>292</v>
      </c>
      <c r="B2285" s="44" t="s">
        <v>334</v>
      </c>
      <c r="C2285" s="98" t="s">
        <v>386</v>
      </c>
      <c r="D2285" s="117" t="s">
        <v>387</v>
      </c>
      <c r="E2285" s="53">
        <v>53831</v>
      </c>
      <c r="F2285" s="53">
        <v>53831</v>
      </c>
      <c r="G2285" s="53">
        <v>53831</v>
      </c>
      <c r="H2285" s="53">
        <v>53831</v>
      </c>
      <c r="I2285" s="119">
        <f>G2285-F2285</f>
        <v>0</v>
      </c>
      <c r="J2285" s="55">
        <f>ROUND(I2285/F2285*100,2)</f>
        <v>0</v>
      </c>
      <c r="K2285" s="54">
        <f>G2285-F2285</f>
        <v>0</v>
      </c>
      <c r="L2285" s="55">
        <f>ROUND(K2285*100/-F2285,2)</f>
        <v>0</v>
      </c>
      <c r="M2285" s="59"/>
      <c r="N2285" s="59"/>
      <c r="O2285" s="53"/>
      <c r="P2285" s="53"/>
      <c r="Q2285" s="59"/>
      <c r="R2285" s="53"/>
      <c r="S2285" s="53"/>
      <c r="T2285" s="53"/>
      <c r="U2285" s="53"/>
      <c r="V2285" s="53"/>
      <c r="W2285" s="59"/>
      <c r="X2285" s="6"/>
    </row>
    <row r="2286" spans="1:24" s="81" customFormat="1" ht="16.5" customHeight="1" x14ac:dyDescent="0.25">
      <c r="A2286" s="100" t="s">
        <v>293</v>
      </c>
      <c r="B2286" s="100" t="s">
        <v>335</v>
      </c>
      <c r="C2286" s="101" t="s">
        <v>102</v>
      </c>
      <c r="D2286" s="102" t="s">
        <v>21</v>
      </c>
      <c r="E2286" s="103">
        <f>E2287+E2326</f>
        <v>9131335</v>
      </c>
      <c r="F2286" s="103">
        <f>F2287+F2326</f>
        <v>5280432.25</v>
      </c>
      <c r="G2286" s="103">
        <f>G2287+G2326</f>
        <v>4996507.0199999996</v>
      </c>
      <c r="H2286" s="103">
        <f>H2287+H2326</f>
        <v>4945246</v>
      </c>
      <c r="I2286" s="103">
        <f>I2287+I2326</f>
        <v>145641.45000000001</v>
      </c>
      <c r="J2286" s="106">
        <f>ROUND(I2286/F2286*100,2)</f>
        <v>2.76</v>
      </c>
      <c r="K2286" s="103">
        <f>K2287+K2326</f>
        <v>-434292.32000000036</v>
      </c>
      <c r="L2286" s="106">
        <f>ROUND(K2286*100/-F2286,2)</f>
        <v>8.2200000000000006</v>
      </c>
      <c r="M2286" s="103">
        <f t="shared" ref="M2286:V2286" si="943">M2287+M2326</f>
        <v>122313</v>
      </c>
      <c r="N2286" s="103">
        <f t="shared" si="943"/>
        <v>71349.25</v>
      </c>
      <c r="O2286" s="103">
        <f t="shared" si="943"/>
        <v>64412</v>
      </c>
      <c r="P2286" s="103">
        <f t="shared" si="943"/>
        <v>63501</v>
      </c>
      <c r="Q2286" s="103">
        <f t="shared" si="943"/>
        <v>911</v>
      </c>
      <c r="R2286" s="103">
        <f t="shared" si="943"/>
        <v>4449</v>
      </c>
      <c r="S2286" s="103">
        <f t="shared" si="943"/>
        <v>2597</v>
      </c>
      <c r="T2286" s="103">
        <f t="shared" si="943"/>
        <v>2512</v>
      </c>
      <c r="U2286" s="103">
        <f t="shared" si="943"/>
        <v>2486</v>
      </c>
      <c r="V2286" s="103">
        <f t="shared" si="943"/>
        <v>26</v>
      </c>
      <c r="W2286" s="107">
        <v>64461</v>
      </c>
      <c r="X2286" s="47"/>
    </row>
    <row r="2287" spans="1:24" s="77" customFormat="1" ht="15.75" x14ac:dyDescent="0.25">
      <c r="A2287" s="33" t="s">
        <v>293</v>
      </c>
      <c r="B2287" s="21">
        <v>1</v>
      </c>
      <c r="C2287" s="23" t="s">
        <v>102</v>
      </c>
      <c r="D2287" s="27" t="s">
        <v>22</v>
      </c>
      <c r="E2287" s="52">
        <f>E2288+E2294+E2308</f>
        <v>6480881</v>
      </c>
      <c r="F2287" s="52">
        <f>F2288+F2294+F2308</f>
        <v>3723816</v>
      </c>
      <c r="G2287" s="52">
        <f>G2288+G2294+G2308</f>
        <v>3432844.0999999996</v>
      </c>
      <c r="H2287" s="52">
        <f>H2288+H2294+H2308</f>
        <v>3526249</v>
      </c>
      <c r="I2287" s="124">
        <f>I2288+I2294+I2308</f>
        <v>1433.7499999999991</v>
      </c>
      <c r="J2287" s="50">
        <f>ROUND(I2287/F2287*100,2)</f>
        <v>0.04</v>
      </c>
      <c r="K2287" s="124">
        <f>K2288+K2294+K2308</f>
        <v>-297006.65000000037</v>
      </c>
      <c r="L2287" s="52">
        <f>L2288+L2294+L2308</f>
        <v>69.47</v>
      </c>
      <c r="M2287" s="49">
        <v>106803</v>
      </c>
      <c r="N2287" s="49">
        <f>ROUND(M2287/12*7,2)</f>
        <v>62301.75</v>
      </c>
      <c r="O2287" s="52">
        <f t="shared" ref="O2287:V2287" si="944">O2288+O2294+O2308</f>
        <v>55950</v>
      </c>
      <c r="P2287" s="52">
        <f t="shared" si="944"/>
        <v>55803</v>
      </c>
      <c r="Q2287" s="124">
        <f t="shared" si="944"/>
        <v>147</v>
      </c>
      <c r="R2287" s="52">
        <f t="shared" si="944"/>
        <v>3462</v>
      </c>
      <c r="S2287" s="52">
        <f t="shared" si="944"/>
        <v>2020</v>
      </c>
      <c r="T2287" s="134">
        <f t="shared" si="944"/>
        <v>1884</v>
      </c>
      <c r="U2287" s="134">
        <f t="shared" si="944"/>
        <v>1883</v>
      </c>
      <c r="V2287" s="59">
        <f t="shared" si="944"/>
        <v>1</v>
      </c>
      <c r="W2287" s="59"/>
      <c r="X2287" s="25"/>
    </row>
    <row r="2288" spans="1:24" s="77" customFormat="1" ht="15.75" x14ac:dyDescent="0.25">
      <c r="A2288" s="33" t="s">
        <v>293</v>
      </c>
      <c r="B2288" s="33" t="s">
        <v>329</v>
      </c>
      <c r="C2288" s="23" t="s">
        <v>102</v>
      </c>
      <c r="D2288" s="32" t="s">
        <v>23</v>
      </c>
      <c r="E2288" s="49">
        <f t="shared" ref="E2288:L2288" si="945">SUM(E2289:E2293)</f>
        <v>5954385</v>
      </c>
      <c r="F2288" s="49">
        <f t="shared" si="945"/>
        <v>3416694</v>
      </c>
      <c r="G2288" s="49">
        <f t="shared" si="945"/>
        <v>3301432</v>
      </c>
      <c r="H2288" s="49">
        <f t="shared" si="945"/>
        <v>3416694</v>
      </c>
      <c r="I2288" s="128">
        <f t="shared" si="945"/>
        <v>0</v>
      </c>
      <c r="J2288" s="128">
        <f t="shared" si="945"/>
        <v>0</v>
      </c>
      <c r="K2288" s="128">
        <f t="shared" si="945"/>
        <v>-115262</v>
      </c>
      <c r="L2288" s="49">
        <f t="shared" si="945"/>
        <v>6.77</v>
      </c>
      <c r="M2288" s="49"/>
      <c r="N2288" s="49"/>
      <c r="O2288" s="52">
        <f t="shared" ref="O2288:V2288" si="946">SUM(O2289:O2293)</f>
        <v>55783</v>
      </c>
      <c r="P2288" s="52">
        <f t="shared" si="946"/>
        <v>55783</v>
      </c>
      <c r="Q2288" s="124">
        <f t="shared" si="946"/>
        <v>0</v>
      </c>
      <c r="R2288" s="52">
        <f t="shared" si="946"/>
        <v>3462</v>
      </c>
      <c r="S2288" s="52">
        <f t="shared" si="946"/>
        <v>2020</v>
      </c>
      <c r="T2288" s="139">
        <f t="shared" si="946"/>
        <v>1883</v>
      </c>
      <c r="U2288" s="141">
        <f t="shared" si="946"/>
        <v>1882</v>
      </c>
      <c r="V2288" s="49">
        <f t="shared" si="946"/>
        <v>1</v>
      </c>
      <c r="W2288" s="49"/>
      <c r="X2288" s="25"/>
    </row>
    <row r="2289" spans="1:27" s="77" customFormat="1" ht="15.75" x14ac:dyDescent="0.25">
      <c r="A2289" s="33" t="s">
        <v>293</v>
      </c>
      <c r="B2289" s="33" t="s">
        <v>329</v>
      </c>
      <c r="C2289" s="23" t="s">
        <v>73</v>
      </c>
      <c r="D2289" s="34" t="s">
        <v>106</v>
      </c>
      <c r="E2289" s="53">
        <v>2917438</v>
      </c>
      <c r="F2289" s="99">
        <f>243260*3+243073*4</f>
        <v>1702072</v>
      </c>
      <c r="G2289" s="99">
        <v>1586810</v>
      </c>
      <c r="H2289" s="99">
        <f>243260*3+243073*4</f>
        <v>1702072</v>
      </c>
      <c r="I2289" s="119"/>
      <c r="J2289" s="55"/>
      <c r="K2289" s="54">
        <f>G2289-F2289</f>
        <v>-115262</v>
      </c>
      <c r="L2289" s="55">
        <f>ROUND(K2289*100/-F2289,2)</f>
        <v>6.77</v>
      </c>
      <c r="M2289" s="53"/>
      <c r="N2289" s="53"/>
      <c r="O2289" s="53">
        <v>55783</v>
      </c>
      <c r="P2289" s="53">
        <v>55783</v>
      </c>
      <c r="Q2289" s="57">
        <f>O2289-P2289</f>
        <v>0</v>
      </c>
      <c r="R2289" s="74">
        <v>3462</v>
      </c>
      <c r="S2289" s="53">
        <f>ROUND(R2289/12*7,0)</f>
        <v>2020</v>
      </c>
      <c r="T2289" s="58">
        <v>1883</v>
      </c>
      <c r="U2289" s="58">
        <v>1882</v>
      </c>
      <c r="V2289" s="53">
        <f>T2289-U2289</f>
        <v>1</v>
      </c>
      <c r="W2289" s="53"/>
      <c r="X2289" s="6"/>
      <c r="Z2289" s="176"/>
      <c r="AA2289" s="176"/>
    </row>
    <row r="2290" spans="1:27" s="77" customFormat="1" ht="15.75" x14ac:dyDescent="0.25">
      <c r="A2290" s="33" t="s">
        <v>293</v>
      </c>
      <c r="B2290" s="33" t="s">
        <v>329</v>
      </c>
      <c r="C2290" s="23" t="s">
        <v>74</v>
      </c>
      <c r="D2290" s="116" t="s">
        <v>104</v>
      </c>
      <c r="E2290" s="53">
        <v>2777500</v>
      </c>
      <c r="F2290" s="53">
        <f>242845*6+106205</f>
        <v>1563275</v>
      </c>
      <c r="G2290" s="53">
        <f>242845*6+106205</f>
        <v>1563275</v>
      </c>
      <c r="H2290" s="53">
        <f>242845*6+106205</f>
        <v>1563275</v>
      </c>
      <c r="I2290" s="119"/>
      <c r="J2290" s="55"/>
      <c r="K2290" s="54"/>
      <c r="L2290" s="55"/>
      <c r="M2290" s="59"/>
      <c r="N2290" s="59"/>
      <c r="O2290" s="53"/>
      <c r="P2290" s="53"/>
      <c r="Q2290" s="57">
        <f>O2290-P2290</f>
        <v>0</v>
      </c>
      <c r="R2290" s="53"/>
      <c r="S2290" s="53">
        <f>ROUND(R2290/12*3,0)</f>
        <v>0</v>
      </c>
      <c r="T2290" s="58"/>
      <c r="U2290" s="58"/>
      <c r="V2290" s="53">
        <f>T2290-U2290</f>
        <v>0</v>
      </c>
      <c r="W2290" s="59"/>
      <c r="X2290" s="6"/>
    </row>
    <row r="2291" spans="1:27" s="77" customFormat="1" ht="15.75" x14ac:dyDescent="0.25">
      <c r="A2291" s="33" t="s">
        <v>293</v>
      </c>
      <c r="B2291" s="33" t="s">
        <v>329</v>
      </c>
      <c r="C2291" s="23" t="s">
        <v>74</v>
      </c>
      <c r="D2291" s="116" t="s">
        <v>105</v>
      </c>
      <c r="E2291" s="53">
        <v>259447</v>
      </c>
      <c r="F2291" s="53">
        <f>21621*7</f>
        <v>151347</v>
      </c>
      <c r="G2291" s="53">
        <f>21621*7</f>
        <v>151347</v>
      </c>
      <c r="H2291" s="53">
        <f>21621*7</f>
        <v>151347</v>
      </c>
      <c r="I2291" s="119"/>
      <c r="J2291" s="55"/>
      <c r="K2291" s="54"/>
      <c r="L2291" s="55"/>
      <c r="M2291" s="59"/>
      <c r="N2291" s="59"/>
      <c r="O2291" s="53"/>
      <c r="P2291" s="53"/>
      <c r="Q2291" s="57">
        <f>O2291-P2291</f>
        <v>0</v>
      </c>
      <c r="R2291" s="53"/>
      <c r="S2291" s="53">
        <f>ROUND(R2291/12*3,0)</f>
        <v>0</v>
      </c>
      <c r="T2291" s="58"/>
      <c r="U2291" s="58"/>
      <c r="V2291" s="53">
        <f>T2291-U2291</f>
        <v>0</v>
      </c>
      <c r="W2291" s="59"/>
      <c r="X2291" s="6"/>
    </row>
    <row r="2292" spans="1:27" s="77" customFormat="1" ht="15.75" x14ac:dyDescent="0.25">
      <c r="A2292" s="33" t="s">
        <v>293</v>
      </c>
      <c r="B2292" s="33" t="s">
        <v>329</v>
      </c>
      <c r="C2292" s="23" t="s">
        <v>75</v>
      </c>
      <c r="D2292" s="34" t="s">
        <v>107</v>
      </c>
      <c r="E2292" s="53"/>
      <c r="F2292" s="53"/>
      <c r="G2292" s="53"/>
      <c r="H2292" s="53"/>
      <c r="I2292" s="119"/>
      <c r="J2292" s="55"/>
      <c r="K2292" s="119"/>
      <c r="L2292" s="55"/>
      <c r="M2292" s="59"/>
      <c r="N2292" s="59"/>
      <c r="O2292" s="53"/>
      <c r="P2292" s="53"/>
      <c r="Q2292" s="59">
        <f>O2292-P2292</f>
        <v>0</v>
      </c>
      <c r="R2292" s="53"/>
      <c r="S2292" s="53">
        <f>ROUND(R2292/12*3,0)</f>
        <v>0</v>
      </c>
      <c r="T2292" s="53"/>
      <c r="U2292" s="53"/>
      <c r="V2292" s="53">
        <f>T2292-U2292</f>
        <v>0</v>
      </c>
      <c r="W2292" s="59"/>
      <c r="X2292" s="6"/>
    </row>
    <row r="2293" spans="1:27" s="77" customFormat="1" ht="31.5" x14ac:dyDescent="0.25">
      <c r="A2293" s="33" t="s">
        <v>293</v>
      </c>
      <c r="B2293" s="33" t="s">
        <v>329</v>
      </c>
      <c r="C2293" s="23" t="s">
        <v>76</v>
      </c>
      <c r="D2293" s="34" t="s">
        <v>108</v>
      </c>
      <c r="E2293" s="53"/>
      <c r="F2293" s="53"/>
      <c r="G2293" s="53"/>
      <c r="H2293" s="53"/>
      <c r="I2293" s="54"/>
      <c r="J2293" s="50"/>
      <c r="K2293" s="54"/>
      <c r="L2293" s="55"/>
      <c r="M2293" s="59"/>
      <c r="N2293" s="59"/>
      <c r="O2293" s="53"/>
      <c r="P2293" s="53"/>
      <c r="Q2293" s="57">
        <f>O2293-P2293</f>
        <v>0</v>
      </c>
      <c r="R2293" s="53"/>
      <c r="S2293" s="53">
        <f>ROUND(R2293/12*3,0)</f>
        <v>0</v>
      </c>
      <c r="T2293" s="58"/>
      <c r="U2293" s="58"/>
      <c r="V2293" s="53">
        <f>T2293-U2293</f>
        <v>0</v>
      </c>
      <c r="W2293" s="59"/>
      <c r="X2293" s="6"/>
    </row>
    <row r="2294" spans="1:27" s="77" customFormat="1" ht="15.75" x14ac:dyDescent="0.25">
      <c r="A2294" s="33" t="s">
        <v>293</v>
      </c>
      <c r="B2294" s="22" t="s">
        <v>330</v>
      </c>
      <c r="C2294" s="36"/>
      <c r="D2294" s="32" t="s">
        <v>24</v>
      </c>
      <c r="E2294" s="61">
        <f t="shared" ref="E2294:L2294" si="947">SUM(E2295:E2307)</f>
        <v>0</v>
      </c>
      <c r="F2294" s="61">
        <f t="shared" si="947"/>
        <v>0</v>
      </c>
      <c r="G2294" s="61">
        <f t="shared" si="947"/>
        <v>0</v>
      </c>
      <c r="H2294" s="61">
        <f t="shared" si="947"/>
        <v>0</v>
      </c>
      <c r="I2294" s="120">
        <f t="shared" si="947"/>
        <v>0</v>
      </c>
      <c r="J2294" s="120">
        <f t="shared" si="947"/>
        <v>0</v>
      </c>
      <c r="K2294" s="120">
        <f t="shared" si="947"/>
        <v>0</v>
      </c>
      <c r="L2294" s="61">
        <f t="shared" si="947"/>
        <v>0</v>
      </c>
      <c r="M2294" s="61"/>
      <c r="N2294" s="61"/>
      <c r="O2294" s="61">
        <f t="shared" ref="O2294:V2294" si="948">SUM(O2295:O2307)</f>
        <v>0</v>
      </c>
      <c r="P2294" s="61">
        <f t="shared" si="948"/>
        <v>0</v>
      </c>
      <c r="Q2294" s="120">
        <f t="shared" si="948"/>
        <v>0</v>
      </c>
      <c r="R2294" s="61">
        <f t="shared" si="948"/>
        <v>0</v>
      </c>
      <c r="S2294" s="61">
        <f t="shared" si="948"/>
        <v>0</v>
      </c>
      <c r="T2294" s="137">
        <f t="shared" si="948"/>
        <v>0</v>
      </c>
      <c r="U2294" s="137">
        <f t="shared" si="948"/>
        <v>0</v>
      </c>
      <c r="V2294" s="61">
        <f t="shared" si="948"/>
        <v>0</v>
      </c>
      <c r="W2294" s="68"/>
      <c r="X2294" s="6"/>
    </row>
    <row r="2295" spans="1:27" s="77" customFormat="1" ht="15.75" x14ac:dyDescent="0.25">
      <c r="A2295" s="33" t="s">
        <v>293</v>
      </c>
      <c r="B2295" s="33" t="s">
        <v>330</v>
      </c>
      <c r="C2295" s="37" t="s">
        <v>25</v>
      </c>
      <c r="D2295" s="34" t="s">
        <v>54</v>
      </c>
      <c r="E2295" s="53"/>
      <c r="F2295" s="53"/>
      <c r="G2295" s="53"/>
      <c r="H2295" s="53"/>
      <c r="I2295" s="54"/>
      <c r="J2295" s="50"/>
      <c r="K2295" s="54"/>
      <c r="L2295" s="55"/>
      <c r="M2295" s="59"/>
      <c r="N2295" s="59"/>
      <c r="O2295" s="53"/>
      <c r="P2295" s="53"/>
      <c r="Q2295" s="57">
        <f t="shared" ref="Q2295:Q2307" si="949">O2295-P2295</f>
        <v>0</v>
      </c>
      <c r="R2295" s="53"/>
      <c r="S2295" s="53">
        <f t="shared" ref="S2295:S2307" si="950">ROUND(R2295/12*3,0)</f>
        <v>0</v>
      </c>
      <c r="T2295" s="58"/>
      <c r="U2295" s="58"/>
      <c r="V2295" s="53">
        <f t="shared" ref="V2295:V2307" si="951">T2295-U2295</f>
        <v>0</v>
      </c>
      <c r="W2295" s="59"/>
      <c r="X2295" s="6"/>
    </row>
    <row r="2296" spans="1:27" s="77" customFormat="1" ht="15.75" x14ac:dyDescent="0.25">
      <c r="A2296" s="33" t="s">
        <v>293</v>
      </c>
      <c r="B2296" s="33" t="s">
        <v>330</v>
      </c>
      <c r="C2296" s="37" t="s">
        <v>26</v>
      </c>
      <c r="D2296" s="34" t="s">
        <v>27</v>
      </c>
      <c r="E2296" s="53"/>
      <c r="F2296" s="53"/>
      <c r="G2296" s="53"/>
      <c r="H2296" s="53"/>
      <c r="I2296" s="54"/>
      <c r="J2296" s="50"/>
      <c r="K2296" s="54"/>
      <c r="L2296" s="55"/>
      <c r="M2296" s="59"/>
      <c r="N2296" s="59"/>
      <c r="O2296" s="53"/>
      <c r="P2296" s="53"/>
      <c r="Q2296" s="57">
        <f t="shared" si="949"/>
        <v>0</v>
      </c>
      <c r="R2296" s="53"/>
      <c r="S2296" s="53">
        <f t="shared" si="950"/>
        <v>0</v>
      </c>
      <c r="T2296" s="58"/>
      <c r="U2296" s="58"/>
      <c r="V2296" s="53">
        <f t="shared" si="951"/>
        <v>0</v>
      </c>
      <c r="W2296" s="59"/>
      <c r="X2296" s="6"/>
    </row>
    <row r="2297" spans="1:27" s="77" customFormat="1" ht="31.5" x14ac:dyDescent="0.25">
      <c r="A2297" s="33" t="s">
        <v>293</v>
      </c>
      <c r="B2297" s="33" t="s">
        <v>330</v>
      </c>
      <c r="C2297" s="37" t="s">
        <v>28</v>
      </c>
      <c r="D2297" s="34" t="s">
        <v>29</v>
      </c>
      <c r="E2297" s="53"/>
      <c r="F2297" s="53"/>
      <c r="G2297" s="53"/>
      <c r="H2297" s="53"/>
      <c r="I2297" s="54"/>
      <c r="J2297" s="50"/>
      <c r="K2297" s="54"/>
      <c r="L2297" s="55"/>
      <c r="M2297" s="59"/>
      <c r="N2297" s="59"/>
      <c r="O2297" s="53"/>
      <c r="P2297" s="53"/>
      <c r="Q2297" s="57">
        <f t="shared" si="949"/>
        <v>0</v>
      </c>
      <c r="R2297" s="53"/>
      <c r="S2297" s="53">
        <f t="shared" si="950"/>
        <v>0</v>
      </c>
      <c r="T2297" s="58"/>
      <c r="U2297" s="58"/>
      <c r="V2297" s="53">
        <f t="shared" si="951"/>
        <v>0</v>
      </c>
      <c r="W2297" s="59"/>
      <c r="X2297" s="6"/>
    </row>
    <row r="2298" spans="1:27" s="77" customFormat="1" ht="15.75" x14ac:dyDescent="0.25">
      <c r="A2298" s="33" t="s">
        <v>293</v>
      </c>
      <c r="B2298" s="33" t="s">
        <v>330</v>
      </c>
      <c r="C2298" s="37" t="s">
        <v>56</v>
      </c>
      <c r="D2298" s="34" t="s">
        <v>53</v>
      </c>
      <c r="E2298" s="53"/>
      <c r="F2298" s="53"/>
      <c r="G2298" s="53"/>
      <c r="H2298" s="53"/>
      <c r="I2298" s="54"/>
      <c r="J2298" s="50"/>
      <c r="K2298" s="54"/>
      <c r="L2298" s="55"/>
      <c r="M2298" s="59"/>
      <c r="N2298" s="59"/>
      <c r="O2298" s="53"/>
      <c r="P2298" s="53"/>
      <c r="Q2298" s="57">
        <f t="shared" si="949"/>
        <v>0</v>
      </c>
      <c r="R2298" s="53"/>
      <c r="S2298" s="53">
        <f t="shared" si="950"/>
        <v>0</v>
      </c>
      <c r="T2298" s="58"/>
      <c r="U2298" s="58"/>
      <c r="V2298" s="53">
        <f t="shared" si="951"/>
        <v>0</v>
      </c>
      <c r="W2298" s="59"/>
      <c r="X2298" s="6"/>
    </row>
    <row r="2299" spans="1:27" s="77" customFormat="1" ht="15.75" x14ac:dyDescent="0.25">
      <c r="A2299" s="33" t="s">
        <v>293</v>
      </c>
      <c r="B2299" s="33" t="s">
        <v>330</v>
      </c>
      <c r="C2299" s="37" t="s">
        <v>57</v>
      </c>
      <c r="D2299" s="34" t="s">
        <v>68</v>
      </c>
      <c r="E2299" s="53"/>
      <c r="F2299" s="53"/>
      <c r="G2299" s="53"/>
      <c r="H2299" s="53"/>
      <c r="I2299" s="54"/>
      <c r="J2299" s="50"/>
      <c r="K2299" s="54"/>
      <c r="L2299" s="55"/>
      <c r="M2299" s="59"/>
      <c r="N2299" s="59"/>
      <c r="O2299" s="53"/>
      <c r="P2299" s="53"/>
      <c r="Q2299" s="57">
        <f t="shared" si="949"/>
        <v>0</v>
      </c>
      <c r="R2299" s="53"/>
      <c r="S2299" s="53">
        <f t="shared" si="950"/>
        <v>0</v>
      </c>
      <c r="T2299" s="58"/>
      <c r="U2299" s="58"/>
      <c r="V2299" s="53">
        <f t="shared" si="951"/>
        <v>0</v>
      </c>
      <c r="W2299" s="59"/>
      <c r="X2299" s="6"/>
    </row>
    <row r="2300" spans="1:27" s="77" customFormat="1" ht="15.75" x14ac:dyDescent="0.25">
      <c r="A2300" s="33" t="s">
        <v>293</v>
      </c>
      <c r="B2300" s="33" t="s">
        <v>330</v>
      </c>
      <c r="C2300" s="37" t="s">
        <v>58</v>
      </c>
      <c r="D2300" s="34" t="s">
        <v>70</v>
      </c>
      <c r="E2300" s="53"/>
      <c r="F2300" s="53"/>
      <c r="G2300" s="53"/>
      <c r="H2300" s="53"/>
      <c r="I2300" s="54"/>
      <c r="J2300" s="50"/>
      <c r="K2300" s="54"/>
      <c r="L2300" s="55"/>
      <c r="M2300" s="59"/>
      <c r="N2300" s="59"/>
      <c r="O2300" s="53"/>
      <c r="P2300" s="53"/>
      <c r="Q2300" s="57">
        <f t="shared" si="949"/>
        <v>0</v>
      </c>
      <c r="R2300" s="53"/>
      <c r="S2300" s="53">
        <f t="shared" si="950"/>
        <v>0</v>
      </c>
      <c r="T2300" s="58"/>
      <c r="U2300" s="58"/>
      <c r="V2300" s="53">
        <f t="shared" si="951"/>
        <v>0</v>
      </c>
      <c r="W2300" s="59"/>
      <c r="X2300" s="6"/>
    </row>
    <row r="2301" spans="1:27" s="77" customFormat="1" ht="31.5" x14ac:dyDescent="0.25">
      <c r="A2301" s="33" t="s">
        <v>293</v>
      </c>
      <c r="B2301" s="33" t="s">
        <v>330</v>
      </c>
      <c r="C2301" s="37" t="s">
        <v>59</v>
      </c>
      <c r="D2301" s="34" t="s">
        <v>69</v>
      </c>
      <c r="E2301" s="53"/>
      <c r="F2301" s="53"/>
      <c r="G2301" s="53"/>
      <c r="H2301" s="53"/>
      <c r="I2301" s="54"/>
      <c r="J2301" s="50"/>
      <c r="K2301" s="54"/>
      <c r="L2301" s="55"/>
      <c r="M2301" s="59"/>
      <c r="N2301" s="59"/>
      <c r="O2301" s="53"/>
      <c r="P2301" s="53"/>
      <c r="Q2301" s="57">
        <f t="shared" si="949"/>
        <v>0</v>
      </c>
      <c r="R2301" s="53"/>
      <c r="S2301" s="53">
        <f t="shared" si="950"/>
        <v>0</v>
      </c>
      <c r="T2301" s="58"/>
      <c r="U2301" s="58"/>
      <c r="V2301" s="53">
        <f t="shared" si="951"/>
        <v>0</v>
      </c>
      <c r="W2301" s="59"/>
      <c r="X2301" s="6"/>
    </row>
    <row r="2302" spans="1:27" s="77" customFormat="1" ht="15.75" x14ac:dyDescent="0.25">
      <c r="A2302" s="33" t="s">
        <v>293</v>
      </c>
      <c r="B2302" s="33" t="s">
        <v>330</v>
      </c>
      <c r="C2302" s="37" t="s">
        <v>60</v>
      </c>
      <c r="D2302" s="34" t="s">
        <v>72</v>
      </c>
      <c r="E2302" s="53"/>
      <c r="F2302" s="53"/>
      <c r="G2302" s="53"/>
      <c r="H2302" s="53"/>
      <c r="I2302" s="54"/>
      <c r="J2302" s="50"/>
      <c r="K2302" s="54"/>
      <c r="L2302" s="55"/>
      <c r="M2302" s="59"/>
      <c r="N2302" s="59"/>
      <c r="O2302" s="53"/>
      <c r="P2302" s="53"/>
      <c r="Q2302" s="57">
        <f t="shared" si="949"/>
        <v>0</v>
      </c>
      <c r="R2302" s="53"/>
      <c r="S2302" s="53">
        <f t="shared" si="950"/>
        <v>0</v>
      </c>
      <c r="T2302" s="58"/>
      <c r="U2302" s="58"/>
      <c r="V2302" s="53">
        <f t="shared" si="951"/>
        <v>0</v>
      </c>
      <c r="W2302" s="59"/>
      <c r="X2302" s="6"/>
    </row>
    <row r="2303" spans="1:27" s="77" customFormat="1" ht="15.75" x14ac:dyDescent="0.25">
      <c r="A2303" s="33" t="s">
        <v>293</v>
      </c>
      <c r="B2303" s="33" t="s">
        <v>330</v>
      </c>
      <c r="C2303" s="37" t="s">
        <v>61</v>
      </c>
      <c r="D2303" s="34" t="s">
        <v>67</v>
      </c>
      <c r="E2303" s="53"/>
      <c r="F2303" s="53"/>
      <c r="G2303" s="53"/>
      <c r="H2303" s="53"/>
      <c r="I2303" s="54"/>
      <c r="J2303" s="50"/>
      <c r="K2303" s="54"/>
      <c r="L2303" s="55"/>
      <c r="M2303" s="59"/>
      <c r="N2303" s="59"/>
      <c r="O2303" s="53"/>
      <c r="P2303" s="53"/>
      <c r="Q2303" s="57">
        <f t="shared" si="949"/>
        <v>0</v>
      </c>
      <c r="R2303" s="53"/>
      <c r="S2303" s="53">
        <f t="shared" si="950"/>
        <v>0</v>
      </c>
      <c r="T2303" s="58"/>
      <c r="U2303" s="58"/>
      <c r="V2303" s="53">
        <f t="shared" si="951"/>
        <v>0</v>
      </c>
      <c r="W2303" s="59"/>
      <c r="X2303" s="6"/>
    </row>
    <row r="2304" spans="1:27" s="77" customFormat="1" ht="15.75" x14ac:dyDescent="0.25">
      <c r="A2304" s="33" t="s">
        <v>293</v>
      </c>
      <c r="B2304" s="33" t="s">
        <v>330</v>
      </c>
      <c r="C2304" s="37" t="s">
        <v>62</v>
      </c>
      <c r="D2304" s="34" t="s">
        <v>66</v>
      </c>
      <c r="E2304" s="53"/>
      <c r="F2304" s="53"/>
      <c r="G2304" s="53"/>
      <c r="H2304" s="53"/>
      <c r="I2304" s="54"/>
      <c r="J2304" s="50"/>
      <c r="K2304" s="54"/>
      <c r="L2304" s="55"/>
      <c r="M2304" s="59"/>
      <c r="N2304" s="59"/>
      <c r="O2304" s="53"/>
      <c r="P2304" s="53"/>
      <c r="Q2304" s="57">
        <f t="shared" si="949"/>
        <v>0</v>
      </c>
      <c r="R2304" s="53"/>
      <c r="S2304" s="53">
        <f t="shared" si="950"/>
        <v>0</v>
      </c>
      <c r="T2304" s="58"/>
      <c r="U2304" s="58"/>
      <c r="V2304" s="53">
        <f t="shared" si="951"/>
        <v>0</v>
      </c>
      <c r="W2304" s="59"/>
      <c r="X2304" s="6"/>
    </row>
    <row r="2305" spans="1:28" s="77" customFormat="1" ht="15.75" x14ac:dyDescent="0.25">
      <c r="A2305" s="33" t="s">
        <v>293</v>
      </c>
      <c r="B2305" s="33" t="s">
        <v>330</v>
      </c>
      <c r="C2305" s="37" t="s">
        <v>63</v>
      </c>
      <c r="D2305" s="34" t="s">
        <v>52</v>
      </c>
      <c r="E2305" s="53"/>
      <c r="F2305" s="53"/>
      <c r="G2305" s="53"/>
      <c r="H2305" s="53"/>
      <c r="I2305" s="54"/>
      <c r="J2305" s="50"/>
      <c r="K2305" s="54"/>
      <c r="L2305" s="55"/>
      <c r="M2305" s="59"/>
      <c r="N2305" s="59"/>
      <c r="O2305" s="53"/>
      <c r="P2305" s="53"/>
      <c r="Q2305" s="57">
        <f t="shared" si="949"/>
        <v>0</v>
      </c>
      <c r="R2305" s="53"/>
      <c r="S2305" s="53">
        <f t="shared" si="950"/>
        <v>0</v>
      </c>
      <c r="T2305" s="58"/>
      <c r="U2305" s="58"/>
      <c r="V2305" s="53">
        <f t="shared" si="951"/>
        <v>0</v>
      </c>
      <c r="W2305" s="59"/>
      <c r="X2305" s="6"/>
    </row>
    <row r="2306" spans="1:28" s="77" customFormat="1" ht="15.75" x14ac:dyDescent="0.25">
      <c r="A2306" s="33" t="s">
        <v>293</v>
      </c>
      <c r="B2306" s="33" t="s">
        <v>330</v>
      </c>
      <c r="C2306" s="37" t="s">
        <v>64</v>
      </c>
      <c r="D2306" s="34" t="s">
        <v>55</v>
      </c>
      <c r="E2306" s="53"/>
      <c r="F2306" s="53"/>
      <c r="G2306" s="53"/>
      <c r="H2306" s="53"/>
      <c r="I2306" s="119"/>
      <c r="J2306" s="55"/>
      <c r="K2306" s="119"/>
      <c r="L2306" s="55"/>
      <c r="M2306" s="59"/>
      <c r="N2306" s="59"/>
      <c r="O2306" s="53"/>
      <c r="P2306" s="53"/>
      <c r="Q2306" s="59">
        <f t="shared" si="949"/>
        <v>0</v>
      </c>
      <c r="R2306" s="53"/>
      <c r="S2306" s="53">
        <f t="shared" si="950"/>
        <v>0</v>
      </c>
      <c r="T2306" s="53"/>
      <c r="U2306" s="53"/>
      <c r="V2306" s="53">
        <f t="shared" si="951"/>
        <v>0</v>
      </c>
      <c r="W2306" s="59"/>
      <c r="X2306" s="6"/>
    </row>
    <row r="2307" spans="1:28" s="77" customFormat="1" ht="15.75" x14ac:dyDescent="0.25">
      <c r="A2307" s="33" t="s">
        <v>293</v>
      </c>
      <c r="B2307" s="33" t="s">
        <v>330</v>
      </c>
      <c r="C2307" s="37" t="s">
        <v>65</v>
      </c>
      <c r="D2307" s="34" t="s">
        <v>71</v>
      </c>
      <c r="E2307" s="53"/>
      <c r="F2307" s="53"/>
      <c r="G2307" s="53"/>
      <c r="H2307" s="53"/>
      <c r="I2307" s="54"/>
      <c r="J2307" s="50"/>
      <c r="K2307" s="54"/>
      <c r="L2307" s="55"/>
      <c r="M2307" s="59"/>
      <c r="N2307" s="59"/>
      <c r="O2307" s="53"/>
      <c r="P2307" s="53"/>
      <c r="Q2307" s="57">
        <f t="shared" si="949"/>
        <v>0</v>
      </c>
      <c r="R2307" s="53"/>
      <c r="S2307" s="53">
        <f t="shared" si="950"/>
        <v>0</v>
      </c>
      <c r="T2307" s="58"/>
      <c r="U2307" s="58"/>
      <c r="V2307" s="53">
        <f t="shared" si="951"/>
        <v>0</v>
      </c>
      <c r="W2307" s="59"/>
      <c r="X2307" s="6"/>
    </row>
    <row r="2308" spans="1:28" s="77" customFormat="1" ht="31.5" x14ac:dyDescent="0.25">
      <c r="A2308" s="33" t="s">
        <v>293</v>
      </c>
      <c r="B2308" s="22" t="s">
        <v>331</v>
      </c>
      <c r="C2308" s="23" t="s">
        <v>102</v>
      </c>
      <c r="D2308" s="32" t="s">
        <v>30</v>
      </c>
      <c r="E2308" s="61">
        <f>SUM(E2309:E2325)</f>
        <v>526496</v>
      </c>
      <c r="F2308" s="61">
        <f>SUM(F2309:F2325)</f>
        <v>307122</v>
      </c>
      <c r="G2308" s="61">
        <f>SUM(G2309:G2325)</f>
        <v>131412.09999999963</v>
      </c>
      <c r="H2308" s="61">
        <f>SUM(H2309:H2325)</f>
        <v>109555</v>
      </c>
      <c r="I2308" s="120">
        <f>SUM(I2309:I2325)</f>
        <v>1433.7499999999991</v>
      </c>
      <c r="J2308" s="50">
        <f>ROUND(I2308/F2308*100,2)</f>
        <v>0.47</v>
      </c>
      <c r="K2308" s="120">
        <f>SUM(K2309:K2325)</f>
        <v>-181744.65000000037</v>
      </c>
      <c r="L2308" s="61">
        <f>SUM(L2309:L2325)</f>
        <v>62.7</v>
      </c>
      <c r="M2308" s="61"/>
      <c r="N2308" s="61"/>
      <c r="O2308" s="61">
        <f>SUM(O2309:O2323)</f>
        <v>167</v>
      </c>
      <c r="P2308" s="61">
        <f>SUM(P2309:P2323)</f>
        <v>20</v>
      </c>
      <c r="Q2308" s="120">
        <f>SUM(Q2309:Q2323)</f>
        <v>147</v>
      </c>
      <c r="R2308" s="61">
        <f>SUM(R2309:R2323)</f>
        <v>0</v>
      </c>
      <c r="S2308" s="53">
        <f>ROUND(R2308/12*2,0)</f>
        <v>0</v>
      </c>
      <c r="T2308" s="61">
        <f>SUM(T2309:T2323)</f>
        <v>1</v>
      </c>
      <c r="U2308" s="61">
        <f>SUM(U2309:U2323)</f>
        <v>1</v>
      </c>
      <c r="V2308" s="61">
        <f>SUM(V2309:V2323)</f>
        <v>0</v>
      </c>
      <c r="W2308" s="61"/>
      <c r="X2308" s="6"/>
    </row>
    <row r="2309" spans="1:28" s="77" customFormat="1" ht="15.75" x14ac:dyDescent="0.25">
      <c r="A2309" s="33" t="s">
        <v>293</v>
      </c>
      <c r="B2309" s="33" t="s">
        <v>331</v>
      </c>
      <c r="C2309" s="23" t="s">
        <v>79</v>
      </c>
      <c r="D2309" s="43" t="s">
        <v>77</v>
      </c>
      <c r="E2309" s="53">
        <v>25934</v>
      </c>
      <c r="F2309" s="53">
        <f t="shared" ref="F2309:F2310" si="952">ROUND(E2309/12*7,0)</f>
        <v>15128</v>
      </c>
      <c r="G2309" s="59">
        <v>16254.21</v>
      </c>
      <c r="H2309" s="99">
        <v>11268</v>
      </c>
      <c r="I2309" s="119">
        <f t="shared" ref="I2309:I2310" si="953">G2309-F2309</f>
        <v>1126.2099999999991</v>
      </c>
      <c r="J2309" s="55">
        <f t="shared" ref="J2309:J2310" si="954">ROUND(I2309/F2309*100,2)</f>
        <v>7.44</v>
      </c>
      <c r="K2309" s="54"/>
      <c r="L2309" s="55"/>
      <c r="M2309" s="59"/>
      <c r="N2309" s="59"/>
      <c r="O2309" s="53"/>
      <c r="P2309" s="53"/>
      <c r="Q2309" s="57">
        <f t="shared" ref="Q2309:Q2323" si="955">O2309-P2309</f>
        <v>0</v>
      </c>
      <c r="R2309" s="53"/>
      <c r="S2309" s="53">
        <f>ROUND(R2309/12*3,0)</f>
        <v>0</v>
      </c>
      <c r="T2309" s="58"/>
      <c r="U2309" s="58"/>
      <c r="V2309" s="53">
        <f t="shared" ref="V2309:V2323" si="956">T2309-U2309</f>
        <v>0</v>
      </c>
      <c r="W2309" s="59"/>
      <c r="X2309" s="6"/>
      <c r="Y2309" s="177"/>
      <c r="Z2309" s="177"/>
      <c r="AA2309" s="177"/>
      <c r="AB2309" s="177"/>
    </row>
    <row r="2310" spans="1:28" s="77" customFormat="1" ht="15.75" x14ac:dyDescent="0.25">
      <c r="A2310" s="33" t="s">
        <v>293</v>
      </c>
      <c r="B2310" s="33" t="s">
        <v>331</v>
      </c>
      <c r="C2310" s="23" t="s">
        <v>80</v>
      </c>
      <c r="D2310" s="43" t="s">
        <v>78</v>
      </c>
      <c r="E2310" s="53">
        <v>3686</v>
      </c>
      <c r="F2310" s="53">
        <f t="shared" si="952"/>
        <v>2150</v>
      </c>
      <c r="G2310" s="59">
        <v>2457.54</v>
      </c>
      <c r="H2310" s="99">
        <v>2458</v>
      </c>
      <c r="I2310" s="119">
        <f t="shared" si="953"/>
        <v>307.53999999999996</v>
      </c>
      <c r="J2310" s="55">
        <f t="shared" si="954"/>
        <v>14.3</v>
      </c>
      <c r="K2310" s="54"/>
      <c r="L2310" s="55"/>
      <c r="M2310" s="59"/>
      <c r="N2310" s="59"/>
      <c r="O2310" s="53"/>
      <c r="P2310" s="53"/>
      <c r="Q2310" s="57">
        <f t="shared" si="955"/>
        <v>0</v>
      </c>
      <c r="R2310" s="53"/>
      <c r="S2310" s="53">
        <f>ROUND(R2310/12*3,0)</f>
        <v>0</v>
      </c>
      <c r="T2310" s="58"/>
      <c r="U2310" s="58"/>
      <c r="V2310" s="53">
        <f t="shared" si="956"/>
        <v>0</v>
      </c>
      <c r="W2310" s="59"/>
      <c r="X2310" s="6"/>
      <c r="Y2310" s="177"/>
      <c r="Z2310" s="177"/>
    </row>
    <row r="2311" spans="1:28" s="77" customFormat="1" ht="15.75" x14ac:dyDescent="0.25">
      <c r="A2311" s="33" t="s">
        <v>293</v>
      </c>
      <c r="B2311" s="33" t="s">
        <v>331</v>
      </c>
      <c r="C2311" s="23" t="s">
        <v>82</v>
      </c>
      <c r="D2311" s="34" t="s">
        <v>81</v>
      </c>
      <c r="E2311" s="53"/>
      <c r="F2311" s="53"/>
      <c r="G2311" s="53"/>
      <c r="H2311" s="53"/>
      <c r="I2311" s="54"/>
      <c r="J2311" s="50"/>
      <c r="K2311" s="54"/>
      <c r="L2311" s="55"/>
      <c r="M2311" s="59"/>
      <c r="N2311" s="59"/>
      <c r="O2311" s="53"/>
      <c r="P2311" s="53"/>
      <c r="Q2311" s="57">
        <f t="shared" si="955"/>
        <v>0</v>
      </c>
      <c r="R2311" s="53"/>
      <c r="S2311" s="53">
        <f>ROUND(R2311/12*4,0)</f>
        <v>0</v>
      </c>
      <c r="T2311" s="58"/>
      <c r="U2311" s="58"/>
      <c r="V2311" s="53">
        <f t="shared" si="956"/>
        <v>0</v>
      </c>
      <c r="W2311" s="59"/>
      <c r="X2311" s="6"/>
    </row>
    <row r="2312" spans="1:28" s="77" customFormat="1" ht="31.5" x14ac:dyDescent="0.25">
      <c r="A2312" s="33" t="s">
        <v>293</v>
      </c>
      <c r="B2312" s="33" t="s">
        <v>331</v>
      </c>
      <c r="C2312" s="23" t="s">
        <v>84</v>
      </c>
      <c r="D2312" s="43" t="s">
        <v>83</v>
      </c>
      <c r="E2312" s="53"/>
      <c r="F2312" s="53"/>
      <c r="G2312" s="53"/>
      <c r="H2312" s="53"/>
      <c r="I2312" s="54"/>
      <c r="J2312" s="50"/>
      <c r="K2312" s="54"/>
      <c r="L2312" s="55"/>
      <c r="M2312" s="59"/>
      <c r="N2312" s="59"/>
      <c r="O2312" s="53"/>
      <c r="P2312" s="53"/>
      <c r="Q2312" s="57">
        <f t="shared" si="955"/>
        <v>0</v>
      </c>
      <c r="R2312" s="53"/>
      <c r="S2312" s="53">
        <f>ROUND(R2312/12*3,0)</f>
        <v>0</v>
      </c>
      <c r="T2312" s="58"/>
      <c r="U2312" s="58"/>
      <c r="V2312" s="53">
        <f t="shared" si="956"/>
        <v>0</v>
      </c>
      <c r="W2312" s="59"/>
      <c r="X2312" s="6"/>
    </row>
    <row r="2313" spans="1:28" s="77" customFormat="1" ht="15.75" x14ac:dyDescent="0.25">
      <c r="A2313" s="33" t="s">
        <v>293</v>
      </c>
      <c r="B2313" s="33" t="s">
        <v>331</v>
      </c>
      <c r="C2313" s="23" t="s">
        <v>95</v>
      </c>
      <c r="D2313" s="43" t="s">
        <v>96</v>
      </c>
      <c r="E2313" s="53"/>
      <c r="F2313" s="53"/>
      <c r="G2313" s="53"/>
      <c r="H2313" s="53"/>
      <c r="I2313" s="54"/>
      <c r="J2313" s="50"/>
      <c r="K2313" s="54"/>
      <c r="L2313" s="55"/>
      <c r="M2313" s="59"/>
      <c r="N2313" s="59"/>
      <c r="O2313" s="53"/>
      <c r="P2313" s="53"/>
      <c r="Q2313" s="57">
        <f t="shared" si="955"/>
        <v>0</v>
      </c>
      <c r="R2313" s="53"/>
      <c r="S2313" s="53">
        <f>ROUND(R2313/12*3,0)</f>
        <v>0</v>
      </c>
      <c r="T2313" s="58"/>
      <c r="U2313" s="58"/>
      <c r="V2313" s="53">
        <f t="shared" si="956"/>
        <v>0</v>
      </c>
      <c r="W2313" s="59"/>
      <c r="X2313" s="6"/>
    </row>
    <row r="2314" spans="1:28" s="77" customFormat="1" ht="31.5" x14ac:dyDescent="0.25">
      <c r="A2314" s="33" t="s">
        <v>293</v>
      </c>
      <c r="B2314" s="33" t="s">
        <v>331</v>
      </c>
      <c r="C2314" s="23" t="s">
        <v>86</v>
      </c>
      <c r="D2314" s="43" t="s">
        <v>85</v>
      </c>
      <c r="E2314" s="53"/>
      <c r="F2314" s="53"/>
      <c r="G2314" s="53"/>
      <c r="H2314" s="53"/>
      <c r="I2314" s="55"/>
      <c r="J2314" s="55"/>
      <c r="K2314" s="54"/>
      <c r="L2314" s="55"/>
      <c r="M2314" s="59"/>
      <c r="N2314" s="59"/>
      <c r="O2314" s="53"/>
      <c r="P2314" s="53"/>
      <c r="Q2314" s="57">
        <f t="shared" si="955"/>
        <v>0</v>
      </c>
      <c r="R2314" s="74"/>
      <c r="S2314" s="53">
        <f>ROUND(R2314/12*2,0)</f>
        <v>0</v>
      </c>
      <c r="T2314" s="58"/>
      <c r="U2314" s="58"/>
      <c r="V2314" s="53">
        <f t="shared" si="956"/>
        <v>0</v>
      </c>
      <c r="W2314" s="59"/>
      <c r="X2314" s="6"/>
    </row>
    <row r="2315" spans="1:28" s="77" customFormat="1" ht="31.5" x14ac:dyDescent="0.25">
      <c r="A2315" s="33" t="s">
        <v>293</v>
      </c>
      <c r="B2315" s="33" t="s">
        <v>331</v>
      </c>
      <c r="C2315" s="23" t="s">
        <v>102</v>
      </c>
      <c r="D2315" s="39" t="s">
        <v>351</v>
      </c>
      <c r="E2315" s="53"/>
      <c r="F2315" s="53"/>
      <c r="G2315" s="99">
        <v>4601</v>
      </c>
      <c r="H2315" s="99">
        <v>312</v>
      </c>
      <c r="I2315" s="119"/>
      <c r="J2315" s="55"/>
      <c r="K2315" s="54"/>
      <c r="L2315" s="55"/>
      <c r="M2315" s="59"/>
      <c r="N2315" s="59"/>
      <c r="O2315" s="53">
        <v>167</v>
      </c>
      <c r="P2315" s="53">
        <v>20</v>
      </c>
      <c r="Q2315" s="57">
        <f t="shared" si="955"/>
        <v>147</v>
      </c>
      <c r="R2315" s="53"/>
      <c r="S2315" s="53">
        <f>ROUND(R2315/12*6,0)</f>
        <v>0</v>
      </c>
      <c r="T2315" s="58">
        <v>1</v>
      </c>
      <c r="U2315" s="58">
        <v>1</v>
      </c>
      <c r="V2315" s="53">
        <f t="shared" si="956"/>
        <v>0</v>
      </c>
      <c r="W2315" s="59"/>
      <c r="X2315" s="6"/>
    </row>
    <row r="2316" spans="1:28" s="77" customFormat="1" ht="15.75" x14ac:dyDescent="0.25">
      <c r="A2316" s="33" t="s">
        <v>293</v>
      </c>
      <c r="B2316" s="33" t="s">
        <v>331</v>
      </c>
      <c r="C2316" s="23" t="s">
        <v>89</v>
      </c>
      <c r="D2316" s="43" t="s">
        <v>88</v>
      </c>
      <c r="E2316" s="53"/>
      <c r="F2316" s="53"/>
      <c r="G2316" s="53"/>
      <c r="H2316" s="53"/>
      <c r="I2316" s="55"/>
      <c r="J2316" s="55"/>
      <c r="K2316" s="54"/>
      <c r="L2316" s="55"/>
      <c r="M2316" s="59"/>
      <c r="N2316" s="59"/>
      <c r="O2316" s="53"/>
      <c r="P2316" s="53"/>
      <c r="Q2316" s="57">
        <f t="shared" si="955"/>
        <v>0</v>
      </c>
      <c r="R2316" s="53"/>
      <c r="S2316" s="53">
        <f t="shared" ref="S2316:S2323" si="957">ROUND(R2316/12*3,0)</f>
        <v>0</v>
      </c>
      <c r="T2316" s="58"/>
      <c r="U2316" s="58"/>
      <c r="V2316" s="53">
        <f t="shared" si="956"/>
        <v>0</v>
      </c>
      <c r="W2316" s="59"/>
      <c r="X2316" s="6"/>
    </row>
    <row r="2317" spans="1:28" s="77" customFormat="1" ht="37.5" customHeight="1" x14ac:dyDescent="0.25">
      <c r="A2317" s="33" t="s">
        <v>293</v>
      </c>
      <c r="B2317" s="33" t="s">
        <v>331</v>
      </c>
      <c r="C2317" s="23" t="s">
        <v>91</v>
      </c>
      <c r="D2317" s="43" t="s">
        <v>90</v>
      </c>
      <c r="E2317" s="53">
        <v>496876</v>
      </c>
      <c r="F2317" s="53">
        <f t="shared" ref="F2317:F2318" si="958">ROUND(E2317/12*7,0)</f>
        <v>289844</v>
      </c>
      <c r="G2317" s="59">
        <v>108099.34999999964</v>
      </c>
      <c r="H2317" s="99">
        <v>95517</v>
      </c>
      <c r="I2317" s="119"/>
      <c r="J2317" s="55"/>
      <c r="K2317" s="54">
        <f t="shared" ref="K2317:K2318" si="959">G2317-F2317</f>
        <v>-181744.65000000037</v>
      </c>
      <c r="L2317" s="55">
        <f t="shared" ref="L2317:L2318" si="960">ROUND(K2317*100/-F2317,2)</f>
        <v>62.7</v>
      </c>
      <c r="M2317" s="59"/>
      <c r="N2317" s="59"/>
      <c r="O2317" s="53"/>
      <c r="P2317" s="53"/>
      <c r="Q2317" s="57">
        <f t="shared" si="955"/>
        <v>0</v>
      </c>
      <c r="R2317" s="53"/>
      <c r="S2317" s="53">
        <f t="shared" si="957"/>
        <v>0</v>
      </c>
      <c r="T2317" s="58"/>
      <c r="U2317" s="58"/>
      <c r="V2317" s="53">
        <f t="shared" si="956"/>
        <v>0</v>
      </c>
      <c r="W2317" s="59"/>
      <c r="X2317" s="6"/>
    </row>
    <row r="2318" spans="1:28" s="77" customFormat="1" ht="15.75" x14ac:dyDescent="0.25">
      <c r="A2318" s="33" t="s">
        <v>293</v>
      </c>
      <c r="B2318" s="33" t="s">
        <v>331</v>
      </c>
      <c r="C2318" s="23" t="s">
        <v>94</v>
      </c>
      <c r="D2318" s="43" t="s">
        <v>97</v>
      </c>
      <c r="E2318" s="53"/>
      <c r="F2318" s="53">
        <f t="shared" si="958"/>
        <v>0</v>
      </c>
      <c r="G2318" s="59"/>
      <c r="H2318" s="99"/>
      <c r="I2318" s="119">
        <f t="shared" ref="I2317:I2318" si="961">G2318-F2318</f>
        <v>0</v>
      </c>
      <c r="J2318" s="55"/>
      <c r="K2318" s="54"/>
      <c r="L2318" s="55"/>
      <c r="M2318" s="59"/>
      <c r="N2318" s="59"/>
      <c r="O2318" s="53"/>
      <c r="P2318" s="53"/>
      <c r="Q2318" s="57">
        <f t="shared" si="955"/>
        <v>0</v>
      </c>
      <c r="R2318" s="53"/>
      <c r="S2318" s="53">
        <f t="shared" si="957"/>
        <v>0</v>
      </c>
      <c r="T2318" s="58"/>
      <c r="U2318" s="58"/>
      <c r="V2318" s="53">
        <f t="shared" si="956"/>
        <v>0</v>
      </c>
      <c r="W2318" s="59"/>
      <c r="X2318" s="6"/>
    </row>
    <row r="2319" spans="1:28" s="77" customFormat="1" ht="15.75" x14ac:dyDescent="0.25">
      <c r="A2319" s="33" t="s">
        <v>293</v>
      </c>
      <c r="B2319" s="33" t="s">
        <v>331</v>
      </c>
      <c r="C2319" s="23" t="s">
        <v>93</v>
      </c>
      <c r="D2319" s="43" t="s">
        <v>92</v>
      </c>
      <c r="E2319" s="53"/>
      <c r="F2319" s="53"/>
      <c r="G2319" s="53"/>
      <c r="H2319" s="53"/>
      <c r="I2319" s="54"/>
      <c r="J2319" s="50"/>
      <c r="K2319" s="54"/>
      <c r="L2319" s="55"/>
      <c r="M2319" s="59"/>
      <c r="N2319" s="59"/>
      <c r="O2319" s="53"/>
      <c r="P2319" s="53"/>
      <c r="Q2319" s="57">
        <f t="shared" si="955"/>
        <v>0</v>
      </c>
      <c r="R2319" s="53"/>
      <c r="S2319" s="53">
        <f t="shared" si="957"/>
        <v>0</v>
      </c>
      <c r="T2319" s="58"/>
      <c r="U2319" s="58"/>
      <c r="V2319" s="53">
        <f t="shared" si="956"/>
        <v>0</v>
      </c>
      <c r="W2319" s="59"/>
      <c r="X2319" s="6"/>
    </row>
    <row r="2320" spans="1:28" s="77" customFormat="1" ht="31.5" x14ac:dyDescent="0.25">
      <c r="A2320" s="33" t="s">
        <v>293</v>
      </c>
      <c r="B2320" s="33" t="s">
        <v>331</v>
      </c>
      <c r="C2320" s="23" t="s">
        <v>98</v>
      </c>
      <c r="D2320" s="34" t="s">
        <v>99</v>
      </c>
      <c r="E2320" s="53"/>
      <c r="F2320" s="53"/>
      <c r="G2320" s="53"/>
      <c r="H2320" s="53"/>
      <c r="I2320" s="54"/>
      <c r="J2320" s="50"/>
      <c r="K2320" s="54"/>
      <c r="L2320" s="55"/>
      <c r="M2320" s="59"/>
      <c r="N2320" s="59"/>
      <c r="O2320" s="53"/>
      <c r="P2320" s="53"/>
      <c r="Q2320" s="57">
        <f t="shared" si="955"/>
        <v>0</v>
      </c>
      <c r="R2320" s="53"/>
      <c r="S2320" s="53">
        <f t="shared" si="957"/>
        <v>0</v>
      </c>
      <c r="T2320" s="58"/>
      <c r="U2320" s="58"/>
      <c r="V2320" s="53">
        <f t="shared" si="956"/>
        <v>0</v>
      </c>
      <c r="W2320" s="59"/>
      <c r="X2320" s="6"/>
    </row>
    <row r="2321" spans="1:24" s="77" customFormat="1" ht="15.75" x14ac:dyDescent="0.25">
      <c r="A2321" s="33" t="s">
        <v>293</v>
      </c>
      <c r="B2321" s="33" t="s">
        <v>331</v>
      </c>
      <c r="C2321" s="23" t="s">
        <v>100</v>
      </c>
      <c r="D2321" s="34" t="s">
        <v>101</v>
      </c>
      <c r="E2321" s="53"/>
      <c r="F2321" s="53"/>
      <c r="G2321" s="53"/>
      <c r="H2321" s="53"/>
      <c r="I2321" s="54"/>
      <c r="J2321" s="50"/>
      <c r="K2321" s="54"/>
      <c r="L2321" s="55"/>
      <c r="M2321" s="59"/>
      <c r="N2321" s="59"/>
      <c r="O2321" s="53"/>
      <c r="P2321" s="53"/>
      <c r="Q2321" s="57">
        <f t="shared" si="955"/>
        <v>0</v>
      </c>
      <c r="R2321" s="53"/>
      <c r="S2321" s="53">
        <f t="shared" si="957"/>
        <v>0</v>
      </c>
      <c r="T2321" s="58"/>
      <c r="U2321" s="58"/>
      <c r="V2321" s="53">
        <f t="shared" si="956"/>
        <v>0</v>
      </c>
      <c r="W2321" s="59"/>
      <c r="X2321" s="6"/>
    </row>
    <row r="2322" spans="1:24" s="77" customFormat="1" ht="47.25" x14ac:dyDescent="0.25">
      <c r="A2322" s="33" t="s">
        <v>293</v>
      </c>
      <c r="B2322" s="33" t="s">
        <v>331</v>
      </c>
      <c r="C2322" s="23" t="s">
        <v>102</v>
      </c>
      <c r="D2322" s="39" t="s">
        <v>87</v>
      </c>
      <c r="E2322" s="53"/>
      <c r="F2322" s="53"/>
      <c r="G2322" s="53"/>
      <c r="H2322" s="53"/>
      <c r="I2322" s="54"/>
      <c r="J2322" s="50"/>
      <c r="K2322" s="54"/>
      <c r="L2322" s="55"/>
      <c r="M2322" s="59"/>
      <c r="N2322" s="59"/>
      <c r="O2322" s="53"/>
      <c r="P2322" s="53"/>
      <c r="Q2322" s="57">
        <f t="shared" si="955"/>
        <v>0</v>
      </c>
      <c r="R2322" s="53"/>
      <c r="S2322" s="53">
        <f t="shared" si="957"/>
        <v>0</v>
      </c>
      <c r="T2322" s="58"/>
      <c r="U2322" s="58"/>
      <c r="V2322" s="53">
        <f t="shared" si="956"/>
        <v>0</v>
      </c>
      <c r="W2322" s="59"/>
      <c r="X2322" s="6"/>
    </row>
    <row r="2323" spans="1:24" s="77" customFormat="1" ht="63" x14ac:dyDescent="0.25">
      <c r="A2323" s="33" t="s">
        <v>293</v>
      </c>
      <c r="B2323" s="33" t="s">
        <v>331</v>
      </c>
      <c r="C2323" s="23" t="s">
        <v>102</v>
      </c>
      <c r="D2323" s="39" t="s">
        <v>103</v>
      </c>
      <c r="E2323" s="53"/>
      <c r="F2323" s="53"/>
      <c r="G2323" s="53"/>
      <c r="H2323" s="53"/>
      <c r="I2323" s="54"/>
      <c r="J2323" s="50"/>
      <c r="K2323" s="54"/>
      <c r="L2323" s="55"/>
      <c r="M2323" s="59"/>
      <c r="N2323" s="59"/>
      <c r="O2323" s="53"/>
      <c r="P2323" s="53"/>
      <c r="Q2323" s="57">
        <f t="shared" si="955"/>
        <v>0</v>
      </c>
      <c r="R2323" s="53"/>
      <c r="S2323" s="53">
        <f t="shared" si="957"/>
        <v>0</v>
      </c>
      <c r="T2323" s="58"/>
      <c r="U2323" s="58"/>
      <c r="V2323" s="53">
        <f t="shared" si="956"/>
        <v>0</v>
      </c>
      <c r="W2323" s="59"/>
      <c r="X2323" s="6"/>
    </row>
    <row r="2324" spans="1:24" s="77" customFormat="1" ht="23.25" customHeight="1" x14ac:dyDescent="0.25">
      <c r="A2324" s="33" t="s">
        <v>293</v>
      </c>
      <c r="B2324" s="33" t="s">
        <v>331</v>
      </c>
      <c r="C2324" s="23" t="s">
        <v>361</v>
      </c>
      <c r="D2324" s="39" t="s">
        <v>362</v>
      </c>
      <c r="E2324" s="53"/>
      <c r="F2324" s="53"/>
      <c r="G2324" s="53"/>
      <c r="H2324" s="53"/>
      <c r="I2324" s="55"/>
      <c r="J2324" s="55"/>
      <c r="K2324" s="54"/>
      <c r="L2324" s="55"/>
      <c r="M2324" s="59"/>
      <c r="N2324" s="59"/>
      <c r="O2324" s="53"/>
      <c r="P2324" s="53"/>
      <c r="Q2324" s="59"/>
      <c r="R2324" s="53"/>
      <c r="S2324" s="53"/>
      <c r="T2324" s="53"/>
      <c r="U2324" s="53"/>
      <c r="V2324" s="53"/>
      <c r="W2324" s="59"/>
      <c r="X2324" s="6"/>
    </row>
    <row r="2325" spans="1:24" s="77" customFormat="1" ht="15.75" x14ac:dyDescent="0.25">
      <c r="A2325" s="33" t="s">
        <v>293</v>
      </c>
      <c r="B2325" s="33" t="s">
        <v>331</v>
      </c>
      <c r="C2325" s="23" t="s">
        <v>364</v>
      </c>
      <c r="D2325" s="39" t="s">
        <v>363</v>
      </c>
      <c r="E2325" s="53"/>
      <c r="F2325" s="53"/>
      <c r="G2325" s="53"/>
      <c r="H2325" s="53"/>
      <c r="I2325" s="119"/>
      <c r="J2325" s="50"/>
      <c r="K2325" s="119"/>
      <c r="L2325" s="55"/>
      <c r="M2325" s="59"/>
      <c r="N2325" s="59"/>
      <c r="O2325" s="53"/>
      <c r="P2325" s="53"/>
      <c r="Q2325" s="59"/>
      <c r="R2325" s="53"/>
      <c r="S2325" s="53"/>
      <c r="T2325" s="53"/>
      <c r="U2325" s="53"/>
      <c r="V2325" s="53"/>
      <c r="W2325" s="59"/>
      <c r="X2325" s="6"/>
    </row>
    <row r="2326" spans="1:24" s="77" customFormat="1" ht="15.75" x14ac:dyDescent="0.25">
      <c r="A2326" s="33" t="s">
        <v>293</v>
      </c>
      <c r="B2326" s="21">
        <v>2</v>
      </c>
      <c r="C2326" s="23" t="s">
        <v>102</v>
      </c>
      <c r="D2326" s="40" t="s">
        <v>31</v>
      </c>
      <c r="E2326" s="64">
        <f>E2327+E2333+E2388</f>
        <v>2650454</v>
      </c>
      <c r="F2326" s="64">
        <f>F2327+F2333+F2388</f>
        <v>1556616.25</v>
      </c>
      <c r="G2326" s="64">
        <f>G2327+G2333+G2388</f>
        <v>1563662.92</v>
      </c>
      <c r="H2326" s="64">
        <f>H2327+H2333+H2388</f>
        <v>1418997</v>
      </c>
      <c r="I2326" s="126">
        <f>I2327+I2333+I2388</f>
        <v>144207.70000000001</v>
      </c>
      <c r="J2326" s="50">
        <f>ROUND(I2326/F2326*100,2)</f>
        <v>9.26</v>
      </c>
      <c r="K2326" s="126">
        <f>K2327+K2333+K2388</f>
        <v>-137285.66999999998</v>
      </c>
      <c r="L2326" s="55">
        <f>ROUND(K2326*100/-F2326,2)</f>
        <v>8.82</v>
      </c>
      <c r="M2326" s="64">
        <v>15510</v>
      </c>
      <c r="N2326" s="49">
        <f>ROUND(M2326/12*7,2)</f>
        <v>9047.5</v>
      </c>
      <c r="O2326" s="64">
        <f t="shared" ref="O2326:V2326" si="962">O2327+O2333+O2388</f>
        <v>8462</v>
      </c>
      <c r="P2326" s="64">
        <f t="shared" si="962"/>
        <v>7698</v>
      </c>
      <c r="Q2326" s="126">
        <f t="shared" si="962"/>
        <v>764</v>
      </c>
      <c r="R2326" s="64">
        <f t="shared" si="962"/>
        <v>987</v>
      </c>
      <c r="S2326" s="64">
        <f t="shared" si="962"/>
        <v>577</v>
      </c>
      <c r="T2326" s="136">
        <f t="shared" si="962"/>
        <v>628</v>
      </c>
      <c r="U2326" s="136">
        <f t="shared" si="962"/>
        <v>603</v>
      </c>
      <c r="V2326" s="64">
        <f t="shared" si="962"/>
        <v>25</v>
      </c>
      <c r="W2326" s="64"/>
      <c r="X2326" s="6"/>
    </row>
    <row r="2327" spans="1:24" s="77" customFormat="1" ht="15.75" x14ac:dyDescent="0.25">
      <c r="A2327" s="33" t="s">
        <v>293</v>
      </c>
      <c r="B2327" s="22" t="s">
        <v>332</v>
      </c>
      <c r="C2327" s="23" t="s">
        <v>102</v>
      </c>
      <c r="D2327" s="32" t="s">
        <v>32</v>
      </c>
      <c r="E2327" s="64">
        <f>SUM(E2328:E2332)</f>
        <v>235114</v>
      </c>
      <c r="F2327" s="64">
        <f>SUM(F2328:F2332)</f>
        <v>137265</v>
      </c>
      <c r="G2327" s="64">
        <f>SUM(G2328:G2332)</f>
        <v>197193</v>
      </c>
      <c r="H2327" s="64">
        <f>SUM(H2328:H2332)</f>
        <v>137265</v>
      </c>
      <c r="I2327" s="126">
        <f>SUM(I2328:I2332)</f>
        <v>59928</v>
      </c>
      <c r="J2327" s="50">
        <f>ROUND(I2327/F2327*100,2)</f>
        <v>43.66</v>
      </c>
      <c r="K2327" s="126">
        <f>SUM(K2328:K2332)</f>
        <v>0</v>
      </c>
      <c r="L2327" s="64">
        <f>SUM(L2328:L2332)</f>
        <v>0</v>
      </c>
      <c r="M2327" s="64"/>
      <c r="N2327" s="64"/>
      <c r="O2327" s="64">
        <f t="shared" ref="O2327:V2327" si="963">SUM(O2328:O2332)</f>
        <v>733</v>
      </c>
      <c r="P2327" s="64">
        <f t="shared" si="963"/>
        <v>733</v>
      </c>
      <c r="Q2327" s="126">
        <f t="shared" si="963"/>
        <v>0</v>
      </c>
      <c r="R2327" s="64">
        <f t="shared" si="963"/>
        <v>279</v>
      </c>
      <c r="S2327" s="64">
        <f t="shared" si="963"/>
        <v>163</v>
      </c>
      <c r="T2327" s="136">
        <f t="shared" si="963"/>
        <v>234</v>
      </c>
      <c r="U2327" s="136">
        <f t="shared" si="963"/>
        <v>234</v>
      </c>
      <c r="V2327" s="64">
        <f t="shared" si="963"/>
        <v>0</v>
      </c>
      <c r="W2327" s="64"/>
      <c r="X2327" s="6"/>
    </row>
    <row r="2328" spans="1:24" s="77" customFormat="1" ht="15.75" x14ac:dyDescent="0.25">
      <c r="A2328" s="33" t="s">
        <v>293</v>
      </c>
      <c r="B2328" s="33" t="s">
        <v>332</v>
      </c>
      <c r="C2328" s="23" t="s">
        <v>109</v>
      </c>
      <c r="D2328" s="34" t="s">
        <v>106</v>
      </c>
      <c r="E2328" s="53">
        <v>235114</v>
      </c>
      <c r="F2328" s="99">
        <f>19663*3+19569*4</f>
        <v>137265</v>
      </c>
      <c r="G2328" s="99">
        <v>197193</v>
      </c>
      <c r="H2328" s="99">
        <f>19663*3+19569*4</f>
        <v>137265</v>
      </c>
      <c r="I2328" s="119">
        <f>G2328-F2328</f>
        <v>59928</v>
      </c>
      <c r="J2328" s="55">
        <f>ROUND(I2328/F2328*100,2)</f>
        <v>43.66</v>
      </c>
      <c r="K2328" s="54"/>
      <c r="L2328" s="55"/>
      <c r="M2328" s="59"/>
      <c r="N2328" s="59"/>
      <c r="O2328" s="53">
        <v>733</v>
      </c>
      <c r="P2328" s="53">
        <v>733</v>
      </c>
      <c r="Q2328" s="57">
        <f>O2328-P2328</f>
        <v>0</v>
      </c>
      <c r="R2328" s="74">
        <v>279</v>
      </c>
      <c r="S2328" s="53">
        <f>ROUND(R2328/12*7,0)</f>
        <v>163</v>
      </c>
      <c r="T2328" s="58">
        <v>234</v>
      </c>
      <c r="U2328" s="58">
        <v>234</v>
      </c>
      <c r="V2328" s="53">
        <f>T2328-U2328</f>
        <v>0</v>
      </c>
      <c r="W2328" s="59"/>
      <c r="X2328" s="6"/>
    </row>
    <row r="2329" spans="1:24" s="77" customFormat="1" ht="31.5" x14ac:dyDescent="0.25">
      <c r="A2329" s="33" t="s">
        <v>293</v>
      </c>
      <c r="B2329" s="33" t="s">
        <v>332</v>
      </c>
      <c r="C2329" s="23" t="s">
        <v>110</v>
      </c>
      <c r="D2329" s="34" t="s">
        <v>114</v>
      </c>
      <c r="E2329" s="53"/>
      <c r="F2329" s="53"/>
      <c r="G2329" s="53"/>
      <c r="H2329" s="53"/>
      <c r="I2329" s="54"/>
      <c r="J2329" s="50"/>
      <c r="K2329" s="54"/>
      <c r="L2329" s="55"/>
      <c r="M2329" s="59"/>
      <c r="N2329" s="59"/>
      <c r="O2329" s="53"/>
      <c r="P2329" s="53"/>
      <c r="Q2329" s="57">
        <f>O2329-P2329</f>
        <v>0</v>
      </c>
      <c r="R2329" s="53"/>
      <c r="S2329" s="53">
        <f>ROUND(R2329/12*3,0)</f>
        <v>0</v>
      </c>
      <c r="T2329" s="58"/>
      <c r="U2329" s="58"/>
      <c r="V2329" s="53">
        <f>T2329-U2329</f>
        <v>0</v>
      </c>
      <c r="W2329" s="59"/>
      <c r="X2329" s="6"/>
    </row>
    <row r="2330" spans="1:24" s="77" customFormat="1" ht="15.75" x14ac:dyDescent="0.25">
      <c r="A2330" s="33" t="s">
        <v>293</v>
      </c>
      <c r="B2330" s="33" t="s">
        <v>332</v>
      </c>
      <c r="C2330" s="23" t="s">
        <v>111</v>
      </c>
      <c r="D2330" s="34" t="s">
        <v>115</v>
      </c>
      <c r="E2330" s="53"/>
      <c r="F2330" s="53"/>
      <c r="G2330" s="53"/>
      <c r="H2330" s="53"/>
      <c r="I2330" s="54"/>
      <c r="J2330" s="50"/>
      <c r="K2330" s="54"/>
      <c r="L2330" s="55"/>
      <c r="M2330" s="59"/>
      <c r="N2330" s="59"/>
      <c r="O2330" s="53"/>
      <c r="P2330" s="53"/>
      <c r="Q2330" s="57">
        <f>O2330-P2330</f>
        <v>0</v>
      </c>
      <c r="R2330" s="53"/>
      <c r="S2330" s="53">
        <f>ROUND(R2330/12*3,0)</f>
        <v>0</v>
      </c>
      <c r="T2330" s="58"/>
      <c r="U2330" s="58"/>
      <c r="V2330" s="53">
        <f>T2330-U2330</f>
        <v>0</v>
      </c>
      <c r="W2330" s="59"/>
      <c r="X2330" s="6"/>
    </row>
    <row r="2331" spans="1:24" s="77" customFormat="1" ht="31.5" x14ac:dyDescent="0.25">
      <c r="A2331" s="33" t="s">
        <v>293</v>
      </c>
      <c r="B2331" s="33" t="s">
        <v>332</v>
      </c>
      <c r="C2331" s="23" t="s">
        <v>113</v>
      </c>
      <c r="D2331" s="34" t="s">
        <v>116</v>
      </c>
      <c r="E2331" s="53"/>
      <c r="F2331" s="53"/>
      <c r="G2331" s="53"/>
      <c r="H2331" s="53"/>
      <c r="I2331" s="119"/>
      <c r="J2331" s="50"/>
      <c r="K2331" s="119"/>
      <c r="L2331" s="55"/>
      <c r="M2331" s="59"/>
      <c r="N2331" s="59"/>
      <c r="O2331" s="53"/>
      <c r="P2331" s="53"/>
      <c r="Q2331" s="59">
        <f>O2331-P2331</f>
        <v>0</v>
      </c>
      <c r="R2331" s="53"/>
      <c r="S2331" s="53">
        <f>ROUND(R2331/12*3,0)</f>
        <v>0</v>
      </c>
      <c r="T2331" s="53"/>
      <c r="U2331" s="53"/>
      <c r="V2331" s="53">
        <f>T2331-U2331</f>
        <v>0</v>
      </c>
      <c r="W2331" s="59"/>
      <c r="X2331" s="6"/>
    </row>
    <row r="2332" spans="1:24" s="77" customFormat="1" ht="15.75" x14ac:dyDescent="0.25">
      <c r="A2332" s="33" t="s">
        <v>293</v>
      </c>
      <c r="B2332" s="33" t="s">
        <v>332</v>
      </c>
      <c r="C2332" s="23" t="s">
        <v>112</v>
      </c>
      <c r="D2332" s="34" t="s">
        <v>117</v>
      </c>
      <c r="E2332" s="53"/>
      <c r="F2332" s="53"/>
      <c r="G2332" s="53"/>
      <c r="H2332" s="53"/>
      <c r="I2332" s="54"/>
      <c r="J2332" s="50"/>
      <c r="K2332" s="54"/>
      <c r="L2332" s="55"/>
      <c r="M2332" s="59"/>
      <c r="N2332" s="59"/>
      <c r="O2332" s="53"/>
      <c r="P2332" s="53"/>
      <c r="Q2332" s="57">
        <f>O2332-P2332</f>
        <v>0</v>
      </c>
      <c r="R2332" s="53"/>
      <c r="S2332" s="53">
        <f>ROUND(R2332/12*3,0)</f>
        <v>0</v>
      </c>
      <c r="T2332" s="58"/>
      <c r="U2332" s="58"/>
      <c r="V2332" s="53">
        <f>T2332-U2332</f>
        <v>0</v>
      </c>
      <c r="W2332" s="59"/>
      <c r="X2332" s="6"/>
    </row>
    <row r="2333" spans="1:24" s="77" customFormat="1" ht="15.75" x14ac:dyDescent="0.25">
      <c r="A2333" s="33" t="s">
        <v>293</v>
      </c>
      <c r="B2333" s="22" t="s">
        <v>333</v>
      </c>
      <c r="C2333" s="23" t="s">
        <v>102</v>
      </c>
      <c r="D2333" s="41" t="s">
        <v>33</v>
      </c>
      <c r="E2333" s="64">
        <f>SUM(E2334:E2387)</f>
        <v>2352417</v>
      </c>
      <c r="F2333" s="64">
        <f>SUM(F2334:F2387)</f>
        <v>1372243.25</v>
      </c>
      <c r="G2333" s="64">
        <f>SUM(G2334:G2387)</f>
        <v>1313292</v>
      </c>
      <c r="H2333" s="64">
        <f>SUM(H2334:H2387)</f>
        <v>1234085</v>
      </c>
      <c r="I2333" s="64">
        <f>SUM(I2334:I2387)</f>
        <v>78334.420000000013</v>
      </c>
      <c r="J2333" s="50">
        <f>ROUND(I2333/F2333*100,2)</f>
        <v>5.71</v>
      </c>
      <c r="K2333" s="64">
        <f>SUM(K2334:K2387)</f>
        <v>-137285.66999999998</v>
      </c>
      <c r="L2333" s="55">
        <f>ROUND(K2333*100/-F2333,2)</f>
        <v>10</v>
      </c>
      <c r="M2333" s="64"/>
      <c r="N2333" s="64"/>
      <c r="O2333" s="64">
        <f t="shared" ref="O2333:V2333" si="964">SUM(O2334:O2387)</f>
        <v>7729</v>
      </c>
      <c r="P2333" s="64">
        <f t="shared" si="964"/>
        <v>6965</v>
      </c>
      <c r="Q2333" s="64">
        <f t="shared" si="964"/>
        <v>764</v>
      </c>
      <c r="R2333" s="64">
        <f t="shared" si="964"/>
        <v>708</v>
      </c>
      <c r="S2333" s="64">
        <f t="shared" si="964"/>
        <v>414</v>
      </c>
      <c r="T2333" s="64">
        <f t="shared" si="964"/>
        <v>394</v>
      </c>
      <c r="U2333" s="64">
        <f t="shared" si="964"/>
        <v>369</v>
      </c>
      <c r="V2333" s="64">
        <f t="shared" si="964"/>
        <v>25</v>
      </c>
      <c r="W2333" s="64"/>
      <c r="X2333" s="6"/>
    </row>
    <row r="2334" spans="1:24" s="77" customFormat="1" ht="31.5" x14ac:dyDescent="0.25">
      <c r="A2334" s="33" t="s">
        <v>293</v>
      </c>
      <c r="B2334" s="33" t="s">
        <v>333</v>
      </c>
      <c r="C2334" s="42" t="s">
        <v>139</v>
      </c>
      <c r="D2334" s="43" t="s">
        <v>119</v>
      </c>
      <c r="E2334" s="53">
        <v>43457</v>
      </c>
      <c r="F2334" s="53">
        <f t="shared" ref="F2334:F2335" si="965">ROUND(E2334/12*7,2)</f>
        <v>25349.919999999998</v>
      </c>
      <c r="G2334" s="99">
        <v>22478</v>
      </c>
      <c r="H2334" s="99">
        <v>22478</v>
      </c>
      <c r="I2334" s="119"/>
      <c r="J2334" s="55"/>
      <c r="K2334" s="54">
        <f t="shared" ref="K2334" si="966">G2334-F2334</f>
        <v>-2871.9199999999983</v>
      </c>
      <c r="L2334" s="55">
        <f t="shared" ref="L2334" si="967">ROUND(K2334*100/-F2334,2)</f>
        <v>11.33</v>
      </c>
      <c r="M2334" s="59"/>
      <c r="N2334" s="59"/>
      <c r="O2334" s="53">
        <v>1239</v>
      </c>
      <c r="P2334" s="53">
        <v>1239</v>
      </c>
      <c r="Q2334" s="57">
        <f t="shared" ref="Q2334:Q2365" si="968">O2334-P2334</f>
        <v>0</v>
      </c>
      <c r="R2334" s="59">
        <v>58</v>
      </c>
      <c r="S2334" s="53">
        <f t="shared" ref="S2334:S2335" si="969">ROUND(R2334/12*7,0)</f>
        <v>34</v>
      </c>
      <c r="T2334" s="58">
        <v>30</v>
      </c>
      <c r="U2334" s="58">
        <v>30</v>
      </c>
      <c r="V2334" s="53">
        <f t="shared" ref="V2334:V2365" si="970">T2334-U2334</f>
        <v>0</v>
      </c>
      <c r="W2334" s="59"/>
      <c r="X2334" s="6"/>
    </row>
    <row r="2335" spans="1:24" s="77" customFormat="1" ht="47.25" x14ac:dyDescent="0.25">
      <c r="A2335" s="33" t="s">
        <v>293</v>
      </c>
      <c r="B2335" s="33" t="s">
        <v>333</v>
      </c>
      <c r="C2335" s="42" t="s">
        <v>140</v>
      </c>
      <c r="D2335" s="43" t="s">
        <v>120</v>
      </c>
      <c r="E2335" s="53">
        <v>5947</v>
      </c>
      <c r="F2335" s="53">
        <f t="shared" si="965"/>
        <v>3469.08</v>
      </c>
      <c r="G2335" s="99">
        <v>13578</v>
      </c>
      <c r="H2335" s="99">
        <v>3119</v>
      </c>
      <c r="I2335" s="119">
        <f t="shared" ref="I2335" si="971">G2335-F2335</f>
        <v>10108.92</v>
      </c>
      <c r="J2335" s="55">
        <f t="shared" ref="J2335" si="972">ROUND(I2335/F2335*100,2)</f>
        <v>291.39999999999998</v>
      </c>
      <c r="K2335" s="54"/>
      <c r="L2335" s="55"/>
      <c r="M2335" s="59"/>
      <c r="N2335" s="59"/>
      <c r="O2335" s="53">
        <v>749</v>
      </c>
      <c r="P2335" s="53">
        <v>266</v>
      </c>
      <c r="Q2335" s="57">
        <f t="shared" si="968"/>
        <v>483</v>
      </c>
      <c r="R2335" s="59">
        <v>4</v>
      </c>
      <c r="S2335" s="53">
        <f t="shared" si="969"/>
        <v>2</v>
      </c>
      <c r="T2335" s="58">
        <v>7</v>
      </c>
      <c r="U2335" s="58">
        <v>2</v>
      </c>
      <c r="V2335" s="53">
        <f t="shared" si="970"/>
        <v>5</v>
      </c>
      <c r="W2335" s="59"/>
      <c r="X2335" s="6"/>
    </row>
    <row r="2336" spans="1:24" s="77" customFormat="1" ht="31.5" x14ac:dyDescent="0.25">
      <c r="A2336" s="33" t="s">
        <v>293</v>
      </c>
      <c r="B2336" s="33" t="s">
        <v>333</v>
      </c>
      <c r="C2336" s="42" t="s">
        <v>141</v>
      </c>
      <c r="D2336" s="43" t="s">
        <v>142</v>
      </c>
      <c r="E2336" s="53"/>
      <c r="F2336" s="53"/>
      <c r="G2336" s="53"/>
      <c r="H2336" s="53"/>
      <c r="I2336" s="54"/>
      <c r="J2336" s="50"/>
      <c r="K2336" s="54"/>
      <c r="L2336" s="55"/>
      <c r="M2336" s="59"/>
      <c r="N2336" s="59"/>
      <c r="O2336" s="53"/>
      <c r="P2336" s="53"/>
      <c r="Q2336" s="57">
        <f t="shared" si="968"/>
        <v>0</v>
      </c>
      <c r="R2336" s="53"/>
      <c r="S2336" s="53">
        <f>ROUND(R2336/12*3,0)</f>
        <v>0</v>
      </c>
      <c r="T2336" s="58"/>
      <c r="U2336" s="58"/>
      <c r="V2336" s="53">
        <f t="shared" si="970"/>
        <v>0</v>
      </c>
      <c r="W2336" s="59"/>
      <c r="X2336" s="6"/>
    </row>
    <row r="2337" spans="1:24" s="77" customFormat="1" ht="31.5" x14ac:dyDescent="0.25">
      <c r="A2337" s="33" t="s">
        <v>293</v>
      </c>
      <c r="B2337" s="33" t="s">
        <v>333</v>
      </c>
      <c r="C2337" s="42" t="s">
        <v>143</v>
      </c>
      <c r="D2337" s="43" t="s">
        <v>144</v>
      </c>
      <c r="E2337" s="53"/>
      <c r="F2337" s="53"/>
      <c r="G2337" s="53"/>
      <c r="H2337" s="53"/>
      <c r="I2337" s="54"/>
      <c r="J2337" s="50"/>
      <c r="K2337" s="54"/>
      <c r="L2337" s="55"/>
      <c r="M2337" s="59"/>
      <c r="N2337" s="59"/>
      <c r="O2337" s="53"/>
      <c r="P2337" s="53"/>
      <c r="Q2337" s="57">
        <f t="shared" si="968"/>
        <v>0</v>
      </c>
      <c r="R2337" s="53"/>
      <c r="S2337" s="53">
        <f>ROUND(R2337/12*3,0)</f>
        <v>0</v>
      </c>
      <c r="T2337" s="58"/>
      <c r="U2337" s="58"/>
      <c r="V2337" s="53">
        <f t="shared" si="970"/>
        <v>0</v>
      </c>
      <c r="W2337" s="59"/>
      <c r="X2337" s="6"/>
    </row>
    <row r="2338" spans="1:24" s="77" customFormat="1" ht="15.75" x14ac:dyDescent="0.25">
      <c r="A2338" s="33" t="s">
        <v>293</v>
      </c>
      <c r="B2338" s="33" t="s">
        <v>333</v>
      </c>
      <c r="C2338" s="42" t="s">
        <v>145</v>
      </c>
      <c r="D2338" s="43" t="s">
        <v>146</v>
      </c>
      <c r="E2338" s="53"/>
      <c r="F2338" s="53"/>
      <c r="G2338" s="53"/>
      <c r="H2338" s="53"/>
      <c r="I2338" s="54"/>
      <c r="J2338" s="50"/>
      <c r="K2338" s="54"/>
      <c r="L2338" s="55"/>
      <c r="M2338" s="59"/>
      <c r="N2338" s="59"/>
      <c r="O2338" s="53"/>
      <c r="P2338" s="53"/>
      <c r="Q2338" s="57">
        <f t="shared" si="968"/>
        <v>0</v>
      </c>
      <c r="R2338" s="53"/>
      <c r="S2338" s="53">
        <f>ROUND(R2338/12*3,0)</f>
        <v>0</v>
      </c>
      <c r="T2338" s="58"/>
      <c r="U2338" s="58"/>
      <c r="V2338" s="53">
        <f t="shared" si="970"/>
        <v>0</v>
      </c>
      <c r="W2338" s="59"/>
      <c r="X2338" s="6"/>
    </row>
    <row r="2339" spans="1:24" s="77" customFormat="1" ht="15.75" x14ac:dyDescent="0.25">
      <c r="A2339" s="33" t="s">
        <v>293</v>
      </c>
      <c r="B2339" s="33" t="s">
        <v>333</v>
      </c>
      <c r="C2339" s="42" t="s">
        <v>147</v>
      </c>
      <c r="D2339" s="43" t="s">
        <v>148</v>
      </c>
      <c r="E2339" s="53"/>
      <c r="F2339" s="53"/>
      <c r="G2339" s="53"/>
      <c r="H2339" s="53"/>
      <c r="I2339" s="54"/>
      <c r="J2339" s="50"/>
      <c r="K2339" s="54"/>
      <c r="L2339" s="55"/>
      <c r="M2339" s="59"/>
      <c r="N2339" s="59"/>
      <c r="O2339" s="53"/>
      <c r="P2339" s="53"/>
      <c r="Q2339" s="57">
        <f t="shared" si="968"/>
        <v>0</v>
      </c>
      <c r="R2339" s="53"/>
      <c r="S2339" s="53">
        <f>ROUND(R2339/12*3,0)</f>
        <v>0</v>
      </c>
      <c r="T2339" s="58"/>
      <c r="U2339" s="58"/>
      <c r="V2339" s="53">
        <f t="shared" si="970"/>
        <v>0</v>
      </c>
      <c r="W2339" s="59"/>
      <c r="X2339" s="6"/>
    </row>
    <row r="2340" spans="1:24" s="77" customFormat="1" ht="78.75" x14ac:dyDescent="0.25">
      <c r="A2340" s="33" t="s">
        <v>293</v>
      </c>
      <c r="B2340" s="33" t="s">
        <v>333</v>
      </c>
      <c r="C2340" s="42" t="s">
        <v>149</v>
      </c>
      <c r="D2340" s="43" t="s">
        <v>150</v>
      </c>
      <c r="E2340" s="53"/>
      <c r="F2340" s="53"/>
      <c r="G2340" s="53"/>
      <c r="H2340" s="53"/>
      <c r="I2340" s="54"/>
      <c r="J2340" s="50"/>
      <c r="K2340" s="54"/>
      <c r="L2340" s="55"/>
      <c r="M2340" s="59"/>
      <c r="N2340" s="59"/>
      <c r="O2340" s="53"/>
      <c r="P2340" s="53"/>
      <c r="Q2340" s="57">
        <f t="shared" si="968"/>
        <v>0</v>
      </c>
      <c r="R2340" s="53"/>
      <c r="S2340" s="53">
        <f>ROUND(R2340/12*3,0)</f>
        <v>0</v>
      </c>
      <c r="T2340" s="58"/>
      <c r="U2340" s="58"/>
      <c r="V2340" s="53">
        <f t="shared" si="970"/>
        <v>0</v>
      </c>
      <c r="W2340" s="59"/>
      <c r="X2340" s="6"/>
    </row>
    <row r="2341" spans="1:24" s="77" customFormat="1" ht="31.5" x14ac:dyDescent="0.25">
      <c r="A2341" s="33" t="s">
        <v>293</v>
      </c>
      <c r="B2341" s="33" t="s">
        <v>333</v>
      </c>
      <c r="C2341" s="42" t="s">
        <v>130</v>
      </c>
      <c r="D2341" s="43" t="s">
        <v>151</v>
      </c>
      <c r="E2341" s="53">
        <v>804462</v>
      </c>
      <c r="F2341" s="53">
        <f>ROUND(E2341/12*7,2)</f>
        <v>469269.5</v>
      </c>
      <c r="G2341" s="99">
        <v>393131</v>
      </c>
      <c r="H2341" s="99">
        <v>393131</v>
      </c>
      <c r="I2341" s="119"/>
      <c r="J2341" s="55"/>
      <c r="K2341" s="54">
        <f>G2341-F2341</f>
        <v>-76138.5</v>
      </c>
      <c r="L2341" s="55">
        <f>ROUND(K2341*100/-F2341,2)</f>
        <v>16.22</v>
      </c>
      <c r="M2341" s="59"/>
      <c r="N2341" s="59"/>
      <c r="O2341" s="53">
        <v>1954</v>
      </c>
      <c r="P2341" s="53">
        <v>1954</v>
      </c>
      <c r="Q2341" s="57">
        <f t="shared" si="968"/>
        <v>0</v>
      </c>
      <c r="R2341" s="59">
        <v>221</v>
      </c>
      <c r="S2341" s="53">
        <f>ROUND(R2341/12*7,0)</f>
        <v>129</v>
      </c>
      <c r="T2341" s="58">
        <v>108</v>
      </c>
      <c r="U2341" s="58">
        <v>108</v>
      </c>
      <c r="V2341" s="53">
        <f t="shared" si="970"/>
        <v>0</v>
      </c>
      <c r="W2341" s="59"/>
      <c r="X2341" s="6"/>
    </row>
    <row r="2342" spans="1:24" s="77" customFormat="1" ht="47.25" x14ac:dyDescent="0.25">
      <c r="A2342" s="33" t="s">
        <v>293</v>
      </c>
      <c r="B2342" s="33" t="s">
        <v>333</v>
      </c>
      <c r="C2342" s="42" t="s">
        <v>174</v>
      </c>
      <c r="D2342" s="43" t="s">
        <v>175</v>
      </c>
      <c r="E2342" s="53"/>
      <c r="F2342" s="53"/>
      <c r="G2342" s="53"/>
      <c r="H2342" s="53"/>
      <c r="I2342" s="54"/>
      <c r="J2342" s="50"/>
      <c r="K2342" s="54"/>
      <c r="L2342" s="55"/>
      <c r="M2342" s="59"/>
      <c r="N2342" s="59"/>
      <c r="O2342" s="53"/>
      <c r="P2342" s="53"/>
      <c r="Q2342" s="57">
        <f t="shared" si="968"/>
        <v>0</v>
      </c>
      <c r="R2342" s="53"/>
      <c r="S2342" s="53">
        <f>ROUND(R2342/12*3,0)</f>
        <v>0</v>
      </c>
      <c r="T2342" s="58"/>
      <c r="U2342" s="58"/>
      <c r="V2342" s="53">
        <f t="shared" si="970"/>
        <v>0</v>
      </c>
      <c r="W2342" s="59"/>
      <c r="X2342" s="6"/>
    </row>
    <row r="2343" spans="1:24" s="77" customFormat="1" ht="31.5" x14ac:dyDescent="0.25">
      <c r="A2343" s="33" t="s">
        <v>293</v>
      </c>
      <c r="B2343" s="33" t="s">
        <v>333</v>
      </c>
      <c r="C2343" s="42" t="s">
        <v>129</v>
      </c>
      <c r="D2343" s="43" t="s">
        <v>152</v>
      </c>
      <c r="E2343" s="53">
        <v>157346</v>
      </c>
      <c r="F2343" s="53">
        <f>ROUND(E2343/12*7,2)</f>
        <v>91785.17</v>
      </c>
      <c r="G2343" s="99">
        <v>96156</v>
      </c>
      <c r="H2343" s="99">
        <v>93242</v>
      </c>
      <c r="I2343" s="119">
        <f>G2343-F2343</f>
        <v>4370.8300000000017</v>
      </c>
      <c r="J2343" s="55">
        <f>ROUND(I2343/F2343*100,2)</f>
        <v>4.76</v>
      </c>
      <c r="K2343" s="54"/>
      <c r="L2343" s="55"/>
      <c r="M2343" s="59"/>
      <c r="N2343" s="59"/>
      <c r="O2343" s="53">
        <v>400</v>
      </c>
      <c r="P2343" s="53">
        <v>340</v>
      </c>
      <c r="Q2343" s="57">
        <f t="shared" si="968"/>
        <v>60</v>
      </c>
      <c r="R2343" s="59">
        <v>54</v>
      </c>
      <c r="S2343" s="53">
        <f>ROUND(R2343/12*7,0)</f>
        <v>32</v>
      </c>
      <c r="T2343" s="58">
        <v>33</v>
      </c>
      <c r="U2343" s="58">
        <v>32</v>
      </c>
      <c r="V2343" s="53">
        <f t="shared" si="970"/>
        <v>1</v>
      </c>
      <c r="W2343" s="59"/>
      <c r="X2343" s="6"/>
    </row>
    <row r="2344" spans="1:24" s="77" customFormat="1" ht="31.5" x14ac:dyDescent="0.25">
      <c r="A2344" s="33" t="s">
        <v>293</v>
      </c>
      <c r="B2344" s="33" t="s">
        <v>333</v>
      </c>
      <c r="C2344" s="42" t="s">
        <v>176</v>
      </c>
      <c r="D2344" s="43" t="s">
        <v>177</v>
      </c>
      <c r="E2344" s="53"/>
      <c r="F2344" s="53"/>
      <c r="G2344" s="53"/>
      <c r="H2344" s="53"/>
      <c r="I2344" s="54"/>
      <c r="J2344" s="50"/>
      <c r="K2344" s="54"/>
      <c r="L2344" s="55"/>
      <c r="M2344" s="59"/>
      <c r="N2344" s="59"/>
      <c r="O2344" s="53"/>
      <c r="P2344" s="53"/>
      <c r="Q2344" s="57">
        <f t="shared" si="968"/>
        <v>0</v>
      </c>
      <c r="R2344" s="53"/>
      <c r="S2344" s="53">
        <f>ROUND(R2344/12*3,0)</f>
        <v>0</v>
      </c>
      <c r="T2344" s="58"/>
      <c r="U2344" s="58"/>
      <c r="V2344" s="53">
        <f t="shared" si="970"/>
        <v>0</v>
      </c>
      <c r="W2344" s="59"/>
      <c r="X2344" s="6"/>
    </row>
    <row r="2345" spans="1:24" s="77" customFormat="1" ht="15.75" x14ac:dyDescent="0.25">
      <c r="A2345" s="33" t="s">
        <v>293</v>
      </c>
      <c r="B2345" s="33" t="s">
        <v>333</v>
      </c>
      <c r="C2345" s="42" t="s">
        <v>131</v>
      </c>
      <c r="D2345" s="43" t="s">
        <v>153</v>
      </c>
      <c r="E2345" s="53">
        <v>922485</v>
      </c>
      <c r="F2345" s="53">
        <f>ROUND(E2345/12*7,2)</f>
        <v>538116.25</v>
      </c>
      <c r="G2345" s="99">
        <v>479841</v>
      </c>
      <c r="H2345" s="99">
        <v>479841</v>
      </c>
      <c r="I2345" s="119"/>
      <c r="J2345" s="55"/>
      <c r="K2345" s="54">
        <f>G2345-F2345</f>
        <v>-58275.25</v>
      </c>
      <c r="L2345" s="55">
        <f>ROUND(K2345*100/-F2345,2)</f>
        <v>10.83</v>
      </c>
      <c r="M2345" s="59"/>
      <c r="N2345" s="59"/>
      <c r="O2345" s="53">
        <v>2435</v>
      </c>
      <c r="P2345" s="53">
        <v>2435</v>
      </c>
      <c r="Q2345" s="57">
        <f t="shared" si="968"/>
        <v>0</v>
      </c>
      <c r="R2345" s="59">
        <v>248</v>
      </c>
      <c r="S2345" s="53">
        <f>ROUND(R2345/12*7,0)</f>
        <v>145</v>
      </c>
      <c r="T2345" s="58">
        <v>129</v>
      </c>
      <c r="U2345" s="58">
        <v>129</v>
      </c>
      <c r="V2345" s="53">
        <f t="shared" si="970"/>
        <v>0</v>
      </c>
      <c r="W2345" s="59"/>
      <c r="X2345" s="6"/>
    </row>
    <row r="2346" spans="1:24" s="77" customFormat="1" ht="31.5" x14ac:dyDescent="0.25">
      <c r="A2346" s="33" t="s">
        <v>293</v>
      </c>
      <c r="B2346" s="33" t="s">
        <v>333</v>
      </c>
      <c r="C2346" s="42" t="s">
        <v>178</v>
      </c>
      <c r="D2346" s="43" t="s">
        <v>179</v>
      </c>
      <c r="E2346" s="53"/>
      <c r="F2346" s="53"/>
      <c r="G2346" s="53"/>
      <c r="H2346" s="53"/>
      <c r="I2346" s="54"/>
      <c r="J2346" s="50"/>
      <c r="K2346" s="54"/>
      <c r="L2346" s="55"/>
      <c r="M2346" s="59"/>
      <c r="N2346" s="59"/>
      <c r="O2346" s="53"/>
      <c r="P2346" s="53"/>
      <c r="Q2346" s="57">
        <f t="shared" si="968"/>
        <v>0</v>
      </c>
      <c r="R2346" s="53"/>
      <c r="S2346" s="53">
        <f t="shared" ref="S2346:S2386" si="973">ROUND(R2346/12*3,0)</f>
        <v>0</v>
      </c>
      <c r="T2346" s="58"/>
      <c r="U2346" s="58"/>
      <c r="V2346" s="53">
        <f t="shared" si="970"/>
        <v>0</v>
      </c>
      <c r="W2346" s="59"/>
      <c r="X2346" s="6"/>
    </row>
    <row r="2347" spans="1:24" s="77" customFormat="1" ht="31.5" x14ac:dyDescent="0.25">
      <c r="A2347" s="33" t="s">
        <v>293</v>
      </c>
      <c r="B2347" s="33" t="s">
        <v>333</v>
      </c>
      <c r="C2347" s="42" t="s">
        <v>132</v>
      </c>
      <c r="D2347" s="43" t="s">
        <v>154</v>
      </c>
      <c r="E2347" s="53"/>
      <c r="F2347" s="53"/>
      <c r="G2347" s="53"/>
      <c r="H2347" s="53"/>
      <c r="I2347" s="54"/>
      <c r="J2347" s="50"/>
      <c r="K2347" s="54"/>
      <c r="L2347" s="55"/>
      <c r="M2347" s="59"/>
      <c r="N2347" s="59"/>
      <c r="O2347" s="53"/>
      <c r="P2347" s="53"/>
      <c r="Q2347" s="57">
        <f t="shared" si="968"/>
        <v>0</v>
      </c>
      <c r="R2347" s="53"/>
      <c r="S2347" s="53">
        <f t="shared" si="973"/>
        <v>0</v>
      </c>
      <c r="T2347" s="58"/>
      <c r="U2347" s="58"/>
      <c r="V2347" s="53">
        <f t="shared" si="970"/>
        <v>0</v>
      </c>
      <c r="W2347" s="59"/>
      <c r="X2347" s="6"/>
    </row>
    <row r="2348" spans="1:24" s="77" customFormat="1" ht="15.75" x14ac:dyDescent="0.25">
      <c r="A2348" s="33" t="s">
        <v>293</v>
      </c>
      <c r="B2348" s="33" t="s">
        <v>333</v>
      </c>
      <c r="C2348" s="42" t="s">
        <v>133</v>
      </c>
      <c r="D2348" s="43" t="s">
        <v>155</v>
      </c>
      <c r="E2348" s="53"/>
      <c r="F2348" s="53"/>
      <c r="G2348" s="53"/>
      <c r="H2348" s="53"/>
      <c r="I2348" s="54"/>
      <c r="J2348" s="50"/>
      <c r="K2348" s="54"/>
      <c r="L2348" s="55"/>
      <c r="M2348" s="59"/>
      <c r="N2348" s="59"/>
      <c r="O2348" s="53"/>
      <c r="P2348" s="53"/>
      <c r="Q2348" s="57">
        <f t="shared" si="968"/>
        <v>0</v>
      </c>
      <c r="R2348" s="53"/>
      <c r="S2348" s="53">
        <f t="shared" si="973"/>
        <v>0</v>
      </c>
      <c r="T2348" s="58"/>
      <c r="U2348" s="58"/>
      <c r="V2348" s="53">
        <f t="shared" si="970"/>
        <v>0</v>
      </c>
      <c r="W2348" s="59"/>
      <c r="X2348" s="6"/>
    </row>
    <row r="2349" spans="1:24" s="77" customFormat="1" ht="15.75" x14ac:dyDescent="0.25">
      <c r="A2349" s="33" t="s">
        <v>293</v>
      </c>
      <c r="B2349" s="33" t="s">
        <v>333</v>
      </c>
      <c r="C2349" s="42" t="s">
        <v>135</v>
      </c>
      <c r="D2349" s="43" t="s">
        <v>156</v>
      </c>
      <c r="E2349" s="53"/>
      <c r="F2349" s="53"/>
      <c r="G2349" s="53"/>
      <c r="H2349" s="53"/>
      <c r="I2349" s="54"/>
      <c r="J2349" s="50"/>
      <c r="K2349" s="54"/>
      <c r="L2349" s="55"/>
      <c r="M2349" s="59"/>
      <c r="N2349" s="59"/>
      <c r="O2349" s="53"/>
      <c r="P2349" s="53"/>
      <c r="Q2349" s="57">
        <f t="shared" si="968"/>
        <v>0</v>
      </c>
      <c r="R2349" s="53"/>
      <c r="S2349" s="53">
        <f t="shared" si="973"/>
        <v>0</v>
      </c>
      <c r="T2349" s="58"/>
      <c r="U2349" s="58"/>
      <c r="V2349" s="53">
        <f t="shared" si="970"/>
        <v>0</v>
      </c>
      <c r="W2349" s="59"/>
      <c r="X2349" s="6"/>
    </row>
    <row r="2350" spans="1:24" s="77" customFormat="1" ht="31.5" x14ac:dyDescent="0.25">
      <c r="A2350" s="33" t="s">
        <v>293</v>
      </c>
      <c r="B2350" s="33" t="s">
        <v>333</v>
      </c>
      <c r="C2350" s="42" t="s">
        <v>136</v>
      </c>
      <c r="D2350" s="43" t="s">
        <v>157</v>
      </c>
      <c r="E2350" s="53"/>
      <c r="F2350" s="53"/>
      <c r="G2350" s="53"/>
      <c r="H2350" s="53"/>
      <c r="I2350" s="54"/>
      <c r="J2350" s="50"/>
      <c r="K2350" s="54"/>
      <c r="L2350" s="55"/>
      <c r="M2350" s="59"/>
      <c r="N2350" s="59"/>
      <c r="O2350" s="53"/>
      <c r="P2350" s="53"/>
      <c r="Q2350" s="57">
        <f t="shared" si="968"/>
        <v>0</v>
      </c>
      <c r="R2350" s="53"/>
      <c r="S2350" s="53">
        <f t="shared" si="973"/>
        <v>0</v>
      </c>
      <c r="T2350" s="58"/>
      <c r="U2350" s="58"/>
      <c r="V2350" s="53">
        <f t="shared" si="970"/>
        <v>0</v>
      </c>
      <c r="W2350" s="59"/>
      <c r="X2350" s="6"/>
    </row>
    <row r="2351" spans="1:24" s="77" customFormat="1" ht="47.25" x14ac:dyDescent="0.25">
      <c r="A2351" s="33" t="s">
        <v>293</v>
      </c>
      <c r="B2351" s="33" t="s">
        <v>333</v>
      </c>
      <c r="C2351" s="42" t="s">
        <v>134</v>
      </c>
      <c r="D2351" s="43" t="s">
        <v>158</v>
      </c>
      <c r="E2351" s="53"/>
      <c r="F2351" s="53"/>
      <c r="G2351" s="53"/>
      <c r="H2351" s="53"/>
      <c r="I2351" s="54"/>
      <c r="J2351" s="50"/>
      <c r="K2351" s="54"/>
      <c r="L2351" s="55"/>
      <c r="M2351" s="59"/>
      <c r="N2351" s="59"/>
      <c r="O2351" s="53"/>
      <c r="P2351" s="53"/>
      <c r="Q2351" s="57">
        <f t="shared" si="968"/>
        <v>0</v>
      </c>
      <c r="R2351" s="53"/>
      <c r="S2351" s="53">
        <f t="shared" si="973"/>
        <v>0</v>
      </c>
      <c r="T2351" s="58"/>
      <c r="U2351" s="58"/>
      <c r="V2351" s="53">
        <f t="shared" si="970"/>
        <v>0</v>
      </c>
      <c r="W2351" s="59"/>
      <c r="X2351" s="6"/>
    </row>
    <row r="2352" spans="1:24" s="77" customFormat="1" ht="15.75" x14ac:dyDescent="0.25">
      <c r="A2352" s="33" t="s">
        <v>293</v>
      </c>
      <c r="B2352" s="33" t="s">
        <v>333</v>
      </c>
      <c r="C2352" s="42" t="s">
        <v>138</v>
      </c>
      <c r="D2352" s="43" t="s">
        <v>159</v>
      </c>
      <c r="E2352" s="53"/>
      <c r="F2352" s="53"/>
      <c r="G2352" s="53"/>
      <c r="H2352" s="53"/>
      <c r="I2352" s="54"/>
      <c r="J2352" s="50"/>
      <c r="K2352" s="54"/>
      <c r="L2352" s="55"/>
      <c r="M2352" s="59"/>
      <c r="N2352" s="59"/>
      <c r="O2352" s="53"/>
      <c r="P2352" s="53"/>
      <c r="Q2352" s="57">
        <f t="shared" si="968"/>
        <v>0</v>
      </c>
      <c r="R2352" s="53"/>
      <c r="S2352" s="53">
        <f t="shared" si="973"/>
        <v>0</v>
      </c>
      <c r="T2352" s="58"/>
      <c r="U2352" s="58"/>
      <c r="V2352" s="53">
        <f t="shared" si="970"/>
        <v>0</v>
      </c>
      <c r="W2352" s="59"/>
      <c r="X2352" s="6"/>
    </row>
    <row r="2353" spans="1:24" s="77" customFormat="1" ht="15.75" x14ac:dyDescent="0.25">
      <c r="A2353" s="33" t="s">
        <v>293</v>
      </c>
      <c r="B2353" s="33" t="s">
        <v>333</v>
      </c>
      <c r="C2353" s="42" t="s">
        <v>180</v>
      </c>
      <c r="D2353" s="43" t="s">
        <v>181</v>
      </c>
      <c r="E2353" s="53"/>
      <c r="F2353" s="53"/>
      <c r="G2353" s="53"/>
      <c r="H2353" s="53"/>
      <c r="I2353" s="54"/>
      <c r="J2353" s="50"/>
      <c r="K2353" s="54"/>
      <c r="L2353" s="55"/>
      <c r="M2353" s="59"/>
      <c r="N2353" s="59"/>
      <c r="O2353" s="53"/>
      <c r="P2353" s="53"/>
      <c r="Q2353" s="57">
        <f t="shared" si="968"/>
        <v>0</v>
      </c>
      <c r="R2353" s="53"/>
      <c r="S2353" s="53">
        <f t="shared" si="973"/>
        <v>0</v>
      </c>
      <c r="T2353" s="58"/>
      <c r="U2353" s="58"/>
      <c r="V2353" s="53">
        <f t="shared" si="970"/>
        <v>0</v>
      </c>
      <c r="W2353" s="59"/>
      <c r="X2353" s="6"/>
    </row>
    <row r="2354" spans="1:24" s="77" customFormat="1" ht="31.5" x14ac:dyDescent="0.25">
      <c r="A2354" s="33" t="s">
        <v>293</v>
      </c>
      <c r="B2354" s="33" t="s">
        <v>333</v>
      </c>
      <c r="C2354" s="42" t="s">
        <v>137</v>
      </c>
      <c r="D2354" s="43" t="s">
        <v>160</v>
      </c>
      <c r="E2354" s="53"/>
      <c r="F2354" s="53"/>
      <c r="G2354" s="53"/>
      <c r="H2354" s="53"/>
      <c r="I2354" s="54"/>
      <c r="J2354" s="50"/>
      <c r="K2354" s="54"/>
      <c r="L2354" s="55"/>
      <c r="M2354" s="59"/>
      <c r="N2354" s="59"/>
      <c r="O2354" s="53"/>
      <c r="P2354" s="53"/>
      <c r="Q2354" s="57">
        <f t="shared" si="968"/>
        <v>0</v>
      </c>
      <c r="R2354" s="53"/>
      <c r="S2354" s="53">
        <f t="shared" si="973"/>
        <v>0</v>
      </c>
      <c r="T2354" s="58"/>
      <c r="U2354" s="58"/>
      <c r="V2354" s="53">
        <f t="shared" si="970"/>
        <v>0</v>
      </c>
      <c r="W2354" s="59"/>
      <c r="X2354" s="6"/>
    </row>
    <row r="2355" spans="1:24" s="77" customFormat="1" ht="15.75" x14ac:dyDescent="0.25">
      <c r="A2355" s="33" t="s">
        <v>293</v>
      </c>
      <c r="B2355" s="33" t="s">
        <v>333</v>
      </c>
      <c r="C2355" s="42" t="s">
        <v>127</v>
      </c>
      <c r="D2355" s="43" t="s">
        <v>161</v>
      </c>
      <c r="E2355" s="53"/>
      <c r="F2355" s="53"/>
      <c r="G2355" s="53"/>
      <c r="H2355" s="53"/>
      <c r="I2355" s="54"/>
      <c r="J2355" s="50"/>
      <c r="K2355" s="54"/>
      <c r="L2355" s="55"/>
      <c r="M2355" s="59"/>
      <c r="N2355" s="59"/>
      <c r="O2355" s="53"/>
      <c r="P2355" s="53"/>
      <c r="Q2355" s="57">
        <f t="shared" si="968"/>
        <v>0</v>
      </c>
      <c r="R2355" s="53"/>
      <c r="S2355" s="53">
        <f t="shared" si="973"/>
        <v>0</v>
      </c>
      <c r="T2355" s="58"/>
      <c r="U2355" s="58"/>
      <c r="V2355" s="53">
        <f t="shared" si="970"/>
        <v>0</v>
      </c>
      <c r="W2355" s="59"/>
      <c r="X2355" s="6"/>
    </row>
    <row r="2356" spans="1:24" s="77" customFormat="1" ht="31.5" x14ac:dyDescent="0.25">
      <c r="A2356" s="33" t="s">
        <v>293</v>
      </c>
      <c r="B2356" s="33" t="s">
        <v>333</v>
      </c>
      <c r="C2356" s="42" t="s">
        <v>126</v>
      </c>
      <c r="D2356" s="43" t="s">
        <v>162</v>
      </c>
      <c r="E2356" s="53"/>
      <c r="F2356" s="53"/>
      <c r="G2356" s="53"/>
      <c r="H2356" s="53"/>
      <c r="I2356" s="54"/>
      <c r="J2356" s="50"/>
      <c r="K2356" s="54"/>
      <c r="L2356" s="55"/>
      <c r="M2356" s="59"/>
      <c r="N2356" s="59"/>
      <c r="O2356" s="53"/>
      <c r="P2356" s="53"/>
      <c r="Q2356" s="57">
        <f t="shared" si="968"/>
        <v>0</v>
      </c>
      <c r="R2356" s="53"/>
      <c r="S2356" s="53">
        <f t="shared" si="973"/>
        <v>0</v>
      </c>
      <c r="T2356" s="58"/>
      <c r="U2356" s="58"/>
      <c r="V2356" s="53">
        <f t="shared" si="970"/>
        <v>0</v>
      </c>
      <c r="W2356" s="59"/>
      <c r="X2356" s="6"/>
    </row>
    <row r="2357" spans="1:24" s="77" customFormat="1" ht="15.75" x14ac:dyDescent="0.25">
      <c r="A2357" s="33" t="s">
        <v>293</v>
      </c>
      <c r="B2357" s="33" t="s">
        <v>333</v>
      </c>
      <c r="C2357" s="42" t="s">
        <v>122</v>
      </c>
      <c r="D2357" s="43" t="s">
        <v>163</v>
      </c>
      <c r="E2357" s="53"/>
      <c r="F2357" s="53"/>
      <c r="G2357" s="53"/>
      <c r="H2357" s="53"/>
      <c r="I2357" s="54"/>
      <c r="J2357" s="50"/>
      <c r="K2357" s="54"/>
      <c r="L2357" s="55"/>
      <c r="M2357" s="59"/>
      <c r="N2357" s="59"/>
      <c r="O2357" s="53"/>
      <c r="P2357" s="53"/>
      <c r="Q2357" s="57">
        <f t="shared" si="968"/>
        <v>0</v>
      </c>
      <c r="R2357" s="53"/>
      <c r="S2357" s="53">
        <f t="shared" si="973"/>
        <v>0</v>
      </c>
      <c r="T2357" s="58"/>
      <c r="U2357" s="58"/>
      <c r="V2357" s="53">
        <f t="shared" si="970"/>
        <v>0</v>
      </c>
      <c r="W2357" s="59"/>
      <c r="X2357" s="6"/>
    </row>
    <row r="2358" spans="1:24" s="77" customFormat="1" ht="15.75" x14ac:dyDescent="0.25">
      <c r="A2358" s="33" t="s">
        <v>293</v>
      </c>
      <c r="B2358" s="33" t="s">
        <v>333</v>
      </c>
      <c r="C2358" s="42" t="s">
        <v>123</v>
      </c>
      <c r="D2358" s="43" t="s">
        <v>164</v>
      </c>
      <c r="E2358" s="53"/>
      <c r="F2358" s="53"/>
      <c r="G2358" s="53"/>
      <c r="H2358" s="53"/>
      <c r="I2358" s="54"/>
      <c r="J2358" s="50"/>
      <c r="K2358" s="54"/>
      <c r="L2358" s="55"/>
      <c r="M2358" s="59"/>
      <c r="N2358" s="59"/>
      <c r="O2358" s="53"/>
      <c r="P2358" s="53"/>
      <c r="Q2358" s="57">
        <f t="shared" si="968"/>
        <v>0</v>
      </c>
      <c r="R2358" s="53"/>
      <c r="S2358" s="53">
        <f t="shared" si="973"/>
        <v>0</v>
      </c>
      <c r="T2358" s="58"/>
      <c r="U2358" s="58"/>
      <c r="V2358" s="53">
        <f t="shared" si="970"/>
        <v>0</v>
      </c>
      <c r="W2358" s="59"/>
      <c r="X2358" s="6"/>
    </row>
    <row r="2359" spans="1:24" s="77" customFormat="1" ht="15.75" x14ac:dyDescent="0.25">
      <c r="A2359" s="33" t="s">
        <v>293</v>
      </c>
      <c r="B2359" s="33" t="s">
        <v>333</v>
      </c>
      <c r="C2359" s="42" t="s">
        <v>182</v>
      </c>
      <c r="D2359" s="43" t="s">
        <v>183</v>
      </c>
      <c r="E2359" s="53"/>
      <c r="F2359" s="53"/>
      <c r="G2359" s="53"/>
      <c r="H2359" s="53"/>
      <c r="I2359" s="54"/>
      <c r="J2359" s="50"/>
      <c r="K2359" s="54"/>
      <c r="L2359" s="55"/>
      <c r="M2359" s="59"/>
      <c r="N2359" s="59"/>
      <c r="O2359" s="53"/>
      <c r="P2359" s="53"/>
      <c r="Q2359" s="57">
        <f t="shared" si="968"/>
        <v>0</v>
      </c>
      <c r="R2359" s="53"/>
      <c r="S2359" s="53">
        <f t="shared" si="973"/>
        <v>0</v>
      </c>
      <c r="T2359" s="58"/>
      <c r="U2359" s="58"/>
      <c r="V2359" s="53">
        <f t="shared" si="970"/>
        <v>0</v>
      </c>
      <c r="W2359" s="59"/>
      <c r="X2359" s="6"/>
    </row>
    <row r="2360" spans="1:24" s="77" customFormat="1" ht="15.75" x14ac:dyDescent="0.25">
      <c r="A2360" s="33" t="s">
        <v>293</v>
      </c>
      <c r="B2360" s="33" t="s">
        <v>333</v>
      </c>
      <c r="C2360" s="42" t="s">
        <v>184</v>
      </c>
      <c r="D2360" s="43" t="s">
        <v>185</v>
      </c>
      <c r="E2360" s="53"/>
      <c r="F2360" s="53"/>
      <c r="G2360" s="53"/>
      <c r="H2360" s="53"/>
      <c r="I2360" s="54"/>
      <c r="J2360" s="50"/>
      <c r="K2360" s="54"/>
      <c r="L2360" s="55"/>
      <c r="M2360" s="59"/>
      <c r="N2360" s="59"/>
      <c r="O2360" s="53"/>
      <c r="P2360" s="53"/>
      <c r="Q2360" s="57">
        <f t="shared" si="968"/>
        <v>0</v>
      </c>
      <c r="R2360" s="53"/>
      <c r="S2360" s="53">
        <f t="shared" si="973"/>
        <v>0</v>
      </c>
      <c r="T2360" s="58"/>
      <c r="U2360" s="58"/>
      <c r="V2360" s="53">
        <f t="shared" si="970"/>
        <v>0</v>
      </c>
      <c r="W2360" s="59"/>
      <c r="X2360" s="6"/>
    </row>
    <row r="2361" spans="1:24" s="77" customFormat="1" ht="15.75" x14ac:dyDescent="0.25">
      <c r="A2361" s="33" t="s">
        <v>293</v>
      </c>
      <c r="B2361" s="33" t="s">
        <v>333</v>
      </c>
      <c r="C2361" s="42" t="s">
        <v>186</v>
      </c>
      <c r="D2361" s="43" t="s">
        <v>187</v>
      </c>
      <c r="E2361" s="53"/>
      <c r="F2361" s="53"/>
      <c r="G2361" s="53"/>
      <c r="H2361" s="53"/>
      <c r="I2361" s="54"/>
      <c r="J2361" s="50"/>
      <c r="K2361" s="54"/>
      <c r="L2361" s="55"/>
      <c r="M2361" s="59"/>
      <c r="N2361" s="59"/>
      <c r="O2361" s="53"/>
      <c r="P2361" s="53"/>
      <c r="Q2361" s="57">
        <f t="shared" si="968"/>
        <v>0</v>
      </c>
      <c r="R2361" s="53"/>
      <c r="S2361" s="53">
        <f t="shared" si="973"/>
        <v>0</v>
      </c>
      <c r="T2361" s="58"/>
      <c r="U2361" s="58"/>
      <c r="V2361" s="53">
        <f t="shared" si="970"/>
        <v>0</v>
      </c>
      <c r="W2361" s="59"/>
      <c r="X2361" s="6"/>
    </row>
    <row r="2362" spans="1:24" s="77" customFormat="1" ht="31.5" x14ac:dyDescent="0.25">
      <c r="A2362" s="33" t="s">
        <v>293</v>
      </c>
      <c r="B2362" s="33" t="s">
        <v>333</v>
      </c>
      <c r="C2362" s="42" t="s">
        <v>188</v>
      </c>
      <c r="D2362" s="43" t="s">
        <v>189</v>
      </c>
      <c r="E2362" s="53"/>
      <c r="F2362" s="53"/>
      <c r="G2362" s="53"/>
      <c r="H2362" s="53"/>
      <c r="I2362" s="54"/>
      <c r="J2362" s="50"/>
      <c r="K2362" s="54"/>
      <c r="L2362" s="55"/>
      <c r="M2362" s="59"/>
      <c r="N2362" s="59"/>
      <c r="O2362" s="53"/>
      <c r="P2362" s="53"/>
      <c r="Q2362" s="57">
        <f t="shared" si="968"/>
        <v>0</v>
      </c>
      <c r="R2362" s="53"/>
      <c r="S2362" s="53">
        <f t="shared" si="973"/>
        <v>0</v>
      </c>
      <c r="T2362" s="58"/>
      <c r="U2362" s="58"/>
      <c r="V2362" s="53">
        <f t="shared" si="970"/>
        <v>0</v>
      </c>
      <c r="W2362" s="59"/>
      <c r="X2362" s="6"/>
    </row>
    <row r="2363" spans="1:24" s="77" customFormat="1" ht="15.75" x14ac:dyDescent="0.25">
      <c r="A2363" s="33" t="s">
        <v>293</v>
      </c>
      <c r="B2363" s="33" t="s">
        <v>333</v>
      </c>
      <c r="C2363" s="42" t="s">
        <v>124</v>
      </c>
      <c r="D2363" s="43" t="s">
        <v>165</v>
      </c>
      <c r="E2363" s="53"/>
      <c r="F2363" s="53"/>
      <c r="G2363" s="53"/>
      <c r="H2363" s="53"/>
      <c r="I2363" s="54"/>
      <c r="J2363" s="50"/>
      <c r="K2363" s="54"/>
      <c r="L2363" s="55"/>
      <c r="M2363" s="59"/>
      <c r="N2363" s="59"/>
      <c r="O2363" s="53"/>
      <c r="P2363" s="53"/>
      <c r="Q2363" s="57">
        <f t="shared" si="968"/>
        <v>0</v>
      </c>
      <c r="R2363" s="53"/>
      <c r="S2363" s="53">
        <f t="shared" si="973"/>
        <v>0</v>
      </c>
      <c r="T2363" s="58"/>
      <c r="U2363" s="58"/>
      <c r="V2363" s="53">
        <f t="shared" si="970"/>
        <v>0</v>
      </c>
      <c r="W2363" s="59"/>
      <c r="X2363" s="6"/>
    </row>
    <row r="2364" spans="1:24" s="77" customFormat="1" ht="15.75" x14ac:dyDescent="0.25">
      <c r="A2364" s="33" t="s">
        <v>293</v>
      </c>
      <c r="B2364" s="33" t="s">
        <v>333</v>
      </c>
      <c r="C2364" s="42" t="s">
        <v>125</v>
      </c>
      <c r="D2364" s="43" t="s">
        <v>166</v>
      </c>
      <c r="E2364" s="53"/>
      <c r="F2364" s="53"/>
      <c r="G2364" s="53"/>
      <c r="H2364" s="53"/>
      <c r="I2364" s="54"/>
      <c r="J2364" s="50"/>
      <c r="K2364" s="54"/>
      <c r="L2364" s="55"/>
      <c r="M2364" s="59"/>
      <c r="N2364" s="59"/>
      <c r="O2364" s="53"/>
      <c r="P2364" s="53"/>
      <c r="Q2364" s="57">
        <f t="shared" si="968"/>
        <v>0</v>
      </c>
      <c r="R2364" s="53"/>
      <c r="S2364" s="53">
        <f t="shared" si="973"/>
        <v>0</v>
      </c>
      <c r="T2364" s="58"/>
      <c r="U2364" s="58"/>
      <c r="V2364" s="53">
        <f t="shared" si="970"/>
        <v>0</v>
      </c>
      <c r="W2364" s="59"/>
      <c r="X2364" s="6"/>
    </row>
    <row r="2365" spans="1:24" s="77" customFormat="1" ht="47.25" x14ac:dyDescent="0.25">
      <c r="A2365" s="33" t="s">
        <v>293</v>
      </c>
      <c r="B2365" s="33" t="s">
        <v>333</v>
      </c>
      <c r="C2365" s="42" t="s">
        <v>34</v>
      </c>
      <c r="D2365" s="43" t="s">
        <v>167</v>
      </c>
      <c r="E2365" s="53"/>
      <c r="F2365" s="53"/>
      <c r="G2365" s="53"/>
      <c r="H2365" s="53"/>
      <c r="I2365" s="54"/>
      <c r="J2365" s="50"/>
      <c r="K2365" s="54"/>
      <c r="L2365" s="55"/>
      <c r="M2365" s="59"/>
      <c r="N2365" s="59"/>
      <c r="O2365" s="53"/>
      <c r="P2365" s="53"/>
      <c r="Q2365" s="57">
        <f t="shared" si="968"/>
        <v>0</v>
      </c>
      <c r="R2365" s="53"/>
      <c r="S2365" s="53">
        <f t="shared" si="973"/>
        <v>0</v>
      </c>
      <c r="T2365" s="58"/>
      <c r="U2365" s="58"/>
      <c r="V2365" s="53">
        <f t="shared" si="970"/>
        <v>0</v>
      </c>
      <c r="W2365" s="59"/>
      <c r="X2365" s="6"/>
    </row>
    <row r="2366" spans="1:24" s="77" customFormat="1" ht="15.75" x14ac:dyDescent="0.25">
      <c r="A2366" s="33" t="s">
        <v>293</v>
      </c>
      <c r="B2366" s="33" t="s">
        <v>333</v>
      </c>
      <c r="C2366" s="42" t="s">
        <v>35</v>
      </c>
      <c r="D2366" s="43" t="s">
        <v>168</v>
      </c>
      <c r="E2366" s="53"/>
      <c r="F2366" s="53"/>
      <c r="G2366" s="53"/>
      <c r="H2366" s="53"/>
      <c r="I2366" s="54"/>
      <c r="J2366" s="50"/>
      <c r="K2366" s="54"/>
      <c r="L2366" s="55"/>
      <c r="M2366" s="59"/>
      <c r="N2366" s="59"/>
      <c r="O2366" s="53"/>
      <c r="P2366" s="53"/>
      <c r="Q2366" s="57">
        <f t="shared" ref="Q2366:Q2387" si="974">O2366-P2366</f>
        <v>0</v>
      </c>
      <c r="R2366" s="53"/>
      <c r="S2366" s="53">
        <f t="shared" si="973"/>
        <v>0</v>
      </c>
      <c r="T2366" s="58"/>
      <c r="U2366" s="58"/>
      <c r="V2366" s="53">
        <f t="shared" ref="V2366:V2387" si="975">T2366-U2366</f>
        <v>0</v>
      </c>
      <c r="W2366" s="59"/>
      <c r="X2366" s="6"/>
    </row>
    <row r="2367" spans="1:24" s="77" customFormat="1" ht="31.5" x14ac:dyDescent="0.25">
      <c r="A2367" s="33" t="s">
        <v>293</v>
      </c>
      <c r="B2367" s="33" t="s">
        <v>333</v>
      </c>
      <c r="C2367" s="42" t="s">
        <v>36</v>
      </c>
      <c r="D2367" s="43" t="s">
        <v>190</v>
      </c>
      <c r="E2367" s="53"/>
      <c r="F2367" s="53"/>
      <c r="G2367" s="53"/>
      <c r="H2367" s="53"/>
      <c r="I2367" s="54"/>
      <c r="J2367" s="50"/>
      <c r="K2367" s="54"/>
      <c r="L2367" s="55"/>
      <c r="M2367" s="59"/>
      <c r="N2367" s="59"/>
      <c r="O2367" s="53"/>
      <c r="P2367" s="53"/>
      <c r="Q2367" s="57">
        <f t="shared" si="974"/>
        <v>0</v>
      </c>
      <c r="R2367" s="53"/>
      <c r="S2367" s="53">
        <f t="shared" si="973"/>
        <v>0</v>
      </c>
      <c r="T2367" s="58"/>
      <c r="U2367" s="58"/>
      <c r="V2367" s="53">
        <f t="shared" si="975"/>
        <v>0</v>
      </c>
      <c r="W2367" s="59"/>
      <c r="X2367" s="6"/>
    </row>
    <row r="2368" spans="1:24" s="77" customFormat="1" ht="31.5" x14ac:dyDescent="0.25">
      <c r="A2368" s="33" t="s">
        <v>293</v>
      </c>
      <c r="B2368" s="33" t="s">
        <v>333</v>
      </c>
      <c r="C2368" s="42" t="s">
        <v>37</v>
      </c>
      <c r="D2368" s="43" t="s">
        <v>191</v>
      </c>
      <c r="E2368" s="53"/>
      <c r="F2368" s="53"/>
      <c r="G2368" s="53"/>
      <c r="H2368" s="53"/>
      <c r="I2368" s="54"/>
      <c r="J2368" s="50"/>
      <c r="K2368" s="54"/>
      <c r="L2368" s="55"/>
      <c r="M2368" s="59"/>
      <c r="N2368" s="59"/>
      <c r="O2368" s="53"/>
      <c r="P2368" s="53"/>
      <c r="Q2368" s="57">
        <f t="shared" si="974"/>
        <v>0</v>
      </c>
      <c r="R2368" s="53"/>
      <c r="S2368" s="53">
        <f t="shared" si="973"/>
        <v>0</v>
      </c>
      <c r="T2368" s="58"/>
      <c r="U2368" s="58"/>
      <c r="V2368" s="53">
        <f t="shared" si="975"/>
        <v>0</v>
      </c>
      <c r="W2368" s="59"/>
      <c r="X2368" s="6"/>
    </row>
    <row r="2369" spans="1:26" s="77" customFormat="1" ht="31.5" x14ac:dyDescent="0.25">
      <c r="A2369" s="33" t="s">
        <v>293</v>
      </c>
      <c r="B2369" s="33" t="s">
        <v>333</v>
      </c>
      <c r="C2369" s="42" t="s">
        <v>38</v>
      </c>
      <c r="D2369" s="43" t="s">
        <v>169</v>
      </c>
      <c r="E2369" s="53"/>
      <c r="F2369" s="53"/>
      <c r="G2369" s="53"/>
      <c r="H2369" s="53"/>
      <c r="I2369" s="54"/>
      <c r="J2369" s="50"/>
      <c r="K2369" s="54"/>
      <c r="L2369" s="55"/>
      <c r="M2369" s="59"/>
      <c r="N2369" s="59"/>
      <c r="O2369" s="53"/>
      <c r="P2369" s="53"/>
      <c r="Q2369" s="57">
        <f t="shared" si="974"/>
        <v>0</v>
      </c>
      <c r="R2369" s="53"/>
      <c r="S2369" s="53">
        <f t="shared" si="973"/>
        <v>0</v>
      </c>
      <c r="T2369" s="58"/>
      <c r="U2369" s="58"/>
      <c r="V2369" s="53">
        <f t="shared" si="975"/>
        <v>0</v>
      </c>
      <c r="W2369" s="59"/>
      <c r="X2369" s="6"/>
    </row>
    <row r="2370" spans="1:26" s="77" customFormat="1" ht="15.75" x14ac:dyDescent="0.25">
      <c r="A2370" s="33" t="s">
        <v>293</v>
      </c>
      <c r="B2370" s="33" t="s">
        <v>333</v>
      </c>
      <c r="C2370" s="42" t="s">
        <v>39</v>
      </c>
      <c r="D2370" s="43" t="s">
        <v>170</v>
      </c>
      <c r="E2370" s="53"/>
      <c r="F2370" s="53"/>
      <c r="G2370" s="53"/>
      <c r="H2370" s="53"/>
      <c r="I2370" s="54"/>
      <c r="J2370" s="50"/>
      <c r="K2370" s="54"/>
      <c r="L2370" s="55"/>
      <c r="M2370" s="59"/>
      <c r="N2370" s="59"/>
      <c r="O2370" s="53"/>
      <c r="P2370" s="53"/>
      <c r="Q2370" s="57">
        <f t="shared" si="974"/>
        <v>0</v>
      </c>
      <c r="R2370" s="53"/>
      <c r="S2370" s="53">
        <f t="shared" si="973"/>
        <v>0</v>
      </c>
      <c r="T2370" s="58"/>
      <c r="U2370" s="58"/>
      <c r="V2370" s="53">
        <f t="shared" si="975"/>
        <v>0</v>
      </c>
      <c r="W2370" s="59"/>
      <c r="X2370" s="6"/>
    </row>
    <row r="2371" spans="1:26" s="77" customFormat="1" ht="47.25" x14ac:dyDescent="0.25">
      <c r="A2371" s="33" t="s">
        <v>293</v>
      </c>
      <c r="B2371" s="33" t="s">
        <v>333</v>
      </c>
      <c r="C2371" s="42" t="s">
        <v>40</v>
      </c>
      <c r="D2371" s="43" t="s">
        <v>172</v>
      </c>
      <c r="E2371" s="53"/>
      <c r="F2371" s="53"/>
      <c r="G2371" s="53"/>
      <c r="H2371" s="53"/>
      <c r="I2371" s="54"/>
      <c r="J2371" s="50"/>
      <c r="K2371" s="54"/>
      <c r="L2371" s="55"/>
      <c r="M2371" s="59"/>
      <c r="N2371" s="59"/>
      <c r="O2371" s="53"/>
      <c r="P2371" s="53"/>
      <c r="Q2371" s="57">
        <f t="shared" si="974"/>
        <v>0</v>
      </c>
      <c r="R2371" s="53"/>
      <c r="S2371" s="53">
        <f t="shared" si="973"/>
        <v>0</v>
      </c>
      <c r="T2371" s="58"/>
      <c r="U2371" s="58"/>
      <c r="V2371" s="53">
        <f t="shared" si="975"/>
        <v>0</v>
      </c>
      <c r="W2371" s="59"/>
      <c r="X2371" s="6"/>
    </row>
    <row r="2372" spans="1:26" s="77" customFormat="1" ht="15.75" x14ac:dyDescent="0.25">
      <c r="A2372" s="33" t="s">
        <v>293</v>
      </c>
      <c r="B2372" s="33" t="s">
        <v>333</v>
      </c>
      <c r="C2372" s="42" t="s">
        <v>41</v>
      </c>
      <c r="D2372" s="43" t="s">
        <v>171</v>
      </c>
      <c r="E2372" s="53"/>
      <c r="F2372" s="53"/>
      <c r="G2372" s="53"/>
      <c r="H2372" s="53"/>
      <c r="I2372" s="54"/>
      <c r="J2372" s="50"/>
      <c r="K2372" s="54"/>
      <c r="L2372" s="55"/>
      <c r="M2372" s="59"/>
      <c r="N2372" s="59"/>
      <c r="O2372" s="53"/>
      <c r="P2372" s="53"/>
      <c r="Q2372" s="57">
        <f t="shared" si="974"/>
        <v>0</v>
      </c>
      <c r="R2372" s="53"/>
      <c r="S2372" s="53">
        <f t="shared" si="973"/>
        <v>0</v>
      </c>
      <c r="T2372" s="58"/>
      <c r="U2372" s="58"/>
      <c r="V2372" s="53">
        <f t="shared" si="975"/>
        <v>0</v>
      </c>
      <c r="W2372" s="59"/>
      <c r="X2372" s="6"/>
    </row>
    <row r="2373" spans="1:26" s="77" customFormat="1" ht="15.75" x14ac:dyDescent="0.25">
      <c r="A2373" s="33" t="s">
        <v>293</v>
      </c>
      <c r="B2373" s="33" t="s">
        <v>333</v>
      </c>
      <c r="C2373" s="42" t="s">
        <v>42</v>
      </c>
      <c r="D2373" s="43" t="s">
        <v>192</v>
      </c>
      <c r="E2373" s="53"/>
      <c r="F2373" s="53"/>
      <c r="G2373" s="53"/>
      <c r="H2373" s="53"/>
      <c r="I2373" s="54"/>
      <c r="J2373" s="50"/>
      <c r="K2373" s="54"/>
      <c r="L2373" s="55"/>
      <c r="M2373" s="59"/>
      <c r="N2373" s="59"/>
      <c r="O2373" s="53"/>
      <c r="P2373" s="53"/>
      <c r="Q2373" s="57">
        <f t="shared" si="974"/>
        <v>0</v>
      </c>
      <c r="R2373" s="53"/>
      <c r="S2373" s="53">
        <f t="shared" si="973"/>
        <v>0</v>
      </c>
      <c r="T2373" s="58"/>
      <c r="U2373" s="58"/>
      <c r="V2373" s="53">
        <f t="shared" si="975"/>
        <v>0</v>
      </c>
      <c r="W2373" s="59"/>
      <c r="X2373" s="6"/>
    </row>
    <row r="2374" spans="1:26" s="77" customFormat="1" ht="15.75" x14ac:dyDescent="0.25">
      <c r="A2374" s="33" t="s">
        <v>293</v>
      </c>
      <c r="B2374" s="33" t="s">
        <v>333</v>
      </c>
      <c r="C2374" s="42" t="s">
        <v>43</v>
      </c>
      <c r="D2374" s="43" t="s">
        <v>193</v>
      </c>
      <c r="E2374" s="53"/>
      <c r="F2374" s="53"/>
      <c r="G2374" s="53"/>
      <c r="H2374" s="53"/>
      <c r="I2374" s="54"/>
      <c r="J2374" s="50"/>
      <c r="K2374" s="54"/>
      <c r="L2374" s="55"/>
      <c r="M2374" s="59"/>
      <c r="N2374" s="59"/>
      <c r="O2374" s="53"/>
      <c r="P2374" s="53"/>
      <c r="Q2374" s="57">
        <f t="shared" si="974"/>
        <v>0</v>
      </c>
      <c r="R2374" s="53"/>
      <c r="S2374" s="53">
        <f t="shared" si="973"/>
        <v>0</v>
      </c>
      <c r="T2374" s="58"/>
      <c r="U2374" s="58"/>
      <c r="V2374" s="53">
        <f t="shared" si="975"/>
        <v>0</v>
      </c>
      <c r="W2374" s="59"/>
      <c r="X2374" s="6"/>
    </row>
    <row r="2375" spans="1:26" s="77" customFormat="1" ht="15.75" x14ac:dyDescent="0.25">
      <c r="A2375" s="33" t="s">
        <v>293</v>
      </c>
      <c r="B2375" s="33" t="s">
        <v>333</v>
      </c>
      <c r="C2375" s="42" t="s">
        <v>44</v>
      </c>
      <c r="D2375" s="43" t="s">
        <v>173</v>
      </c>
      <c r="E2375" s="53"/>
      <c r="F2375" s="53"/>
      <c r="G2375" s="53"/>
      <c r="H2375" s="53"/>
      <c r="I2375" s="54"/>
      <c r="J2375" s="50"/>
      <c r="K2375" s="54"/>
      <c r="L2375" s="55"/>
      <c r="M2375" s="59"/>
      <c r="N2375" s="59"/>
      <c r="O2375" s="53"/>
      <c r="P2375" s="53"/>
      <c r="Q2375" s="57">
        <f t="shared" si="974"/>
        <v>0</v>
      </c>
      <c r="R2375" s="53"/>
      <c r="S2375" s="53">
        <f t="shared" si="973"/>
        <v>0</v>
      </c>
      <c r="T2375" s="58"/>
      <c r="U2375" s="58"/>
      <c r="V2375" s="53">
        <f t="shared" si="975"/>
        <v>0</v>
      </c>
      <c r="W2375" s="59"/>
      <c r="X2375" s="6"/>
    </row>
    <row r="2376" spans="1:26" s="77" customFormat="1" ht="15.75" x14ac:dyDescent="0.25">
      <c r="A2376" s="33" t="s">
        <v>293</v>
      </c>
      <c r="B2376" s="33" t="s">
        <v>333</v>
      </c>
      <c r="C2376" s="42" t="s">
        <v>45</v>
      </c>
      <c r="D2376" s="43" t="s">
        <v>187</v>
      </c>
      <c r="E2376" s="53"/>
      <c r="F2376" s="53"/>
      <c r="G2376" s="53"/>
      <c r="H2376" s="53"/>
      <c r="I2376" s="54"/>
      <c r="J2376" s="50"/>
      <c r="K2376" s="54"/>
      <c r="L2376" s="55"/>
      <c r="M2376" s="59"/>
      <c r="N2376" s="59"/>
      <c r="O2376" s="53"/>
      <c r="P2376" s="53"/>
      <c r="Q2376" s="57">
        <f t="shared" si="974"/>
        <v>0</v>
      </c>
      <c r="R2376" s="53"/>
      <c r="S2376" s="53">
        <f t="shared" si="973"/>
        <v>0</v>
      </c>
      <c r="T2376" s="58"/>
      <c r="U2376" s="58"/>
      <c r="V2376" s="53">
        <f t="shared" si="975"/>
        <v>0</v>
      </c>
      <c r="W2376" s="59"/>
      <c r="X2376" s="6"/>
    </row>
    <row r="2377" spans="1:26" s="77" customFormat="1" ht="15.75" x14ac:dyDescent="0.25">
      <c r="A2377" s="33" t="s">
        <v>293</v>
      </c>
      <c r="B2377" s="33" t="s">
        <v>333</v>
      </c>
      <c r="C2377" s="42" t="s">
        <v>46</v>
      </c>
      <c r="D2377" s="43" t="s">
        <v>194</v>
      </c>
      <c r="E2377" s="53"/>
      <c r="F2377" s="53"/>
      <c r="G2377" s="53"/>
      <c r="H2377" s="53"/>
      <c r="I2377" s="54"/>
      <c r="J2377" s="50"/>
      <c r="K2377" s="54"/>
      <c r="L2377" s="55"/>
      <c r="M2377" s="59"/>
      <c r="N2377" s="59"/>
      <c r="O2377" s="53"/>
      <c r="P2377" s="53"/>
      <c r="Q2377" s="57">
        <f t="shared" si="974"/>
        <v>0</v>
      </c>
      <c r="R2377" s="53"/>
      <c r="S2377" s="53">
        <f t="shared" si="973"/>
        <v>0</v>
      </c>
      <c r="T2377" s="58"/>
      <c r="U2377" s="58"/>
      <c r="V2377" s="53">
        <f t="shared" si="975"/>
        <v>0</v>
      </c>
      <c r="W2377" s="59"/>
      <c r="X2377" s="6"/>
    </row>
    <row r="2378" spans="1:26" s="77" customFormat="1" ht="15.75" x14ac:dyDescent="0.25">
      <c r="A2378" s="33" t="s">
        <v>293</v>
      </c>
      <c r="B2378" s="33" t="s">
        <v>333</v>
      </c>
      <c r="C2378" s="42" t="s">
        <v>47</v>
      </c>
      <c r="D2378" s="43" t="s">
        <v>121</v>
      </c>
      <c r="E2378" s="53"/>
      <c r="F2378" s="53"/>
      <c r="G2378" s="53"/>
      <c r="H2378" s="53"/>
      <c r="I2378" s="54"/>
      <c r="J2378" s="50"/>
      <c r="K2378" s="54"/>
      <c r="L2378" s="55"/>
      <c r="M2378" s="59"/>
      <c r="N2378" s="59"/>
      <c r="O2378" s="53"/>
      <c r="P2378" s="53"/>
      <c r="Q2378" s="57">
        <f t="shared" si="974"/>
        <v>0</v>
      </c>
      <c r="R2378" s="53"/>
      <c r="S2378" s="53">
        <f t="shared" si="973"/>
        <v>0</v>
      </c>
      <c r="T2378" s="58"/>
      <c r="U2378" s="58"/>
      <c r="V2378" s="53">
        <f t="shared" si="975"/>
        <v>0</v>
      </c>
      <c r="W2378" s="59"/>
      <c r="X2378" s="6"/>
    </row>
    <row r="2379" spans="1:26" s="77" customFormat="1" ht="15.75" x14ac:dyDescent="0.25">
      <c r="A2379" s="33" t="s">
        <v>293</v>
      </c>
      <c r="B2379" s="33" t="s">
        <v>333</v>
      </c>
      <c r="C2379" s="42" t="s">
        <v>48</v>
      </c>
      <c r="D2379" s="43" t="s">
        <v>195</v>
      </c>
      <c r="E2379" s="53"/>
      <c r="F2379" s="53"/>
      <c r="G2379" s="53"/>
      <c r="H2379" s="53"/>
      <c r="I2379" s="54"/>
      <c r="J2379" s="50"/>
      <c r="K2379" s="54"/>
      <c r="L2379" s="55"/>
      <c r="M2379" s="59"/>
      <c r="N2379" s="59"/>
      <c r="O2379" s="53"/>
      <c r="P2379" s="53"/>
      <c r="Q2379" s="57">
        <f t="shared" si="974"/>
        <v>0</v>
      </c>
      <c r="R2379" s="53"/>
      <c r="S2379" s="53">
        <f t="shared" si="973"/>
        <v>0</v>
      </c>
      <c r="T2379" s="58"/>
      <c r="U2379" s="58"/>
      <c r="V2379" s="53">
        <f t="shared" si="975"/>
        <v>0</v>
      </c>
      <c r="W2379" s="59"/>
      <c r="X2379" s="6"/>
    </row>
    <row r="2380" spans="1:26" s="77" customFormat="1" ht="31.5" x14ac:dyDescent="0.25">
      <c r="A2380" s="33" t="s">
        <v>293</v>
      </c>
      <c r="B2380" s="33" t="s">
        <v>333</v>
      </c>
      <c r="C2380" s="42" t="s">
        <v>128</v>
      </c>
      <c r="D2380" s="43" t="s">
        <v>118</v>
      </c>
      <c r="E2380" s="53"/>
      <c r="F2380" s="53"/>
      <c r="G2380" s="53"/>
      <c r="H2380" s="53"/>
      <c r="I2380" s="54"/>
      <c r="J2380" s="50"/>
      <c r="K2380" s="54"/>
      <c r="L2380" s="55"/>
      <c r="M2380" s="59"/>
      <c r="N2380" s="59"/>
      <c r="O2380" s="53"/>
      <c r="P2380" s="53"/>
      <c r="Q2380" s="57">
        <f t="shared" si="974"/>
        <v>0</v>
      </c>
      <c r="R2380" s="53"/>
      <c r="S2380" s="53">
        <f t="shared" si="973"/>
        <v>0</v>
      </c>
      <c r="T2380" s="58"/>
      <c r="U2380" s="58"/>
      <c r="V2380" s="53">
        <f t="shared" si="975"/>
        <v>0</v>
      </c>
      <c r="W2380" s="59"/>
      <c r="X2380" s="6"/>
    </row>
    <row r="2381" spans="1:26" s="77" customFormat="1" ht="15.75" x14ac:dyDescent="0.25">
      <c r="A2381" s="33" t="s">
        <v>293</v>
      </c>
      <c r="B2381" s="33" t="s">
        <v>333</v>
      </c>
      <c r="C2381" s="42" t="s">
        <v>47</v>
      </c>
      <c r="D2381" s="43" t="s">
        <v>121</v>
      </c>
      <c r="E2381" s="53"/>
      <c r="F2381" s="53"/>
      <c r="G2381" s="53"/>
      <c r="H2381" s="53"/>
      <c r="I2381" s="54"/>
      <c r="J2381" s="50"/>
      <c r="K2381" s="54"/>
      <c r="L2381" s="55"/>
      <c r="M2381" s="59"/>
      <c r="N2381" s="59"/>
      <c r="O2381" s="53"/>
      <c r="P2381" s="53"/>
      <c r="Q2381" s="57">
        <f t="shared" si="974"/>
        <v>0</v>
      </c>
      <c r="R2381" s="53"/>
      <c r="S2381" s="53">
        <f t="shared" si="973"/>
        <v>0</v>
      </c>
      <c r="T2381" s="58"/>
      <c r="U2381" s="58"/>
      <c r="V2381" s="53">
        <f t="shared" si="975"/>
        <v>0</v>
      </c>
      <c r="W2381" s="59"/>
      <c r="X2381" s="6"/>
    </row>
    <row r="2382" spans="1:26" s="77" customFormat="1" ht="31.5" x14ac:dyDescent="0.25">
      <c r="A2382" s="33" t="s">
        <v>293</v>
      </c>
      <c r="B2382" s="33" t="s">
        <v>333</v>
      </c>
      <c r="C2382" s="42" t="s">
        <v>49</v>
      </c>
      <c r="D2382" s="43" t="s">
        <v>196</v>
      </c>
      <c r="E2382" s="53"/>
      <c r="F2382" s="53"/>
      <c r="G2382" s="53"/>
      <c r="H2382" s="53"/>
      <c r="I2382" s="54"/>
      <c r="J2382" s="50"/>
      <c r="K2382" s="54"/>
      <c r="L2382" s="55"/>
      <c r="M2382" s="59"/>
      <c r="N2382" s="59"/>
      <c r="O2382" s="53"/>
      <c r="P2382" s="53"/>
      <c r="Q2382" s="57">
        <f t="shared" si="974"/>
        <v>0</v>
      </c>
      <c r="R2382" s="53"/>
      <c r="S2382" s="53">
        <f t="shared" si="973"/>
        <v>0</v>
      </c>
      <c r="T2382" s="58"/>
      <c r="U2382" s="58"/>
      <c r="V2382" s="53">
        <f t="shared" si="975"/>
        <v>0</v>
      </c>
      <c r="W2382" s="59"/>
      <c r="X2382" s="6"/>
    </row>
    <row r="2383" spans="1:26" s="77" customFormat="1" ht="31.5" x14ac:dyDescent="0.25">
      <c r="A2383" s="33" t="s">
        <v>293</v>
      </c>
      <c r="B2383" s="33" t="s">
        <v>333</v>
      </c>
      <c r="C2383" s="42" t="s">
        <v>197</v>
      </c>
      <c r="D2383" s="43" t="s">
        <v>198</v>
      </c>
      <c r="E2383" s="53"/>
      <c r="F2383" s="53"/>
      <c r="G2383" s="53"/>
      <c r="H2383" s="53"/>
      <c r="I2383" s="54"/>
      <c r="J2383" s="50"/>
      <c r="K2383" s="54"/>
      <c r="L2383" s="55"/>
      <c r="M2383" s="59"/>
      <c r="N2383" s="59"/>
      <c r="O2383" s="53"/>
      <c r="P2383" s="53"/>
      <c r="Q2383" s="57">
        <f t="shared" si="974"/>
        <v>0</v>
      </c>
      <c r="R2383" s="53"/>
      <c r="S2383" s="53">
        <f t="shared" si="973"/>
        <v>0</v>
      </c>
      <c r="T2383" s="58"/>
      <c r="U2383" s="58"/>
      <c r="V2383" s="53">
        <f t="shared" si="975"/>
        <v>0</v>
      </c>
      <c r="W2383" s="59"/>
      <c r="X2383" s="6"/>
    </row>
    <row r="2384" spans="1:26" s="77" customFormat="1" ht="47.25" x14ac:dyDescent="0.25">
      <c r="A2384" s="33" t="s">
        <v>293</v>
      </c>
      <c r="B2384" s="33" t="s">
        <v>333</v>
      </c>
      <c r="C2384" s="42" t="s">
        <v>199</v>
      </c>
      <c r="D2384" s="43" t="s">
        <v>200</v>
      </c>
      <c r="E2384" s="53"/>
      <c r="F2384" s="53"/>
      <c r="G2384" s="53"/>
      <c r="H2384" s="53"/>
      <c r="I2384" s="54"/>
      <c r="J2384" s="50"/>
      <c r="K2384" s="54"/>
      <c r="L2384" s="55"/>
      <c r="M2384" s="59"/>
      <c r="N2384" s="59"/>
      <c r="O2384" s="53"/>
      <c r="P2384" s="53"/>
      <c r="Q2384" s="57">
        <f t="shared" si="974"/>
        <v>0</v>
      </c>
      <c r="R2384" s="53"/>
      <c r="S2384" s="53">
        <f t="shared" si="973"/>
        <v>0</v>
      </c>
      <c r="T2384" s="58"/>
      <c r="U2384" s="58"/>
      <c r="V2384" s="53">
        <f t="shared" si="975"/>
        <v>0</v>
      </c>
      <c r="W2384" s="59"/>
      <c r="X2384" s="6"/>
      <c r="Y2384" s="177"/>
      <c r="Z2384" s="177"/>
    </row>
    <row r="2385" spans="1:27" s="77" customFormat="1" ht="31.5" x14ac:dyDescent="0.25">
      <c r="A2385" s="33" t="s">
        <v>293</v>
      </c>
      <c r="B2385" s="33" t="s">
        <v>333</v>
      </c>
      <c r="C2385" s="42" t="s">
        <v>201</v>
      </c>
      <c r="D2385" s="43" t="s">
        <v>202</v>
      </c>
      <c r="E2385" s="53"/>
      <c r="F2385" s="53"/>
      <c r="G2385" s="53"/>
      <c r="H2385" s="53"/>
      <c r="I2385" s="119"/>
      <c r="J2385" s="55"/>
      <c r="K2385" s="119"/>
      <c r="L2385" s="55"/>
      <c r="M2385" s="59"/>
      <c r="N2385" s="59"/>
      <c r="O2385" s="53"/>
      <c r="P2385" s="53"/>
      <c r="Q2385" s="59">
        <f t="shared" si="974"/>
        <v>0</v>
      </c>
      <c r="R2385" s="53"/>
      <c r="S2385" s="53">
        <f t="shared" si="973"/>
        <v>0</v>
      </c>
      <c r="T2385" s="53"/>
      <c r="U2385" s="53"/>
      <c r="V2385" s="53">
        <f t="shared" si="975"/>
        <v>0</v>
      </c>
      <c r="W2385" s="59"/>
      <c r="X2385" s="6"/>
    </row>
    <row r="2386" spans="1:27" s="77" customFormat="1" ht="47.25" x14ac:dyDescent="0.25">
      <c r="A2386" s="33" t="s">
        <v>293</v>
      </c>
      <c r="B2386" s="33" t="s">
        <v>333</v>
      </c>
      <c r="C2386" s="42" t="s">
        <v>203</v>
      </c>
      <c r="D2386" s="43" t="s">
        <v>204</v>
      </c>
      <c r="E2386" s="53"/>
      <c r="F2386" s="53"/>
      <c r="G2386" s="53"/>
      <c r="H2386" s="53"/>
      <c r="I2386" s="54"/>
      <c r="J2386" s="50"/>
      <c r="K2386" s="54"/>
      <c r="L2386" s="55"/>
      <c r="M2386" s="59"/>
      <c r="N2386" s="59"/>
      <c r="O2386" s="53"/>
      <c r="P2386" s="53"/>
      <c r="Q2386" s="57">
        <f t="shared" si="974"/>
        <v>0</v>
      </c>
      <c r="R2386" s="53"/>
      <c r="S2386" s="53">
        <f t="shared" si="973"/>
        <v>0</v>
      </c>
      <c r="T2386" s="58"/>
      <c r="U2386" s="58"/>
      <c r="V2386" s="53">
        <f t="shared" si="975"/>
        <v>0</v>
      </c>
      <c r="W2386" s="59"/>
      <c r="X2386" s="6"/>
    </row>
    <row r="2387" spans="1:27" s="77" customFormat="1" ht="47.25" x14ac:dyDescent="0.25">
      <c r="A2387" s="33" t="s">
        <v>293</v>
      </c>
      <c r="B2387" s="33" t="s">
        <v>333</v>
      </c>
      <c r="C2387" s="42" t="s">
        <v>396</v>
      </c>
      <c r="D2387" s="43" t="s">
        <v>395</v>
      </c>
      <c r="E2387" s="53">
        <v>418720</v>
      </c>
      <c r="F2387" s="53">
        <f>ROUND(E2387/12*7,2)</f>
        <v>244253.33</v>
      </c>
      <c r="G2387" s="99">
        <v>308108</v>
      </c>
      <c r="H2387" s="99">
        <v>242274</v>
      </c>
      <c r="I2387" s="119">
        <f>G2387-F2387</f>
        <v>63854.670000000013</v>
      </c>
      <c r="J2387" s="55">
        <f>ROUND(I2387/F2387*100,2)</f>
        <v>26.14</v>
      </c>
      <c r="K2387" s="54"/>
      <c r="L2387" s="55"/>
      <c r="M2387" s="59"/>
      <c r="N2387" s="59"/>
      <c r="O2387" s="53">
        <v>952</v>
      </c>
      <c r="P2387" s="53">
        <v>731</v>
      </c>
      <c r="Q2387" s="57">
        <f t="shared" si="974"/>
        <v>221</v>
      </c>
      <c r="R2387" s="53">
        <v>123</v>
      </c>
      <c r="S2387" s="53">
        <f>ROUND(R2387/12*7,0)</f>
        <v>72</v>
      </c>
      <c r="T2387" s="58">
        <v>87</v>
      </c>
      <c r="U2387" s="58">
        <v>68</v>
      </c>
      <c r="V2387" s="53">
        <f t="shared" si="975"/>
        <v>19</v>
      </c>
      <c r="W2387" s="59"/>
      <c r="X2387" s="6"/>
    </row>
    <row r="2388" spans="1:27" s="77" customFormat="1" ht="31.5" x14ac:dyDescent="0.25">
      <c r="A2388" s="33" t="s">
        <v>293</v>
      </c>
      <c r="B2388" s="22" t="s">
        <v>334</v>
      </c>
      <c r="C2388" s="23" t="s">
        <v>102</v>
      </c>
      <c r="D2388" s="32" t="s">
        <v>50</v>
      </c>
      <c r="E2388" s="64">
        <f>SUM(E2389:E2435)</f>
        <v>62923</v>
      </c>
      <c r="F2388" s="64">
        <f>SUM(F2389:F2435)</f>
        <v>47108</v>
      </c>
      <c r="G2388" s="64">
        <f>SUM(G2389:G2435)</f>
        <v>53177.919999999998</v>
      </c>
      <c r="H2388" s="64">
        <f>SUM(H2389:H2435)</f>
        <v>47647</v>
      </c>
      <c r="I2388" s="64">
        <f>SUM(I2389:I2435)</f>
        <v>5945.28</v>
      </c>
      <c r="J2388" s="50">
        <f>ROUND(I2388/F2388*100,2)</f>
        <v>12.62</v>
      </c>
      <c r="K2388" s="64">
        <f>SUM(K2389:K2435)</f>
        <v>0</v>
      </c>
      <c r="L2388" s="55">
        <f>ROUND(K2388*100/-F2388,2)</f>
        <v>0</v>
      </c>
      <c r="M2388" s="64"/>
      <c r="N2388" s="64"/>
      <c r="O2388" s="64">
        <f t="shared" ref="O2388:V2388" si="976">SUM(O2389:O2432)</f>
        <v>0</v>
      </c>
      <c r="P2388" s="64">
        <f t="shared" si="976"/>
        <v>0</v>
      </c>
      <c r="Q2388" s="126">
        <f t="shared" si="976"/>
        <v>0</v>
      </c>
      <c r="R2388" s="64">
        <f t="shared" si="976"/>
        <v>0</v>
      </c>
      <c r="S2388" s="64">
        <f t="shared" si="976"/>
        <v>0</v>
      </c>
      <c r="T2388" s="136">
        <f t="shared" si="976"/>
        <v>0</v>
      </c>
      <c r="U2388" s="136">
        <f t="shared" si="976"/>
        <v>0</v>
      </c>
      <c r="V2388" s="64">
        <f t="shared" si="976"/>
        <v>0</v>
      </c>
      <c r="W2388" s="64"/>
      <c r="X2388" s="6"/>
    </row>
    <row r="2389" spans="1:27" s="77" customFormat="1" ht="63" x14ac:dyDescent="0.25">
      <c r="A2389" s="33" t="s">
        <v>293</v>
      </c>
      <c r="B2389" s="44" t="s">
        <v>334</v>
      </c>
      <c r="C2389" s="23" t="s">
        <v>102</v>
      </c>
      <c r="D2389" s="43" t="s">
        <v>205</v>
      </c>
      <c r="E2389" s="53"/>
      <c r="F2389" s="53"/>
      <c r="G2389" s="53"/>
      <c r="H2389" s="53"/>
      <c r="I2389" s="54"/>
      <c r="J2389" s="50"/>
      <c r="K2389" s="54"/>
      <c r="L2389" s="55"/>
      <c r="M2389" s="59"/>
      <c r="N2389" s="59"/>
      <c r="O2389" s="53"/>
      <c r="P2389" s="53"/>
      <c r="Q2389" s="57">
        <f>O2389-P2389</f>
        <v>0</v>
      </c>
      <c r="R2389" s="53"/>
      <c r="S2389" s="53">
        <f>ROUND(R2389/12*3,0)</f>
        <v>0</v>
      </c>
      <c r="T2389" s="58"/>
      <c r="U2389" s="58"/>
      <c r="V2389" s="53">
        <f>T2389-U2389</f>
        <v>0</v>
      </c>
      <c r="W2389" s="59"/>
      <c r="X2389" s="6"/>
    </row>
    <row r="2390" spans="1:27" s="77" customFormat="1" ht="15.75" x14ac:dyDescent="0.25">
      <c r="A2390" s="33" t="s">
        <v>293</v>
      </c>
      <c r="B2390" s="44" t="s">
        <v>334</v>
      </c>
      <c r="C2390" s="23" t="s">
        <v>366</v>
      </c>
      <c r="D2390" s="43" t="s">
        <v>369</v>
      </c>
      <c r="E2390" s="53"/>
      <c r="F2390" s="53">
        <f>E2390</f>
        <v>0</v>
      </c>
      <c r="G2390" s="53"/>
      <c r="H2390" s="53"/>
      <c r="I2390" s="119"/>
      <c r="J2390" s="55"/>
      <c r="K2390" s="54"/>
      <c r="L2390" s="55"/>
      <c r="M2390" s="59"/>
      <c r="N2390" s="59"/>
      <c r="O2390" s="53"/>
      <c r="P2390" s="53"/>
      <c r="Q2390" s="57"/>
      <c r="R2390" s="53"/>
      <c r="S2390" s="53"/>
      <c r="T2390" s="58"/>
      <c r="U2390" s="58"/>
      <c r="V2390" s="53"/>
      <c r="W2390" s="59"/>
      <c r="X2390" s="6"/>
    </row>
    <row r="2391" spans="1:27" s="77" customFormat="1" ht="15.75" x14ac:dyDescent="0.25">
      <c r="A2391" s="33" t="s">
        <v>293</v>
      </c>
      <c r="B2391" s="44" t="s">
        <v>334</v>
      </c>
      <c r="C2391" s="23" t="s">
        <v>367</v>
      </c>
      <c r="D2391" s="43" t="s">
        <v>370</v>
      </c>
      <c r="E2391" s="53"/>
      <c r="F2391" s="53"/>
      <c r="G2391" s="53"/>
      <c r="H2391" s="53"/>
      <c r="I2391" s="54"/>
      <c r="J2391" s="50"/>
      <c r="K2391" s="54"/>
      <c r="L2391" s="55"/>
      <c r="M2391" s="59"/>
      <c r="N2391" s="59"/>
      <c r="O2391" s="53"/>
      <c r="P2391" s="53"/>
      <c r="Q2391" s="57"/>
      <c r="R2391" s="53"/>
      <c r="S2391" s="53"/>
      <c r="T2391" s="58"/>
      <c r="U2391" s="58"/>
      <c r="V2391" s="53"/>
      <c r="W2391" s="59"/>
      <c r="X2391" s="6"/>
    </row>
    <row r="2392" spans="1:27" s="77" customFormat="1" ht="31.5" x14ac:dyDescent="0.25">
      <c r="A2392" s="33" t="s">
        <v>293</v>
      </c>
      <c r="B2392" s="44" t="s">
        <v>334</v>
      </c>
      <c r="C2392" s="23" t="s">
        <v>368</v>
      </c>
      <c r="D2392" s="43" t="s">
        <v>371</v>
      </c>
      <c r="E2392" s="53"/>
      <c r="F2392" s="53"/>
      <c r="G2392" s="53"/>
      <c r="H2392" s="53"/>
      <c r="I2392" s="54"/>
      <c r="J2392" s="50"/>
      <c r="K2392" s="54"/>
      <c r="L2392" s="55"/>
      <c r="M2392" s="59"/>
      <c r="N2392" s="59"/>
      <c r="O2392" s="53"/>
      <c r="P2392" s="53"/>
      <c r="Q2392" s="57"/>
      <c r="R2392" s="53"/>
      <c r="S2392" s="53"/>
      <c r="T2392" s="58"/>
      <c r="U2392" s="58"/>
      <c r="V2392" s="53"/>
      <c r="W2392" s="59"/>
      <c r="X2392" s="6"/>
    </row>
    <row r="2393" spans="1:27" s="77" customFormat="1" ht="31.5" x14ac:dyDescent="0.25">
      <c r="A2393" s="33" t="s">
        <v>293</v>
      </c>
      <c r="B2393" s="44" t="s">
        <v>334</v>
      </c>
      <c r="C2393" s="37" t="s">
        <v>206</v>
      </c>
      <c r="D2393" s="43" t="s">
        <v>207</v>
      </c>
      <c r="E2393" s="53"/>
      <c r="F2393" s="53"/>
      <c r="G2393" s="53"/>
      <c r="H2393" s="53"/>
      <c r="I2393" s="54"/>
      <c r="J2393" s="50"/>
      <c r="K2393" s="54"/>
      <c r="L2393" s="55"/>
      <c r="M2393" s="59"/>
      <c r="N2393" s="59"/>
      <c r="O2393" s="53"/>
      <c r="P2393" s="53"/>
      <c r="Q2393" s="57">
        <f t="shared" ref="Q2393:Q2430" si="977">O2393-P2393</f>
        <v>0</v>
      </c>
      <c r="R2393" s="53"/>
      <c r="S2393" s="53">
        <f t="shared" ref="S2393:S2430" si="978">ROUND(R2393/12*3,0)</f>
        <v>0</v>
      </c>
      <c r="T2393" s="58"/>
      <c r="U2393" s="58"/>
      <c r="V2393" s="53">
        <f t="shared" ref="V2393:V2430" si="979">T2393-U2393</f>
        <v>0</v>
      </c>
      <c r="W2393" s="59"/>
      <c r="X2393" s="6"/>
    </row>
    <row r="2394" spans="1:27" s="77" customFormat="1" ht="31.5" x14ac:dyDescent="0.25">
      <c r="A2394" s="33" t="s">
        <v>293</v>
      </c>
      <c r="B2394" s="44" t="s">
        <v>334</v>
      </c>
      <c r="C2394" s="37" t="s">
        <v>208</v>
      </c>
      <c r="D2394" s="43" t="s">
        <v>209</v>
      </c>
      <c r="E2394" s="53">
        <v>17675</v>
      </c>
      <c r="F2394" s="53">
        <f>ROUND(E2394/12*7,0)</f>
        <v>10310</v>
      </c>
      <c r="G2394" s="59">
        <v>12345.02</v>
      </c>
      <c r="H2394" s="53">
        <v>11405</v>
      </c>
      <c r="I2394" s="119">
        <f t="shared" ref="I2394" si="980">G2394-F2394</f>
        <v>2035.0200000000004</v>
      </c>
      <c r="J2394" s="55">
        <f t="shared" ref="J2394" si="981">ROUND(I2394/F2394*100,2)</f>
        <v>19.739999999999998</v>
      </c>
      <c r="K2394" s="54"/>
      <c r="L2394" s="55"/>
      <c r="M2394" s="59"/>
      <c r="N2394" s="59"/>
      <c r="O2394" s="53"/>
      <c r="P2394" s="53"/>
      <c r="Q2394" s="57">
        <f t="shared" si="977"/>
        <v>0</v>
      </c>
      <c r="R2394" s="53"/>
      <c r="S2394" s="53">
        <f t="shared" si="978"/>
        <v>0</v>
      </c>
      <c r="T2394" s="58"/>
      <c r="U2394" s="58"/>
      <c r="V2394" s="53">
        <f t="shared" si="979"/>
        <v>0</v>
      </c>
      <c r="W2394" s="59"/>
      <c r="X2394" s="6"/>
    </row>
    <row r="2395" spans="1:27" s="77" customFormat="1" ht="15.75" x14ac:dyDescent="0.25">
      <c r="A2395" s="33" t="s">
        <v>293</v>
      </c>
      <c r="B2395" s="44" t="s">
        <v>334</v>
      </c>
      <c r="C2395" s="37" t="s">
        <v>210</v>
      </c>
      <c r="D2395" s="43" t="s">
        <v>223</v>
      </c>
      <c r="E2395" s="53"/>
      <c r="F2395" s="53"/>
      <c r="G2395" s="99"/>
      <c r="H2395" s="53"/>
      <c r="I2395" s="54"/>
      <c r="J2395" s="50"/>
      <c r="K2395" s="54"/>
      <c r="L2395" s="55"/>
      <c r="M2395" s="59"/>
      <c r="N2395" s="59"/>
      <c r="O2395" s="53"/>
      <c r="P2395" s="53"/>
      <c r="Q2395" s="57">
        <f t="shared" si="977"/>
        <v>0</v>
      </c>
      <c r="R2395" s="53"/>
      <c r="S2395" s="53">
        <f t="shared" si="978"/>
        <v>0</v>
      </c>
      <c r="T2395" s="58"/>
      <c r="U2395" s="58"/>
      <c r="V2395" s="53">
        <f t="shared" si="979"/>
        <v>0</v>
      </c>
      <c r="W2395" s="59"/>
      <c r="X2395" s="6"/>
    </row>
    <row r="2396" spans="1:27" s="77" customFormat="1" ht="31.5" x14ac:dyDescent="0.25">
      <c r="A2396" s="33" t="s">
        <v>293</v>
      </c>
      <c r="B2396" s="44" t="s">
        <v>334</v>
      </c>
      <c r="C2396" s="37" t="s">
        <v>211</v>
      </c>
      <c r="D2396" s="43" t="s">
        <v>212</v>
      </c>
      <c r="E2396" s="53"/>
      <c r="F2396" s="53">
        <f>E2396/12*1</f>
        <v>0</v>
      </c>
      <c r="G2396" s="99"/>
      <c r="H2396" s="53"/>
      <c r="I2396" s="54"/>
      <c r="J2396" s="50"/>
      <c r="K2396" s="54"/>
      <c r="L2396" s="55"/>
      <c r="M2396" s="59"/>
      <c r="N2396" s="59"/>
      <c r="O2396" s="53"/>
      <c r="P2396" s="53"/>
      <c r="Q2396" s="57">
        <f t="shared" si="977"/>
        <v>0</v>
      </c>
      <c r="R2396" s="53"/>
      <c r="S2396" s="53">
        <f t="shared" si="978"/>
        <v>0</v>
      </c>
      <c r="T2396" s="58"/>
      <c r="U2396" s="58"/>
      <c r="V2396" s="53">
        <f t="shared" si="979"/>
        <v>0</v>
      </c>
      <c r="W2396" s="59"/>
      <c r="X2396" s="6"/>
    </row>
    <row r="2397" spans="1:27" s="77" customFormat="1" ht="15.75" x14ac:dyDescent="0.25">
      <c r="A2397" s="33" t="s">
        <v>293</v>
      </c>
      <c r="B2397" s="44" t="s">
        <v>334</v>
      </c>
      <c r="C2397" s="37" t="s">
        <v>213</v>
      </c>
      <c r="D2397" s="43" t="s">
        <v>214</v>
      </c>
      <c r="E2397" s="53"/>
      <c r="F2397" s="53"/>
      <c r="G2397" s="99"/>
      <c r="H2397" s="53"/>
      <c r="I2397" s="54"/>
      <c r="J2397" s="50"/>
      <c r="K2397" s="54"/>
      <c r="L2397" s="55"/>
      <c r="M2397" s="59"/>
      <c r="N2397" s="59"/>
      <c r="O2397" s="53"/>
      <c r="P2397" s="53"/>
      <c r="Q2397" s="57">
        <f t="shared" si="977"/>
        <v>0</v>
      </c>
      <c r="R2397" s="53"/>
      <c r="S2397" s="53">
        <f t="shared" si="978"/>
        <v>0</v>
      </c>
      <c r="T2397" s="58"/>
      <c r="U2397" s="58"/>
      <c r="V2397" s="53">
        <f t="shared" si="979"/>
        <v>0</v>
      </c>
      <c r="W2397" s="59"/>
      <c r="X2397" s="6"/>
    </row>
    <row r="2398" spans="1:27" s="77" customFormat="1" ht="31.5" x14ac:dyDescent="0.25">
      <c r="A2398" s="33" t="s">
        <v>293</v>
      </c>
      <c r="B2398" s="44" t="s">
        <v>334</v>
      </c>
      <c r="C2398" s="37" t="s">
        <v>215</v>
      </c>
      <c r="D2398" s="43" t="s">
        <v>216</v>
      </c>
      <c r="E2398" s="53">
        <v>20279</v>
      </c>
      <c r="F2398" s="53">
        <f>ROUND(E2398/12*7,0)</f>
        <v>11829</v>
      </c>
      <c r="G2398" s="59">
        <v>13947.96</v>
      </c>
      <c r="H2398" s="53">
        <v>11154</v>
      </c>
      <c r="I2398" s="119">
        <f t="shared" ref="I2398" si="982">G2398-F2398</f>
        <v>2118.9599999999991</v>
      </c>
      <c r="J2398" s="55">
        <f t="shared" ref="J2398" si="983">ROUND(I2398/F2398*100,2)</f>
        <v>17.91</v>
      </c>
      <c r="K2398" s="54"/>
      <c r="L2398" s="55"/>
      <c r="M2398" s="59"/>
      <c r="N2398" s="59"/>
      <c r="O2398" s="53"/>
      <c r="P2398" s="53"/>
      <c r="Q2398" s="57">
        <f t="shared" si="977"/>
        <v>0</v>
      </c>
      <c r="R2398" s="53"/>
      <c r="S2398" s="53">
        <f t="shared" si="978"/>
        <v>0</v>
      </c>
      <c r="T2398" s="58"/>
      <c r="U2398" s="58"/>
      <c r="V2398" s="53">
        <f t="shared" si="979"/>
        <v>0</v>
      </c>
      <c r="W2398" s="59"/>
      <c r="X2398" s="6"/>
      <c r="Y2398" s="177"/>
      <c r="Z2398" s="177"/>
      <c r="AA2398" s="177"/>
    </row>
    <row r="2399" spans="1:27" s="77" customFormat="1" ht="31.5" x14ac:dyDescent="0.25">
      <c r="A2399" s="33" t="s">
        <v>293</v>
      </c>
      <c r="B2399" s="44" t="s">
        <v>334</v>
      </c>
      <c r="C2399" s="37" t="s">
        <v>217</v>
      </c>
      <c r="D2399" s="43" t="s">
        <v>218</v>
      </c>
      <c r="E2399" s="53"/>
      <c r="F2399" s="53">
        <f>E2399/12*1</f>
        <v>0</v>
      </c>
      <c r="G2399" s="53"/>
      <c r="H2399" s="53"/>
      <c r="I2399" s="54"/>
      <c r="J2399" s="50"/>
      <c r="K2399" s="54"/>
      <c r="L2399" s="55"/>
      <c r="M2399" s="59"/>
      <c r="N2399" s="59"/>
      <c r="O2399" s="53"/>
      <c r="P2399" s="53"/>
      <c r="Q2399" s="57">
        <f t="shared" si="977"/>
        <v>0</v>
      </c>
      <c r="R2399" s="53"/>
      <c r="S2399" s="53">
        <f t="shared" si="978"/>
        <v>0</v>
      </c>
      <c r="T2399" s="58"/>
      <c r="U2399" s="58"/>
      <c r="V2399" s="53">
        <f t="shared" si="979"/>
        <v>0</v>
      </c>
      <c r="W2399" s="59"/>
      <c r="X2399" s="6"/>
    </row>
    <row r="2400" spans="1:27" s="77" customFormat="1" ht="31.5" x14ac:dyDescent="0.25">
      <c r="A2400" s="33" t="s">
        <v>293</v>
      </c>
      <c r="B2400" s="44" t="s">
        <v>334</v>
      </c>
      <c r="C2400" s="37" t="s">
        <v>219</v>
      </c>
      <c r="D2400" s="43" t="s">
        <v>220</v>
      </c>
      <c r="E2400" s="53"/>
      <c r="F2400" s="53">
        <f>E2400/12*1</f>
        <v>0</v>
      </c>
      <c r="G2400" s="53"/>
      <c r="H2400" s="53"/>
      <c r="I2400" s="54"/>
      <c r="J2400" s="50"/>
      <c r="K2400" s="54"/>
      <c r="L2400" s="55"/>
      <c r="M2400" s="59"/>
      <c r="N2400" s="59"/>
      <c r="O2400" s="53"/>
      <c r="P2400" s="53"/>
      <c r="Q2400" s="57">
        <f t="shared" si="977"/>
        <v>0</v>
      </c>
      <c r="R2400" s="53"/>
      <c r="S2400" s="53">
        <f t="shared" si="978"/>
        <v>0</v>
      </c>
      <c r="T2400" s="58"/>
      <c r="U2400" s="58"/>
      <c r="V2400" s="53">
        <f t="shared" si="979"/>
        <v>0</v>
      </c>
      <c r="W2400" s="59"/>
      <c r="X2400" s="6"/>
    </row>
    <row r="2401" spans="1:24" s="77" customFormat="1" ht="31.5" x14ac:dyDescent="0.25">
      <c r="A2401" s="33" t="s">
        <v>293</v>
      </c>
      <c r="B2401" s="44" t="s">
        <v>334</v>
      </c>
      <c r="C2401" s="37" t="s">
        <v>221</v>
      </c>
      <c r="D2401" s="43" t="s">
        <v>224</v>
      </c>
      <c r="E2401" s="53"/>
      <c r="F2401" s="53">
        <f>E2401/12*1</f>
        <v>0</v>
      </c>
      <c r="G2401" s="53"/>
      <c r="H2401" s="53"/>
      <c r="I2401" s="54"/>
      <c r="J2401" s="50"/>
      <c r="K2401" s="54"/>
      <c r="L2401" s="55"/>
      <c r="M2401" s="59"/>
      <c r="N2401" s="59"/>
      <c r="O2401" s="53"/>
      <c r="P2401" s="53"/>
      <c r="Q2401" s="57">
        <f t="shared" si="977"/>
        <v>0</v>
      </c>
      <c r="R2401" s="53"/>
      <c r="S2401" s="53">
        <f t="shared" si="978"/>
        <v>0</v>
      </c>
      <c r="T2401" s="58"/>
      <c r="U2401" s="58"/>
      <c r="V2401" s="53">
        <f t="shared" si="979"/>
        <v>0</v>
      </c>
      <c r="W2401" s="59"/>
      <c r="X2401" s="6"/>
    </row>
    <row r="2402" spans="1:24" s="77" customFormat="1" ht="31.5" x14ac:dyDescent="0.25">
      <c r="A2402" s="33" t="s">
        <v>293</v>
      </c>
      <c r="B2402" s="44" t="s">
        <v>334</v>
      </c>
      <c r="C2402" s="37" t="s">
        <v>222</v>
      </c>
      <c r="D2402" s="43" t="s">
        <v>225</v>
      </c>
      <c r="E2402" s="53"/>
      <c r="F2402" s="53">
        <f>E2402/12*1</f>
        <v>0</v>
      </c>
      <c r="G2402" s="53"/>
      <c r="H2402" s="53"/>
      <c r="I2402" s="54"/>
      <c r="J2402" s="50"/>
      <c r="K2402" s="54"/>
      <c r="L2402" s="55"/>
      <c r="M2402" s="59"/>
      <c r="N2402" s="59"/>
      <c r="O2402" s="53"/>
      <c r="P2402" s="53"/>
      <c r="Q2402" s="57">
        <f t="shared" si="977"/>
        <v>0</v>
      </c>
      <c r="R2402" s="53"/>
      <c r="S2402" s="53">
        <f t="shared" si="978"/>
        <v>0</v>
      </c>
      <c r="T2402" s="58"/>
      <c r="U2402" s="58"/>
      <c r="V2402" s="53">
        <f t="shared" si="979"/>
        <v>0</v>
      </c>
      <c r="W2402" s="59"/>
      <c r="X2402" s="6"/>
    </row>
    <row r="2403" spans="1:24" s="77" customFormat="1" ht="31.5" x14ac:dyDescent="0.25">
      <c r="A2403" s="33" t="s">
        <v>293</v>
      </c>
      <c r="B2403" s="44" t="s">
        <v>334</v>
      </c>
      <c r="C2403" s="37" t="s">
        <v>277</v>
      </c>
      <c r="D2403" s="43" t="s">
        <v>278</v>
      </c>
      <c r="E2403" s="53"/>
      <c r="F2403" s="53">
        <f>E2403/12*1</f>
        <v>0</v>
      </c>
      <c r="G2403" s="53"/>
      <c r="H2403" s="53"/>
      <c r="I2403" s="54"/>
      <c r="J2403" s="50"/>
      <c r="K2403" s="54"/>
      <c r="L2403" s="55"/>
      <c r="M2403" s="59"/>
      <c r="N2403" s="59"/>
      <c r="O2403" s="53"/>
      <c r="P2403" s="53"/>
      <c r="Q2403" s="57">
        <f t="shared" si="977"/>
        <v>0</v>
      </c>
      <c r="R2403" s="53"/>
      <c r="S2403" s="53">
        <f t="shared" si="978"/>
        <v>0</v>
      </c>
      <c r="T2403" s="58"/>
      <c r="U2403" s="58"/>
      <c r="V2403" s="53">
        <f t="shared" si="979"/>
        <v>0</v>
      </c>
      <c r="W2403" s="59"/>
      <c r="X2403" s="6"/>
    </row>
    <row r="2404" spans="1:24" s="77" customFormat="1" ht="15.75" x14ac:dyDescent="0.25">
      <c r="A2404" s="33" t="s">
        <v>293</v>
      </c>
      <c r="B2404" s="44" t="s">
        <v>334</v>
      </c>
      <c r="C2404" s="37" t="s">
        <v>226</v>
      </c>
      <c r="D2404" s="38" t="s">
        <v>405</v>
      </c>
      <c r="E2404" s="53">
        <v>214</v>
      </c>
      <c r="F2404" s="53">
        <f>E2404</f>
        <v>214</v>
      </c>
      <c r="G2404" s="59">
        <v>338.64</v>
      </c>
      <c r="H2404" s="99">
        <v>333</v>
      </c>
      <c r="I2404" s="119"/>
      <c r="J2404" s="55"/>
      <c r="K2404" s="54"/>
      <c r="L2404" s="55"/>
      <c r="M2404" s="59"/>
      <c r="N2404" s="59"/>
      <c r="O2404" s="53"/>
      <c r="P2404" s="53"/>
      <c r="Q2404" s="57">
        <f t="shared" si="977"/>
        <v>0</v>
      </c>
      <c r="R2404" s="53"/>
      <c r="S2404" s="53">
        <f t="shared" si="978"/>
        <v>0</v>
      </c>
      <c r="T2404" s="58"/>
      <c r="U2404" s="58"/>
      <c r="V2404" s="53">
        <f t="shared" si="979"/>
        <v>0</v>
      </c>
      <c r="W2404" s="59"/>
      <c r="X2404" s="6"/>
    </row>
    <row r="2405" spans="1:24" s="77" customFormat="1" ht="31.5" x14ac:dyDescent="0.25">
      <c r="A2405" s="33" t="s">
        <v>293</v>
      </c>
      <c r="B2405" s="44" t="s">
        <v>334</v>
      </c>
      <c r="C2405" s="37" t="s">
        <v>227</v>
      </c>
      <c r="D2405" s="43" t="s">
        <v>228</v>
      </c>
      <c r="E2405" s="53"/>
      <c r="F2405" s="53">
        <f t="shared" ref="F2405:F2412" si="984">E2405/12*1</f>
        <v>0</v>
      </c>
      <c r="G2405" s="53"/>
      <c r="H2405" s="53"/>
      <c r="I2405" s="54"/>
      <c r="J2405" s="50"/>
      <c r="K2405" s="54"/>
      <c r="L2405" s="55"/>
      <c r="M2405" s="59"/>
      <c r="N2405" s="59"/>
      <c r="O2405" s="53"/>
      <c r="P2405" s="53"/>
      <c r="Q2405" s="57">
        <f t="shared" si="977"/>
        <v>0</v>
      </c>
      <c r="R2405" s="53"/>
      <c r="S2405" s="53">
        <f t="shared" si="978"/>
        <v>0</v>
      </c>
      <c r="T2405" s="58"/>
      <c r="U2405" s="58"/>
      <c r="V2405" s="53">
        <f t="shared" si="979"/>
        <v>0</v>
      </c>
      <c r="W2405" s="59"/>
      <c r="X2405" s="6"/>
    </row>
    <row r="2406" spans="1:24" s="77" customFormat="1" ht="15.75" x14ac:dyDescent="0.25">
      <c r="A2406" s="33" t="s">
        <v>293</v>
      </c>
      <c r="B2406" s="44" t="s">
        <v>334</v>
      </c>
      <c r="C2406" s="37" t="s">
        <v>229</v>
      </c>
      <c r="D2406" s="43" t="s">
        <v>230</v>
      </c>
      <c r="E2406" s="53"/>
      <c r="F2406" s="53">
        <f t="shared" si="984"/>
        <v>0</v>
      </c>
      <c r="G2406" s="53"/>
      <c r="H2406" s="53"/>
      <c r="I2406" s="54"/>
      <c r="J2406" s="50"/>
      <c r="K2406" s="54"/>
      <c r="L2406" s="55"/>
      <c r="M2406" s="59"/>
      <c r="N2406" s="59"/>
      <c r="O2406" s="53"/>
      <c r="P2406" s="53"/>
      <c r="Q2406" s="57">
        <f t="shared" si="977"/>
        <v>0</v>
      </c>
      <c r="R2406" s="53"/>
      <c r="S2406" s="53">
        <f t="shared" si="978"/>
        <v>0</v>
      </c>
      <c r="T2406" s="58"/>
      <c r="U2406" s="58"/>
      <c r="V2406" s="53">
        <f t="shared" si="979"/>
        <v>0</v>
      </c>
      <c r="W2406" s="59"/>
      <c r="X2406" s="6"/>
    </row>
    <row r="2407" spans="1:24" s="77" customFormat="1" ht="15.75" x14ac:dyDescent="0.25">
      <c r="A2407" s="33" t="s">
        <v>293</v>
      </c>
      <c r="B2407" s="44" t="s">
        <v>334</v>
      </c>
      <c r="C2407" s="37" t="s">
        <v>376</v>
      </c>
      <c r="D2407" s="43" t="s">
        <v>358</v>
      </c>
      <c r="E2407" s="53"/>
      <c r="F2407" s="53">
        <f t="shared" si="984"/>
        <v>0</v>
      </c>
      <c r="G2407" s="53"/>
      <c r="H2407" s="53"/>
      <c r="I2407" s="54"/>
      <c r="J2407" s="50"/>
      <c r="K2407" s="54"/>
      <c r="L2407" s="55"/>
      <c r="M2407" s="59"/>
      <c r="N2407" s="59"/>
      <c r="O2407" s="53"/>
      <c r="P2407" s="53"/>
      <c r="Q2407" s="57">
        <f t="shared" si="977"/>
        <v>0</v>
      </c>
      <c r="R2407" s="53"/>
      <c r="S2407" s="53">
        <f t="shared" si="978"/>
        <v>0</v>
      </c>
      <c r="T2407" s="58"/>
      <c r="U2407" s="58"/>
      <c r="V2407" s="53">
        <f t="shared" si="979"/>
        <v>0</v>
      </c>
      <c r="W2407" s="59"/>
      <c r="X2407" s="6"/>
    </row>
    <row r="2408" spans="1:24" s="77" customFormat="1" ht="15.75" x14ac:dyDescent="0.25">
      <c r="A2408" s="33" t="s">
        <v>293</v>
      </c>
      <c r="B2408" s="44" t="s">
        <v>334</v>
      </c>
      <c r="C2408" s="37" t="s">
        <v>231</v>
      </c>
      <c r="D2408" s="43" t="s">
        <v>232</v>
      </c>
      <c r="E2408" s="53"/>
      <c r="F2408" s="53">
        <f t="shared" si="984"/>
        <v>0</v>
      </c>
      <c r="G2408" s="53"/>
      <c r="H2408" s="53"/>
      <c r="I2408" s="54"/>
      <c r="J2408" s="50"/>
      <c r="K2408" s="54"/>
      <c r="L2408" s="55"/>
      <c r="M2408" s="59"/>
      <c r="N2408" s="59"/>
      <c r="O2408" s="53"/>
      <c r="P2408" s="53"/>
      <c r="Q2408" s="57">
        <f t="shared" si="977"/>
        <v>0</v>
      </c>
      <c r="R2408" s="53"/>
      <c r="S2408" s="53">
        <f t="shared" si="978"/>
        <v>0</v>
      </c>
      <c r="T2408" s="58"/>
      <c r="U2408" s="58"/>
      <c r="V2408" s="53">
        <f t="shared" si="979"/>
        <v>0</v>
      </c>
      <c r="W2408" s="59"/>
      <c r="X2408" s="6"/>
    </row>
    <row r="2409" spans="1:24" s="77" customFormat="1" ht="15.75" x14ac:dyDescent="0.25">
      <c r="A2409" s="33" t="s">
        <v>293</v>
      </c>
      <c r="B2409" s="44" t="s">
        <v>334</v>
      </c>
      <c r="C2409" s="37" t="s">
        <v>233</v>
      </c>
      <c r="D2409" s="43" t="s">
        <v>234</v>
      </c>
      <c r="E2409" s="53"/>
      <c r="F2409" s="53">
        <f t="shared" si="984"/>
        <v>0</v>
      </c>
      <c r="G2409" s="53"/>
      <c r="H2409" s="53"/>
      <c r="I2409" s="54"/>
      <c r="J2409" s="50"/>
      <c r="K2409" s="54"/>
      <c r="L2409" s="55"/>
      <c r="M2409" s="59"/>
      <c r="N2409" s="59"/>
      <c r="O2409" s="53"/>
      <c r="P2409" s="53"/>
      <c r="Q2409" s="57">
        <f t="shared" si="977"/>
        <v>0</v>
      </c>
      <c r="R2409" s="53"/>
      <c r="S2409" s="53">
        <f t="shared" si="978"/>
        <v>0</v>
      </c>
      <c r="T2409" s="58"/>
      <c r="U2409" s="58"/>
      <c r="V2409" s="53">
        <f t="shared" si="979"/>
        <v>0</v>
      </c>
      <c r="W2409" s="59"/>
      <c r="X2409" s="6"/>
    </row>
    <row r="2410" spans="1:24" s="77" customFormat="1" ht="31.5" x14ac:dyDescent="0.25">
      <c r="A2410" s="33" t="s">
        <v>293</v>
      </c>
      <c r="B2410" s="44" t="s">
        <v>334</v>
      </c>
      <c r="C2410" s="37" t="s">
        <v>235</v>
      </c>
      <c r="D2410" s="43" t="s">
        <v>236</v>
      </c>
      <c r="E2410" s="53"/>
      <c r="F2410" s="53">
        <f t="shared" si="984"/>
        <v>0</v>
      </c>
      <c r="G2410" s="53"/>
      <c r="H2410" s="53"/>
      <c r="I2410" s="54"/>
      <c r="J2410" s="50"/>
      <c r="K2410" s="54"/>
      <c r="L2410" s="55"/>
      <c r="M2410" s="59"/>
      <c r="N2410" s="59"/>
      <c r="O2410" s="53"/>
      <c r="P2410" s="53"/>
      <c r="Q2410" s="57">
        <f t="shared" si="977"/>
        <v>0</v>
      </c>
      <c r="R2410" s="53"/>
      <c r="S2410" s="53">
        <f t="shared" si="978"/>
        <v>0</v>
      </c>
      <c r="T2410" s="58"/>
      <c r="U2410" s="58"/>
      <c r="V2410" s="53">
        <f t="shared" si="979"/>
        <v>0</v>
      </c>
      <c r="W2410" s="59"/>
      <c r="X2410" s="6"/>
    </row>
    <row r="2411" spans="1:24" s="77" customFormat="1" ht="31.5" x14ac:dyDescent="0.25">
      <c r="A2411" s="33" t="s">
        <v>293</v>
      </c>
      <c r="B2411" s="44" t="s">
        <v>334</v>
      </c>
      <c r="C2411" s="37" t="s">
        <v>237</v>
      </c>
      <c r="D2411" s="43" t="s">
        <v>238</v>
      </c>
      <c r="E2411" s="53"/>
      <c r="F2411" s="53">
        <f t="shared" si="984"/>
        <v>0</v>
      </c>
      <c r="G2411" s="53"/>
      <c r="H2411" s="53"/>
      <c r="I2411" s="54"/>
      <c r="J2411" s="50"/>
      <c r="K2411" s="54"/>
      <c r="L2411" s="55"/>
      <c r="M2411" s="59"/>
      <c r="N2411" s="59"/>
      <c r="O2411" s="53"/>
      <c r="P2411" s="53"/>
      <c r="Q2411" s="57">
        <f t="shared" si="977"/>
        <v>0</v>
      </c>
      <c r="R2411" s="53"/>
      <c r="S2411" s="53">
        <f t="shared" si="978"/>
        <v>0</v>
      </c>
      <c r="T2411" s="58"/>
      <c r="U2411" s="58"/>
      <c r="V2411" s="53">
        <f t="shared" si="979"/>
        <v>0</v>
      </c>
      <c r="W2411" s="59"/>
      <c r="X2411" s="6"/>
    </row>
    <row r="2412" spans="1:24" s="77" customFormat="1" ht="15.75" x14ac:dyDescent="0.25">
      <c r="A2412" s="33" t="s">
        <v>293</v>
      </c>
      <c r="B2412" s="44" t="s">
        <v>334</v>
      </c>
      <c r="C2412" s="37" t="s">
        <v>239</v>
      </c>
      <c r="D2412" s="43" t="s">
        <v>243</v>
      </c>
      <c r="E2412" s="53"/>
      <c r="F2412" s="53">
        <f t="shared" si="984"/>
        <v>0</v>
      </c>
      <c r="G2412" s="53"/>
      <c r="H2412" s="53"/>
      <c r="I2412" s="54"/>
      <c r="J2412" s="50"/>
      <c r="K2412" s="54"/>
      <c r="L2412" s="55"/>
      <c r="M2412" s="59"/>
      <c r="N2412" s="59"/>
      <c r="O2412" s="53"/>
      <c r="P2412" s="53"/>
      <c r="Q2412" s="57">
        <f t="shared" si="977"/>
        <v>0</v>
      </c>
      <c r="R2412" s="53"/>
      <c r="S2412" s="53">
        <f t="shared" si="978"/>
        <v>0</v>
      </c>
      <c r="T2412" s="58"/>
      <c r="U2412" s="58"/>
      <c r="V2412" s="53">
        <f t="shared" si="979"/>
        <v>0</v>
      </c>
      <c r="W2412" s="59"/>
      <c r="X2412" s="6"/>
    </row>
    <row r="2413" spans="1:24" s="77" customFormat="1" ht="15.75" x14ac:dyDescent="0.25">
      <c r="A2413" s="33" t="s">
        <v>293</v>
      </c>
      <c r="B2413" s="44" t="s">
        <v>334</v>
      </c>
      <c r="C2413" s="37" t="s">
        <v>240</v>
      </c>
      <c r="D2413" s="43" t="s">
        <v>244</v>
      </c>
      <c r="E2413" s="53"/>
      <c r="F2413" s="53"/>
      <c r="G2413" s="53"/>
      <c r="H2413" s="53"/>
      <c r="I2413" s="119"/>
      <c r="J2413" s="55"/>
      <c r="K2413" s="54"/>
      <c r="L2413" s="55"/>
      <c r="M2413" s="59"/>
      <c r="N2413" s="59"/>
      <c r="O2413" s="53"/>
      <c r="P2413" s="53"/>
      <c r="Q2413" s="57">
        <f t="shared" si="977"/>
        <v>0</v>
      </c>
      <c r="R2413" s="53"/>
      <c r="S2413" s="53">
        <f t="shared" si="978"/>
        <v>0</v>
      </c>
      <c r="T2413" s="58"/>
      <c r="U2413" s="58"/>
      <c r="V2413" s="53">
        <f t="shared" si="979"/>
        <v>0</v>
      </c>
      <c r="W2413" s="59"/>
      <c r="X2413" s="6"/>
    </row>
    <row r="2414" spans="1:24" s="77" customFormat="1" ht="15.75" x14ac:dyDescent="0.25">
      <c r="A2414" s="33" t="s">
        <v>293</v>
      </c>
      <c r="B2414" s="44" t="s">
        <v>334</v>
      </c>
      <c r="C2414" s="37" t="s">
        <v>241</v>
      </c>
      <c r="D2414" s="43" t="s">
        <v>242</v>
      </c>
      <c r="E2414" s="53"/>
      <c r="F2414" s="53">
        <f t="shared" ref="F2414:F2429" si="985">E2414/12*1</f>
        <v>0</v>
      </c>
      <c r="G2414" s="53"/>
      <c r="H2414" s="53"/>
      <c r="I2414" s="54"/>
      <c r="J2414" s="50"/>
      <c r="K2414" s="54"/>
      <c r="L2414" s="55"/>
      <c r="M2414" s="59"/>
      <c r="N2414" s="59"/>
      <c r="O2414" s="53"/>
      <c r="P2414" s="53"/>
      <c r="Q2414" s="57">
        <f t="shared" si="977"/>
        <v>0</v>
      </c>
      <c r="R2414" s="53"/>
      <c r="S2414" s="53">
        <f t="shared" si="978"/>
        <v>0</v>
      </c>
      <c r="T2414" s="58"/>
      <c r="U2414" s="58"/>
      <c r="V2414" s="53">
        <f t="shared" si="979"/>
        <v>0</v>
      </c>
      <c r="W2414" s="59"/>
      <c r="X2414" s="6"/>
    </row>
    <row r="2415" spans="1:24" s="77" customFormat="1" ht="31.5" x14ac:dyDescent="0.25">
      <c r="A2415" s="33" t="s">
        <v>293</v>
      </c>
      <c r="B2415" s="44" t="s">
        <v>334</v>
      </c>
      <c r="C2415" s="37" t="s">
        <v>245</v>
      </c>
      <c r="D2415" s="43" t="s">
        <v>246</v>
      </c>
      <c r="E2415" s="53"/>
      <c r="F2415" s="53">
        <f t="shared" si="985"/>
        <v>0</v>
      </c>
      <c r="G2415" s="53"/>
      <c r="H2415" s="53"/>
      <c r="I2415" s="54"/>
      <c r="J2415" s="50"/>
      <c r="K2415" s="54"/>
      <c r="L2415" s="55"/>
      <c r="M2415" s="59"/>
      <c r="N2415" s="59"/>
      <c r="O2415" s="53"/>
      <c r="P2415" s="53"/>
      <c r="Q2415" s="57">
        <f t="shared" si="977"/>
        <v>0</v>
      </c>
      <c r="R2415" s="53"/>
      <c r="S2415" s="53">
        <f t="shared" si="978"/>
        <v>0</v>
      </c>
      <c r="T2415" s="58"/>
      <c r="U2415" s="58"/>
      <c r="V2415" s="53">
        <f t="shared" si="979"/>
        <v>0</v>
      </c>
      <c r="W2415" s="59"/>
      <c r="X2415" s="6"/>
    </row>
    <row r="2416" spans="1:24" s="77" customFormat="1" ht="15.75" x14ac:dyDescent="0.25">
      <c r="A2416" s="33" t="s">
        <v>293</v>
      </c>
      <c r="B2416" s="44" t="s">
        <v>334</v>
      </c>
      <c r="C2416" s="37" t="s">
        <v>247</v>
      </c>
      <c r="D2416" s="43" t="s">
        <v>248</v>
      </c>
      <c r="E2416" s="53"/>
      <c r="F2416" s="53">
        <f t="shared" si="985"/>
        <v>0</v>
      </c>
      <c r="G2416" s="53"/>
      <c r="H2416" s="53"/>
      <c r="I2416" s="54"/>
      <c r="J2416" s="50"/>
      <c r="K2416" s="54"/>
      <c r="L2416" s="55"/>
      <c r="M2416" s="59"/>
      <c r="N2416" s="59"/>
      <c r="O2416" s="53"/>
      <c r="P2416" s="53"/>
      <c r="Q2416" s="57">
        <f t="shared" si="977"/>
        <v>0</v>
      </c>
      <c r="R2416" s="53"/>
      <c r="S2416" s="53">
        <f t="shared" si="978"/>
        <v>0</v>
      </c>
      <c r="T2416" s="58"/>
      <c r="U2416" s="58"/>
      <c r="V2416" s="53">
        <f t="shared" si="979"/>
        <v>0</v>
      </c>
      <c r="W2416" s="59"/>
      <c r="X2416" s="6"/>
    </row>
    <row r="2417" spans="1:24" s="77" customFormat="1" ht="31.5" x14ac:dyDescent="0.25">
      <c r="A2417" s="33" t="s">
        <v>293</v>
      </c>
      <c r="B2417" s="44" t="s">
        <v>334</v>
      </c>
      <c r="C2417" s="37" t="s">
        <v>249</v>
      </c>
      <c r="D2417" s="43" t="s">
        <v>250</v>
      </c>
      <c r="E2417" s="53"/>
      <c r="F2417" s="53">
        <f t="shared" si="985"/>
        <v>0</v>
      </c>
      <c r="G2417" s="53"/>
      <c r="H2417" s="53"/>
      <c r="I2417" s="54"/>
      <c r="J2417" s="50"/>
      <c r="K2417" s="54"/>
      <c r="L2417" s="55"/>
      <c r="M2417" s="59"/>
      <c r="N2417" s="59"/>
      <c r="O2417" s="53"/>
      <c r="P2417" s="53"/>
      <c r="Q2417" s="57">
        <f t="shared" si="977"/>
        <v>0</v>
      </c>
      <c r="R2417" s="53"/>
      <c r="S2417" s="53">
        <f t="shared" si="978"/>
        <v>0</v>
      </c>
      <c r="T2417" s="58"/>
      <c r="U2417" s="58"/>
      <c r="V2417" s="53">
        <f t="shared" si="979"/>
        <v>0</v>
      </c>
      <c r="W2417" s="59"/>
      <c r="X2417" s="6"/>
    </row>
    <row r="2418" spans="1:24" s="77" customFormat="1" ht="15.75" x14ac:dyDescent="0.25">
      <c r="A2418" s="33" t="s">
        <v>293</v>
      </c>
      <c r="B2418" s="44" t="s">
        <v>334</v>
      </c>
      <c r="C2418" s="37" t="s">
        <v>251</v>
      </c>
      <c r="D2418" s="43" t="s">
        <v>260</v>
      </c>
      <c r="E2418" s="53"/>
      <c r="F2418" s="53">
        <f t="shared" si="985"/>
        <v>0</v>
      </c>
      <c r="G2418" s="53"/>
      <c r="H2418" s="53"/>
      <c r="I2418" s="54"/>
      <c r="J2418" s="50"/>
      <c r="K2418" s="54"/>
      <c r="L2418" s="55"/>
      <c r="M2418" s="59"/>
      <c r="N2418" s="59"/>
      <c r="O2418" s="53"/>
      <c r="P2418" s="53"/>
      <c r="Q2418" s="57">
        <f t="shared" si="977"/>
        <v>0</v>
      </c>
      <c r="R2418" s="53"/>
      <c r="S2418" s="53">
        <f t="shared" si="978"/>
        <v>0</v>
      </c>
      <c r="T2418" s="58"/>
      <c r="U2418" s="58"/>
      <c r="V2418" s="53">
        <f t="shared" si="979"/>
        <v>0</v>
      </c>
      <c r="W2418" s="59"/>
      <c r="X2418" s="6"/>
    </row>
    <row r="2419" spans="1:24" s="77" customFormat="1" ht="15.75" x14ac:dyDescent="0.25">
      <c r="A2419" s="33" t="s">
        <v>293</v>
      </c>
      <c r="B2419" s="44" t="s">
        <v>334</v>
      </c>
      <c r="C2419" s="37" t="s">
        <v>252</v>
      </c>
      <c r="D2419" s="43" t="s">
        <v>253</v>
      </c>
      <c r="E2419" s="53"/>
      <c r="F2419" s="53">
        <f t="shared" si="985"/>
        <v>0</v>
      </c>
      <c r="G2419" s="53"/>
      <c r="H2419" s="53"/>
      <c r="I2419" s="54"/>
      <c r="J2419" s="50"/>
      <c r="K2419" s="54"/>
      <c r="L2419" s="55"/>
      <c r="M2419" s="59"/>
      <c r="N2419" s="59"/>
      <c r="O2419" s="53"/>
      <c r="P2419" s="53"/>
      <c r="Q2419" s="57">
        <f t="shared" si="977"/>
        <v>0</v>
      </c>
      <c r="R2419" s="53"/>
      <c r="S2419" s="53">
        <f t="shared" si="978"/>
        <v>0</v>
      </c>
      <c r="T2419" s="58"/>
      <c r="U2419" s="58"/>
      <c r="V2419" s="53">
        <f t="shared" si="979"/>
        <v>0</v>
      </c>
      <c r="W2419" s="59"/>
      <c r="X2419" s="6"/>
    </row>
    <row r="2420" spans="1:24" s="77" customFormat="1" ht="15.75" x14ac:dyDescent="0.25">
      <c r="A2420" s="33" t="s">
        <v>293</v>
      </c>
      <c r="B2420" s="44" t="s">
        <v>334</v>
      </c>
      <c r="C2420" s="37" t="s">
        <v>254</v>
      </c>
      <c r="D2420" s="43" t="s">
        <v>255</v>
      </c>
      <c r="E2420" s="53"/>
      <c r="F2420" s="53">
        <f t="shared" si="985"/>
        <v>0</v>
      </c>
      <c r="G2420" s="53"/>
      <c r="H2420" s="53"/>
      <c r="I2420" s="54"/>
      <c r="J2420" s="50"/>
      <c r="K2420" s="54"/>
      <c r="L2420" s="55"/>
      <c r="M2420" s="59"/>
      <c r="N2420" s="59"/>
      <c r="O2420" s="53"/>
      <c r="P2420" s="53"/>
      <c r="Q2420" s="57">
        <f t="shared" si="977"/>
        <v>0</v>
      </c>
      <c r="R2420" s="53"/>
      <c r="S2420" s="53">
        <f t="shared" si="978"/>
        <v>0</v>
      </c>
      <c r="T2420" s="58"/>
      <c r="U2420" s="58"/>
      <c r="V2420" s="53">
        <f t="shared" si="979"/>
        <v>0</v>
      </c>
      <c r="W2420" s="59"/>
      <c r="X2420" s="6"/>
    </row>
    <row r="2421" spans="1:24" s="77" customFormat="1" ht="15.75" x14ac:dyDescent="0.25">
      <c r="A2421" s="33" t="s">
        <v>293</v>
      </c>
      <c r="B2421" s="44" t="s">
        <v>334</v>
      </c>
      <c r="C2421" s="37" t="s">
        <v>256</v>
      </c>
      <c r="D2421" s="43" t="s">
        <v>257</v>
      </c>
      <c r="E2421" s="53"/>
      <c r="F2421" s="53">
        <f t="shared" si="985"/>
        <v>0</v>
      </c>
      <c r="G2421" s="53"/>
      <c r="H2421" s="53"/>
      <c r="I2421" s="54"/>
      <c r="J2421" s="50"/>
      <c r="K2421" s="54"/>
      <c r="L2421" s="55"/>
      <c r="M2421" s="59"/>
      <c r="N2421" s="59"/>
      <c r="O2421" s="53"/>
      <c r="P2421" s="53"/>
      <c r="Q2421" s="57">
        <f t="shared" si="977"/>
        <v>0</v>
      </c>
      <c r="R2421" s="53"/>
      <c r="S2421" s="53">
        <f t="shared" si="978"/>
        <v>0</v>
      </c>
      <c r="T2421" s="58"/>
      <c r="U2421" s="58"/>
      <c r="V2421" s="53">
        <f t="shared" si="979"/>
        <v>0</v>
      </c>
      <c r="W2421" s="59"/>
      <c r="X2421" s="6"/>
    </row>
    <row r="2422" spans="1:24" s="77" customFormat="1" ht="31.5" x14ac:dyDescent="0.25">
      <c r="A2422" s="33" t="s">
        <v>293</v>
      </c>
      <c r="B2422" s="44" t="s">
        <v>334</v>
      </c>
      <c r="C2422" s="37" t="s">
        <v>258</v>
      </c>
      <c r="D2422" s="43" t="s">
        <v>259</v>
      </c>
      <c r="E2422" s="53"/>
      <c r="F2422" s="53">
        <f t="shared" si="985"/>
        <v>0</v>
      </c>
      <c r="G2422" s="53"/>
      <c r="H2422" s="53"/>
      <c r="I2422" s="54"/>
      <c r="J2422" s="50"/>
      <c r="K2422" s="54"/>
      <c r="L2422" s="55"/>
      <c r="M2422" s="59"/>
      <c r="N2422" s="59"/>
      <c r="O2422" s="53"/>
      <c r="P2422" s="53"/>
      <c r="Q2422" s="57">
        <f t="shared" si="977"/>
        <v>0</v>
      </c>
      <c r="R2422" s="53"/>
      <c r="S2422" s="53">
        <f t="shared" si="978"/>
        <v>0</v>
      </c>
      <c r="T2422" s="58"/>
      <c r="U2422" s="58"/>
      <c r="V2422" s="53">
        <f t="shared" si="979"/>
        <v>0</v>
      </c>
      <c r="W2422" s="59"/>
      <c r="X2422" s="6"/>
    </row>
    <row r="2423" spans="1:24" s="77" customFormat="1" ht="15.75" x14ac:dyDescent="0.25">
      <c r="A2423" s="33" t="s">
        <v>293</v>
      </c>
      <c r="B2423" s="44" t="s">
        <v>334</v>
      </c>
      <c r="C2423" s="37" t="s">
        <v>261</v>
      </c>
      <c r="D2423" s="43" t="s">
        <v>262</v>
      </c>
      <c r="E2423" s="53"/>
      <c r="F2423" s="53">
        <f t="shared" si="985"/>
        <v>0</v>
      </c>
      <c r="G2423" s="53"/>
      <c r="H2423" s="53"/>
      <c r="I2423" s="54"/>
      <c r="J2423" s="50"/>
      <c r="K2423" s="54"/>
      <c r="L2423" s="55"/>
      <c r="M2423" s="59"/>
      <c r="N2423" s="59"/>
      <c r="O2423" s="53"/>
      <c r="P2423" s="53"/>
      <c r="Q2423" s="57">
        <f t="shared" si="977"/>
        <v>0</v>
      </c>
      <c r="R2423" s="53"/>
      <c r="S2423" s="53">
        <f t="shared" si="978"/>
        <v>0</v>
      </c>
      <c r="T2423" s="58"/>
      <c r="U2423" s="58"/>
      <c r="V2423" s="53">
        <f t="shared" si="979"/>
        <v>0</v>
      </c>
      <c r="W2423" s="59"/>
      <c r="X2423" s="6"/>
    </row>
    <row r="2424" spans="1:24" s="77" customFormat="1" ht="47.25" x14ac:dyDescent="0.25">
      <c r="A2424" s="33" t="s">
        <v>293</v>
      </c>
      <c r="B2424" s="44" t="s">
        <v>334</v>
      </c>
      <c r="C2424" s="37" t="s">
        <v>263</v>
      </c>
      <c r="D2424" s="43" t="s">
        <v>264</v>
      </c>
      <c r="E2424" s="53"/>
      <c r="F2424" s="53">
        <f t="shared" si="985"/>
        <v>0</v>
      </c>
      <c r="G2424" s="53"/>
      <c r="H2424" s="53"/>
      <c r="I2424" s="54"/>
      <c r="J2424" s="50"/>
      <c r="K2424" s="54"/>
      <c r="L2424" s="55"/>
      <c r="M2424" s="59"/>
      <c r="N2424" s="59"/>
      <c r="O2424" s="53"/>
      <c r="P2424" s="53"/>
      <c r="Q2424" s="57">
        <f t="shared" si="977"/>
        <v>0</v>
      </c>
      <c r="R2424" s="53"/>
      <c r="S2424" s="53">
        <f t="shared" si="978"/>
        <v>0</v>
      </c>
      <c r="T2424" s="58"/>
      <c r="U2424" s="58"/>
      <c r="V2424" s="53">
        <f t="shared" si="979"/>
        <v>0</v>
      </c>
      <c r="W2424" s="59"/>
      <c r="X2424" s="6"/>
    </row>
    <row r="2425" spans="1:24" s="77" customFormat="1" ht="15.75" x14ac:dyDescent="0.25">
      <c r="A2425" s="33" t="s">
        <v>293</v>
      </c>
      <c r="B2425" s="44" t="s">
        <v>334</v>
      </c>
      <c r="C2425" s="37" t="s">
        <v>265</v>
      </c>
      <c r="D2425" s="43" t="s">
        <v>266</v>
      </c>
      <c r="E2425" s="53"/>
      <c r="F2425" s="53">
        <f t="shared" si="985"/>
        <v>0</v>
      </c>
      <c r="G2425" s="53"/>
      <c r="H2425" s="53"/>
      <c r="I2425" s="54"/>
      <c r="J2425" s="50"/>
      <c r="K2425" s="54"/>
      <c r="L2425" s="55"/>
      <c r="M2425" s="59"/>
      <c r="N2425" s="59"/>
      <c r="O2425" s="53"/>
      <c r="P2425" s="53"/>
      <c r="Q2425" s="57">
        <f t="shared" si="977"/>
        <v>0</v>
      </c>
      <c r="R2425" s="53"/>
      <c r="S2425" s="53">
        <f t="shared" si="978"/>
        <v>0</v>
      </c>
      <c r="T2425" s="58"/>
      <c r="U2425" s="58"/>
      <c r="V2425" s="53">
        <f t="shared" si="979"/>
        <v>0</v>
      </c>
      <c r="W2425" s="59"/>
      <c r="X2425" s="6"/>
    </row>
    <row r="2426" spans="1:24" s="77" customFormat="1" ht="31.5" x14ac:dyDescent="0.25">
      <c r="A2426" s="33" t="s">
        <v>293</v>
      </c>
      <c r="B2426" s="44" t="s">
        <v>334</v>
      </c>
      <c r="C2426" s="37" t="s">
        <v>267</v>
      </c>
      <c r="D2426" s="43" t="s">
        <v>268</v>
      </c>
      <c r="E2426" s="53"/>
      <c r="F2426" s="53">
        <f t="shared" si="985"/>
        <v>0</v>
      </c>
      <c r="G2426" s="53"/>
      <c r="H2426" s="53"/>
      <c r="I2426" s="54"/>
      <c r="J2426" s="50"/>
      <c r="K2426" s="54"/>
      <c r="L2426" s="55"/>
      <c r="M2426" s="59"/>
      <c r="N2426" s="59"/>
      <c r="O2426" s="53"/>
      <c r="P2426" s="53"/>
      <c r="Q2426" s="57">
        <f t="shared" si="977"/>
        <v>0</v>
      </c>
      <c r="R2426" s="53"/>
      <c r="S2426" s="53">
        <f t="shared" si="978"/>
        <v>0</v>
      </c>
      <c r="T2426" s="58"/>
      <c r="U2426" s="58"/>
      <c r="V2426" s="53">
        <f t="shared" si="979"/>
        <v>0</v>
      </c>
      <c r="W2426" s="59"/>
      <c r="X2426" s="6"/>
    </row>
    <row r="2427" spans="1:24" s="77" customFormat="1" ht="15.75" x14ac:dyDescent="0.25">
      <c r="A2427" s="33" t="s">
        <v>293</v>
      </c>
      <c r="B2427" s="44" t="s">
        <v>334</v>
      </c>
      <c r="C2427" s="37" t="s">
        <v>269</v>
      </c>
      <c r="D2427" s="43" t="s">
        <v>270</v>
      </c>
      <c r="E2427" s="53"/>
      <c r="F2427" s="53">
        <f t="shared" si="985"/>
        <v>0</v>
      </c>
      <c r="G2427" s="53"/>
      <c r="H2427" s="53"/>
      <c r="I2427" s="54"/>
      <c r="J2427" s="50"/>
      <c r="K2427" s="54"/>
      <c r="L2427" s="55"/>
      <c r="M2427" s="59"/>
      <c r="N2427" s="59"/>
      <c r="O2427" s="53"/>
      <c r="P2427" s="53"/>
      <c r="Q2427" s="57">
        <f t="shared" si="977"/>
        <v>0</v>
      </c>
      <c r="R2427" s="53"/>
      <c r="S2427" s="53">
        <f t="shared" si="978"/>
        <v>0</v>
      </c>
      <c r="T2427" s="58"/>
      <c r="U2427" s="58"/>
      <c r="V2427" s="53">
        <f t="shared" si="979"/>
        <v>0</v>
      </c>
      <c r="W2427" s="59"/>
      <c r="X2427" s="6"/>
    </row>
    <row r="2428" spans="1:24" s="77" customFormat="1" ht="31.5" x14ac:dyDescent="0.25">
      <c r="A2428" s="33" t="s">
        <v>293</v>
      </c>
      <c r="B2428" s="44" t="s">
        <v>334</v>
      </c>
      <c r="C2428" s="37" t="s">
        <v>271</v>
      </c>
      <c r="D2428" s="43" t="s">
        <v>272</v>
      </c>
      <c r="E2428" s="53"/>
      <c r="F2428" s="53">
        <f t="shared" si="985"/>
        <v>0</v>
      </c>
      <c r="G2428" s="53"/>
      <c r="H2428" s="53"/>
      <c r="I2428" s="54"/>
      <c r="J2428" s="50"/>
      <c r="K2428" s="54"/>
      <c r="L2428" s="55"/>
      <c r="M2428" s="59"/>
      <c r="N2428" s="59"/>
      <c r="O2428" s="53"/>
      <c r="P2428" s="53"/>
      <c r="Q2428" s="57">
        <f t="shared" si="977"/>
        <v>0</v>
      </c>
      <c r="R2428" s="53"/>
      <c r="S2428" s="53">
        <f t="shared" si="978"/>
        <v>0</v>
      </c>
      <c r="T2428" s="58"/>
      <c r="U2428" s="58"/>
      <c r="V2428" s="53">
        <f t="shared" si="979"/>
        <v>0</v>
      </c>
      <c r="W2428" s="59"/>
      <c r="X2428" s="6"/>
    </row>
    <row r="2429" spans="1:24" s="77" customFormat="1" ht="15.75" x14ac:dyDescent="0.25">
      <c r="A2429" s="33" t="s">
        <v>293</v>
      </c>
      <c r="B2429" s="44" t="s">
        <v>334</v>
      </c>
      <c r="C2429" s="37" t="s">
        <v>273</v>
      </c>
      <c r="D2429" s="43" t="s">
        <v>274</v>
      </c>
      <c r="E2429" s="53"/>
      <c r="F2429" s="53">
        <f t="shared" si="985"/>
        <v>0</v>
      </c>
      <c r="G2429" s="53"/>
      <c r="H2429" s="53"/>
      <c r="I2429" s="54"/>
      <c r="J2429" s="50"/>
      <c r="K2429" s="54"/>
      <c r="L2429" s="55"/>
      <c r="M2429" s="59"/>
      <c r="N2429" s="59"/>
      <c r="O2429" s="53"/>
      <c r="P2429" s="53"/>
      <c r="Q2429" s="57">
        <f t="shared" si="977"/>
        <v>0</v>
      </c>
      <c r="R2429" s="53"/>
      <c r="S2429" s="53">
        <f t="shared" si="978"/>
        <v>0</v>
      </c>
      <c r="T2429" s="58"/>
      <c r="U2429" s="58"/>
      <c r="V2429" s="53">
        <f t="shared" si="979"/>
        <v>0</v>
      </c>
      <c r="W2429" s="59"/>
      <c r="X2429" s="6"/>
    </row>
    <row r="2430" spans="1:24" s="77" customFormat="1" ht="31.5" x14ac:dyDescent="0.25">
      <c r="A2430" s="33" t="s">
        <v>293</v>
      </c>
      <c r="B2430" s="44" t="s">
        <v>334</v>
      </c>
      <c r="C2430" s="37" t="s">
        <v>275</v>
      </c>
      <c r="D2430" s="43" t="s">
        <v>276</v>
      </c>
      <c r="E2430" s="53"/>
      <c r="F2430" s="53"/>
      <c r="G2430" s="53"/>
      <c r="H2430" s="53"/>
      <c r="I2430" s="54"/>
      <c r="J2430" s="50"/>
      <c r="K2430" s="54"/>
      <c r="L2430" s="55"/>
      <c r="M2430" s="59"/>
      <c r="N2430" s="59"/>
      <c r="O2430" s="53"/>
      <c r="P2430" s="53"/>
      <c r="Q2430" s="57">
        <f t="shared" si="977"/>
        <v>0</v>
      </c>
      <c r="R2430" s="53"/>
      <c r="S2430" s="53">
        <f t="shared" si="978"/>
        <v>0</v>
      </c>
      <c r="T2430" s="53"/>
      <c r="U2430" s="53"/>
      <c r="V2430" s="53">
        <f t="shared" si="979"/>
        <v>0</v>
      </c>
      <c r="W2430" s="59"/>
      <c r="X2430" s="6"/>
    </row>
    <row r="2431" spans="1:24" s="77" customFormat="1" ht="15.75" x14ac:dyDescent="0.25">
      <c r="A2431" s="33" t="s">
        <v>293</v>
      </c>
      <c r="B2431" s="44" t="s">
        <v>334</v>
      </c>
      <c r="C2431" s="37" t="s">
        <v>352</v>
      </c>
      <c r="D2431" s="43" t="s">
        <v>350</v>
      </c>
      <c r="E2431" s="53"/>
      <c r="F2431" s="53">
        <f>ROUND(E2431/12*7,0)</f>
        <v>0</v>
      </c>
      <c r="G2431" s="59">
        <v>1791.3</v>
      </c>
      <c r="H2431" s="99"/>
      <c r="I2431" s="119">
        <f t="shared" ref="I2431" si="986">G2431-F2431</f>
        <v>1791.3</v>
      </c>
      <c r="J2431" s="55"/>
      <c r="K2431" s="54"/>
      <c r="L2431" s="55"/>
      <c r="M2431" s="59"/>
      <c r="N2431" s="59"/>
      <c r="O2431" s="53"/>
      <c r="P2431" s="53"/>
      <c r="Q2431" s="57"/>
      <c r="R2431" s="53"/>
      <c r="S2431" s="53"/>
      <c r="T2431" s="53"/>
      <c r="U2431" s="53"/>
      <c r="V2431" s="53"/>
      <c r="W2431" s="59"/>
      <c r="X2431" s="6"/>
    </row>
    <row r="2432" spans="1:24" s="77" customFormat="1" ht="15.75" x14ac:dyDescent="0.25">
      <c r="A2432" s="33" t="s">
        <v>293</v>
      </c>
      <c r="B2432" s="44" t="s">
        <v>334</v>
      </c>
      <c r="C2432" s="37" t="s">
        <v>353</v>
      </c>
      <c r="D2432" s="38" t="s">
        <v>354</v>
      </c>
      <c r="E2432" s="53"/>
      <c r="F2432" s="99">
        <f>E2432/12*1</f>
        <v>0</v>
      </c>
      <c r="G2432" s="53"/>
      <c r="H2432" s="53"/>
      <c r="I2432" s="54"/>
      <c r="J2432" s="50"/>
      <c r="K2432" s="54"/>
      <c r="L2432" s="55"/>
      <c r="M2432" s="59"/>
      <c r="N2432" s="59"/>
      <c r="O2432" s="53"/>
      <c r="P2432" s="53"/>
      <c r="Q2432" s="57">
        <f>O2432-P2432</f>
        <v>0</v>
      </c>
      <c r="R2432" s="53"/>
      <c r="S2432" s="53">
        <f>ROUND(R2432/12*3,0)</f>
        <v>0</v>
      </c>
      <c r="T2432" s="53"/>
      <c r="U2432" s="53"/>
      <c r="V2432" s="53">
        <f>T2432-U2432</f>
        <v>0</v>
      </c>
      <c r="W2432" s="59"/>
      <c r="X2432" s="6"/>
    </row>
    <row r="2433" spans="1:27" s="81" customFormat="1" ht="29.25" customHeight="1" x14ac:dyDescent="0.25">
      <c r="A2433" s="33" t="s">
        <v>293</v>
      </c>
      <c r="B2433" s="44" t="s">
        <v>334</v>
      </c>
      <c r="C2433" s="37" t="s">
        <v>359</v>
      </c>
      <c r="D2433" s="43" t="s">
        <v>318</v>
      </c>
      <c r="E2433" s="53"/>
      <c r="F2433" s="99">
        <f>E2433/12*1</f>
        <v>0</v>
      </c>
      <c r="G2433" s="53"/>
      <c r="H2433" s="53"/>
      <c r="I2433" s="119"/>
      <c r="J2433" s="55"/>
      <c r="K2433" s="119"/>
      <c r="L2433" s="55"/>
      <c r="M2433" s="59"/>
      <c r="N2433" s="59"/>
      <c r="O2433" s="53"/>
      <c r="P2433" s="53"/>
      <c r="Q2433" s="59"/>
      <c r="R2433" s="53"/>
      <c r="S2433" s="53"/>
      <c r="T2433" s="53"/>
      <c r="U2433" s="53"/>
      <c r="V2433" s="53"/>
      <c r="W2433" s="59"/>
      <c r="X2433" s="6"/>
    </row>
    <row r="2434" spans="1:27" s="81" customFormat="1" ht="26.25" customHeight="1" x14ac:dyDescent="0.25">
      <c r="A2434" s="33" t="s">
        <v>293</v>
      </c>
      <c r="B2434" s="44" t="s">
        <v>334</v>
      </c>
      <c r="C2434" s="37" t="s">
        <v>379</v>
      </c>
      <c r="D2434" s="39" t="s">
        <v>360</v>
      </c>
      <c r="E2434" s="53"/>
      <c r="F2434" s="99">
        <f>E2434/12*1</f>
        <v>0</v>
      </c>
      <c r="G2434" s="53"/>
      <c r="H2434" s="53"/>
      <c r="I2434" s="119"/>
      <c r="J2434" s="55"/>
      <c r="K2434" s="119"/>
      <c r="L2434" s="55"/>
      <c r="M2434" s="59"/>
      <c r="N2434" s="59"/>
      <c r="O2434" s="53"/>
      <c r="P2434" s="53"/>
      <c r="Q2434" s="59"/>
      <c r="R2434" s="53"/>
      <c r="S2434" s="53"/>
      <c r="T2434" s="53"/>
      <c r="U2434" s="53"/>
      <c r="V2434" s="53"/>
      <c r="W2434" s="59"/>
      <c r="X2434" s="6"/>
    </row>
    <row r="2435" spans="1:27" s="81" customFormat="1" ht="26.25" customHeight="1" x14ac:dyDescent="0.25">
      <c r="A2435" s="33" t="s">
        <v>293</v>
      </c>
      <c r="B2435" s="44" t="s">
        <v>334</v>
      </c>
      <c r="C2435" s="98" t="s">
        <v>386</v>
      </c>
      <c r="D2435" s="117" t="s">
        <v>387</v>
      </c>
      <c r="E2435" s="53">
        <v>24755</v>
      </c>
      <c r="F2435" s="53">
        <v>24755</v>
      </c>
      <c r="G2435" s="53">
        <v>24755</v>
      </c>
      <c r="H2435" s="53">
        <v>24755</v>
      </c>
      <c r="I2435" s="119">
        <f>G2435-F2435</f>
        <v>0</v>
      </c>
      <c r="J2435" s="55">
        <f>ROUND(I2435/F2435*100,2)</f>
        <v>0</v>
      </c>
      <c r="K2435" s="54">
        <f>G2435-F2435</f>
        <v>0</v>
      </c>
      <c r="L2435" s="55">
        <f>ROUND(K2435*100/-F2435,2)</f>
        <v>0</v>
      </c>
      <c r="M2435" s="59"/>
      <c r="N2435" s="59"/>
      <c r="O2435" s="53"/>
      <c r="P2435" s="53"/>
      <c r="Q2435" s="57"/>
      <c r="R2435" s="53"/>
      <c r="S2435" s="53"/>
      <c r="T2435" s="58"/>
      <c r="U2435" s="58"/>
      <c r="V2435" s="53"/>
      <c r="W2435" s="60"/>
      <c r="X2435" s="6"/>
    </row>
    <row r="2436" spans="1:27" s="35" customFormat="1" ht="15.75" x14ac:dyDescent="0.25">
      <c r="A2436" s="100" t="s">
        <v>294</v>
      </c>
      <c r="B2436" s="100" t="s">
        <v>335</v>
      </c>
      <c r="C2436" s="101" t="s">
        <v>102</v>
      </c>
      <c r="D2436" s="102" t="s">
        <v>21</v>
      </c>
      <c r="E2436" s="103">
        <f>E2437+E2476</f>
        <v>5768540</v>
      </c>
      <c r="F2436" s="103">
        <f>F2437+F2476</f>
        <v>3372745</v>
      </c>
      <c r="G2436" s="103">
        <f>G2437+G2476</f>
        <v>3293747.8000000003</v>
      </c>
      <c r="H2436" s="103">
        <f>H2437+H2476</f>
        <v>3182103</v>
      </c>
      <c r="I2436" s="127">
        <f>I2437+I2476</f>
        <v>91781.39</v>
      </c>
      <c r="J2436" s="104">
        <f>ROUND(I2436/F2436*100,2)</f>
        <v>2.72</v>
      </c>
      <c r="K2436" s="127">
        <f>K2437+K2476</f>
        <v>-172538.08999999956</v>
      </c>
      <c r="L2436" s="106">
        <f>ROUND(K2436*100/-F2436,2)</f>
        <v>5.12</v>
      </c>
      <c r="M2436" s="103">
        <f t="shared" ref="M2436:V2436" si="987">M2437+M2476</f>
        <v>124705</v>
      </c>
      <c r="N2436" s="103">
        <f t="shared" si="987"/>
        <v>72744.59</v>
      </c>
      <c r="O2436" s="103">
        <f t="shared" si="987"/>
        <v>86154</v>
      </c>
      <c r="P2436" s="103">
        <f t="shared" si="987"/>
        <v>85381</v>
      </c>
      <c r="Q2436" s="127">
        <f t="shared" si="987"/>
        <v>773</v>
      </c>
      <c r="R2436" s="103">
        <f t="shared" si="987"/>
        <v>2884</v>
      </c>
      <c r="S2436" s="103">
        <f t="shared" si="987"/>
        <v>1682</v>
      </c>
      <c r="T2436" s="138">
        <f t="shared" si="987"/>
        <v>1739</v>
      </c>
      <c r="U2436" s="138">
        <f t="shared" si="987"/>
        <v>1726</v>
      </c>
      <c r="V2436" s="103">
        <f t="shared" si="987"/>
        <v>13</v>
      </c>
      <c r="W2436" s="105">
        <v>50738</v>
      </c>
      <c r="X2436" s="47"/>
    </row>
    <row r="2437" spans="1:27" s="35" customFormat="1" ht="15.75" x14ac:dyDescent="0.25">
      <c r="A2437" s="33" t="s">
        <v>294</v>
      </c>
      <c r="B2437" s="21">
        <v>1</v>
      </c>
      <c r="C2437" s="23" t="s">
        <v>102</v>
      </c>
      <c r="D2437" s="27" t="s">
        <v>22</v>
      </c>
      <c r="E2437" s="52">
        <f>E2438+E2444+E2458</f>
        <v>5563246</v>
      </c>
      <c r="F2437" s="52">
        <f>F2438+F2444+F2458</f>
        <v>3245235</v>
      </c>
      <c r="G2437" s="52">
        <f>G2438+G2444+G2458</f>
        <v>3117622.1700000004</v>
      </c>
      <c r="H2437" s="52">
        <f>H2438+H2444+H2458</f>
        <v>3051046</v>
      </c>
      <c r="I2437" s="124">
        <f>I2438+I2444+I2458</f>
        <v>41408.93</v>
      </c>
      <c r="J2437" s="50">
        <f>ROUND(I2437/F2437*100,2)</f>
        <v>1.28</v>
      </c>
      <c r="K2437" s="124">
        <f>K2438+K2444+K2458</f>
        <v>-169891.75999999957</v>
      </c>
      <c r="L2437" s="55">
        <f>ROUND(K2437*100/-F2437,2)</f>
        <v>5.24</v>
      </c>
      <c r="M2437" s="49">
        <v>112991</v>
      </c>
      <c r="N2437" s="49">
        <f>ROUND(M2437/12*7,2)</f>
        <v>65911.42</v>
      </c>
      <c r="O2437" s="52">
        <f t="shared" ref="O2437:V2437" si="988">O2438+O2444+O2458</f>
        <v>80502</v>
      </c>
      <c r="P2437" s="52">
        <f t="shared" si="988"/>
        <v>80422</v>
      </c>
      <c r="Q2437" s="124">
        <f t="shared" si="988"/>
        <v>80</v>
      </c>
      <c r="R2437" s="52">
        <f t="shared" si="988"/>
        <v>2656</v>
      </c>
      <c r="S2437" s="52">
        <f t="shared" si="988"/>
        <v>1549</v>
      </c>
      <c r="T2437" s="134">
        <f t="shared" si="988"/>
        <v>1591</v>
      </c>
      <c r="U2437" s="134">
        <f t="shared" si="988"/>
        <v>1591</v>
      </c>
      <c r="V2437" s="59">
        <f t="shared" si="988"/>
        <v>0</v>
      </c>
      <c r="W2437" s="60"/>
      <c r="X2437" s="25"/>
    </row>
    <row r="2438" spans="1:27" s="35" customFormat="1" ht="15.75" x14ac:dyDescent="0.25">
      <c r="A2438" s="33" t="s">
        <v>294</v>
      </c>
      <c r="B2438" s="33" t="s">
        <v>329</v>
      </c>
      <c r="C2438" s="23" t="s">
        <v>102</v>
      </c>
      <c r="D2438" s="32" t="s">
        <v>23</v>
      </c>
      <c r="E2438" s="49">
        <f>SUM(E2439:E2443)</f>
        <v>4819691</v>
      </c>
      <c r="F2438" s="49">
        <f>SUM(F2439:F2443)</f>
        <v>2811494</v>
      </c>
      <c r="G2438" s="49">
        <f>SUM(G2439:G2443)</f>
        <v>2848793</v>
      </c>
      <c r="H2438" s="49">
        <f>SUM(H2439:H2443)</f>
        <v>2811494</v>
      </c>
      <c r="I2438" s="128">
        <f>SUM(I2439:I2443)</f>
        <v>37299</v>
      </c>
      <c r="J2438" s="50">
        <f>ROUND(I2438/F2438*100,2)</f>
        <v>1.33</v>
      </c>
      <c r="K2438" s="128">
        <f>SUM(K2439:K2443)</f>
        <v>0</v>
      </c>
      <c r="L2438" s="55">
        <f>ROUND(K2438*100/-F2438,2)</f>
        <v>0</v>
      </c>
      <c r="M2438" s="49"/>
      <c r="N2438" s="49"/>
      <c r="O2438" s="52">
        <f t="shared" ref="O2438:V2438" si="989">SUM(O2439:O2443)</f>
        <v>80472</v>
      </c>
      <c r="P2438" s="52">
        <f t="shared" si="989"/>
        <v>80392</v>
      </c>
      <c r="Q2438" s="124">
        <f t="shared" si="989"/>
        <v>80</v>
      </c>
      <c r="R2438" s="52">
        <f t="shared" si="989"/>
        <v>2656</v>
      </c>
      <c r="S2438" s="52">
        <f t="shared" si="989"/>
        <v>1549</v>
      </c>
      <c r="T2438" s="52">
        <f t="shared" si="989"/>
        <v>1589</v>
      </c>
      <c r="U2438" s="49">
        <f t="shared" si="989"/>
        <v>1589</v>
      </c>
      <c r="V2438" s="49">
        <f t="shared" si="989"/>
        <v>0</v>
      </c>
      <c r="W2438" s="51"/>
      <c r="X2438" s="25"/>
    </row>
    <row r="2439" spans="1:27" s="35" customFormat="1" ht="15.75" x14ac:dyDescent="0.25">
      <c r="A2439" s="33" t="s">
        <v>294</v>
      </c>
      <c r="B2439" s="33" t="s">
        <v>329</v>
      </c>
      <c r="C2439" s="23" t="s">
        <v>73</v>
      </c>
      <c r="D2439" s="34" t="s">
        <v>106</v>
      </c>
      <c r="E2439" s="53">
        <v>2218074</v>
      </c>
      <c r="F2439" s="99">
        <f>184840*7</f>
        <v>1293880</v>
      </c>
      <c r="G2439" s="99">
        <v>1331179</v>
      </c>
      <c r="H2439" s="99">
        <f>184840*7</f>
        <v>1293880</v>
      </c>
      <c r="I2439" s="119">
        <f>G2439-F2439</f>
        <v>37299</v>
      </c>
      <c r="J2439" s="55">
        <f>ROUND(I2439/F2439*100,2)</f>
        <v>2.88</v>
      </c>
      <c r="K2439" s="54"/>
      <c r="L2439" s="55"/>
      <c r="M2439" s="53"/>
      <c r="N2439" s="53"/>
      <c r="O2439" s="53">
        <v>80472</v>
      </c>
      <c r="P2439" s="53">
        <v>80392</v>
      </c>
      <c r="Q2439" s="57">
        <f>O2439-P2439</f>
        <v>80</v>
      </c>
      <c r="R2439" s="74">
        <v>2656</v>
      </c>
      <c r="S2439" s="53">
        <f>ROUND(R2439/12*7,0)</f>
        <v>1549</v>
      </c>
      <c r="T2439" s="58">
        <v>1589</v>
      </c>
      <c r="U2439" s="58">
        <v>1589</v>
      </c>
      <c r="V2439" s="53">
        <f>T2439-U2439</f>
        <v>0</v>
      </c>
      <c r="W2439" s="56"/>
      <c r="X2439" s="6"/>
      <c r="Z2439" s="176"/>
      <c r="AA2439" s="176"/>
    </row>
    <row r="2440" spans="1:27" s="26" customFormat="1" ht="29.25" customHeight="1" x14ac:dyDescent="0.25">
      <c r="A2440" s="33" t="s">
        <v>294</v>
      </c>
      <c r="B2440" s="33" t="s">
        <v>329</v>
      </c>
      <c r="C2440" s="23" t="s">
        <v>74</v>
      </c>
      <c r="D2440" s="116" t="s">
        <v>104</v>
      </c>
      <c r="E2440" s="53">
        <v>2471616</v>
      </c>
      <c r="F2440" s="53">
        <f>205968*7</f>
        <v>1441776</v>
      </c>
      <c r="G2440" s="53">
        <f>205968*7</f>
        <v>1441776</v>
      </c>
      <c r="H2440" s="53">
        <f>205968*7</f>
        <v>1441776</v>
      </c>
      <c r="I2440" s="119"/>
      <c r="J2440" s="55"/>
      <c r="K2440" s="54"/>
      <c r="L2440" s="55"/>
      <c r="M2440" s="59"/>
      <c r="N2440" s="59"/>
      <c r="O2440" s="53"/>
      <c r="P2440" s="53"/>
      <c r="Q2440" s="59">
        <f>O2440-P2440</f>
        <v>0</v>
      </c>
      <c r="R2440" s="53"/>
      <c r="S2440" s="53">
        <f>ROUND(R2440/12*3,0)</f>
        <v>0</v>
      </c>
      <c r="T2440" s="53"/>
      <c r="U2440" s="53"/>
      <c r="V2440" s="53">
        <f>T2440-U2440</f>
        <v>0</v>
      </c>
      <c r="W2440" s="59"/>
      <c r="X2440" s="6"/>
    </row>
    <row r="2441" spans="1:27" s="26" customFormat="1" ht="26.25" customHeight="1" x14ac:dyDescent="0.25">
      <c r="A2441" s="33" t="s">
        <v>294</v>
      </c>
      <c r="B2441" s="33" t="s">
        <v>329</v>
      </c>
      <c r="C2441" s="23" t="s">
        <v>74</v>
      </c>
      <c r="D2441" s="116" t="s">
        <v>105</v>
      </c>
      <c r="E2441" s="53">
        <v>130001</v>
      </c>
      <c r="F2441" s="53">
        <f>10834*7</f>
        <v>75838</v>
      </c>
      <c r="G2441" s="53">
        <f>10834*7</f>
        <v>75838</v>
      </c>
      <c r="H2441" s="53">
        <f>10834*7</f>
        <v>75838</v>
      </c>
      <c r="I2441" s="119"/>
      <c r="J2441" s="55"/>
      <c r="K2441" s="54"/>
      <c r="L2441" s="55"/>
      <c r="M2441" s="59"/>
      <c r="N2441" s="59"/>
      <c r="O2441" s="53"/>
      <c r="P2441" s="53"/>
      <c r="Q2441" s="59">
        <f>O2441-P2441</f>
        <v>0</v>
      </c>
      <c r="R2441" s="53"/>
      <c r="S2441" s="53">
        <f>ROUND(R2441/12*3,0)</f>
        <v>0</v>
      </c>
      <c r="T2441" s="53"/>
      <c r="U2441" s="53"/>
      <c r="V2441" s="53">
        <f>T2441-U2441</f>
        <v>0</v>
      </c>
      <c r="W2441" s="59"/>
      <c r="X2441" s="6"/>
    </row>
    <row r="2442" spans="1:27" s="26" customFormat="1" ht="22.5" customHeight="1" x14ac:dyDescent="0.25">
      <c r="A2442" s="33" t="s">
        <v>294</v>
      </c>
      <c r="B2442" s="33" t="s">
        <v>329</v>
      </c>
      <c r="C2442" s="23" t="s">
        <v>75</v>
      </c>
      <c r="D2442" s="34" t="s">
        <v>107</v>
      </c>
      <c r="E2442" s="53"/>
      <c r="F2442" s="53"/>
      <c r="G2442" s="53"/>
      <c r="H2442" s="53"/>
      <c r="I2442" s="119"/>
      <c r="J2442" s="55"/>
      <c r="K2442" s="119"/>
      <c r="L2442" s="55"/>
      <c r="M2442" s="59"/>
      <c r="N2442" s="59"/>
      <c r="O2442" s="53"/>
      <c r="P2442" s="53"/>
      <c r="Q2442" s="59">
        <f>O2442-P2442</f>
        <v>0</v>
      </c>
      <c r="R2442" s="53"/>
      <c r="S2442" s="53">
        <f>ROUND(R2442/12*3,0)</f>
        <v>0</v>
      </c>
      <c r="T2442" s="53"/>
      <c r="U2442" s="53"/>
      <c r="V2442" s="53">
        <f>T2442-U2442</f>
        <v>0</v>
      </c>
      <c r="W2442" s="59"/>
      <c r="X2442" s="6"/>
    </row>
    <row r="2443" spans="1:27" s="35" customFormat="1" ht="31.5" x14ac:dyDescent="0.25">
      <c r="A2443" s="33" t="s">
        <v>294</v>
      </c>
      <c r="B2443" s="33" t="s">
        <v>329</v>
      </c>
      <c r="C2443" s="23" t="s">
        <v>76</v>
      </c>
      <c r="D2443" s="34" t="s">
        <v>108</v>
      </c>
      <c r="E2443" s="53"/>
      <c r="F2443" s="53"/>
      <c r="G2443" s="53"/>
      <c r="H2443" s="53"/>
      <c r="I2443" s="54"/>
      <c r="J2443" s="50"/>
      <c r="K2443" s="54"/>
      <c r="L2443" s="55"/>
      <c r="M2443" s="59"/>
      <c r="N2443" s="59"/>
      <c r="O2443" s="53"/>
      <c r="P2443" s="53"/>
      <c r="Q2443" s="57">
        <f>O2443-P2443</f>
        <v>0</v>
      </c>
      <c r="R2443" s="53"/>
      <c r="S2443" s="53">
        <f>ROUND(R2443/12*3,0)</f>
        <v>0</v>
      </c>
      <c r="T2443" s="58"/>
      <c r="U2443" s="58"/>
      <c r="V2443" s="53">
        <f>T2443-U2443</f>
        <v>0</v>
      </c>
      <c r="W2443" s="59"/>
      <c r="X2443" s="6"/>
    </row>
    <row r="2444" spans="1:27" s="35" customFormat="1" ht="15.75" x14ac:dyDescent="0.25">
      <c r="A2444" s="33" t="s">
        <v>294</v>
      </c>
      <c r="B2444" s="22" t="s">
        <v>330</v>
      </c>
      <c r="C2444" s="36"/>
      <c r="D2444" s="32" t="s">
        <v>24</v>
      </c>
      <c r="E2444" s="61">
        <f t="shared" ref="E2444:L2444" si="990">SUM(E2445:E2457)</f>
        <v>0</v>
      </c>
      <c r="F2444" s="61">
        <f t="shared" si="990"/>
        <v>0</v>
      </c>
      <c r="G2444" s="61">
        <f t="shared" si="990"/>
        <v>0</v>
      </c>
      <c r="H2444" s="61">
        <f t="shared" si="990"/>
        <v>0</v>
      </c>
      <c r="I2444" s="120">
        <f t="shared" si="990"/>
        <v>0</v>
      </c>
      <c r="J2444" s="120">
        <f t="shared" si="990"/>
        <v>0</v>
      </c>
      <c r="K2444" s="120">
        <f t="shared" si="990"/>
        <v>0</v>
      </c>
      <c r="L2444" s="61">
        <f t="shared" si="990"/>
        <v>0</v>
      </c>
      <c r="M2444" s="61"/>
      <c r="N2444" s="61"/>
      <c r="O2444" s="61">
        <f t="shared" ref="O2444:V2444" si="991">SUM(O2445:O2457)</f>
        <v>0</v>
      </c>
      <c r="P2444" s="61">
        <f t="shared" si="991"/>
        <v>0</v>
      </c>
      <c r="Q2444" s="120">
        <f t="shared" si="991"/>
        <v>0</v>
      </c>
      <c r="R2444" s="61">
        <f t="shared" si="991"/>
        <v>0</v>
      </c>
      <c r="S2444" s="61">
        <f t="shared" si="991"/>
        <v>0</v>
      </c>
      <c r="T2444" s="137">
        <f t="shared" si="991"/>
        <v>0</v>
      </c>
      <c r="U2444" s="137">
        <f t="shared" si="991"/>
        <v>0</v>
      </c>
      <c r="V2444" s="61">
        <f t="shared" si="991"/>
        <v>0</v>
      </c>
      <c r="W2444" s="68"/>
      <c r="X2444" s="6"/>
    </row>
    <row r="2445" spans="1:27" s="35" customFormat="1" ht="15.75" x14ac:dyDescent="0.25">
      <c r="A2445" s="33" t="s">
        <v>294</v>
      </c>
      <c r="B2445" s="33" t="s">
        <v>330</v>
      </c>
      <c r="C2445" s="37" t="s">
        <v>25</v>
      </c>
      <c r="D2445" s="34" t="s">
        <v>54</v>
      </c>
      <c r="E2445" s="53"/>
      <c r="F2445" s="53"/>
      <c r="G2445" s="53"/>
      <c r="H2445" s="53"/>
      <c r="I2445" s="54"/>
      <c r="J2445" s="50"/>
      <c r="K2445" s="54"/>
      <c r="L2445" s="55"/>
      <c r="M2445" s="59"/>
      <c r="N2445" s="59"/>
      <c r="O2445" s="53"/>
      <c r="P2445" s="53"/>
      <c r="Q2445" s="57">
        <f t="shared" ref="Q2445:Q2457" si="992">O2445-P2445</f>
        <v>0</v>
      </c>
      <c r="R2445" s="53"/>
      <c r="S2445" s="53">
        <f t="shared" ref="S2445:S2457" si="993">ROUND(R2445/12*3,0)</f>
        <v>0</v>
      </c>
      <c r="T2445" s="58"/>
      <c r="U2445" s="58"/>
      <c r="V2445" s="53">
        <f t="shared" ref="V2445:V2457" si="994">T2445-U2445</f>
        <v>0</v>
      </c>
      <c r="W2445" s="59"/>
      <c r="X2445" s="6"/>
    </row>
    <row r="2446" spans="1:27" s="35" customFormat="1" ht="15.75" x14ac:dyDescent="0.25">
      <c r="A2446" s="33" t="s">
        <v>294</v>
      </c>
      <c r="B2446" s="33" t="s">
        <v>330</v>
      </c>
      <c r="C2446" s="37" t="s">
        <v>26</v>
      </c>
      <c r="D2446" s="34" t="s">
        <v>27</v>
      </c>
      <c r="E2446" s="53"/>
      <c r="F2446" s="53"/>
      <c r="G2446" s="53"/>
      <c r="H2446" s="53"/>
      <c r="I2446" s="54"/>
      <c r="J2446" s="50"/>
      <c r="K2446" s="54"/>
      <c r="L2446" s="55"/>
      <c r="M2446" s="59"/>
      <c r="N2446" s="59"/>
      <c r="O2446" s="53"/>
      <c r="P2446" s="53"/>
      <c r="Q2446" s="57">
        <f t="shared" si="992"/>
        <v>0</v>
      </c>
      <c r="R2446" s="53"/>
      <c r="S2446" s="53">
        <f t="shared" si="993"/>
        <v>0</v>
      </c>
      <c r="T2446" s="58"/>
      <c r="U2446" s="58"/>
      <c r="V2446" s="53">
        <f t="shared" si="994"/>
        <v>0</v>
      </c>
      <c r="W2446" s="59"/>
      <c r="X2446" s="6"/>
    </row>
    <row r="2447" spans="1:27" s="35" customFormat="1" ht="31.5" x14ac:dyDescent="0.25">
      <c r="A2447" s="33" t="s">
        <v>294</v>
      </c>
      <c r="B2447" s="33" t="s">
        <v>330</v>
      </c>
      <c r="C2447" s="37" t="s">
        <v>28</v>
      </c>
      <c r="D2447" s="34" t="s">
        <v>29</v>
      </c>
      <c r="E2447" s="53"/>
      <c r="F2447" s="53"/>
      <c r="G2447" s="53"/>
      <c r="H2447" s="53"/>
      <c r="I2447" s="54"/>
      <c r="J2447" s="50"/>
      <c r="K2447" s="54"/>
      <c r="L2447" s="55"/>
      <c r="M2447" s="59"/>
      <c r="N2447" s="59"/>
      <c r="O2447" s="53"/>
      <c r="P2447" s="53"/>
      <c r="Q2447" s="57">
        <f t="shared" si="992"/>
        <v>0</v>
      </c>
      <c r="R2447" s="53"/>
      <c r="S2447" s="53">
        <f t="shared" si="993"/>
        <v>0</v>
      </c>
      <c r="T2447" s="58"/>
      <c r="U2447" s="58"/>
      <c r="V2447" s="53">
        <f t="shared" si="994"/>
        <v>0</v>
      </c>
      <c r="W2447" s="59"/>
      <c r="X2447" s="6"/>
    </row>
    <row r="2448" spans="1:27" s="35" customFormat="1" ht="15.75" x14ac:dyDescent="0.25">
      <c r="A2448" s="33" t="s">
        <v>294</v>
      </c>
      <c r="B2448" s="33" t="s">
        <v>330</v>
      </c>
      <c r="C2448" s="37" t="s">
        <v>56</v>
      </c>
      <c r="D2448" s="34" t="s">
        <v>53</v>
      </c>
      <c r="E2448" s="53"/>
      <c r="F2448" s="53"/>
      <c r="G2448" s="53"/>
      <c r="H2448" s="53"/>
      <c r="I2448" s="119"/>
      <c r="J2448" s="50"/>
      <c r="K2448" s="119"/>
      <c r="L2448" s="55"/>
      <c r="M2448" s="59"/>
      <c r="N2448" s="59"/>
      <c r="O2448" s="53"/>
      <c r="P2448" s="53"/>
      <c r="Q2448" s="59">
        <f t="shared" si="992"/>
        <v>0</v>
      </c>
      <c r="R2448" s="53"/>
      <c r="S2448" s="53">
        <f t="shared" si="993"/>
        <v>0</v>
      </c>
      <c r="T2448" s="53"/>
      <c r="U2448" s="53"/>
      <c r="V2448" s="53">
        <f t="shared" si="994"/>
        <v>0</v>
      </c>
      <c r="W2448" s="59"/>
      <c r="X2448" s="6"/>
    </row>
    <row r="2449" spans="1:28" s="35" customFormat="1" ht="15.75" x14ac:dyDescent="0.25">
      <c r="A2449" s="33" t="s">
        <v>294</v>
      </c>
      <c r="B2449" s="33" t="s">
        <v>330</v>
      </c>
      <c r="C2449" s="37" t="s">
        <v>57</v>
      </c>
      <c r="D2449" s="34" t="s">
        <v>68</v>
      </c>
      <c r="E2449" s="53"/>
      <c r="F2449" s="53"/>
      <c r="G2449" s="53"/>
      <c r="H2449" s="53"/>
      <c r="I2449" s="54"/>
      <c r="J2449" s="50"/>
      <c r="K2449" s="54"/>
      <c r="L2449" s="55"/>
      <c r="M2449" s="59"/>
      <c r="N2449" s="59"/>
      <c r="O2449" s="53"/>
      <c r="P2449" s="53"/>
      <c r="Q2449" s="57">
        <f t="shared" si="992"/>
        <v>0</v>
      </c>
      <c r="R2449" s="53"/>
      <c r="S2449" s="53">
        <f t="shared" si="993"/>
        <v>0</v>
      </c>
      <c r="T2449" s="58"/>
      <c r="U2449" s="58"/>
      <c r="V2449" s="53">
        <f t="shared" si="994"/>
        <v>0</v>
      </c>
      <c r="W2449" s="59"/>
      <c r="X2449" s="6"/>
    </row>
    <row r="2450" spans="1:28" s="35" customFormat="1" ht="15.75" x14ac:dyDescent="0.25">
      <c r="A2450" s="33" t="s">
        <v>294</v>
      </c>
      <c r="B2450" s="33" t="s">
        <v>330</v>
      </c>
      <c r="C2450" s="37" t="s">
        <v>58</v>
      </c>
      <c r="D2450" s="34" t="s">
        <v>70</v>
      </c>
      <c r="E2450" s="53"/>
      <c r="F2450" s="53"/>
      <c r="G2450" s="53"/>
      <c r="H2450" s="53"/>
      <c r="I2450" s="54"/>
      <c r="J2450" s="50"/>
      <c r="K2450" s="54"/>
      <c r="L2450" s="55"/>
      <c r="M2450" s="59"/>
      <c r="N2450" s="59"/>
      <c r="O2450" s="53"/>
      <c r="P2450" s="53"/>
      <c r="Q2450" s="57">
        <f t="shared" si="992"/>
        <v>0</v>
      </c>
      <c r="R2450" s="53"/>
      <c r="S2450" s="53">
        <f t="shared" si="993"/>
        <v>0</v>
      </c>
      <c r="T2450" s="58"/>
      <c r="U2450" s="58"/>
      <c r="V2450" s="53">
        <f t="shared" si="994"/>
        <v>0</v>
      </c>
      <c r="W2450" s="59"/>
      <c r="X2450" s="6"/>
    </row>
    <row r="2451" spans="1:28" s="35" customFormat="1" ht="31.5" x14ac:dyDescent="0.25">
      <c r="A2451" s="33" t="s">
        <v>294</v>
      </c>
      <c r="B2451" s="33" t="s">
        <v>330</v>
      </c>
      <c r="C2451" s="37" t="s">
        <v>59</v>
      </c>
      <c r="D2451" s="34" t="s">
        <v>69</v>
      </c>
      <c r="E2451" s="53"/>
      <c r="F2451" s="53"/>
      <c r="G2451" s="53"/>
      <c r="H2451" s="53"/>
      <c r="I2451" s="54"/>
      <c r="J2451" s="50"/>
      <c r="K2451" s="54"/>
      <c r="L2451" s="55"/>
      <c r="M2451" s="59"/>
      <c r="N2451" s="59"/>
      <c r="O2451" s="53"/>
      <c r="P2451" s="53"/>
      <c r="Q2451" s="57">
        <f t="shared" si="992"/>
        <v>0</v>
      </c>
      <c r="R2451" s="53"/>
      <c r="S2451" s="53">
        <f t="shared" si="993"/>
        <v>0</v>
      </c>
      <c r="T2451" s="58"/>
      <c r="U2451" s="58"/>
      <c r="V2451" s="53">
        <f t="shared" si="994"/>
        <v>0</v>
      </c>
      <c r="W2451" s="59"/>
      <c r="X2451" s="6"/>
    </row>
    <row r="2452" spans="1:28" s="35" customFormat="1" ht="15.75" x14ac:dyDescent="0.25">
      <c r="A2452" s="33" t="s">
        <v>294</v>
      </c>
      <c r="B2452" s="33" t="s">
        <v>330</v>
      </c>
      <c r="C2452" s="37" t="s">
        <v>60</v>
      </c>
      <c r="D2452" s="34" t="s">
        <v>72</v>
      </c>
      <c r="E2452" s="53"/>
      <c r="F2452" s="53"/>
      <c r="G2452" s="53"/>
      <c r="H2452" s="53"/>
      <c r="I2452" s="54"/>
      <c r="J2452" s="50"/>
      <c r="K2452" s="54"/>
      <c r="L2452" s="55"/>
      <c r="M2452" s="59"/>
      <c r="N2452" s="59"/>
      <c r="O2452" s="53"/>
      <c r="P2452" s="53"/>
      <c r="Q2452" s="57">
        <f t="shared" si="992"/>
        <v>0</v>
      </c>
      <c r="R2452" s="53"/>
      <c r="S2452" s="53">
        <f t="shared" si="993"/>
        <v>0</v>
      </c>
      <c r="T2452" s="58"/>
      <c r="U2452" s="58"/>
      <c r="V2452" s="53">
        <f t="shared" si="994"/>
        <v>0</v>
      </c>
      <c r="W2452" s="59"/>
      <c r="X2452" s="6"/>
    </row>
    <row r="2453" spans="1:28" s="35" customFormat="1" ht="15.75" x14ac:dyDescent="0.25">
      <c r="A2453" s="33" t="s">
        <v>294</v>
      </c>
      <c r="B2453" s="33" t="s">
        <v>330</v>
      </c>
      <c r="C2453" s="37" t="s">
        <v>61</v>
      </c>
      <c r="D2453" s="34" t="s">
        <v>67</v>
      </c>
      <c r="E2453" s="53"/>
      <c r="F2453" s="53"/>
      <c r="G2453" s="53"/>
      <c r="H2453" s="53"/>
      <c r="I2453" s="54"/>
      <c r="J2453" s="50"/>
      <c r="K2453" s="54"/>
      <c r="L2453" s="55"/>
      <c r="M2453" s="59"/>
      <c r="N2453" s="59"/>
      <c r="O2453" s="53"/>
      <c r="P2453" s="53"/>
      <c r="Q2453" s="57">
        <f t="shared" si="992"/>
        <v>0</v>
      </c>
      <c r="R2453" s="53"/>
      <c r="S2453" s="53">
        <f t="shared" si="993"/>
        <v>0</v>
      </c>
      <c r="T2453" s="58"/>
      <c r="U2453" s="58"/>
      <c r="V2453" s="53">
        <f t="shared" si="994"/>
        <v>0</v>
      </c>
      <c r="W2453" s="59"/>
      <c r="X2453" s="6"/>
    </row>
    <row r="2454" spans="1:28" s="35" customFormat="1" ht="15.75" x14ac:dyDescent="0.25">
      <c r="A2454" s="33" t="s">
        <v>294</v>
      </c>
      <c r="B2454" s="33" t="s">
        <v>330</v>
      </c>
      <c r="C2454" s="37" t="s">
        <v>62</v>
      </c>
      <c r="D2454" s="34" t="s">
        <v>66</v>
      </c>
      <c r="E2454" s="53"/>
      <c r="F2454" s="53"/>
      <c r="G2454" s="53"/>
      <c r="H2454" s="53"/>
      <c r="I2454" s="54"/>
      <c r="J2454" s="50"/>
      <c r="K2454" s="54"/>
      <c r="L2454" s="55"/>
      <c r="M2454" s="59"/>
      <c r="N2454" s="59"/>
      <c r="O2454" s="53"/>
      <c r="P2454" s="53"/>
      <c r="Q2454" s="57">
        <f t="shared" si="992"/>
        <v>0</v>
      </c>
      <c r="R2454" s="53"/>
      <c r="S2454" s="53">
        <f t="shared" si="993"/>
        <v>0</v>
      </c>
      <c r="T2454" s="58"/>
      <c r="U2454" s="58"/>
      <c r="V2454" s="53">
        <f t="shared" si="994"/>
        <v>0</v>
      </c>
      <c r="W2454" s="59"/>
      <c r="X2454" s="6"/>
    </row>
    <row r="2455" spans="1:28" s="35" customFormat="1" ht="15.75" x14ac:dyDescent="0.25">
      <c r="A2455" s="33" t="s">
        <v>294</v>
      </c>
      <c r="B2455" s="33" t="s">
        <v>330</v>
      </c>
      <c r="C2455" s="37" t="s">
        <v>63</v>
      </c>
      <c r="D2455" s="34" t="s">
        <v>52</v>
      </c>
      <c r="E2455" s="53"/>
      <c r="F2455" s="53"/>
      <c r="G2455" s="53"/>
      <c r="H2455" s="53"/>
      <c r="I2455" s="54"/>
      <c r="J2455" s="50"/>
      <c r="K2455" s="54"/>
      <c r="L2455" s="55"/>
      <c r="M2455" s="59"/>
      <c r="N2455" s="59"/>
      <c r="O2455" s="53"/>
      <c r="P2455" s="53"/>
      <c r="Q2455" s="57">
        <f t="shared" si="992"/>
        <v>0</v>
      </c>
      <c r="R2455" s="53"/>
      <c r="S2455" s="53">
        <f t="shared" si="993"/>
        <v>0</v>
      </c>
      <c r="T2455" s="58"/>
      <c r="U2455" s="58"/>
      <c r="V2455" s="53">
        <f t="shared" si="994"/>
        <v>0</v>
      </c>
      <c r="W2455" s="59"/>
      <c r="X2455" s="6"/>
    </row>
    <row r="2456" spans="1:28" s="35" customFormat="1" ht="15.75" x14ac:dyDescent="0.25">
      <c r="A2456" s="33" t="s">
        <v>294</v>
      </c>
      <c r="B2456" s="33" t="s">
        <v>330</v>
      </c>
      <c r="C2456" s="37" t="s">
        <v>64</v>
      </c>
      <c r="D2456" s="34" t="s">
        <v>55</v>
      </c>
      <c r="E2456" s="53"/>
      <c r="F2456" s="53"/>
      <c r="G2456" s="53"/>
      <c r="H2456" s="53"/>
      <c r="I2456" s="54"/>
      <c r="J2456" s="50"/>
      <c r="K2456" s="54"/>
      <c r="L2456" s="55"/>
      <c r="M2456" s="59"/>
      <c r="N2456" s="59"/>
      <c r="O2456" s="53"/>
      <c r="P2456" s="53"/>
      <c r="Q2456" s="57">
        <f t="shared" si="992"/>
        <v>0</v>
      </c>
      <c r="R2456" s="53"/>
      <c r="S2456" s="53">
        <f t="shared" si="993"/>
        <v>0</v>
      </c>
      <c r="T2456" s="58"/>
      <c r="U2456" s="58"/>
      <c r="V2456" s="53">
        <f t="shared" si="994"/>
        <v>0</v>
      </c>
      <c r="W2456" s="59"/>
      <c r="X2456" s="6"/>
    </row>
    <row r="2457" spans="1:28" s="35" customFormat="1" ht="15.75" x14ac:dyDescent="0.25">
      <c r="A2457" s="33" t="s">
        <v>294</v>
      </c>
      <c r="B2457" s="33" t="s">
        <v>330</v>
      </c>
      <c r="C2457" s="37" t="s">
        <v>65</v>
      </c>
      <c r="D2457" s="34" t="s">
        <v>71</v>
      </c>
      <c r="E2457" s="53"/>
      <c r="F2457" s="53"/>
      <c r="G2457" s="53"/>
      <c r="H2457" s="53"/>
      <c r="I2457" s="54"/>
      <c r="J2457" s="50"/>
      <c r="K2457" s="54"/>
      <c r="L2457" s="55"/>
      <c r="M2457" s="59"/>
      <c r="N2457" s="59"/>
      <c r="O2457" s="53"/>
      <c r="P2457" s="53"/>
      <c r="Q2457" s="57">
        <f t="shared" si="992"/>
        <v>0</v>
      </c>
      <c r="R2457" s="53"/>
      <c r="S2457" s="53">
        <f t="shared" si="993"/>
        <v>0</v>
      </c>
      <c r="T2457" s="58"/>
      <c r="U2457" s="58"/>
      <c r="V2457" s="53">
        <f t="shared" si="994"/>
        <v>0</v>
      </c>
      <c r="W2457" s="59"/>
      <c r="X2457" s="6"/>
    </row>
    <row r="2458" spans="1:28" s="35" customFormat="1" ht="31.5" x14ac:dyDescent="0.25">
      <c r="A2458" s="33" t="s">
        <v>294</v>
      </c>
      <c r="B2458" s="22" t="s">
        <v>331</v>
      </c>
      <c r="C2458" s="23" t="s">
        <v>102</v>
      </c>
      <c r="D2458" s="32" t="s">
        <v>30</v>
      </c>
      <c r="E2458" s="61">
        <f>SUM(E2459:E2475)</f>
        <v>743555</v>
      </c>
      <c r="F2458" s="61">
        <f>SUM(F2459:F2475)</f>
        <v>433741</v>
      </c>
      <c r="G2458" s="61">
        <f>SUM(G2459:G2475)</f>
        <v>268829.17000000039</v>
      </c>
      <c r="H2458" s="61">
        <f>SUM(H2459:H2475)</f>
        <v>239552</v>
      </c>
      <c r="I2458" s="120">
        <f>SUM(I2459:I2475)</f>
        <v>4109.93</v>
      </c>
      <c r="J2458" s="55">
        <f>ROUND(I2458/F2458*100,2)</f>
        <v>0.95</v>
      </c>
      <c r="K2458" s="120">
        <f>SUM(K2459:K2475)</f>
        <v>-169891.75999999957</v>
      </c>
      <c r="L2458" s="55">
        <f>ROUND(K2458*100/-F2458,2)</f>
        <v>39.17</v>
      </c>
      <c r="M2458" s="61"/>
      <c r="N2458" s="61"/>
      <c r="O2458" s="61">
        <f t="shared" ref="O2458:V2458" si="995">SUM(O2459:O2473)</f>
        <v>30</v>
      </c>
      <c r="P2458" s="61">
        <f t="shared" si="995"/>
        <v>30</v>
      </c>
      <c r="Q2458" s="120">
        <f t="shared" si="995"/>
        <v>0</v>
      </c>
      <c r="R2458" s="61">
        <f t="shared" si="995"/>
        <v>0</v>
      </c>
      <c r="S2458" s="61">
        <f t="shared" si="995"/>
        <v>0</v>
      </c>
      <c r="T2458" s="137">
        <f t="shared" si="995"/>
        <v>2</v>
      </c>
      <c r="U2458" s="137">
        <f t="shared" si="995"/>
        <v>2</v>
      </c>
      <c r="V2458" s="61">
        <f t="shared" si="995"/>
        <v>0</v>
      </c>
      <c r="W2458" s="61"/>
      <c r="X2458" s="6"/>
    </row>
    <row r="2459" spans="1:28" s="35" customFormat="1" ht="15.75" x14ac:dyDescent="0.25">
      <c r="A2459" s="33" t="s">
        <v>294</v>
      </c>
      <c r="B2459" s="33" t="s">
        <v>331</v>
      </c>
      <c r="C2459" s="23" t="s">
        <v>79</v>
      </c>
      <c r="D2459" s="43" t="s">
        <v>77</v>
      </c>
      <c r="E2459" s="53">
        <v>169326</v>
      </c>
      <c r="F2459" s="53">
        <f t="shared" ref="F2459:F2460" si="996">ROUND(E2459/12*7,0)</f>
        <v>98774</v>
      </c>
      <c r="G2459" s="59">
        <v>47774.03</v>
      </c>
      <c r="H2459" s="99">
        <v>45012</v>
      </c>
      <c r="I2459" s="119"/>
      <c r="J2459" s="55"/>
      <c r="K2459" s="54">
        <f t="shared" ref="K2459:K2460" si="997">G2459-F2459</f>
        <v>-50999.97</v>
      </c>
      <c r="L2459" s="55">
        <f t="shared" ref="L2459:L2460" si="998">ROUND(K2459*100/-F2459,2)</f>
        <v>51.63</v>
      </c>
      <c r="M2459" s="59"/>
      <c r="N2459" s="59"/>
      <c r="O2459" s="53"/>
      <c r="P2459" s="53"/>
      <c r="Q2459" s="57">
        <f t="shared" ref="Q2459:Q2473" si="999">O2459-P2459</f>
        <v>0</v>
      </c>
      <c r="R2459" s="53"/>
      <c r="S2459" s="53">
        <f>ROUND(R2459/12*3,0)</f>
        <v>0</v>
      </c>
      <c r="T2459" s="58"/>
      <c r="U2459" s="58"/>
      <c r="V2459" s="53">
        <f t="shared" ref="V2459:V2473" si="1000">T2459-U2459</f>
        <v>0</v>
      </c>
      <c r="W2459" s="59"/>
      <c r="X2459" s="6"/>
      <c r="Y2459" s="177"/>
      <c r="Z2459" s="177"/>
      <c r="AA2459" s="177"/>
      <c r="AB2459" s="177"/>
    </row>
    <row r="2460" spans="1:28" s="35" customFormat="1" ht="15.75" x14ac:dyDescent="0.25">
      <c r="A2460" s="33" t="s">
        <v>294</v>
      </c>
      <c r="B2460" s="33" t="s">
        <v>331</v>
      </c>
      <c r="C2460" s="23" t="s">
        <v>80</v>
      </c>
      <c r="D2460" s="43" t="s">
        <v>78</v>
      </c>
      <c r="E2460" s="53">
        <v>13156</v>
      </c>
      <c r="F2460" s="53">
        <f t="shared" si="996"/>
        <v>7674</v>
      </c>
      <c r="G2460" s="59">
        <v>6143.85</v>
      </c>
      <c r="H2460" s="99">
        <v>5324</v>
      </c>
      <c r="I2460" s="119"/>
      <c r="J2460" s="55"/>
      <c r="K2460" s="54">
        <f t="shared" si="997"/>
        <v>-1530.1499999999996</v>
      </c>
      <c r="L2460" s="55">
        <f t="shared" si="998"/>
        <v>19.940000000000001</v>
      </c>
      <c r="M2460" s="59"/>
      <c r="N2460" s="59"/>
      <c r="O2460" s="53"/>
      <c r="P2460" s="53"/>
      <c r="Q2460" s="57">
        <f t="shared" si="999"/>
        <v>0</v>
      </c>
      <c r="R2460" s="53"/>
      <c r="S2460" s="53">
        <f>ROUND(R2460/12*3,0)</f>
        <v>0</v>
      </c>
      <c r="T2460" s="58"/>
      <c r="U2460" s="58"/>
      <c r="V2460" s="53">
        <f t="shared" si="1000"/>
        <v>0</v>
      </c>
      <c r="W2460" s="59"/>
      <c r="X2460" s="6"/>
      <c r="Y2460" s="177"/>
      <c r="Z2460" s="177"/>
    </row>
    <row r="2461" spans="1:28" s="35" customFormat="1" ht="15.75" x14ac:dyDescent="0.25">
      <c r="A2461" s="33" t="s">
        <v>294</v>
      </c>
      <c r="B2461" s="33" t="s">
        <v>331</v>
      </c>
      <c r="C2461" s="23" t="s">
        <v>82</v>
      </c>
      <c r="D2461" s="34" t="s">
        <v>81</v>
      </c>
      <c r="E2461" s="53"/>
      <c r="F2461" s="53"/>
      <c r="G2461" s="99"/>
      <c r="H2461" s="53"/>
      <c r="I2461" s="54"/>
      <c r="J2461" s="50"/>
      <c r="K2461" s="54"/>
      <c r="L2461" s="55"/>
      <c r="M2461" s="59"/>
      <c r="N2461" s="59"/>
      <c r="O2461" s="53"/>
      <c r="P2461" s="53"/>
      <c r="Q2461" s="57">
        <f t="shared" si="999"/>
        <v>0</v>
      </c>
      <c r="R2461" s="53"/>
      <c r="S2461" s="53">
        <f>ROUND(R2461/12*4,0)</f>
        <v>0</v>
      </c>
      <c r="T2461" s="58"/>
      <c r="U2461" s="58"/>
      <c r="V2461" s="53">
        <f t="shared" si="1000"/>
        <v>0</v>
      </c>
      <c r="W2461" s="59"/>
      <c r="X2461" s="6"/>
    </row>
    <row r="2462" spans="1:28" s="35" customFormat="1" ht="31.5" x14ac:dyDescent="0.25">
      <c r="A2462" s="33" t="s">
        <v>294</v>
      </c>
      <c r="B2462" s="33" t="s">
        <v>331</v>
      </c>
      <c r="C2462" s="23" t="s">
        <v>84</v>
      </c>
      <c r="D2462" s="43" t="s">
        <v>83</v>
      </c>
      <c r="E2462" s="53"/>
      <c r="F2462" s="53"/>
      <c r="G2462" s="99"/>
      <c r="H2462" s="53"/>
      <c r="I2462" s="119"/>
      <c r="J2462" s="55"/>
      <c r="K2462" s="119"/>
      <c r="L2462" s="55"/>
      <c r="M2462" s="59"/>
      <c r="N2462" s="59"/>
      <c r="O2462" s="53"/>
      <c r="P2462" s="53"/>
      <c r="Q2462" s="59">
        <f t="shared" si="999"/>
        <v>0</v>
      </c>
      <c r="R2462" s="53"/>
      <c r="S2462" s="53">
        <f>ROUND(R2462/12*3,0)</f>
        <v>0</v>
      </c>
      <c r="T2462" s="53"/>
      <c r="U2462" s="53"/>
      <c r="V2462" s="53">
        <f t="shared" si="1000"/>
        <v>0</v>
      </c>
      <c r="W2462" s="59"/>
      <c r="X2462" s="6"/>
    </row>
    <row r="2463" spans="1:28" s="35" customFormat="1" ht="15.75" x14ac:dyDescent="0.25">
      <c r="A2463" s="33" t="s">
        <v>294</v>
      </c>
      <c r="B2463" s="33" t="s">
        <v>331</v>
      </c>
      <c r="C2463" s="23" t="s">
        <v>95</v>
      </c>
      <c r="D2463" s="43" t="s">
        <v>96</v>
      </c>
      <c r="E2463" s="53"/>
      <c r="F2463" s="53"/>
      <c r="G2463" s="99"/>
      <c r="H2463" s="53"/>
      <c r="I2463" s="54"/>
      <c r="J2463" s="50"/>
      <c r="K2463" s="54"/>
      <c r="L2463" s="55"/>
      <c r="M2463" s="59"/>
      <c r="N2463" s="59"/>
      <c r="O2463" s="53"/>
      <c r="P2463" s="53"/>
      <c r="Q2463" s="57">
        <f t="shared" si="999"/>
        <v>0</v>
      </c>
      <c r="R2463" s="53"/>
      <c r="S2463" s="53">
        <f>ROUND(R2463/12*3,0)</f>
        <v>0</v>
      </c>
      <c r="T2463" s="58"/>
      <c r="U2463" s="58"/>
      <c r="V2463" s="53">
        <f t="shared" si="1000"/>
        <v>0</v>
      </c>
      <c r="W2463" s="59"/>
      <c r="X2463" s="6"/>
    </row>
    <row r="2464" spans="1:28" s="35" customFormat="1" ht="31.5" x14ac:dyDescent="0.25">
      <c r="A2464" s="33" t="s">
        <v>294</v>
      </c>
      <c r="B2464" s="33" t="s">
        <v>331</v>
      </c>
      <c r="C2464" s="23" t="s">
        <v>86</v>
      </c>
      <c r="D2464" s="43" t="s">
        <v>85</v>
      </c>
      <c r="E2464" s="53"/>
      <c r="F2464" s="53"/>
      <c r="G2464" s="99">
        <v>325</v>
      </c>
      <c r="H2464" s="53">
        <v>325</v>
      </c>
      <c r="I2464" s="55"/>
      <c r="J2464" s="55"/>
      <c r="K2464" s="54"/>
      <c r="L2464" s="55"/>
      <c r="M2464" s="59"/>
      <c r="N2464" s="59"/>
      <c r="O2464" s="53">
        <v>30</v>
      </c>
      <c r="P2464" s="53">
        <v>30</v>
      </c>
      <c r="Q2464" s="57">
        <f t="shared" si="999"/>
        <v>0</v>
      </c>
      <c r="R2464" s="74"/>
      <c r="S2464" s="53">
        <f t="shared" ref="S2464:S2465" si="1001">ROUND(R2464/12*6,0)</f>
        <v>0</v>
      </c>
      <c r="T2464" s="58">
        <v>1</v>
      </c>
      <c r="U2464" s="58">
        <v>1</v>
      </c>
      <c r="V2464" s="53">
        <f t="shared" si="1000"/>
        <v>0</v>
      </c>
      <c r="W2464" s="59"/>
      <c r="X2464" s="6"/>
    </row>
    <row r="2465" spans="1:24" s="35" customFormat="1" ht="31.5" x14ac:dyDescent="0.25">
      <c r="A2465" s="33" t="s">
        <v>294</v>
      </c>
      <c r="B2465" s="33" t="s">
        <v>331</v>
      </c>
      <c r="C2465" s="23" t="s">
        <v>102</v>
      </c>
      <c r="D2465" s="39" t="s">
        <v>351</v>
      </c>
      <c r="E2465" s="53"/>
      <c r="F2465" s="53"/>
      <c r="G2465" s="99">
        <v>545</v>
      </c>
      <c r="H2465" s="99">
        <v>545</v>
      </c>
      <c r="I2465" s="119"/>
      <c r="J2465" s="55"/>
      <c r="K2465" s="54"/>
      <c r="L2465" s="55"/>
      <c r="M2465" s="59"/>
      <c r="N2465" s="59"/>
      <c r="O2465" s="53">
        <v>0</v>
      </c>
      <c r="P2465" s="53">
        <v>0</v>
      </c>
      <c r="Q2465" s="57">
        <f t="shared" si="999"/>
        <v>0</v>
      </c>
      <c r="R2465" s="53"/>
      <c r="S2465" s="53">
        <f t="shared" si="1001"/>
        <v>0</v>
      </c>
      <c r="T2465" s="58">
        <v>1</v>
      </c>
      <c r="U2465" s="58">
        <v>1</v>
      </c>
      <c r="V2465" s="53">
        <f t="shared" si="1000"/>
        <v>0</v>
      </c>
      <c r="W2465" s="59"/>
      <c r="X2465" s="6"/>
    </row>
    <row r="2466" spans="1:24" s="35" customFormat="1" ht="15.75" x14ac:dyDescent="0.25">
      <c r="A2466" s="33" t="s">
        <v>294</v>
      </c>
      <c r="B2466" s="33" t="s">
        <v>331</v>
      </c>
      <c r="C2466" s="23" t="s">
        <v>89</v>
      </c>
      <c r="D2466" s="43" t="s">
        <v>88</v>
      </c>
      <c r="E2466" s="53"/>
      <c r="F2466" s="53"/>
      <c r="G2466" s="99"/>
      <c r="H2466" s="53"/>
      <c r="I2466" s="119"/>
      <c r="J2466" s="55"/>
      <c r="K2466" s="54"/>
      <c r="L2466" s="55"/>
      <c r="M2466" s="59"/>
      <c r="N2466" s="59"/>
      <c r="O2466" s="53"/>
      <c r="P2466" s="53"/>
      <c r="Q2466" s="57">
        <f t="shared" si="999"/>
        <v>0</v>
      </c>
      <c r="R2466" s="53"/>
      <c r="S2466" s="53">
        <f t="shared" ref="S2466:S2473" si="1002">ROUND(R2466/12*3,0)</f>
        <v>0</v>
      </c>
      <c r="T2466" s="58"/>
      <c r="U2466" s="58"/>
      <c r="V2466" s="53">
        <f t="shared" si="1000"/>
        <v>0</v>
      </c>
      <c r="W2466" s="59"/>
      <c r="X2466" s="6"/>
    </row>
    <row r="2467" spans="1:24" s="35" customFormat="1" ht="15.75" x14ac:dyDescent="0.25">
      <c r="A2467" s="33" t="s">
        <v>294</v>
      </c>
      <c r="B2467" s="33" t="s">
        <v>331</v>
      </c>
      <c r="C2467" s="23" t="s">
        <v>91</v>
      </c>
      <c r="D2467" s="43" t="s">
        <v>90</v>
      </c>
      <c r="E2467" s="53">
        <v>561073</v>
      </c>
      <c r="F2467" s="53">
        <f>ROUND(E2467/12*7,0)</f>
        <v>327293</v>
      </c>
      <c r="G2467" s="59">
        <v>209931.36000000042</v>
      </c>
      <c r="H2467" s="99">
        <v>188346</v>
      </c>
      <c r="I2467" s="119"/>
      <c r="J2467" s="55"/>
      <c r="K2467" s="54">
        <f t="shared" ref="K2467" si="1003">G2467-F2467</f>
        <v>-117361.63999999958</v>
      </c>
      <c r="L2467" s="55">
        <f t="shared" ref="L2467" si="1004">ROUND(K2467*100/-F2467,2)</f>
        <v>35.86</v>
      </c>
      <c r="M2467" s="59"/>
      <c r="N2467" s="59"/>
      <c r="O2467" s="53"/>
      <c r="P2467" s="53"/>
      <c r="Q2467" s="57">
        <f t="shared" si="999"/>
        <v>0</v>
      </c>
      <c r="R2467" s="53"/>
      <c r="S2467" s="53">
        <f t="shared" si="1002"/>
        <v>0</v>
      </c>
      <c r="T2467" s="58"/>
      <c r="U2467" s="58"/>
      <c r="V2467" s="53">
        <f t="shared" si="1000"/>
        <v>0</v>
      </c>
      <c r="W2467" s="59"/>
      <c r="X2467" s="6"/>
    </row>
    <row r="2468" spans="1:24" s="35" customFormat="1" ht="15.75" x14ac:dyDescent="0.25">
      <c r="A2468" s="33" t="s">
        <v>294</v>
      </c>
      <c r="B2468" s="33" t="s">
        <v>331</v>
      </c>
      <c r="C2468" s="23" t="s">
        <v>94</v>
      </c>
      <c r="D2468" s="43" t="s">
        <v>97</v>
      </c>
      <c r="E2468" s="53"/>
      <c r="F2468" s="53"/>
      <c r="G2468" s="53"/>
      <c r="H2468" s="53"/>
      <c r="I2468" s="54"/>
      <c r="J2468" s="50"/>
      <c r="K2468" s="54"/>
      <c r="L2468" s="55"/>
      <c r="M2468" s="59"/>
      <c r="N2468" s="59"/>
      <c r="O2468" s="53"/>
      <c r="P2468" s="53"/>
      <c r="Q2468" s="57">
        <f t="shared" si="999"/>
        <v>0</v>
      </c>
      <c r="R2468" s="53"/>
      <c r="S2468" s="53">
        <f t="shared" si="1002"/>
        <v>0</v>
      </c>
      <c r="T2468" s="58"/>
      <c r="U2468" s="58"/>
      <c r="V2468" s="53">
        <f t="shared" si="1000"/>
        <v>0</v>
      </c>
      <c r="W2468" s="59"/>
      <c r="X2468" s="6"/>
    </row>
    <row r="2469" spans="1:24" s="35" customFormat="1" ht="15.75" x14ac:dyDescent="0.25">
      <c r="A2469" s="33" t="s">
        <v>294</v>
      </c>
      <c r="B2469" s="33" t="s">
        <v>331</v>
      </c>
      <c r="C2469" s="23" t="s">
        <v>93</v>
      </c>
      <c r="D2469" s="43" t="s">
        <v>92</v>
      </c>
      <c r="E2469" s="53"/>
      <c r="F2469" s="53"/>
      <c r="G2469" s="53"/>
      <c r="H2469" s="53"/>
      <c r="I2469" s="54"/>
      <c r="J2469" s="50"/>
      <c r="K2469" s="54"/>
      <c r="L2469" s="55"/>
      <c r="M2469" s="59"/>
      <c r="N2469" s="59"/>
      <c r="O2469" s="53"/>
      <c r="P2469" s="53"/>
      <c r="Q2469" s="57">
        <f t="shared" si="999"/>
        <v>0</v>
      </c>
      <c r="R2469" s="53"/>
      <c r="S2469" s="53">
        <f t="shared" si="1002"/>
        <v>0</v>
      </c>
      <c r="T2469" s="58"/>
      <c r="U2469" s="58"/>
      <c r="V2469" s="53">
        <f t="shared" si="1000"/>
        <v>0</v>
      </c>
      <c r="W2469" s="59"/>
      <c r="X2469" s="6"/>
    </row>
    <row r="2470" spans="1:24" s="35" customFormat="1" ht="31.5" x14ac:dyDescent="0.25">
      <c r="A2470" s="33" t="s">
        <v>294</v>
      </c>
      <c r="B2470" s="33" t="s">
        <v>331</v>
      </c>
      <c r="C2470" s="23" t="s">
        <v>98</v>
      </c>
      <c r="D2470" s="34" t="s">
        <v>99</v>
      </c>
      <c r="E2470" s="53"/>
      <c r="F2470" s="53"/>
      <c r="G2470" s="53"/>
      <c r="H2470" s="53"/>
      <c r="I2470" s="54"/>
      <c r="J2470" s="50"/>
      <c r="K2470" s="54"/>
      <c r="L2470" s="55"/>
      <c r="M2470" s="59"/>
      <c r="N2470" s="59"/>
      <c r="O2470" s="53"/>
      <c r="P2470" s="53"/>
      <c r="Q2470" s="57">
        <f t="shared" si="999"/>
        <v>0</v>
      </c>
      <c r="R2470" s="53"/>
      <c r="S2470" s="53">
        <f t="shared" si="1002"/>
        <v>0</v>
      </c>
      <c r="T2470" s="58"/>
      <c r="U2470" s="58"/>
      <c r="V2470" s="53">
        <f t="shared" si="1000"/>
        <v>0</v>
      </c>
      <c r="W2470" s="59"/>
      <c r="X2470" s="6"/>
    </row>
    <row r="2471" spans="1:24" s="35" customFormat="1" ht="15.75" x14ac:dyDescent="0.25">
      <c r="A2471" s="33" t="s">
        <v>294</v>
      </c>
      <c r="B2471" s="33" t="s">
        <v>331</v>
      </c>
      <c r="C2471" s="23" t="s">
        <v>100</v>
      </c>
      <c r="D2471" s="34" t="s">
        <v>101</v>
      </c>
      <c r="E2471" s="53"/>
      <c r="F2471" s="53"/>
      <c r="G2471" s="59">
        <v>4109.93</v>
      </c>
      <c r="H2471" s="53"/>
      <c r="I2471" s="119">
        <f t="shared" ref="I2471" si="1005">G2471-F2471</f>
        <v>4109.93</v>
      </c>
      <c r="J2471" s="50"/>
      <c r="K2471" s="54"/>
      <c r="L2471" s="55"/>
      <c r="M2471" s="59"/>
      <c r="N2471" s="59"/>
      <c r="O2471" s="53"/>
      <c r="P2471" s="53"/>
      <c r="Q2471" s="57">
        <f t="shared" si="999"/>
        <v>0</v>
      </c>
      <c r="R2471" s="53"/>
      <c r="S2471" s="53">
        <f t="shared" si="1002"/>
        <v>0</v>
      </c>
      <c r="T2471" s="58"/>
      <c r="U2471" s="58"/>
      <c r="V2471" s="53">
        <f t="shared" si="1000"/>
        <v>0</v>
      </c>
      <c r="W2471" s="59"/>
      <c r="X2471" s="6"/>
    </row>
    <row r="2472" spans="1:24" s="35" customFormat="1" ht="47.25" x14ac:dyDescent="0.25">
      <c r="A2472" s="33" t="s">
        <v>294</v>
      </c>
      <c r="B2472" s="33" t="s">
        <v>331</v>
      </c>
      <c r="C2472" s="23" t="s">
        <v>102</v>
      </c>
      <c r="D2472" s="39" t="s">
        <v>87</v>
      </c>
      <c r="E2472" s="53"/>
      <c r="F2472" s="53"/>
      <c r="G2472" s="53"/>
      <c r="H2472" s="53"/>
      <c r="I2472" s="54"/>
      <c r="J2472" s="50"/>
      <c r="K2472" s="54"/>
      <c r="L2472" s="55"/>
      <c r="M2472" s="59"/>
      <c r="N2472" s="59"/>
      <c r="O2472" s="53"/>
      <c r="P2472" s="53"/>
      <c r="Q2472" s="57">
        <f t="shared" si="999"/>
        <v>0</v>
      </c>
      <c r="R2472" s="53"/>
      <c r="S2472" s="53">
        <f t="shared" si="1002"/>
        <v>0</v>
      </c>
      <c r="T2472" s="58"/>
      <c r="U2472" s="58"/>
      <c r="V2472" s="53">
        <f t="shared" si="1000"/>
        <v>0</v>
      </c>
      <c r="W2472" s="59"/>
      <c r="X2472" s="6"/>
    </row>
    <row r="2473" spans="1:24" s="35" customFormat="1" ht="63" x14ac:dyDescent="0.25">
      <c r="A2473" s="33" t="s">
        <v>294</v>
      </c>
      <c r="B2473" s="33" t="s">
        <v>331</v>
      </c>
      <c r="C2473" s="23" t="s">
        <v>102</v>
      </c>
      <c r="D2473" s="39" t="s">
        <v>103</v>
      </c>
      <c r="E2473" s="53"/>
      <c r="F2473" s="53"/>
      <c r="G2473" s="53"/>
      <c r="H2473" s="53"/>
      <c r="I2473" s="54"/>
      <c r="J2473" s="50"/>
      <c r="K2473" s="54"/>
      <c r="L2473" s="55"/>
      <c r="M2473" s="59"/>
      <c r="N2473" s="59"/>
      <c r="O2473" s="53"/>
      <c r="P2473" s="53"/>
      <c r="Q2473" s="57">
        <f t="shared" si="999"/>
        <v>0</v>
      </c>
      <c r="R2473" s="53"/>
      <c r="S2473" s="53">
        <f t="shared" si="1002"/>
        <v>0</v>
      </c>
      <c r="T2473" s="58"/>
      <c r="U2473" s="58"/>
      <c r="V2473" s="53">
        <f t="shared" si="1000"/>
        <v>0</v>
      </c>
      <c r="W2473" s="59"/>
      <c r="X2473" s="6"/>
    </row>
    <row r="2474" spans="1:24" s="35" customFormat="1" ht="31.5" x14ac:dyDescent="0.25">
      <c r="A2474" s="33" t="s">
        <v>294</v>
      </c>
      <c r="B2474" s="33" t="s">
        <v>331</v>
      </c>
      <c r="C2474" s="23" t="s">
        <v>361</v>
      </c>
      <c r="D2474" s="39" t="s">
        <v>362</v>
      </c>
      <c r="E2474" s="53"/>
      <c r="F2474" s="53"/>
      <c r="G2474" s="53"/>
      <c r="H2474" s="53"/>
      <c r="I2474" s="119"/>
      <c r="J2474" s="55"/>
      <c r="K2474" s="54"/>
      <c r="L2474" s="55"/>
      <c r="M2474" s="59"/>
      <c r="N2474" s="59"/>
      <c r="O2474" s="53"/>
      <c r="P2474" s="53"/>
      <c r="Q2474" s="57"/>
      <c r="R2474" s="53"/>
      <c r="S2474" s="53"/>
      <c r="T2474" s="58"/>
      <c r="U2474" s="58"/>
      <c r="V2474" s="53"/>
      <c r="W2474" s="59"/>
      <c r="X2474" s="6"/>
    </row>
    <row r="2475" spans="1:24" s="35" customFormat="1" ht="15.75" x14ac:dyDescent="0.25">
      <c r="A2475" s="33" t="s">
        <v>294</v>
      </c>
      <c r="B2475" s="33" t="s">
        <v>331</v>
      </c>
      <c r="C2475" s="23" t="s">
        <v>364</v>
      </c>
      <c r="D2475" s="39" t="s">
        <v>363</v>
      </c>
      <c r="E2475" s="53"/>
      <c r="F2475" s="53"/>
      <c r="G2475" s="53"/>
      <c r="H2475" s="53"/>
      <c r="I2475" s="54"/>
      <c r="J2475" s="50"/>
      <c r="K2475" s="54"/>
      <c r="L2475" s="55"/>
      <c r="M2475" s="59"/>
      <c r="N2475" s="59"/>
      <c r="O2475" s="53"/>
      <c r="P2475" s="53"/>
      <c r="Q2475" s="57"/>
      <c r="R2475" s="53"/>
      <c r="S2475" s="53"/>
      <c r="T2475" s="58"/>
      <c r="U2475" s="58"/>
      <c r="V2475" s="53"/>
      <c r="W2475" s="59"/>
      <c r="X2475" s="6"/>
    </row>
    <row r="2476" spans="1:24" s="35" customFormat="1" ht="15.75" x14ac:dyDescent="0.25">
      <c r="A2476" s="33" t="s">
        <v>294</v>
      </c>
      <c r="B2476" s="21">
        <v>2</v>
      </c>
      <c r="C2476" s="23" t="s">
        <v>102</v>
      </c>
      <c r="D2476" s="40" t="s">
        <v>31</v>
      </c>
      <c r="E2476" s="64">
        <f>E2477+E2483+E2537</f>
        <v>205294</v>
      </c>
      <c r="F2476" s="64">
        <f>F2477+F2483+F2537</f>
        <v>127510</v>
      </c>
      <c r="G2476" s="64">
        <f>G2477+G2483+G2537</f>
        <v>176125.63</v>
      </c>
      <c r="H2476" s="64">
        <f>H2477+H2483+H2537</f>
        <v>131057</v>
      </c>
      <c r="I2476" s="126">
        <f>I2477+I2483+I2537</f>
        <v>50372.46</v>
      </c>
      <c r="J2476" s="50">
        <f>ROUND(I2476/F2476*100,2)</f>
        <v>39.5</v>
      </c>
      <c r="K2476" s="126">
        <f>K2477+K2483+K2537</f>
        <v>-2646.3300000000017</v>
      </c>
      <c r="L2476" s="55">
        <f>ROUND(K2476*100/-F2476,2)</f>
        <v>2.08</v>
      </c>
      <c r="M2476" s="64">
        <v>11714</v>
      </c>
      <c r="N2476" s="49">
        <f>ROUND(M2476/12*7,2)</f>
        <v>6833.17</v>
      </c>
      <c r="O2476" s="64">
        <f t="shared" ref="O2476:V2476" si="1006">O2477+O2483+O2537</f>
        <v>5652</v>
      </c>
      <c r="P2476" s="64">
        <f t="shared" si="1006"/>
        <v>4959</v>
      </c>
      <c r="Q2476" s="126">
        <f t="shared" si="1006"/>
        <v>693</v>
      </c>
      <c r="R2476" s="64">
        <f t="shared" si="1006"/>
        <v>228</v>
      </c>
      <c r="S2476" s="64">
        <f t="shared" si="1006"/>
        <v>133</v>
      </c>
      <c r="T2476" s="136">
        <f t="shared" si="1006"/>
        <v>148</v>
      </c>
      <c r="U2476" s="136">
        <f t="shared" si="1006"/>
        <v>135</v>
      </c>
      <c r="V2476" s="53">
        <f t="shared" si="1006"/>
        <v>13</v>
      </c>
      <c r="W2476" s="53"/>
      <c r="X2476" s="6"/>
    </row>
    <row r="2477" spans="1:24" s="35" customFormat="1" ht="15.75" x14ac:dyDescent="0.25">
      <c r="A2477" s="33" t="s">
        <v>294</v>
      </c>
      <c r="B2477" s="22" t="s">
        <v>332</v>
      </c>
      <c r="C2477" s="23" t="s">
        <v>102</v>
      </c>
      <c r="D2477" s="32" t="s">
        <v>32</v>
      </c>
      <c r="E2477" s="64">
        <f>SUM(E2478:E2482)</f>
        <v>62634</v>
      </c>
      <c r="F2477" s="64">
        <f>SUM(F2478:F2482)</f>
        <v>36651</v>
      </c>
      <c r="G2477" s="64">
        <f>SUM(G2478:G2482)</f>
        <v>38415</v>
      </c>
      <c r="H2477" s="64">
        <f>SUM(H2478:H2482)</f>
        <v>36651</v>
      </c>
      <c r="I2477" s="126">
        <f>SUM(I2478:I2482)</f>
        <v>1764</v>
      </c>
      <c r="J2477" s="50">
        <f>ROUND(I2477/F2477*100,2)</f>
        <v>4.8099999999999996</v>
      </c>
      <c r="K2477" s="126">
        <f>SUM(K2478:K2482)</f>
        <v>0</v>
      </c>
      <c r="L2477" s="55">
        <f>ROUND(K2477*100/-F2477,2)</f>
        <v>0</v>
      </c>
      <c r="M2477" s="64"/>
      <c r="N2477" s="64"/>
      <c r="O2477" s="64">
        <f t="shared" ref="O2477:V2477" si="1007">SUM(O2478:O2482)</f>
        <v>1102</v>
      </c>
      <c r="P2477" s="64">
        <f t="shared" si="1007"/>
        <v>1102</v>
      </c>
      <c r="Q2477" s="126">
        <f t="shared" si="1007"/>
        <v>0</v>
      </c>
      <c r="R2477" s="64">
        <f t="shared" si="1007"/>
        <v>75</v>
      </c>
      <c r="S2477" s="64">
        <f t="shared" si="1007"/>
        <v>44</v>
      </c>
      <c r="T2477" s="136">
        <f t="shared" si="1007"/>
        <v>46</v>
      </c>
      <c r="U2477" s="136">
        <f t="shared" si="1007"/>
        <v>46</v>
      </c>
      <c r="V2477" s="64">
        <f t="shared" si="1007"/>
        <v>0</v>
      </c>
      <c r="W2477" s="64"/>
      <c r="X2477" s="6"/>
    </row>
    <row r="2478" spans="1:24" s="35" customFormat="1" ht="15.75" x14ac:dyDescent="0.25">
      <c r="A2478" s="33" t="s">
        <v>294</v>
      </c>
      <c r="B2478" s="33" t="s">
        <v>332</v>
      </c>
      <c r="C2478" s="23" t="s">
        <v>109</v>
      </c>
      <c r="D2478" s="34" t="s">
        <v>106</v>
      </c>
      <c r="E2478" s="53">
        <v>62634</v>
      </c>
      <c r="F2478" s="99">
        <f>5289*3+5196*4</f>
        <v>36651</v>
      </c>
      <c r="G2478" s="99">
        <v>38415</v>
      </c>
      <c r="H2478" s="99">
        <f>5289*3+5196*4</f>
        <v>36651</v>
      </c>
      <c r="I2478" s="119">
        <f>G2478-F2478</f>
        <v>1764</v>
      </c>
      <c r="J2478" s="55">
        <f>ROUND(I2478/F2478*100,2)</f>
        <v>4.8099999999999996</v>
      </c>
      <c r="K2478" s="54"/>
      <c r="L2478" s="55"/>
      <c r="M2478" s="59"/>
      <c r="N2478" s="59"/>
      <c r="O2478" s="53">
        <v>1102</v>
      </c>
      <c r="P2478" s="53">
        <v>1102</v>
      </c>
      <c r="Q2478" s="57">
        <f>O2478-P2478</f>
        <v>0</v>
      </c>
      <c r="R2478" s="74">
        <v>75</v>
      </c>
      <c r="S2478" s="53">
        <f>ROUND(R2478/12*7,0)</f>
        <v>44</v>
      </c>
      <c r="T2478" s="58">
        <v>46</v>
      </c>
      <c r="U2478" s="58">
        <v>46</v>
      </c>
      <c r="V2478" s="53">
        <f>T2478-U2478</f>
        <v>0</v>
      </c>
      <c r="W2478" s="59"/>
      <c r="X2478" s="6"/>
    </row>
    <row r="2479" spans="1:24" s="35" customFormat="1" ht="31.5" x14ac:dyDescent="0.25">
      <c r="A2479" s="33" t="s">
        <v>294</v>
      </c>
      <c r="B2479" s="33" t="s">
        <v>332</v>
      </c>
      <c r="C2479" s="23" t="s">
        <v>110</v>
      </c>
      <c r="D2479" s="34" t="s">
        <v>114</v>
      </c>
      <c r="E2479" s="53"/>
      <c r="F2479" s="53"/>
      <c r="G2479" s="53"/>
      <c r="H2479" s="53"/>
      <c r="I2479" s="54"/>
      <c r="J2479" s="50"/>
      <c r="K2479" s="54"/>
      <c r="L2479" s="55"/>
      <c r="M2479" s="59"/>
      <c r="N2479" s="59"/>
      <c r="O2479" s="53"/>
      <c r="P2479" s="53"/>
      <c r="Q2479" s="57">
        <f>O2479-P2479</f>
        <v>0</v>
      </c>
      <c r="R2479" s="53"/>
      <c r="S2479" s="53">
        <f>ROUND(R2479/12*3,0)</f>
        <v>0</v>
      </c>
      <c r="T2479" s="58"/>
      <c r="U2479" s="58"/>
      <c r="V2479" s="53">
        <f>T2479-U2479</f>
        <v>0</v>
      </c>
      <c r="W2479" s="59"/>
      <c r="X2479" s="6"/>
    </row>
    <row r="2480" spans="1:24" s="35" customFormat="1" ht="23.25" customHeight="1" x14ac:dyDescent="0.25">
      <c r="A2480" s="33" t="s">
        <v>294</v>
      </c>
      <c r="B2480" s="33" t="s">
        <v>332</v>
      </c>
      <c r="C2480" s="23" t="s">
        <v>111</v>
      </c>
      <c r="D2480" s="34" t="s">
        <v>115</v>
      </c>
      <c r="E2480" s="53"/>
      <c r="F2480" s="53"/>
      <c r="G2480" s="53"/>
      <c r="H2480" s="53"/>
      <c r="I2480" s="119"/>
      <c r="J2480" s="50"/>
      <c r="K2480" s="119"/>
      <c r="L2480" s="55"/>
      <c r="M2480" s="59"/>
      <c r="N2480" s="59"/>
      <c r="O2480" s="53"/>
      <c r="P2480" s="53"/>
      <c r="Q2480" s="59">
        <f>O2480-P2480</f>
        <v>0</v>
      </c>
      <c r="R2480" s="53"/>
      <c r="S2480" s="53">
        <f>ROUND(R2480/12*3,0)</f>
        <v>0</v>
      </c>
      <c r="T2480" s="53"/>
      <c r="U2480" s="53"/>
      <c r="V2480" s="53">
        <f>T2480-U2480</f>
        <v>0</v>
      </c>
      <c r="W2480" s="59"/>
      <c r="X2480" s="6"/>
    </row>
    <row r="2481" spans="1:24" s="35" customFormat="1" ht="31.5" x14ac:dyDescent="0.25">
      <c r="A2481" s="33" t="s">
        <v>294</v>
      </c>
      <c r="B2481" s="33" t="s">
        <v>332</v>
      </c>
      <c r="C2481" s="23" t="s">
        <v>113</v>
      </c>
      <c r="D2481" s="34" t="s">
        <v>116</v>
      </c>
      <c r="E2481" s="53"/>
      <c r="F2481" s="53"/>
      <c r="G2481" s="53"/>
      <c r="H2481" s="53"/>
      <c r="I2481" s="119"/>
      <c r="J2481" s="55"/>
      <c r="K2481" s="119"/>
      <c r="L2481" s="55"/>
      <c r="M2481" s="59"/>
      <c r="N2481" s="59"/>
      <c r="O2481" s="53"/>
      <c r="P2481" s="53"/>
      <c r="Q2481" s="59">
        <f>O2481-P2481</f>
        <v>0</v>
      </c>
      <c r="R2481" s="53"/>
      <c r="S2481" s="53">
        <f>ROUND(R2481/12*3,0)</f>
        <v>0</v>
      </c>
      <c r="T2481" s="53"/>
      <c r="U2481" s="53"/>
      <c r="V2481" s="53">
        <f>T2481-U2481</f>
        <v>0</v>
      </c>
      <c r="W2481" s="59"/>
      <c r="X2481" s="6"/>
    </row>
    <row r="2482" spans="1:24" s="35" customFormat="1" ht="15.75" x14ac:dyDescent="0.25">
      <c r="A2482" s="33" t="s">
        <v>294</v>
      </c>
      <c r="B2482" s="33" t="s">
        <v>332</v>
      </c>
      <c r="C2482" s="23" t="s">
        <v>112</v>
      </c>
      <c r="D2482" s="34" t="s">
        <v>117</v>
      </c>
      <c r="E2482" s="53"/>
      <c r="F2482" s="99"/>
      <c r="G2482" s="53"/>
      <c r="H2482" s="53"/>
      <c r="I2482" s="54"/>
      <c r="J2482" s="50"/>
      <c r="K2482" s="54"/>
      <c r="L2482" s="55"/>
      <c r="M2482" s="59"/>
      <c r="N2482" s="59"/>
      <c r="O2482" s="53"/>
      <c r="P2482" s="53"/>
      <c r="Q2482" s="57">
        <f>O2482-P2482</f>
        <v>0</v>
      </c>
      <c r="R2482" s="53"/>
      <c r="S2482" s="53">
        <f>ROUND(R2482/12*3,0)</f>
        <v>0</v>
      </c>
      <c r="T2482" s="58"/>
      <c r="U2482" s="58"/>
      <c r="V2482" s="53">
        <f>T2482-U2482</f>
        <v>0</v>
      </c>
      <c r="W2482" s="59"/>
      <c r="X2482" s="6"/>
    </row>
    <row r="2483" spans="1:24" s="35" customFormat="1" ht="15.75" x14ac:dyDescent="0.25">
      <c r="A2483" s="33" t="s">
        <v>294</v>
      </c>
      <c r="B2483" s="22" t="s">
        <v>333</v>
      </c>
      <c r="C2483" s="23" t="s">
        <v>102</v>
      </c>
      <c r="D2483" s="41" t="s">
        <v>33</v>
      </c>
      <c r="E2483" s="64">
        <f>SUM(E2484:E2536)</f>
        <v>106740</v>
      </c>
      <c r="F2483" s="64">
        <f>SUM(F2484:F2536)</f>
        <v>62265</v>
      </c>
      <c r="G2483" s="64">
        <f>SUM(G2484:G2536)</f>
        <v>71045</v>
      </c>
      <c r="H2483" s="64">
        <f>SUM(H2484:H2536)</f>
        <v>59971</v>
      </c>
      <c r="I2483" s="126">
        <f>SUM(I2484:I2536)</f>
        <v>11360.33</v>
      </c>
      <c r="J2483" s="50">
        <f>ROUND(I2483/F2483*100,2)</f>
        <v>18.25</v>
      </c>
      <c r="K2483" s="126">
        <f>SUM(K2484:K2536)</f>
        <v>-2580.3300000000017</v>
      </c>
      <c r="L2483" s="55">
        <f>ROUND(K2483*100/-F2483,2)</f>
        <v>4.1399999999999997</v>
      </c>
      <c r="M2483" s="64"/>
      <c r="N2483" s="64"/>
      <c r="O2483" s="64">
        <f t="shared" ref="O2483:V2483" si="1008">SUM(O2484:O2536)</f>
        <v>4550</v>
      </c>
      <c r="P2483" s="64">
        <f t="shared" si="1008"/>
        <v>3857</v>
      </c>
      <c r="Q2483" s="126">
        <f t="shared" si="1008"/>
        <v>693</v>
      </c>
      <c r="R2483" s="64">
        <f t="shared" si="1008"/>
        <v>153</v>
      </c>
      <c r="S2483" s="64">
        <f t="shared" si="1008"/>
        <v>89</v>
      </c>
      <c r="T2483" s="136">
        <f t="shared" si="1008"/>
        <v>102</v>
      </c>
      <c r="U2483" s="136">
        <f t="shared" si="1008"/>
        <v>89</v>
      </c>
      <c r="V2483" s="64">
        <f t="shared" si="1008"/>
        <v>13</v>
      </c>
      <c r="W2483" s="64"/>
      <c r="X2483" s="6"/>
    </row>
    <row r="2484" spans="1:24" s="35" customFormat="1" ht="31.5" x14ac:dyDescent="0.25">
      <c r="A2484" s="33" t="s">
        <v>294</v>
      </c>
      <c r="B2484" s="33" t="s">
        <v>333</v>
      </c>
      <c r="C2484" s="42" t="s">
        <v>139</v>
      </c>
      <c r="D2484" s="43" t="s">
        <v>119</v>
      </c>
      <c r="E2484" s="53">
        <v>30720</v>
      </c>
      <c r="F2484" s="53">
        <f t="shared" ref="F2484:F2485" si="1009">ROUND(E2484/12*7,2)</f>
        <v>17920</v>
      </c>
      <c r="G2484" s="99">
        <v>27722</v>
      </c>
      <c r="H2484" s="99">
        <v>17233</v>
      </c>
      <c r="I2484" s="119">
        <f t="shared" ref="I2484:I2485" si="1010">G2484-F2484</f>
        <v>9802</v>
      </c>
      <c r="J2484" s="55">
        <f t="shared" ref="J2484:J2485" si="1011">ROUND(I2484/F2484*100,2)</f>
        <v>54.7</v>
      </c>
      <c r="K2484" s="54"/>
      <c r="L2484" s="55"/>
      <c r="M2484" s="59"/>
      <c r="N2484" s="59"/>
      <c r="O2484" s="53">
        <v>1694</v>
      </c>
      <c r="P2484" s="53">
        <v>1001</v>
      </c>
      <c r="Q2484" s="57">
        <f t="shared" ref="Q2484:Q2515" si="1012">O2484-P2484</f>
        <v>693</v>
      </c>
      <c r="R2484" s="74">
        <v>41</v>
      </c>
      <c r="S2484" s="53">
        <f t="shared" ref="S2484:S2485" si="1013">ROUND(R2484/12*7,0)</f>
        <v>24</v>
      </c>
      <c r="T2484" s="58">
        <v>35</v>
      </c>
      <c r="U2484" s="58">
        <v>23</v>
      </c>
      <c r="V2484" s="53">
        <f t="shared" ref="V2484:V2515" si="1014">T2484-U2484</f>
        <v>12</v>
      </c>
      <c r="W2484" s="59"/>
      <c r="X2484" s="6"/>
    </row>
    <row r="2485" spans="1:24" s="35" customFormat="1" ht="47.25" x14ac:dyDescent="0.25">
      <c r="A2485" s="33" t="s">
        <v>294</v>
      </c>
      <c r="B2485" s="33" t="s">
        <v>333</v>
      </c>
      <c r="C2485" s="42" t="s">
        <v>140</v>
      </c>
      <c r="D2485" s="43" t="s">
        <v>120</v>
      </c>
      <c r="E2485" s="53">
        <v>27524</v>
      </c>
      <c r="F2485" s="53">
        <f t="shared" si="1009"/>
        <v>16055.67</v>
      </c>
      <c r="G2485" s="99">
        <v>17614</v>
      </c>
      <c r="H2485" s="99">
        <v>17614</v>
      </c>
      <c r="I2485" s="119">
        <f t="shared" si="1010"/>
        <v>1558.33</v>
      </c>
      <c r="J2485" s="55">
        <f t="shared" si="1011"/>
        <v>9.7100000000000009</v>
      </c>
      <c r="K2485" s="54"/>
      <c r="L2485" s="55"/>
      <c r="M2485" s="59"/>
      <c r="N2485" s="59"/>
      <c r="O2485" s="53">
        <v>1099</v>
      </c>
      <c r="P2485" s="53">
        <v>1099</v>
      </c>
      <c r="Q2485" s="57">
        <f t="shared" si="1012"/>
        <v>0</v>
      </c>
      <c r="R2485" s="59">
        <v>29</v>
      </c>
      <c r="S2485" s="53">
        <f t="shared" si="1013"/>
        <v>17</v>
      </c>
      <c r="T2485" s="58">
        <v>23</v>
      </c>
      <c r="U2485" s="58">
        <v>23</v>
      </c>
      <c r="V2485" s="53">
        <f t="shared" si="1014"/>
        <v>0</v>
      </c>
      <c r="W2485" s="59"/>
      <c r="X2485" s="6"/>
    </row>
    <row r="2486" spans="1:24" s="35" customFormat="1" ht="31.5" x14ac:dyDescent="0.25">
      <c r="A2486" s="33" t="s">
        <v>294</v>
      </c>
      <c r="B2486" s="33" t="s">
        <v>333</v>
      </c>
      <c r="C2486" s="42" t="s">
        <v>141</v>
      </c>
      <c r="D2486" s="43" t="s">
        <v>142</v>
      </c>
      <c r="E2486" s="53"/>
      <c r="F2486" s="53"/>
      <c r="G2486" s="53"/>
      <c r="H2486" s="53"/>
      <c r="I2486" s="54"/>
      <c r="J2486" s="50"/>
      <c r="K2486" s="54"/>
      <c r="L2486" s="55"/>
      <c r="M2486" s="59"/>
      <c r="N2486" s="59"/>
      <c r="O2486" s="53"/>
      <c r="P2486" s="53"/>
      <c r="Q2486" s="57">
        <f t="shared" si="1012"/>
        <v>0</v>
      </c>
      <c r="R2486" s="53"/>
      <c r="S2486" s="53">
        <f t="shared" ref="S2486:S2524" si="1015">ROUND(R2486/12*3,0)</f>
        <v>0</v>
      </c>
      <c r="T2486" s="58"/>
      <c r="U2486" s="58"/>
      <c r="V2486" s="53">
        <f t="shared" si="1014"/>
        <v>0</v>
      </c>
      <c r="W2486" s="59"/>
      <c r="X2486" s="6"/>
    </row>
    <row r="2487" spans="1:24" s="35" customFormat="1" ht="31.5" x14ac:dyDescent="0.25">
      <c r="A2487" s="33" t="s">
        <v>294</v>
      </c>
      <c r="B2487" s="33" t="s">
        <v>333</v>
      </c>
      <c r="C2487" s="42" t="s">
        <v>143</v>
      </c>
      <c r="D2487" s="43" t="s">
        <v>144</v>
      </c>
      <c r="E2487" s="53"/>
      <c r="F2487" s="53"/>
      <c r="G2487" s="53"/>
      <c r="H2487" s="53"/>
      <c r="I2487" s="119"/>
      <c r="J2487" s="50"/>
      <c r="K2487" s="119"/>
      <c r="L2487" s="55"/>
      <c r="M2487" s="59"/>
      <c r="N2487" s="59"/>
      <c r="O2487" s="53"/>
      <c r="P2487" s="53"/>
      <c r="Q2487" s="59">
        <f t="shared" si="1012"/>
        <v>0</v>
      </c>
      <c r="R2487" s="53"/>
      <c r="S2487" s="53">
        <f t="shared" si="1015"/>
        <v>0</v>
      </c>
      <c r="T2487" s="53"/>
      <c r="U2487" s="53"/>
      <c r="V2487" s="53">
        <f t="shared" si="1014"/>
        <v>0</v>
      </c>
      <c r="W2487" s="59"/>
      <c r="X2487" s="6"/>
    </row>
    <row r="2488" spans="1:24" s="35" customFormat="1" ht="15.75" x14ac:dyDescent="0.25">
      <c r="A2488" s="33" t="s">
        <v>294</v>
      </c>
      <c r="B2488" s="33" t="s">
        <v>333</v>
      </c>
      <c r="C2488" s="42" t="s">
        <v>145</v>
      </c>
      <c r="D2488" s="43" t="s">
        <v>146</v>
      </c>
      <c r="E2488" s="53"/>
      <c r="F2488" s="53"/>
      <c r="G2488" s="53"/>
      <c r="H2488" s="53"/>
      <c r="I2488" s="54"/>
      <c r="J2488" s="50"/>
      <c r="K2488" s="54"/>
      <c r="L2488" s="55"/>
      <c r="M2488" s="59"/>
      <c r="N2488" s="59"/>
      <c r="O2488" s="53"/>
      <c r="P2488" s="53"/>
      <c r="Q2488" s="57">
        <f t="shared" si="1012"/>
        <v>0</v>
      </c>
      <c r="R2488" s="53"/>
      <c r="S2488" s="53">
        <f t="shared" si="1015"/>
        <v>0</v>
      </c>
      <c r="T2488" s="58"/>
      <c r="U2488" s="58"/>
      <c r="V2488" s="53">
        <f t="shared" si="1014"/>
        <v>0</v>
      </c>
      <c r="W2488" s="59"/>
      <c r="X2488" s="6"/>
    </row>
    <row r="2489" spans="1:24" s="35" customFormat="1" ht="15.75" x14ac:dyDescent="0.25">
      <c r="A2489" s="33" t="s">
        <v>294</v>
      </c>
      <c r="B2489" s="33" t="s">
        <v>333</v>
      </c>
      <c r="C2489" s="42" t="s">
        <v>147</v>
      </c>
      <c r="D2489" s="43" t="s">
        <v>148</v>
      </c>
      <c r="E2489" s="53"/>
      <c r="F2489" s="53"/>
      <c r="G2489" s="53"/>
      <c r="H2489" s="53"/>
      <c r="I2489" s="54"/>
      <c r="J2489" s="50"/>
      <c r="K2489" s="54"/>
      <c r="L2489" s="55"/>
      <c r="M2489" s="59"/>
      <c r="N2489" s="59"/>
      <c r="O2489" s="53"/>
      <c r="P2489" s="53"/>
      <c r="Q2489" s="57">
        <f t="shared" si="1012"/>
        <v>0</v>
      </c>
      <c r="R2489" s="53"/>
      <c r="S2489" s="53">
        <f t="shared" si="1015"/>
        <v>0</v>
      </c>
      <c r="T2489" s="58"/>
      <c r="U2489" s="58"/>
      <c r="V2489" s="53">
        <f t="shared" si="1014"/>
        <v>0</v>
      </c>
      <c r="W2489" s="59"/>
      <c r="X2489" s="6"/>
    </row>
    <row r="2490" spans="1:24" s="35" customFormat="1" ht="78.75" x14ac:dyDescent="0.25">
      <c r="A2490" s="33" t="s">
        <v>294</v>
      </c>
      <c r="B2490" s="33" t="s">
        <v>333</v>
      </c>
      <c r="C2490" s="42" t="s">
        <v>149</v>
      </c>
      <c r="D2490" s="43" t="s">
        <v>150</v>
      </c>
      <c r="E2490" s="53"/>
      <c r="F2490" s="53"/>
      <c r="G2490" s="53"/>
      <c r="H2490" s="53"/>
      <c r="I2490" s="54"/>
      <c r="J2490" s="50"/>
      <c r="K2490" s="54"/>
      <c r="L2490" s="55"/>
      <c r="M2490" s="59"/>
      <c r="N2490" s="59"/>
      <c r="O2490" s="53"/>
      <c r="P2490" s="53"/>
      <c r="Q2490" s="57">
        <f t="shared" si="1012"/>
        <v>0</v>
      </c>
      <c r="R2490" s="53"/>
      <c r="S2490" s="53">
        <f t="shared" si="1015"/>
        <v>0</v>
      </c>
      <c r="T2490" s="58"/>
      <c r="U2490" s="58"/>
      <c r="V2490" s="53">
        <f t="shared" si="1014"/>
        <v>0</v>
      </c>
      <c r="W2490" s="59"/>
      <c r="X2490" s="6"/>
    </row>
    <row r="2491" spans="1:24" s="35" customFormat="1" ht="31.5" x14ac:dyDescent="0.25">
      <c r="A2491" s="33" t="s">
        <v>294</v>
      </c>
      <c r="B2491" s="33" t="s">
        <v>333</v>
      </c>
      <c r="C2491" s="42" t="s">
        <v>130</v>
      </c>
      <c r="D2491" s="43" t="s">
        <v>151</v>
      </c>
      <c r="E2491" s="53"/>
      <c r="F2491" s="53"/>
      <c r="G2491" s="53"/>
      <c r="H2491" s="53"/>
      <c r="I2491" s="54"/>
      <c r="J2491" s="50"/>
      <c r="K2491" s="54"/>
      <c r="L2491" s="55"/>
      <c r="M2491" s="59"/>
      <c r="N2491" s="59"/>
      <c r="O2491" s="53"/>
      <c r="P2491" s="53"/>
      <c r="Q2491" s="57">
        <f t="shared" si="1012"/>
        <v>0</v>
      </c>
      <c r="R2491" s="53"/>
      <c r="S2491" s="53">
        <f t="shared" si="1015"/>
        <v>0</v>
      </c>
      <c r="T2491" s="58"/>
      <c r="U2491" s="58"/>
      <c r="V2491" s="53">
        <f t="shared" si="1014"/>
        <v>0</v>
      </c>
      <c r="W2491" s="59"/>
      <c r="X2491" s="6"/>
    </row>
    <row r="2492" spans="1:24" s="35" customFormat="1" ht="47.25" x14ac:dyDescent="0.25">
      <c r="A2492" s="33" t="s">
        <v>294</v>
      </c>
      <c r="B2492" s="33" t="s">
        <v>333</v>
      </c>
      <c r="C2492" s="42" t="s">
        <v>174</v>
      </c>
      <c r="D2492" s="43" t="s">
        <v>175</v>
      </c>
      <c r="E2492" s="53"/>
      <c r="F2492" s="53"/>
      <c r="G2492" s="53"/>
      <c r="H2492" s="53"/>
      <c r="I2492" s="54"/>
      <c r="J2492" s="50"/>
      <c r="K2492" s="54"/>
      <c r="L2492" s="55"/>
      <c r="M2492" s="59"/>
      <c r="N2492" s="59"/>
      <c r="O2492" s="53"/>
      <c r="P2492" s="53"/>
      <c r="Q2492" s="57">
        <f t="shared" si="1012"/>
        <v>0</v>
      </c>
      <c r="R2492" s="53"/>
      <c r="S2492" s="53">
        <f t="shared" si="1015"/>
        <v>0</v>
      </c>
      <c r="T2492" s="58"/>
      <c r="U2492" s="58"/>
      <c r="V2492" s="53">
        <f t="shared" si="1014"/>
        <v>0</v>
      </c>
      <c r="W2492" s="59"/>
      <c r="X2492" s="6"/>
    </row>
    <row r="2493" spans="1:24" s="35" customFormat="1" ht="31.5" x14ac:dyDescent="0.25">
      <c r="A2493" s="33" t="s">
        <v>294</v>
      </c>
      <c r="B2493" s="33" t="s">
        <v>333</v>
      </c>
      <c r="C2493" s="42" t="s">
        <v>129</v>
      </c>
      <c r="D2493" s="43" t="s">
        <v>152</v>
      </c>
      <c r="E2493" s="53"/>
      <c r="F2493" s="53"/>
      <c r="G2493" s="53"/>
      <c r="H2493" s="53"/>
      <c r="I2493" s="54"/>
      <c r="J2493" s="50"/>
      <c r="K2493" s="54"/>
      <c r="L2493" s="55"/>
      <c r="M2493" s="59"/>
      <c r="N2493" s="59"/>
      <c r="O2493" s="53"/>
      <c r="P2493" s="53"/>
      <c r="Q2493" s="57">
        <f t="shared" si="1012"/>
        <v>0</v>
      </c>
      <c r="R2493" s="53"/>
      <c r="S2493" s="53">
        <f t="shared" si="1015"/>
        <v>0</v>
      </c>
      <c r="T2493" s="58"/>
      <c r="U2493" s="58"/>
      <c r="V2493" s="53">
        <f t="shared" si="1014"/>
        <v>0</v>
      </c>
      <c r="W2493" s="59"/>
      <c r="X2493" s="6"/>
    </row>
    <row r="2494" spans="1:24" s="35" customFormat="1" ht="31.5" x14ac:dyDescent="0.25">
      <c r="A2494" s="33" t="s">
        <v>294</v>
      </c>
      <c r="B2494" s="33" t="s">
        <v>333</v>
      </c>
      <c r="C2494" s="42" t="s">
        <v>176</v>
      </c>
      <c r="D2494" s="43" t="s">
        <v>177</v>
      </c>
      <c r="E2494" s="53"/>
      <c r="F2494" s="53"/>
      <c r="G2494" s="53"/>
      <c r="H2494" s="53"/>
      <c r="I2494" s="54"/>
      <c r="J2494" s="50"/>
      <c r="K2494" s="54"/>
      <c r="L2494" s="55"/>
      <c r="M2494" s="59"/>
      <c r="N2494" s="59"/>
      <c r="O2494" s="53"/>
      <c r="P2494" s="53"/>
      <c r="Q2494" s="57">
        <f t="shared" si="1012"/>
        <v>0</v>
      </c>
      <c r="R2494" s="53"/>
      <c r="S2494" s="53">
        <f t="shared" si="1015"/>
        <v>0</v>
      </c>
      <c r="T2494" s="58"/>
      <c r="U2494" s="58"/>
      <c r="V2494" s="53">
        <f t="shared" si="1014"/>
        <v>0</v>
      </c>
      <c r="W2494" s="59"/>
      <c r="X2494" s="6"/>
    </row>
    <row r="2495" spans="1:24" s="35" customFormat="1" ht="15.75" x14ac:dyDescent="0.25">
      <c r="A2495" s="33" t="s">
        <v>294</v>
      </c>
      <c r="B2495" s="33" t="s">
        <v>333</v>
      </c>
      <c r="C2495" s="42" t="s">
        <v>131</v>
      </c>
      <c r="D2495" s="43" t="s">
        <v>153</v>
      </c>
      <c r="E2495" s="53"/>
      <c r="F2495" s="53"/>
      <c r="G2495" s="53"/>
      <c r="H2495" s="53"/>
      <c r="I2495" s="54"/>
      <c r="J2495" s="50"/>
      <c r="K2495" s="54"/>
      <c r="L2495" s="55"/>
      <c r="M2495" s="59"/>
      <c r="N2495" s="59"/>
      <c r="O2495" s="53"/>
      <c r="P2495" s="53"/>
      <c r="Q2495" s="57">
        <f t="shared" si="1012"/>
        <v>0</v>
      </c>
      <c r="R2495" s="53"/>
      <c r="S2495" s="53">
        <f t="shared" si="1015"/>
        <v>0</v>
      </c>
      <c r="T2495" s="58"/>
      <c r="U2495" s="58"/>
      <c r="V2495" s="53">
        <f t="shared" si="1014"/>
        <v>0</v>
      </c>
      <c r="W2495" s="59"/>
      <c r="X2495" s="6"/>
    </row>
    <row r="2496" spans="1:24" s="35" customFormat="1" ht="31.5" x14ac:dyDescent="0.25">
      <c r="A2496" s="33" t="s">
        <v>294</v>
      </c>
      <c r="B2496" s="33" t="s">
        <v>333</v>
      </c>
      <c r="C2496" s="42" t="s">
        <v>178</v>
      </c>
      <c r="D2496" s="43" t="s">
        <v>179</v>
      </c>
      <c r="E2496" s="53"/>
      <c r="F2496" s="53"/>
      <c r="G2496" s="53"/>
      <c r="H2496" s="53"/>
      <c r="I2496" s="54"/>
      <c r="J2496" s="50"/>
      <c r="K2496" s="54"/>
      <c r="L2496" s="55"/>
      <c r="M2496" s="59"/>
      <c r="N2496" s="59"/>
      <c r="O2496" s="53"/>
      <c r="P2496" s="53"/>
      <c r="Q2496" s="57">
        <f t="shared" si="1012"/>
        <v>0</v>
      </c>
      <c r="R2496" s="53"/>
      <c r="S2496" s="53">
        <f t="shared" si="1015"/>
        <v>0</v>
      </c>
      <c r="T2496" s="58"/>
      <c r="U2496" s="58"/>
      <c r="V2496" s="53">
        <f t="shared" si="1014"/>
        <v>0</v>
      </c>
      <c r="W2496" s="59"/>
      <c r="X2496" s="6"/>
    </row>
    <row r="2497" spans="1:24" s="35" customFormat="1" ht="31.5" x14ac:dyDescent="0.25">
      <c r="A2497" s="33" t="s">
        <v>294</v>
      </c>
      <c r="B2497" s="33" t="s">
        <v>333</v>
      </c>
      <c r="C2497" s="42" t="s">
        <v>132</v>
      </c>
      <c r="D2497" s="43" t="s">
        <v>154</v>
      </c>
      <c r="E2497" s="53"/>
      <c r="F2497" s="53"/>
      <c r="G2497" s="53"/>
      <c r="H2497" s="53"/>
      <c r="I2497" s="54"/>
      <c r="J2497" s="50"/>
      <c r="K2497" s="54"/>
      <c r="L2497" s="55"/>
      <c r="M2497" s="59"/>
      <c r="N2497" s="59"/>
      <c r="O2497" s="53"/>
      <c r="P2497" s="53"/>
      <c r="Q2497" s="57">
        <f t="shared" si="1012"/>
        <v>0</v>
      </c>
      <c r="R2497" s="53"/>
      <c r="S2497" s="53">
        <f t="shared" si="1015"/>
        <v>0</v>
      </c>
      <c r="T2497" s="58"/>
      <c r="U2497" s="58"/>
      <c r="V2497" s="53">
        <f t="shared" si="1014"/>
        <v>0</v>
      </c>
      <c r="W2497" s="59"/>
      <c r="X2497" s="6"/>
    </row>
    <row r="2498" spans="1:24" s="35" customFormat="1" ht="15.75" x14ac:dyDescent="0.25">
      <c r="A2498" s="33" t="s">
        <v>294</v>
      </c>
      <c r="B2498" s="33" t="s">
        <v>333</v>
      </c>
      <c r="C2498" s="42" t="s">
        <v>133</v>
      </c>
      <c r="D2498" s="43" t="s">
        <v>155</v>
      </c>
      <c r="E2498" s="53"/>
      <c r="F2498" s="53"/>
      <c r="G2498" s="53"/>
      <c r="H2498" s="53"/>
      <c r="I2498" s="54"/>
      <c r="J2498" s="50"/>
      <c r="K2498" s="54"/>
      <c r="L2498" s="55"/>
      <c r="M2498" s="59"/>
      <c r="N2498" s="59"/>
      <c r="O2498" s="53"/>
      <c r="P2498" s="53"/>
      <c r="Q2498" s="57">
        <f t="shared" si="1012"/>
        <v>0</v>
      </c>
      <c r="R2498" s="53"/>
      <c r="S2498" s="53">
        <f t="shared" si="1015"/>
        <v>0</v>
      </c>
      <c r="T2498" s="58"/>
      <c r="U2498" s="58"/>
      <c r="V2498" s="53">
        <f t="shared" si="1014"/>
        <v>0</v>
      </c>
      <c r="W2498" s="59"/>
      <c r="X2498" s="6"/>
    </row>
    <row r="2499" spans="1:24" s="35" customFormat="1" ht="15.75" x14ac:dyDescent="0.25">
      <c r="A2499" s="33" t="s">
        <v>294</v>
      </c>
      <c r="B2499" s="33" t="s">
        <v>333</v>
      </c>
      <c r="C2499" s="42" t="s">
        <v>135</v>
      </c>
      <c r="D2499" s="43" t="s">
        <v>156</v>
      </c>
      <c r="E2499" s="53"/>
      <c r="F2499" s="53"/>
      <c r="G2499" s="53"/>
      <c r="H2499" s="53"/>
      <c r="I2499" s="54"/>
      <c r="J2499" s="50"/>
      <c r="K2499" s="54"/>
      <c r="L2499" s="55"/>
      <c r="M2499" s="59"/>
      <c r="N2499" s="59"/>
      <c r="O2499" s="53"/>
      <c r="P2499" s="53"/>
      <c r="Q2499" s="57">
        <f t="shared" si="1012"/>
        <v>0</v>
      </c>
      <c r="R2499" s="53"/>
      <c r="S2499" s="53">
        <f t="shared" si="1015"/>
        <v>0</v>
      </c>
      <c r="T2499" s="58"/>
      <c r="U2499" s="58"/>
      <c r="V2499" s="53">
        <f t="shared" si="1014"/>
        <v>0</v>
      </c>
      <c r="W2499" s="59"/>
      <c r="X2499" s="6"/>
    </row>
    <row r="2500" spans="1:24" s="35" customFormat="1" ht="31.5" x14ac:dyDescent="0.25">
      <c r="A2500" s="33" t="s">
        <v>294</v>
      </c>
      <c r="B2500" s="33" t="s">
        <v>333</v>
      </c>
      <c r="C2500" s="42" t="s">
        <v>136</v>
      </c>
      <c r="D2500" s="43" t="s">
        <v>157</v>
      </c>
      <c r="E2500" s="53"/>
      <c r="F2500" s="53"/>
      <c r="G2500" s="53"/>
      <c r="H2500" s="53"/>
      <c r="I2500" s="54"/>
      <c r="J2500" s="50"/>
      <c r="K2500" s="54"/>
      <c r="L2500" s="55"/>
      <c r="M2500" s="59"/>
      <c r="N2500" s="59"/>
      <c r="O2500" s="53"/>
      <c r="P2500" s="53"/>
      <c r="Q2500" s="57">
        <f t="shared" si="1012"/>
        <v>0</v>
      </c>
      <c r="R2500" s="53"/>
      <c r="S2500" s="53">
        <f t="shared" si="1015"/>
        <v>0</v>
      </c>
      <c r="T2500" s="58"/>
      <c r="U2500" s="58"/>
      <c r="V2500" s="53">
        <f t="shared" si="1014"/>
        <v>0</v>
      </c>
      <c r="W2500" s="59"/>
      <c r="X2500" s="6"/>
    </row>
    <row r="2501" spans="1:24" s="35" customFormat="1" ht="47.25" x14ac:dyDescent="0.25">
      <c r="A2501" s="33" t="s">
        <v>294</v>
      </c>
      <c r="B2501" s="33" t="s">
        <v>333</v>
      </c>
      <c r="C2501" s="42" t="s">
        <v>134</v>
      </c>
      <c r="D2501" s="43" t="s">
        <v>158</v>
      </c>
      <c r="E2501" s="53"/>
      <c r="F2501" s="53"/>
      <c r="G2501" s="53"/>
      <c r="H2501" s="53"/>
      <c r="I2501" s="54"/>
      <c r="J2501" s="50"/>
      <c r="K2501" s="54"/>
      <c r="L2501" s="55"/>
      <c r="M2501" s="59"/>
      <c r="N2501" s="59"/>
      <c r="O2501" s="53"/>
      <c r="P2501" s="53"/>
      <c r="Q2501" s="57">
        <f t="shared" si="1012"/>
        <v>0</v>
      </c>
      <c r="R2501" s="53"/>
      <c r="S2501" s="53">
        <f t="shared" si="1015"/>
        <v>0</v>
      </c>
      <c r="T2501" s="58"/>
      <c r="U2501" s="58"/>
      <c r="V2501" s="53">
        <f t="shared" si="1014"/>
        <v>0</v>
      </c>
      <c r="W2501" s="59"/>
      <c r="X2501" s="6"/>
    </row>
    <row r="2502" spans="1:24" s="35" customFormat="1" ht="15.75" x14ac:dyDescent="0.25">
      <c r="A2502" s="33" t="s">
        <v>294</v>
      </c>
      <c r="B2502" s="33" t="s">
        <v>333</v>
      </c>
      <c r="C2502" s="42" t="s">
        <v>138</v>
      </c>
      <c r="D2502" s="43" t="s">
        <v>159</v>
      </c>
      <c r="E2502" s="53"/>
      <c r="F2502" s="53"/>
      <c r="G2502" s="53"/>
      <c r="H2502" s="53"/>
      <c r="I2502" s="54"/>
      <c r="J2502" s="50"/>
      <c r="K2502" s="54"/>
      <c r="L2502" s="55"/>
      <c r="M2502" s="59"/>
      <c r="N2502" s="59"/>
      <c r="O2502" s="53"/>
      <c r="P2502" s="53"/>
      <c r="Q2502" s="57">
        <f t="shared" si="1012"/>
        <v>0</v>
      </c>
      <c r="R2502" s="53"/>
      <c r="S2502" s="53">
        <f t="shared" si="1015"/>
        <v>0</v>
      </c>
      <c r="T2502" s="58"/>
      <c r="U2502" s="58"/>
      <c r="V2502" s="53">
        <f t="shared" si="1014"/>
        <v>0</v>
      </c>
      <c r="W2502" s="59"/>
      <c r="X2502" s="6"/>
    </row>
    <row r="2503" spans="1:24" s="35" customFormat="1" ht="15.75" x14ac:dyDescent="0.25">
      <c r="A2503" s="33" t="s">
        <v>294</v>
      </c>
      <c r="B2503" s="33" t="s">
        <v>333</v>
      </c>
      <c r="C2503" s="42" t="s">
        <v>180</v>
      </c>
      <c r="D2503" s="43" t="s">
        <v>181</v>
      </c>
      <c r="E2503" s="53"/>
      <c r="F2503" s="53"/>
      <c r="G2503" s="53"/>
      <c r="H2503" s="53"/>
      <c r="I2503" s="54"/>
      <c r="J2503" s="50"/>
      <c r="K2503" s="54"/>
      <c r="L2503" s="55"/>
      <c r="M2503" s="59"/>
      <c r="N2503" s="59"/>
      <c r="O2503" s="53"/>
      <c r="P2503" s="53"/>
      <c r="Q2503" s="57">
        <f t="shared" si="1012"/>
        <v>0</v>
      </c>
      <c r="R2503" s="53"/>
      <c r="S2503" s="53">
        <f t="shared" si="1015"/>
        <v>0</v>
      </c>
      <c r="T2503" s="58"/>
      <c r="U2503" s="58"/>
      <c r="V2503" s="53">
        <f t="shared" si="1014"/>
        <v>0</v>
      </c>
      <c r="W2503" s="59"/>
      <c r="X2503" s="6"/>
    </row>
    <row r="2504" spans="1:24" s="35" customFormat="1" ht="31.5" x14ac:dyDescent="0.25">
      <c r="A2504" s="33" t="s">
        <v>294</v>
      </c>
      <c r="B2504" s="33" t="s">
        <v>333</v>
      </c>
      <c r="C2504" s="42" t="s">
        <v>137</v>
      </c>
      <c r="D2504" s="43" t="s">
        <v>160</v>
      </c>
      <c r="E2504" s="53"/>
      <c r="F2504" s="53"/>
      <c r="G2504" s="53"/>
      <c r="H2504" s="53"/>
      <c r="I2504" s="54"/>
      <c r="J2504" s="50"/>
      <c r="K2504" s="54"/>
      <c r="L2504" s="55"/>
      <c r="M2504" s="59"/>
      <c r="N2504" s="59"/>
      <c r="O2504" s="53"/>
      <c r="P2504" s="53"/>
      <c r="Q2504" s="57">
        <f t="shared" si="1012"/>
        <v>0</v>
      </c>
      <c r="R2504" s="53"/>
      <c r="S2504" s="53">
        <f t="shared" si="1015"/>
        <v>0</v>
      </c>
      <c r="T2504" s="58"/>
      <c r="U2504" s="58"/>
      <c r="V2504" s="53">
        <f t="shared" si="1014"/>
        <v>0</v>
      </c>
      <c r="W2504" s="59"/>
      <c r="X2504" s="6"/>
    </row>
    <row r="2505" spans="1:24" s="35" customFormat="1" ht="15.75" x14ac:dyDescent="0.25">
      <c r="A2505" s="33" t="s">
        <v>294</v>
      </c>
      <c r="B2505" s="33" t="s">
        <v>333</v>
      </c>
      <c r="C2505" s="42" t="s">
        <v>127</v>
      </c>
      <c r="D2505" s="43" t="s">
        <v>161</v>
      </c>
      <c r="E2505" s="53"/>
      <c r="F2505" s="53"/>
      <c r="G2505" s="53"/>
      <c r="H2505" s="53"/>
      <c r="I2505" s="54"/>
      <c r="J2505" s="50"/>
      <c r="K2505" s="54"/>
      <c r="L2505" s="55"/>
      <c r="M2505" s="59"/>
      <c r="N2505" s="59"/>
      <c r="O2505" s="53"/>
      <c r="P2505" s="53"/>
      <c r="Q2505" s="57">
        <f t="shared" si="1012"/>
        <v>0</v>
      </c>
      <c r="R2505" s="53"/>
      <c r="S2505" s="53">
        <f t="shared" si="1015"/>
        <v>0</v>
      </c>
      <c r="T2505" s="58"/>
      <c r="U2505" s="58"/>
      <c r="V2505" s="53">
        <f t="shared" si="1014"/>
        <v>0</v>
      </c>
      <c r="W2505" s="59"/>
      <c r="X2505" s="6"/>
    </row>
    <row r="2506" spans="1:24" s="35" customFormat="1" ht="31.5" x14ac:dyDescent="0.25">
      <c r="A2506" s="33" t="s">
        <v>294</v>
      </c>
      <c r="B2506" s="33" t="s">
        <v>333</v>
      </c>
      <c r="C2506" s="42" t="s">
        <v>126</v>
      </c>
      <c r="D2506" s="43" t="s">
        <v>162</v>
      </c>
      <c r="E2506" s="53"/>
      <c r="F2506" s="53"/>
      <c r="G2506" s="53"/>
      <c r="H2506" s="53"/>
      <c r="I2506" s="54"/>
      <c r="J2506" s="50"/>
      <c r="K2506" s="54"/>
      <c r="L2506" s="55"/>
      <c r="M2506" s="59"/>
      <c r="N2506" s="59"/>
      <c r="O2506" s="53"/>
      <c r="P2506" s="53"/>
      <c r="Q2506" s="57">
        <f t="shared" si="1012"/>
        <v>0</v>
      </c>
      <c r="R2506" s="53"/>
      <c r="S2506" s="53">
        <f t="shared" si="1015"/>
        <v>0</v>
      </c>
      <c r="T2506" s="58"/>
      <c r="U2506" s="58"/>
      <c r="V2506" s="53">
        <f t="shared" si="1014"/>
        <v>0</v>
      </c>
      <c r="W2506" s="59"/>
      <c r="X2506" s="6"/>
    </row>
    <row r="2507" spans="1:24" s="35" customFormat="1" ht="15.75" x14ac:dyDescent="0.25">
      <c r="A2507" s="33" t="s">
        <v>294</v>
      </c>
      <c r="B2507" s="33" t="s">
        <v>333</v>
      </c>
      <c r="C2507" s="42" t="s">
        <v>122</v>
      </c>
      <c r="D2507" s="43" t="s">
        <v>163</v>
      </c>
      <c r="E2507" s="53"/>
      <c r="F2507" s="53"/>
      <c r="G2507" s="53"/>
      <c r="H2507" s="53"/>
      <c r="I2507" s="54"/>
      <c r="J2507" s="50"/>
      <c r="K2507" s="54"/>
      <c r="L2507" s="55"/>
      <c r="M2507" s="59"/>
      <c r="N2507" s="59"/>
      <c r="O2507" s="53"/>
      <c r="P2507" s="53"/>
      <c r="Q2507" s="57">
        <f t="shared" si="1012"/>
        <v>0</v>
      </c>
      <c r="R2507" s="53"/>
      <c r="S2507" s="53">
        <f t="shared" si="1015"/>
        <v>0</v>
      </c>
      <c r="T2507" s="58"/>
      <c r="U2507" s="58"/>
      <c r="V2507" s="53">
        <f t="shared" si="1014"/>
        <v>0</v>
      </c>
      <c r="W2507" s="59"/>
      <c r="X2507" s="6"/>
    </row>
    <row r="2508" spans="1:24" s="35" customFormat="1" ht="15.75" x14ac:dyDescent="0.25">
      <c r="A2508" s="33" t="s">
        <v>294</v>
      </c>
      <c r="B2508" s="33" t="s">
        <v>333</v>
      </c>
      <c r="C2508" s="42" t="s">
        <v>123</v>
      </c>
      <c r="D2508" s="43" t="s">
        <v>164</v>
      </c>
      <c r="E2508" s="53"/>
      <c r="F2508" s="53"/>
      <c r="G2508" s="53"/>
      <c r="H2508" s="53"/>
      <c r="I2508" s="54"/>
      <c r="J2508" s="50"/>
      <c r="K2508" s="54"/>
      <c r="L2508" s="55"/>
      <c r="M2508" s="59"/>
      <c r="N2508" s="59"/>
      <c r="O2508" s="53"/>
      <c r="P2508" s="53"/>
      <c r="Q2508" s="57">
        <f t="shared" si="1012"/>
        <v>0</v>
      </c>
      <c r="R2508" s="53"/>
      <c r="S2508" s="53">
        <f t="shared" si="1015"/>
        <v>0</v>
      </c>
      <c r="T2508" s="58"/>
      <c r="U2508" s="58"/>
      <c r="V2508" s="53">
        <f t="shared" si="1014"/>
        <v>0</v>
      </c>
      <c r="W2508" s="59"/>
      <c r="X2508" s="6"/>
    </row>
    <row r="2509" spans="1:24" s="35" customFormat="1" ht="15.75" x14ac:dyDescent="0.25">
      <c r="A2509" s="33" t="s">
        <v>294</v>
      </c>
      <c r="B2509" s="33" t="s">
        <v>333</v>
      </c>
      <c r="C2509" s="42" t="s">
        <v>182</v>
      </c>
      <c r="D2509" s="43" t="s">
        <v>183</v>
      </c>
      <c r="E2509" s="53"/>
      <c r="F2509" s="53"/>
      <c r="G2509" s="53"/>
      <c r="H2509" s="53"/>
      <c r="I2509" s="54"/>
      <c r="J2509" s="50"/>
      <c r="K2509" s="54"/>
      <c r="L2509" s="55"/>
      <c r="M2509" s="59"/>
      <c r="N2509" s="59"/>
      <c r="O2509" s="53"/>
      <c r="P2509" s="53"/>
      <c r="Q2509" s="57">
        <f t="shared" si="1012"/>
        <v>0</v>
      </c>
      <c r="R2509" s="53"/>
      <c r="S2509" s="53">
        <f t="shared" si="1015"/>
        <v>0</v>
      </c>
      <c r="T2509" s="58"/>
      <c r="U2509" s="58"/>
      <c r="V2509" s="53">
        <f t="shared" si="1014"/>
        <v>0</v>
      </c>
      <c r="W2509" s="59"/>
      <c r="X2509" s="6"/>
    </row>
    <row r="2510" spans="1:24" s="35" customFormat="1" ht="15.75" x14ac:dyDescent="0.25">
      <c r="A2510" s="33" t="s">
        <v>294</v>
      </c>
      <c r="B2510" s="33" t="s">
        <v>333</v>
      </c>
      <c r="C2510" s="42" t="s">
        <v>184</v>
      </c>
      <c r="D2510" s="43" t="s">
        <v>185</v>
      </c>
      <c r="E2510" s="53"/>
      <c r="F2510" s="53"/>
      <c r="G2510" s="53"/>
      <c r="H2510" s="53"/>
      <c r="I2510" s="54"/>
      <c r="J2510" s="50"/>
      <c r="K2510" s="54"/>
      <c r="L2510" s="55"/>
      <c r="M2510" s="59"/>
      <c r="N2510" s="59"/>
      <c r="O2510" s="53"/>
      <c r="P2510" s="53"/>
      <c r="Q2510" s="57">
        <f t="shared" si="1012"/>
        <v>0</v>
      </c>
      <c r="R2510" s="53"/>
      <c r="S2510" s="53">
        <f t="shared" si="1015"/>
        <v>0</v>
      </c>
      <c r="T2510" s="58"/>
      <c r="U2510" s="58"/>
      <c r="V2510" s="53">
        <f t="shared" si="1014"/>
        <v>0</v>
      </c>
      <c r="W2510" s="59"/>
      <c r="X2510" s="6"/>
    </row>
    <row r="2511" spans="1:24" s="35" customFormat="1" ht="15.75" x14ac:dyDescent="0.25">
      <c r="A2511" s="33" t="s">
        <v>294</v>
      </c>
      <c r="B2511" s="33" t="s">
        <v>333</v>
      </c>
      <c r="C2511" s="42" t="s">
        <v>186</v>
      </c>
      <c r="D2511" s="43" t="s">
        <v>187</v>
      </c>
      <c r="E2511" s="53"/>
      <c r="F2511" s="53"/>
      <c r="G2511" s="53"/>
      <c r="H2511" s="53"/>
      <c r="I2511" s="54"/>
      <c r="J2511" s="50"/>
      <c r="K2511" s="54"/>
      <c r="L2511" s="55"/>
      <c r="M2511" s="59"/>
      <c r="N2511" s="59"/>
      <c r="O2511" s="53"/>
      <c r="P2511" s="53"/>
      <c r="Q2511" s="57">
        <f t="shared" si="1012"/>
        <v>0</v>
      </c>
      <c r="R2511" s="53"/>
      <c r="S2511" s="53">
        <f t="shared" si="1015"/>
        <v>0</v>
      </c>
      <c r="T2511" s="58"/>
      <c r="U2511" s="58"/>
      <c r="V2511" s="53">
        <f t="shared" si="1014"/>
        <v>0</v>
      </c>
      <c r="W2511" s="59"/>
      <c r="X2511" s="6"/>
    </row>
    <row r="2512" spans="1:24" s="35" customFormat="1" ht="31.5" x14ac:dyDescent="0.25">
      <c r="A2512" s="33" t="s">
        <v>294</v>
      </c>
      <c r="B2512" s="33" t="s">
        <v>333</v>
      </c>
      <c r="C2512" s="42" t="s">
        <v>188</v>
      </c>
      <c r="D2512" s="43" t="s">
        <v>189</v>
      </c>
      <c r="E2512" s="53"/>
      <c r="F2512" s="53"/>
      <c r="G2512" s="53"/>
      <c r="H2512" s="53"/>
      <c r="I2512" s="54"/>
      <c r="J2512" s="50"/>
      <c r="K2512" s="54"/>
      <c r="L2512" s="55"/>
      <c r="M2512" s="59"/>
      <c r="N2512" s="59"/>
      <c r="O2512" s="53"/>
      <c r="P2512" s="53"/>
      <c r="Q2512" s="57">
        <f t="shared" si="1012"/>
        <v>0</v>
      </c>
      <c r="R2512" s="53"/>
      <c r="S2512" s="53">
        <f t="shared" si="1015"/>
        <v>0</v>
      </c>
      <c r="T2512" s="58"/>
      <c r="U2512" s="58"/>
      <c r="V2512" s="53">
        <f t="shared" si="1014"/>
        <v>0</v>
      </c>
      <c r="W2512" s="59"/>
      <c r="X2512" s="6"/>
    </row>
    <row r="2513" spans="1:24" s="35" customFormat="1" ht="15.75" x14ac:dyDescent="0.25">
      <c r="A2513" s="33" t="s">
        <v>294</v>
      </c>
      <c r="B2513" s="33" t="s">
        <v>333</v>
      </c>
      <c r="C2513" s="42" t="s">
        <v>124</v>
      </c>
      <c r="D2513" s="43" t="s">
        <v>165</v>
      </c>
      <c r="E2513" s="53"/>
      <c r="F2513" s="53"/>
      <c r="G2513" s="53"/>
      <c r="H2513" s="53"/>
      <c r="I2513" s="54"/>
      <c r="J2513" s="50"/>
      <c r="K2513" s="54"/>
      <c r="L2513" s="55"/>
      <c r="M2513" s="59"/>
      <c r="N2513" s="59"/>
      <c r="O2513" s="53"/>
      <c r="P2513" s="53"/>
      <c r="Q2513" s="57">
        <f t="shared" si="1012"/>
        <v>0</v>
      </c>
      <c r="R2513" s="53"/>
      <c r="S2513" s="53">
        <f t="shared" si="1015"/>
        <v>0</v>
      </c>
      <c r="T2513" s="58"/>
      <c r="U2513" s="58"/>
      <c r="V2513" s="53">
        <f t="shared" si="1014"/>
        <v>0</v>
      </c>
      <c r="W2513" s="59"/>
      <c r="X2513" s="6"/>
    </row>
    <row r="2514" spans="1:24" s="35" customFormat="1" ht="15.75" x14ac:dyDescent="0.25">
      <c r="A2514" s="33" t="s">
        <v>294</v>
      </c>
      <c r="B2514" s="33" t="s">
        <v>333</v>
      </c>
      <c r="C2514" s="42" t="s">
        <v>125</v>
      </c>
      <c r="D2514" s="43" t="s">
        <v>166</v>
      </c>
      <c r="E2514" s="53"/>
      <c r="F2514" s="53"/>
      <c r="G2514" s="53"/>
      <c r="H2514" s="53"/>
      <c r="I2514" s="54"/>
      <c r="J2514" s="50"/>
      <c r="K2514" s="54"/>
      <c r="L2514" s="55"/>
      <c r="M2514" s="59"/>
      <c r="N2514" s="59"/>
      <c r="O2514" s="53"/>
      <c r="P2514" s="53"/>
      <c r="Q2514" s="57">
        <f t="shared" si="1012"/>
        <v>0</v>
      </c>
      <c r="R2514" s="53"/>
      <c r="S2514" s="53">
        <f t="shared" si="1015"/>
        <v>0</v>
      </c>
      <c r="T2514" s="58"/>
      <c r="U2514" s="58"/>
      <c r="V2514" s="53">
        <f t="shared" si="1014"/>
        <v>0</v>
      </c>
      <c r="W2514" s="59"/>
      <c r="X2514" s="6"/>
    </row>
    <row r="2515" spans="1:24" s="35" customFormat="1" ht="47.25" x14ac:dyDescent="0.25">
      <c r="A2515" s="33" t="s">
        <v>294</v>
      </c>
      <c r="B2515" s="33" t="s">
        <v>333</v>
      </c>
      <c r="C2515" s="42" t="s">
        <v>34</v>
      </c>
      <c r="D2515" s="43" t="s">
        <v>167</v>
      </c>
      <c r="E2515" s="53"/>
      <c r="F2515" s="53"/>
      <c r="G2515" s="53"/>
      <c r="H2515" s="53"/>
      <c r="I2515" s="54"/>
      <c r="J2515" s="50"/>
      <c r="K2515" s="54"/>
      <c r="L2515" s="55"/>
      <c r="M2515" s="59"/>
      <c r="N2515" s="59"/>
      <c r="O2515" s="53"/>
      <c r="P2515" s="53"/>
      <c r="Q2515" s="57">
        <f t="shared" si="1012"/>
        <v>0</v>
      </c>
      <c r="R2515" s="53"/>
      <c r="S2515" s="53">
        <f t="shared" si="1015"/>
        <v>0</v>
      </c>
      <c r="T2515" s="58"/>
      <c r="U2515" s="58"/>
      <c r="V2515" s="53">
        <f t="shared" si="1014"/>
        <v>0</v>
      </c>
      <c r="W2515" s="59"/>
      <c r="X2515" s="6"/>
    </row>
    <row r="2516" spans="1:24" s="35" customFormat="1" ht="15.75" x14ac:dyDescent="0.25">
      <c r="A2516" s="33" t="s">
        <v>294</v>
      </c>
      <c r="B2516" s="33" t="s">
        <v>333</v>
      </c>
      <c r="C2516" s="42" t="s">
        <v>35</v>
      </c>
      <c r="D2516" s="43" t="s">
        <v>168</v>
      </c>
      <c r="E2516" s="53"/>
      <c r="F2516" s="53"/>
      <c r="G2516" s="53"/>
      <c r="H2516" s="53"/>
      <c r="I2516" s="54"/>
      <c r="J2516" s="50"/>
      <c r="K2516" s="54"/>
      <c r="L2516" s="55"/>
      <c r="M2516" s="59"/>
      <c r="N2516" s="59"/>
      <c r="O2516" s="53"/>
      <c r="P2516" s="53"/>
      <c r="Q2516" s="57">
        <f t="shared" ref="Q2516:Q2536" si="1016">O2516-P2516</f>
        <v>0</v>
      </c>
      <c r="R2516" s="53"/>
      <c r="S2516" s="53">
        <f t="shared" si="1015"/>
        <v>0</v>
      </c>
      <c r="T2516" s="58"/>
      <c r="U2516" s="58"/>
      <c r="V2516" s="53">
        <f t="shared" ref="V2516:V2536" si="1017">T2516-U2516</f>
        <v>0</v>
      </c>
      <c r="W2516" s="59"/>
      <c r="X2516" s="6"/>
    </row>
    <row r="2517" spans="1:24" s="35" customFormat="1" ht="31.5" x14ac:dyDescent="0.25">
      <c r="A2517" s="33" t="s">
        <v>294</v>
      </c>
      <c r="B2517" s="33" t="s">
        <v>333</v>
      </c>
      <c r="C2517" s="42" t="s">
        <v>36</v>
      </c>
      <c r="D2517" s="43" t="s">
        <v>190</v>
      </c>
      <c r="E2517" s="53"/>
      <c r="F2517" s="53"/>
      <c r="G2517" s="53"/>
      <c r="H2517" s="53"/>
      <c r="I2517" s="54"/>
      <c r="J2517" s="50"/>
      <c r="K2517" s="54"/>
      <c r="L2517" s="55"/>
      <c r="M2517" s="59"/>
      <c r="N2517" s="59"/>
      <c r="O2517" s="53"/>
      <c r="P2517" s="53"/>
      <c r="Q2517" s="57">
        <f t="shared" si="1016"/>
        <v>0</v>
      </c>
      <c r="R2517" s="53"/>
      <c r="S2517" s="53">
        <f t="shared" si="1015"/>
        <v>0</v>
      </c>
      <c r="T2517" s="58"/>
      <c r="U2517" s="58"/>
      <c r="V2517" s="53">
        <f t="shared" si="1017"/>
        <v>0</v>
      </c>
      <c r="W2517" s="59"/>
      <c r="X2517" s="6"/>
    </row>
    <row r="2518" spans="1:24" s="35" customFormat="1" ht="31.5" x14ac:dyDescent="0.25">
      <c r="A2518" s="33" t="s">
        <v>294</v>
      </c>
      <c r="B2518" s="33" t="s">
        <v>333</v>
      </c>
      <c r="C2518" s="42" t="s">
        <v>37</v>
      </c>
      <c r="D2518" s="43" t="s">
        <v>191</v>
      </c>
      <c r="E2518" s="53"/>
      <c r="F2518" s="53"/>
      <c r="G2518" s="53"/>
      <c r="H2518" s="53"/>
      <c r="I2518" s="54"/>
      <c r="J2518" s="50"/>
      <c r="K2518" s="54"/>
      <c r="L2518" s="55"/>
      <c r="M2518" s="59"/>
      <c r="N2518" s="59"/>
      <c r="O2518" s="53"/>
      <c r="P2518" s="53"/>
      <c r="Q2518" s="57">
        <f t="shared" si="1016"/>
        <v>0</v>
      </c>
      <c r="R2518" s="53"/>
      <c r="S2518" s="53">
        <f t="shared" si="1015"/>
        <v>0</v>
      </c>
      <c r="T2518" s="58"/>
      <c r="U2518" s="58"/>
      <c r="V2518" s="53">
        <f t="shared" si="1017"/>
        <v>0</v>
      </c>
      <c r="W2518" s="59"/>
      <c r="X2518" s="6"/>
    </row>
    <row r="2519" spans="1:24" s="35" customFormat="1" ht="31.5" x14ac:dyDescent="0.25">
      <c r="A2519" s="33" t="s">
        <v>294</v>
      </c>
      <c r="B2519" s="33" t="s">
        <v>333</v>
      </c>
      <c r="C2519" s="42" t="s">
        <v>38</v>
      </c>
      <c r="D2519" s="43" t="s">
        <v>169</v>
      </c>
      <c r="E2519" s="53"/>
      <c r="F2519" s="53"/>
      <c r="G2519" s="53"/>
      <c r="H2519" s="53"/>
      <c r="I2519" s="54"/>
      <c r="J2519" s="50"/>
      <c r="K2519" s="54"/>
      <c r="L2519" s="55"/>
      <c r="M2519" s="59"/>
      <c r="N2519" s="59"/>
      <c r="O2519" s="53"/>
      <c r="P2519" s="53"/>
      <c r="Q2519" s="57">
        <f t="shared" si="1016"/>
        <v>0</v>
      </c>
      <c r="R2519" s="53"/>
      <c r="S2519" s="53">
        <f t="shared" si="1015"/>
        <v>0</v>
      </c>
      <c r="T2519" s="58"/>
      <c r="U2519" s="58"/>
      <c r="V2519" s="53">
        <f t="shared" si="1017"/>
        <v>0</v>
      </c>
      <c r="W2519" s="59"/>
      <c r="X2519" s="6"/>
    </row>
    <row r="2520" spans="1:24" s="35" customFormat="1" ht="15.75" x14ac:dyDescent="0.25">
      <c r="A2520" s="33" t="s">
        <v>294</v>
      </c>
      <c r="B2520" s="33" t="s">
        <v>333</v>
      </c>
      <c r="C2520" s="42" t="s">
        <v>39</v>
      </c>
      <c r="D2520" s="43" t="s">
        <v>170</v>
      </c>
      <c r="E2520" s="53"/>
      <c r="F2520" s="53"/>
      <c r="G2520" s="53"/>
      <c r="H2520" s="53"/>
      <c r="I2520" s="54"/>
      <c r="J2520" s="50"/>
      <c r="K2520" s="54"/>
      <c r="L2520" s="55"/>
      <c r="M2520" s="59"/>
      <c r="N2520" s="59"/>
      <c r="O2520" s="53"/>
      <c r="P2520" s="53"/>
      <c r="Q2520" s="57">
        <f t="shared" si="1016"/>
        <v>0</v>
      </c>
      <c r="R2520" s="53"/>
      <c r="S2520" s="53">
        <f t="shared" si="1015"/>
        <v>0</v>
      </c>
      <c r="T2520" s="58"/>
      <c r="U2520" s="58"/>
      <c r="V2520" s="53">
        <f t="shared" si="1017"/>
        <v>0</v>
      </c>
      <c r="W2520" s="59"/>
      <c r="X2520" s="6"/>
    </row>
    <row r="2521" spans="1:24" s="35" customFormat="1" ht="47.25" x14ac:dyDescent="0.25">
      <c r="A2521" s="33" t="s">
        <v>294</v>
      </c>
      <c r="B2521" s="33" t="s">
        <v>333</v>
      </c>
      <c r="C2521" s="42" t="s">
        <v>40</v>
      </c>
      <c r="D2521" s="43" t="s">
        <v>172</v>
      </c>
      <c r="E2521" s="53"/>
      <c r="F2521" s="53"/>
      <c r="G2521" s="53"/>
      <c r="H2521" s="53"/>
      <c r="I2521" s="54"/>
      <c r="J2521" s="50"/>
      <c r="K2521" s="54"/>
      <c r="L2521" s="55"/>
      <c r="M2521" s="59"/>
      <c r="N2521" s="59"/>
      <c r="O2521" s="53"/>
      <c r="P2521" s="53"/>
      <c r="Q2521" s="57">
        <f t="shared" si="1016"/>
        <v>0</v>
      </c>
      <c r="R2521" s="53"/>
      <c r="S2521" s="53">
        <f t="shared" si="1015"/>
        <v>0</v>
      </c>
      <c r="T2521" s="58"/>
      <c r="U2521" s="58"/>
      <c r="V2521" s="53">
        <f t="shared" si="1017"/>
        <v>0</v>
      </c>
      <c r="W2521" s="59"/>
      <c r="X2521" s="6"/>
    </row>
    <row r="2522" spans="1:24" s="35" customFormat="1" ht="15.75" x14ac:dyDescent="0.25">
      <c r="A2522" s="33" t="s">
        <v>294</v>
      </c>
      <c r="B2522" s="33" t="s">
        <v>333</v>
      </c>
      <c r="C2522" s="42" t="s">
        <v>41</v>
      </c>
      <c r="D2522" s="43" t="s">
        <v>171</v>
      </c>
      <c r="E2522" s="53"/>
      <c r="F2522" s="53"/>
      <c r="G2522" s="53"/>
      <c r="H2522" s="53"/>
      <c r="I2522" s="54"/>
      <c r="J2522" s="50"/>
      <c r="K2522" s="54"/>
      <c r="L2522" s="55"/>
      <c r="M2522" s="59"/>
      <c r="N2522" s="59"/>
      <c r="O2522" s="53"/>
      <c r="P2522" s="53"/>
      <c r="Q2522" s="57">
        <f t="shared" si="1016"/>
        <v>0</v>
      </c>
      <c r="R2522" s="53"/>
      <c r="S2522" s="53">
        <f t="shared" si="1015"/>
        <v>0</v>
      </c>
      <c r="T2522" s="58"/>
      <c r="U2522" s="58"/>
      <c r="V2522" s="53">
        <f t="shared" si="1017"/>
        <v>0</v>
      </c>
      <c r="W2522" s="59"/>
      <c r="X2522" s="6"/>
    </row>
    <row r="2523" spans="1:24" s="35" customFormat="1" ht="15.75" x14ac:dyDescent="0.25">
      <c r="A2523" s="33" t="s">
        <v>294</v>
      </c>
      <c r="B2523" s="33" t="s">
        <v>333</v>
      </c>
      <c r="C2523" s="42" t="s">
        <v>42</v>
      </c>
      <c r="D2523" s="43" t="s">
        <v>192</v>
      </c>
      <c r="E2523" s="53"/>
      <c r="F2523" s="53"/>
      <c r="G2523" s="53"/>
      <c r="H2523" s="53"/>
      <c r="I2523" s="54"/>
      <c r="J2523" s="50"/>
      <c r="K2523" s="54"/>
      <c r="L2523" s="55"/>
      <c r="M2523" s="59"/>
      <c r="N2523" s="59"/>
      <c r="O2523" s="53"/>
      <c r="P2523" s="53"/>
      <c r="Q2523" s="57">
        <f t="shared" si="1016"/>
        <v>0</v>
      </c>
      <c r="R2523" s="53"/>
      <c r="S2523" s="53">
        <f t="shared" si="1015"/>
        <v>0</v>
      </c>
      <c r="T2523" s="58"/>
      <c r="U2523" s="58"/>
      <c r="V2523" s="53">
        <f t="shared" si="1017"/>
        <v>0</v>
      </c>
      <c r="W2523" s="59"/>
      <c r="X2523" s="6"/>
    </row>
    <row r="2524" spans="1:24" s="35" customFormat="1" ht="15.75" x14ac:dyDescent="0.25">
      <c r="A2524" s="33" t="s">
        <v>294</v>
      </c>
      <c r="B2524" s="33" t="s">
        <v>333</v>
      </c>
      <c r="C2524" s="42" t="s">
        <v>43</v>
      </c>
      <c r="D2524" s="43" t="s">
        <v>193</v>
      </c>
      <c r="E2524" s="53"/>
      <c r="F2524" s="53"/>
      <c r="G2524" s="53"/>
      <c r="H2524" s="53"/>
      <c r="I2524" s="54"/>
      <c r="J2524" s="50"/>
      <c r="K2524" s="54"/>
      <c r="L2524" s="55"/>
      <c r="M2524" s="59"/>
      <c r="N2524" s="59"/>
      <c r="O2524" s="53"/>
      <c r="P2524" s="53"/>
      <c r="Q2524" s="57">
        <f t="shared" si="1016"/>
        <v>0</v>
      </c>
      <c r="R2524" s="53"/>
      <c r="S2524" s="53">
        <f t="shared" si="1015"/>
        <v>0</v>
      </c>
      <c r="T2524" s="58"/>
      <c r="U2524" s="58"/>
      <c r="V2524" s="53">
        <f t="shared" si="1017"/>
        <v>0</v>
      </c>
      <c r="W2524" s="59"/>
      <c r="X2524" s="6"/>
    </row>
    <row r="2525" spans="1:24" s="35" customFormat="1" ht="15.75" x14ac:dyDescent="0.25">
      <c r="A2525" s="33" t="s">
        <v>294</v>
      </c>
      <c r="B2525" s="33" t="s">
        <v>333</v>
      </c>
      <c r="C2525" s="42" t="s">
        <v>44</v>
      </c>
      <c r="D2525" s="43" t="s">
        <v>173</v>
      </c>
      <c r="E2525" s="53">
        <v>48496</v>
      </c>
      <c r="F2525" s="53">
        <f>ROUND(E2525/12*7,2)</f>
        <v>28289.33</v>
      </c>
      <c r="G2525" s="99">
        <v>25709</v>
      </c>
      <c r="H2525" s="99">
        <v>25124</v>
      </c>
      <c r="I2525" s="119"/>
      <c r="J2525" s="55"/>
      <c r="K2525" s="54">
        <f>G2525-F2525</f>
        <v>-2580.3300000000017</v>
      </c>
      <c r="L2525" s="55">
        <f>ROUND(K2525*100/-F2525,2)</f>
        <v>9.1199999999999992</v>
      </c>
      <c r="M2525" s="59"/>
      <c r="N2525" s="59"/>
      <c r="O2525" s="53">
        <v>1757</v>
      </c>
      <c r="P2525" s="53">
        <v>1757</v>
      </c>
      <c r="Q2525" s="57">
        <f t="shared" si="1016"/>
        <v>0</v>
      </c>
      <c r="R2525" s="74">
        <v>83</v>
      </c>
      <c r="S2525" s="53">
        <f>ROUND(R2525/12*7,0)</f>
        <v>48</v>
      </c>
      <c r="T2525" s="58">
        <v>44</v>
      </c>
      <c r="U2525" s="58">
        <v>43</v>
      </c>
      <c r="V2525" s="53">
        <f t="shared" si="1017"/>
        <v>1</v>
      </c>
      <c r="W2525" s="59"/>
      <c r="X2525" s="6"/>
    </row>
    <row r="2526" spans="1:24" s="35" customFormat="1" ht="15.75" x14ac:dyDescent="0.25">
      <c r="A2526" s="33" t="s">
        <v>294</v>
      </c>
      <c r="B2526" s="33" t="s">
        <v>333</v>
      </c>
      <c r="C2526" s="42" t="s">
        <v>45</v>
      </c>
      <c r="D2526" s="43" t="s">
        <v>187</v>
      </c>
      <c r="E2526" s="53"/>
      <c r="F2526" s="53"/>
      <c r="G2526" s="53"/>
      <c r="H2526" s="53"/>
      <c r="I2526" s="54"/>
      <c r="J2526" s="50"/>
      <c r="K2526" s="54"/>
      <c r="L2526" s="55"/>
      <c r="M2526" s="59"/>
      <c r="N2526" s="59"/>
      <c r="O2526" s="53"/>
      <c r="P2526" s="53"/>
      <c r="Q2526" s="57">
        <f t="shared" si="1016"/>
        <v>0</v>
      </c>
      <c r="R2526" s="53"/>
      <c r="S2526" s="53">
        <f t="shared" ref="S2526:S2536" si="1018">ROUND(R2526/12*3,0)</f>
        <v>0</v>
      </c>
      <c r="T2526" s="58"/>
      <c r="U2526" s="58"/>
      <c r="V2526" s="53">
        <f t="shared" si="1017"/>
        <v>0</v>
      </c>
      <c r="W2526" s="59"/>
      <c r="X2526" s="6"/>
    </row>
    <row r="2527" spans="1:24" s="35" customFormat="1" ht="15.75" x14ac:dyDescent="0.25">
      <c r="A2527" s="33" t="s">
        <v>294</v>
      </c>
      <c r="B2527" s="33" t="s">
        <v>333</v>
      </c>
      <c r="C2527" s="42" t="s">
        <v>46</v>
      </c>
      <c r="D2527" s="43" t="s">
        <v>194</v>
      </c>
      <c r="E2527" s="53"/>
      <c r="F2527" s="53"/>
      <c r="G2527" s="53"/>
      <c r="H2527" s="53"/>
      <c r="I2527" s="54"/>
      <c r="J2527" s="50"/>
      <c r="K2527" s="54"/>
      <c r="L2527" s="55"/>
      <c r="M2527" s="59"/>
      <c r="N2527" s="59"/>
      <c r="O2527" s="53"/>
      <c r="P2527" s="53"/>
      <c r="Q2527" s="57">
        <f t="shared" si="1016"/>
        <v>0</v>
      </c>
      <c r="R2527" s="53"/>
      <c r="S2527" s="53">
        <f t="shared" si="1018"/>
        <v>0</v>
      </c>
      <c r="T2527" s="58"/>
      <c r="U2527" s="58"/>
      <c r="V2527" s="53">
        <f t="shared" si="1017"/>
        <v>0</v>
      </c>
      <c r="W2527" s="59"/>
      <c r="X2527" s="6"/>
    </row>
    <row r="2528" spans="1:24" s="35" customFormat="1" ht="15.75" x14ac:dyDescent="0.25">
      <c r="A2528" s="33" t="s">
        <v>294</v>
      </c>
      <c r="B2528" s="33" t="s">
        <v>333</v>
      </c>
      <c r="C2528" s="42" t="s">
        <v>47</v>
      </c>
      <c r="D2528" s="43" t="s">
        <v>121</v>
      </c>
      <c r="E2528" s="53"/>
      <c r="F2528" s="53"/>
      <c r="G2528" s="53"/>
      <c r="H2528" s="53"/>
      <c r="I2528" s="54"/>
      <c r="J2528" s="50"/>
      <c r="K2528" s="54"/>
      <c r="L2528" s="55"/>
      <c r="M2528" s="59"/>
      <c r="N2528" s="59"/>
      <c r="O2528" s="53"/>
      <c r="P2528" s="53"/>
      <c r="Q2528" s="57">
        <f t="shared" si="1016"/>
        <v>0</v>
      </c>
      <c r="R2528" s="53"/>
      <c r="S2528" s="53">
        <f t="shared" si="1018"/>
        <v>0</v>
      </c>
      <c r="T2528" s="58"/>
      <c r="U2528" s="58"/>
      <c r="V2528" s="53">
        <f t="shared" si="1017"/>
        <v>0</v>
      </c>
      <c r="W2528" s="59"/>
      <c r="X2528" s="6"/>
    </row>
    <row r="2529" spans="1:26" s="35" customFormat="1" ht="15.75" x14ac:dyDescent="0.25">
      <c r="A2529" s="33" t="s">
        <v>294</v>
      </c>
      <c r="B2529" s="33" t="s">
        <v>333</v>
      </c>
      <c r="C2529" s="42" t="s">
        <v>48</v>
      </c>
      <c r="D2529" s="43" t="s">
        <v>195</v>
      </c>
      <c r="E2529" s="53"/>
      <c r="F2529" s="53"/>
      <c r="G2529" s="53"/>
      <c r="H2529" s="53"/>
      <c r="I2529" s="54"/>
      <c r="J2529" s="50"/>
      <c r="K2529" s="54"/>
      <c r="L2529" s="55"/>
      <c r="M2529" s="59"/>
      <c r="N2529" s="59"/>
      <c r="O2529" s="53"/>
      <c r="P2529" s="53"/>
      <c r="Q2529" s="57">
        <f t="shared" si="1016"/>
        <v>0</v>
      </c>
      <c r="R2529" s="53"/>
      <c r="S2529" s="53">
        <f t="shared" si="1018"/>
        <v>0</v>
      </c>
      <c r="T2529" s="58"/>
      <c r="U2529" s="58"/>
      <c r="V2529" s="53">
        <f t="shared" si="1017"/>
        <v>0</v>
      </c>
      <c r="W2529" s="59"/>
      <c r="X2529" s="6"/>
    </row>
    <row r="2530" spans="1:26" s="35" customFormat="1" ht="31.5" x14ac:dyDescent="0.25">
      <c r="A2530" s="33" t="s">
        <v>294</v>
      </c>
      <c r="B2530" s="33" t="s">
        <v>333</v>
      </c>
      <c r="C2530" s="42" t="s">
        <v>128</v>
      </c>
      <c r="D2530" s="43" t="s">
        <v>118</v>
      </c>
      <c r="E2530" s="53"/>
      <c r="F2530" s="53"/>
      <c r="G2530" s="53"/>
      <c r="H2530" s="53"/>
      <c r="I2530" s="54"/>
      <c r="J2530" s="50"/>
      <c r="K2530" s="54"/>
      <c r="L2530" s="55"/>
      <c r="M2530" s="59"/>
      <c r="N2530" s="59"/>
      <c r="O2530" s="53"/>
      <c r="P2530" s="53"/>
      <c r="Q2530" s="57">
        <f t="shared" si="1016"/>
        <v>0</v>
      </c>
      <c r="R2530" s="53"/>
      <c r="S2530" s="53">
        <f t="shared" si="1018"/>
        <v>0</v>
      </c>
      <c r="T2530" s="58"/>
      <c r="U2530" s="58"/>
      <c r="V2530" s="53">
        <f t="shared" si="1017"/>
        <v>0</v>
      </c>
      <c r="W2530" s="59"/>
      <c r="X2530" s="6"/>
    </row>
    <row r="2531" spans="1:26" s="35" customFormat="1" ht="15.75" x14ac:dyDescent="0.25">
      <c r="A2531" s="33" t="s">
        <v>294</v>
      </c>
      <c r="B2531" s="33" t="s">
        <v>333</v>
      </c>
      <c r="C2531" s="42" t="s">
        <v>47</v>
      </c>
      <c r="D2531" s="43" t="s">
        <v>121</v>
      </c>
      <c r="E2531" s="53"/>
      <c r="F2531" s="53"/>
      <c r="G2531" s="53"/>
      <c r="H2531" s="53"/>
      <c r="I2531" s="54"/>
      <c r="J2531" s="50"/>
      <c r="K2531" s="54"/>
      <c r="L2531" s="55"/>
      <c r="M2531" s="59"/>
      <c r="N2531" s="59"/>
      <c r="O2531" s="53"/>
      <c r="P2531" s="53"/>
      <c r="Q2531" s="57">
        <f t="shared" si="1016"/>
        <v>0</v>
      </c>
      <c r="R2531" s="53"/>
      <c r="S2531" s="53">
        <f t="shared" si="1018"/>
        <v>0</v>
      </c>
      <c r="T2531" s="58"/>
      <c r="U2531" s="58"/>
      <c r="V2531" s="53">
        <f t="shared" si="1017"/>
        <v>0</v>
      </c>
      <c r="W2531" s="59"/>
      <c r="X2531" s="6"/>
    </row>
    <row r="2532" spans="1:26" s="35" customFormat="1" ht="31.5" x14ac:dyDescent="0.25">
      <c r="A2532" s="33" t="s">
        <v>294</v>
      </c>
      <c r="B2532" s="33" t="s">
        <v>333</v>
      </c>
      <c r="C2532" s="42" t="s">
        <v>49</v>
      </c>
      <c r="D2532" s="43" t="s">
        <v>196</v>
      </c>
      <c r="E2532" s="53"/>
      <c r="F2532" s="53"/>
      <c r="G2532" s="53"/>
      <c r="H2532" s="53"/>
      <c r="I2532" s="54"/>
      <c r="J2532" s="50"/>
      <c r="K2532" s="54"/>
      <c r="L2532" s="55"/>
      <c r="M2532" s="59"/>
      <c r="N2532" s="59"/>
      <c r="O2532" s="53"/>
      <c r="P2532" s="53"/>
      <c r="Q2532" s="57">
        <f t="shared" si="1016"/>
        <v>0</v>
      </c>
      <c r="R2532" s="53"/>
      <c r="S2532" s="53">
        <f t="shared" si="1018"/>
        <v>0</v>
      </c>
      <c r="T2532" s="58"/>
      <c r="U2532" s="58"/>
      <c r="V2532" s="53">
        <f t="shared" si="1017"/>
        <v>0</v>
      </c>
      <c r="W2532" s="59"/>
      <c r="X2532" s="6"/>
    </row>
    <row r="2533" spans="1:26" s="35" customFormat="1" ht="31.5" x14ac:dyDescent="0.25">
      <c r="A2533" s="33" t="s">
        <v>294</v>
      </c>
      <c r="B2533" s="33" t="s">
        <v>333</v>
      </c>
      <c r="C2533" s="42" t="s">
        <v>197</v>
      </c>
      <c r="D2533" s="43" t="s">
        <v>198</v>
      </c>
      <c r="E2533" s="53"/>
      <c r="F2533" s="53"/>
      <c r="G2533" s="53"/>
      <c r="H2533" s="53"/>
      <c r="I2533" s="54"/>
      <c r="J2533" s="50"/>
      <c r="K2533" s="54"/>
      <c r="L2533" s="55"/>
      <c r="M2533" s="59"/>
      <c r="N2533" s="59"/>
      <c r="O2533" s="53"/>
      <c r="P2533" s="53"/>
      <c r="Q2533" s="57">
        <f t="shared" si="1016"/>
        <v>0</v>
      </c>
      <c r="R2533" s="53"/>
      <c r="S2533" s="53">
        <f t="shared" si="1018"/>
        <v>0</v>
      </c>
      <c r="T2533" s="58"/>
      <c r="U2533" s="58"/>
      <c r="V2533" s="53">
        <f t="shared" si="1017"/>
        <v>0</v>
      </c>
      <c r="W2533" s="59"/>
      <c r="X2533" s="6"/>
    </row>
    <row r="2534" spans="1:26" s="35" customFormat="1" ht="47.25" x14ac:dyDescent="0.25">
      <c r="A2534" s="33" t="s">
        <v>294</v>
      </c>
      <c r="B2534" s="33" t="s">
        <v>333</v>
      </c>
      <c r="C2534" s="42" t="s">
        <v>199</v>
      </c>
      <c r="D2534" s="43" t="s">
        <v>200</v>
      </c>
      <c r="E2534" s="53"/>
      <c r="F2534" s="53"/>
      <c r="G2534" s="53"/>
      <c r="H2534" s="53"/>
      <c r="I2534" s="54"/>
      <c r="J2534" s="50"/>
      <c r="K2534" s="54"/>
      <c r="L2534" s="55"/>
      <c r="M2534" s="59"/>
      <c r="N2534" s="59"/>
      <c r="O2534" s="53"/>
      <c r="P2534" s="53"/>
      <c r="Q2534" s="57">
        <f t="shared" si="1016"/>
        <v>0</v>
      </c>
      <c r="R2534" s="53"/>
      <c r="S2534" s="53">
        <f t="shared" si="1018"/>
        <v>0</v>
      </c>
      <c r="T2534" s="58"/>
      <c r="U2534" s="58"/>
      <c r="V2534" s="53">
        <f t="shared" si="1017"/>
        <v>0</v>
      </c>
      <c r="W2534" s="59"/>
      <c r="X2534" s="6"/>
      <c r="Y2534" s="177"/>
      <c r="Z2534" s="177"/>
    </row>
    <row r="2535" spans="1:26" s="35" customFormat="1" ht="31.5" x14ac:dyDescent="0.25">
      <c r="A2535" s="33" t="s">
        <v>294</v>
      </c>
      <c r="B2535" s="33" t="s">
        <v>333</v>
      </c>
      <c r="C2535" s="42" t="s">
        <v>201</v>
      </c>
      <c r="D2535" s="43" t="s">
        <v>202</v>
      </c>
      <c r="E2535" s="53"/>
      <c r="F2535" s="53"/>
      <c r="G2535" s="53"/>
      <c r="H2535" s="53"/>
      <c r="I2535" s="54"/>
      <c r="J2535" s="50"/>
      <c r="K2535" s="54"/>
      <c r="L2535" s="55"/>
      <c r="M2535" s="59"/>
      <c r="N2535" s="59"/>
      <c r="O2535" s="53"/>
      <c r="P2535" s="53"/>
      <c r="Q2535" s="57">
        <f t="shared" si="1016"/>
        <v>0</v>
      </c>
      <c r="R2535" s="53"/>
      <c r="S2535" s="53">
        <f t="shared" si="1018"/>
        <v>0</v>
      </c>
      <c r="T2535" s="58"/>
      <c r="U2535" s="58"/>
      <c r="V2535" s="53">
        <f t="shared" si="1017"/>
        <v>0</v>
      </c>
      <c r="W2535" s="59"/>
      <c r="X2535" s="6"/>
    </row>
    <row r="2536" spans="1:26" s="35" customFormat="1" ht="47.25" x14ac:dyDescent="0.25">
      <c r="A2536" s="33" t="s">
        <v>294</v>
      </c>
      <c r="B2536" s="33" t="s">
        <v>333</v>
      </c>
      <c r="C2536" s="42" t="s">
        <v>203</v>
      </c>
      <c r="D2536" s="43" t="s">
        <v>204</v>
      </c>
      <c r="E2536" s="53"/>
      <c r="F2536" s="53"/>
      <c r="G2536" s="53"/>
      <c r="H2536" s="53"/>
      <c r="I2536" s="54"/>
      <c r="J2536" s="50"/>
      <c r="K2536" s="54"/>
      <c r="L2536" s="55"/>
      <c r="M2536" s="59"/>
      <c r="N2536" s="59"/>
      <c r="O2536" s="53"/>
      <c r="P2536" s="53"/>
      <c r="Q2536" s="57">
        <f t="shared" si="1016"/>
        <v>0</v>
      </c>
      <c r="R2536" s="53"/>
      <c r="S2536" s="53">
        <f t="shared" si="1018"/>
        <v>0</v>
      </c>
      <c r="T2536" s="58"/>
      <c r="U2536" s="58"/>
      <c r="V2536" s="53">
        <f t="shared" si="1017"/>
        <v>0</v>
      </c>
      <c r="W2536" s="59"/>
      <c r="X2536" s="6"/>
    </row>
    <row r="2537" spans="1:26" s="35" customFormat="1" ht="31.5" x14ac:dyDescent="0.25">
      <c r="A2537" s="33" t="s">
        <v>294</v>
      </c>
      <c r="B2537" s="22" t="s">
        <v>334</v>
      </c>
      <c r="C2537" s="23" t="s">
        <v>102</v>
      </c>
      <c r="D2537" s="32" t="s">
        <v>50</v>
      </c>
      <c r="E2537" s="64">
        <f>SUM(E2538:E2584)</f>
        <v>35920</v>
      </c>
      <c r="F2537" s="64">
        <f>SUM(F2538:F2584)</f>
        <v>28594</v>
      </c>
      <c r="G2537" s="64">
        <f>SUM(G2538:G2584)</f>
        <v>66665.63</v>
      </c>
      <c r="H2537" s="64">
        <f>SUM(H2538:H2584)</f>
        <v>34435</v>
      </c>
      <c r="I2537" s="64">
        <f>SUM(I2538:I2584)</f>
        <v>37248.129999999997</v>
      </c>
      <c r="J2537" s="55">
        <f>ROUND(I2537/F2537*100,2)</f>
        <v>130.27000000000001</v>
      </c>
      <c r="K2537" s="64">
        <f>SUM(K2538:K2584)</f>
        <v>-66</v>
      </c>
      <c r="L2537" s="55">
        <f>ROUND(K2537*100/-F2537,2)</f>
        <v>0.23</v>
      </c>
      <c r="M2537" s="64"/>
      <c r="N2537" s="64"/>
      <c r="O2537" s="64">
        <f t="shared" ref="O2537:V2537" si="1019">SUM(O2538:O2581)</f>
        <v>0</v>
      </c>
      <c r="P2537" s="64">
        <f t="shared" si="1019"/>
        <v>0</v>
      </c>
      <c r="Q2537" s="126">
        <f t="shared" si="1019"/>
        <v>0</v>
      </c>
      <c r="R2537" s="64">
        <f t="shared" si="1019"/>
        <v>0</v>
      </c>
      <c r="S2537" s="64">
        <f t="shared" si="1019"/>
        <v>0</v>
      </c>
      <c r="T2537" s="136">
        <f t="shared" si="1019"/>
        <v>0</v>
      </c>
      <c r="U2537" s="136">
        <f t="shared" si="1019"/>
        <v>0</v>
      </c>
      <c r="V2537" s="64">
        <f t="shared" si="1019"/>
        <v>0</v>
      </c>
      <c r="W2537" s="64"/>
      <c r="X2537" s="6"/>
    </row>
    <row r="2538" spans="1:26" s="35" customFormat="1" ht="63" x14ac:dyDescent="0.25">
      <c r="A2538" s="33" t="s">
        <v>294</v>
      </c>
      <c r="B2538" s="44" t="s">
        <v>334</v>
      </c>
      <c r="C2538" s="23" t="s">
        <v>102</v>
      </c>
      <c r="D2538" s="43" t="s">
        <v>205</v>
      </c>
      <c r="E2538" s="53"/>
      <c r="F2538" s="53"/>
      <c r="G2538" s="53"/>
      <c r="H2538" s="53"/>
      <c r="I2538" s="54"/>
      <c r="J2538" s="50"/>
      <c r="K2538" s="54"/>
      <c r="L2538" s="55"/>
      <c r="M2538" s="59"/>
      <c r="N2538" s="59"/>
      <c r="O2538" s="53"/>
      <c r="P2538" s="53"/>
      <c r="Q2538" s="57">
        <f>O2538-P2538</f>
        <v>0</v>
      </c>
      <c r="R2538" s="53"/>
      <c r="S2538" s="53">
        <f>ROUND(R2538/12*3,0)</f>
        <v>0</v>
      </c>
      <c r="T2538" s="58"/>
      <c r="U2538" s="58"/>
      <c r="V2538" s="53">
        <f>T2538-U2538</f>
        <v>0</v>
      </c>
      <c r="W2538" s="59"/>
      <c r="X2538" s="6"/>
    </row>
    <row r="2539" spans="1:26" s="35" customFormat="1" ht="15.75" x14ac:dyDescent="0.25">
      <c r="A2539" s="33" t="s">
        <v>294</v>
      </c>
      <c r="B2539" s="44" t="s">
        <v>334</v>
      </c>
      <c r="C2539" s="23" t="s">
        <v>366</v>
      </c>
      <c r="D2539" s="43" t="s">
        <v>369</v>
      </c>
      <c r="E2539" s="53"/>
      <c r="F2539" s="53"/>
      <c r="G2539" s="53"/>
      <c r="H2539" s="53"/>
      <c r="I2539" s="119"/>
      <c r="J2539" s="55"/>
      <c r="K2539" s="54"/>
      <c r="L2539" s="55"/>
      <c r="M2539" s="59"/>
      <c r="N2539" s="59"/>
      <c r="O2539" s="53"/>
      <c r="P2539" s="53"/>
      <c r="Q2539" s="57"/>
      <c r="R2539" s="53"/>
      <c r="S2539" s="53"/>
      <c r="T2539" s="58"/>
      <c r="U2539" s="58"/>
      <c r="V2539" s="53"/>
      <c r="W2539" s="59"/>
      <c r="X2539" s="6"/>
    </row>
    <row r="2540" spans="1:26" s="35" customFormat="1" ht="15.75" x14ac:dyDescent="0.25">
      <c r="A2540" s="33" t="s">
        <v>294</v>
      </c>
      <c r="B2540" s="44" t="s">
        <v>334</v>
      </c>
      <c r="C2540" s="23" t="s">
        <v>367</v>
      </c>
      <c r="D2540" s="43" t="s">
        <v>370</v>
      </c>
      <c r="E2540" s="53"/>
      <c r="F2540" s="53"/>
      <c r="G2540" s="53"/>
      <c r="H2540" s="53"/>
      <c r="I2540" s="54"/>
      <c r="J2540" s="50"/>
      <c r="K2540" s="54"/>
      <c r="L2540" s="55"/>
      <c r="M2540" s="59"/>
      <c r="N2540" s="59"/>
      <c r="O2540" s="53"/>
      <c r="P2540" s="53"/>
      <c r="Q2540" s="57"/>
      <c r="R2540" s="53"/>
      <c r="S2540" s="53"/>
      <c r="T2540" s="58"/>
      <c r="U2540" s="58"/>
      <c r="V2540" s="53"/>
      <c r="W2540" s="59"/>
      <c r="X2540" s="6"/>
    </row>
    <row r="2541" spans="1:26" s="35" customFormat="1" ht="31.5" x14ac:dyDescent="0.25">
      <c r="A2541" s="33" t="s">
        <v>294</v>
      </c>
      <c r="B2541" s="44" t="s">
        <v>334</v>
      </c>
      <c r="C2541" s="23" t="s">
        <v>368</v>
      </c>
      <c r="D2541" s="43" t="s">
        <v>371</v>
      </c>
      <c r="E2541" s="53"/>
      <c r="F2541" s="53"/>
      <c r="G2541" s="53"/>
      <c r="H2541" s="53"/>
      <c r="I2541" s="119"/>
      <c r="J2541" s="55"/>
      <c r="K2541" s="119"/>
      <c r="L2541" s="55"/>
      <c r="M2541" s="59"/>
      <c r="N2541" s="59"/>
      <c r="O2541" s="53"/>
      <c r="P2541" s="53"/>
      <c r="Q2541" s="59"/>
      <c r="R2541" s="53"/>
      <c r="S2541" s="53"/>
      <c r="T2541" s="53"/>
      <c r="U2541" s="53"/>
      <c r="V2541" s="53"/>
      <c r="W2541" s="59"/>
      <c r="X2541" s="6"/>
    </row>
    <row r="2542" spans="1:26" s="35" customFormat="1" ht="31.5" x14ac:dyDescent="0.25">
      <c r="A2542" s="33" t="s">
        <v>294</v>
      </c>
      <c r="B2542" s="44" t="s">
        <v>334</v>
      </c>
      <c r="C2542" s="37" t="s">
        <v>206</v>
      </c>
      <c r="D2542" s="43" t="s">
        <v>207</v>
      </c>
      <c r="E2542" s="53"/>
      <c r="F2542" s="53"/>
      <c r="G2542" s="53"/>
      <c r="H2542" s="53"/>
      <c r="I2542" s="54"/>
      <c r="J2542" s="50"/>
      <c r="K2542" s="54"/>
      <c r="L2542" s="55"/>
      <c r="M2542" s="59"/>
      <c r="N2542" s="59"/>
      <c r="O2542" s="53"/>
      <c r="P2542" s="53"/>
      <c r="Q2542" s="57">
        <f t="shared" ref="Q2542:Q2579" si="1020">O2542-P2542</f>
        <v>0</v>
      </c>
      <c r="R2542" s="53"/>
      <c r="S2542" s="53">
        <f t="shared" ref="S2542:S2579" si="1021">ROUND(R2542/12*3,0)</f>
        <v>0</v>
      </c>
      <c r="T2542" s="58"/>
      <c r="U2542" s="58"/>
      <c r="V2542" s="53">
        <f t="shared" ref="V2542:V2579" si="1022">T2542-U2542</f>
        <v>0</v>
      </c>
      <c r="W2542" s="59"/>
      <c r="X2542" s="6"/>
    </row>
    <row r="2543" spans="1:26" s="35" customFormat="1" ht="31.5" x14ac:dyDescent="0.25">
      <c r="A2543" s="33" t="s">
        <v>294</v>
      </c>
      <c r="B2543" s="44" t="s">
        <v>334</v>
      </c>
      <c r="C2543" s="37" t="s">
        <v>208</v>
      </c>
      <c r="D2543" s="43" t="s">
        <v>209</v>
      </c>
      <c r="E2543" s="53">
        <v>7531</v>
      </c>
      <c r="F2543" s="53">
        <f>ROUND(E2543/12*7,0)</f>
        <v>4393</v>
      </c>
      <c r="G2543" s="59">
        <v>6021.17</v>
      </c>
      <c r="H2543" s="99">
        <v>5351</v>
      </c>
      <c r="I2543" s="119">
        <f t="shared" ref="I2543" si="1023">G2543-F2543</f>
        <v>1628.17</v>
      </c>
      <c r="J2543" s="55">
        <f t="shared" ref="J2543" si="1024">ROUND(I2543/F2543*100,2)</f>
        <v>37.06</v>
      </c>
      <c r="K2543" s="54"/>
      <c r="L2543" s="55"/>
      <c r="M2543" s="59"/>
      <c r="N2543" s="59"/>
      <c r="O2543" s="53"/>
      <c r="P2543" s="53"/>
      <c r="Q2543" s="57">
        <f t="shared" si="1020"/>
        <v>0</v>
      </c>
      <c r="R2543" s="53"/>
      <c r="S2543" s="53">
        <f t="shared" si="1021"/>
        <v>0</v>
      </c>
      <c r="T2543" s="58"/>
      <c r="U2543" s="58"/>
      <c r="V2543" s="53">
        <f t="shared" si="1022"/>
        <v>0</v>
      </c>
      <c r="W2543" s="59"/>
      <c r="X2543" s="6"/>
    </row>
    <row r="2544" spans="1:26" s="35" customFormat="1" ht="15.75" x14ac:dyDescent="0.25">
      <c r="A2544" s="33" t="s">
        <v>294</v>
      </c>
      <c r="B2544" s="44" t="s">
        <v>334</v>
      </c>
      <c r="C2544" s="37" t="s">
        <v>210</v>
      </c>
      <c r="D2544" s="43" t="s">
        <v>223</v>
      </c>
      <c r="E2544" s="53"/>
      <c r="F2544" s="53"/>
      <c r="G2544" s="99"/>
      <c r="H2544" s="53"/>
      <c r="I2544" s="54"/>
      <c r="J2544" s="50"/>
      <c r="K2544" s="54"/>
      <c r="L2544" s="55"/>
      <c r="M2544" s="59"/>
      <c r="N2544" s="59"/>
      <c r="O2544" s="53"/>
      <c r="P2544" s="53"/>
      <c r="Q2544" s="57">
        <f t="shared" si="1020"/>
        <v>0</v>
      </c>
      <c r="R2544" s="53"/>
      <c r="S2544" s="53">
        <f t="shared" si="1021"/>
        <v>0</v>
      </c>
      <c r="T2544" s="58"/>
      <c r="U2544" s="58"/>
      <c r="V2544" s="53">
        <f t="shared" si="1022"/>
        <v>0</v>
      </c>
      <c r="W2544" s="59"/>
      <c r="X2544" s="6"/>
    </row>
    <row r="2545" spans="1:27" s="35" customFormat="1" ht="31.5" x14ac:dyDescent="0.25">
      <c r="A2545" s="33" t="s">
        <v>294</v>
      </c>
      <c r="B2545" s="44" t="s">
        <v>334</v>
      </c>
      <c r="C2545" s="37" t="s">
        <v>211</v>
      </c>
      <c r="D2545" s="43" t="s">
        <v>212</v>
      </c>
      <c r="E2545" s="53"/>
      <c r="F2545" s="53"/>
      <c r="G2545" s="99"/>
      <c r="H2545" s="53"/>
      <c r="I2545" s="54"/>
      <c r="J2545" s="50"/>
      <c r="K2545" s="54"/>
      <c r="L2545" s="55"/>
      <c r="M2545" s="59"/>
      <c r="N2545" s="59"/>
      <c r="O2545" s="53"/>
      <c r="P2545" s="53"/>
      <c r="Q2545" s="57">
        <f t="shared" si="1020"/>
        <v>0</v>
      </c>
      <c r="R2545" s="53"/>
      <c r="S2545" s="53">
        <f t="shared" si="1021"/>
        <v>0</v>
      </c>
      <c r="T2545" s="58"/>
      <c r="U2545" s="58"/>
      <c r="V2545" s="53">
        <f t="shared" si="1022"/>
        <v>0</v>
      </c>
      <c r="W2545" s="59"/>
      <c r="X2545" s="6"/>
    </row>
    <row r="2546" spans="1:27" s="35" customFormat="1" ht="15.75" x14ac:dyDescent="0.25">
      <c r="A2546" s="33" t="s">
        <v>294</v>
      </c>
      <c r="B2546" s="44" t="s">
        <v>334</v>
      </c>
      <c r="C2546" s="37" t="s">
        <v>213</v>
      </c>
      <c r="D2546" s="43" t="s">
        <v>214</v>
      </c>
      <c r="E2546" s="53"/>
      <c r="F2546" s="53"/>
      <c r="G2546" s="99"/>
      <c r="H2546" s="53"/>
      <c r="I2546" s="54"/>
      <c r="J2546" s="50"/>
      <c r="K2546" s="54"/>
      <c r="L2546" s="55"/>
      <c r="M2546" s="59"/>
      <c r="N2546" s="59"/>
      <c r="O2546" s="53"/>
      <c r="P2546" s="53"/>
      <c r="Q2546" s="57">
        <f t="shared" si="1020"/>
        <v>0</v>
      </c>
      <c r="R2546" s="53"/>
      <c r="S2546" s="53">
        <f t="shared" si="1021"/>
        <v>0</v>
      </c>
      <c r="T2546" s="58"/>
      <c r="U2546" s="58"/>
      <c r="V2546" s="53">
        <f t="shared" si="1022"/>
        <v>0</v>
      </c>
      <c r="W2546" s="59"/>
      <c r="X2546" s="6"/>
    </row>
    <row r="2547" spans="1:27" s="35" customFormat="1" ht="31.5" x14ac:dyDescent="0.25">
      <c r="A2547" s="33" t="s">
        <v>294</v>
      </c>
      <c r="B2547" s="44" t="s">
        <v>334</v>
      </c>
      <c r="C2547" s="37" t="s">
        <v>215</v>
      </c>
      <c r="D2547" s="43" t="s">
        <v>216</v>
      </c>
      <c r="E2547" s="53">
        <v>9892</v>
      </c>
      <c r="F2547" s="53">
        <f>ROUND(E2547/12*7,0)</f>
        <v>5770</v>
      </c>
      <c r="G2547" s="59">
        <v>39998.879999999997</v>
      </c>
      <c r="H2547" s="99">
        <v>9892</v>
      </c>
      <c r="I2547" s="119">
        <f t="shared" ref="I2547" si="1025">G2547-F2547</f>
        <v>34228.879999999997</v>
      </c>
      <c r="J2547" s="55">
        <f t="shared" ref="J2547" si="1026">ROUND(I2547/F2547*100,2)</f>
        <v>593.22</v>
      </c>
      <c r="K2547" s="54"/>
      <c r="L2547" s="55"/>
      <c r="M2547" s="59"/>
      <c r="N2547" s="59"/>
      <c r="O2547" s="53"/>
      <c r="P2547" s="53"/>
      <c r="Q2547" s="57">
        <f t="shared" si="1020"/>
        <v>0</v>
      </c>
      <c r="R2547" s="53"/>
      <c r="S2547" s="53">
        <f t="shared" si="1021"/>
        <v>0</v>
      </c>
      <c r="T2547" s="58"/>
      <c r="U2547" s="58"/>
      <c r="V2547" s="53">
        <f t="shared" si="1022"/>
        <v>0</v>
      </c>
      <c r="W2547" s="59"/>
      <c r="X2547" s="6"/>
      <c r="Y2547" s="177"/>
      <c r="Z2547" s="177"/>
      <c r="AA2547" s="177"/>
    </row>
    <row r="2548" spans="1:27" s="35" customFormat="1" ht="31.5" x14ac:dyDescent="0.25">
      <c r="A2548" s="33" t="s">
        <v>294</v>
      </c>
      <c r="B2548" s="44" t="s">
        <v>334</v>
      </c>
      <c r="C2548" s="37" t="s">
        <v>217</v>
      </c>
      <c r="D2548" s="43" t="s">
        <v>218</v>
      </c>
      <c r="E2548" s="53"/>
      <c r="F2548" s="53"/>
      <c r="G2548" s="53"/>
      <c r="H2548" s="53"/>
      <c r="I2548" s="54"/>
      <c r="J2548" s="50"/>
      <c r="K2548" s="54"/>
      <c r="L2548" s="55"/>
      <c r="M2548" s="59"/>
      <c r="N2548" s="59"/>
      <c r="O2548" s="53"/>
      <c r="P2548" s="53"/>
      <c r="Q2548" s="57">
        <f t="shared" si="1020"/>
        <v>0</v>
      </c>
      <c r="R2548" s="53"/>
      <c r="S2548" s="53">
        <f t="shared" si="1021"/>
        <v>0</v>
      </c>
      <c r="T2548" s="58"/>
      <c r="U2548" s="58"/>
      <c r="V2548" s="53">
        <f t="shared" si="1022"/>
        <v>0</v>
      </c>
      <c r="W2548" s="59"/>
      <c r="X2548" s="6"/>
    </row>
    <row r="2549" spans="1:27" s="35" customFormat="1" ht="31.5" x14ac:dyDescent="0.25">
      <c r="A2549" s="33" t="s">
        <v>294</v>
      </c>
      <c r="B2549" s="44" t="s">
        <v>334</v>
      </c>
      <c r="C2549" s="37" t="s">
        <v>219</v>
      </c>
      <c r="D2549" s="43" t="s">
        <v>220</v>
      </c>
      <c r="E2549" s="53"/>
      <c r="F2549" s="53"/>
      <c r="G2549" s="53"/>
      <c r="H2549" s="53"/>
      <c r="I2549" s="54"/>
      <c r="J2549" s="50"/>
      <c r="K2549" s="54"/>
      <c r="L2549" s="55"/>
      <c r="M2549" s="59"/>
      <c r="N2549" s="59"/>
      <c r="O2549" s="53"/>
      <c r="P2549" s="53"/>
      <c r="Q2549" s="57">
        <f t="shared" si="1020"/>
        <v>0</v>
      </c>
      <c r="R2549" s="53"/>
      <c r="S2549" s="53">
        <f t="shared" si="1021"/>
        <v>0</v>
      </c>
      <c r="T2549" s="58"/>
      <c r="U2549" s="58"/>
      <c r="V2549" s="53">
        <f t="shared" si="1022"/>
        <v>0</v>
      </c>
      <c r="W2549" s="59"/>
      <c r="X2549" s="6"/>
    </row>
    <row r="2550" spans="1:27" s="35" customFormat="1" ht="31.5" x14ac:dyDescent="0.25">
      <c r="A2550" s="33" t="s">
        <v>294</v>
      </c>
      <c r="B2550" s="44" t="s">
        <v>334</v>
      </c>
      <c r="C2550" s="37" t="s">
        <v>221</v>
      </c>
      <c r="D2550" s="43" t="s">
        <v>224</v>
      </c>
      <c r="E2550" s="53"/>
      <c r="F2550" s="53"/>
      <c r="G2550" s="53"/>
      <c r="H2550" s="53"/>
      <c r="I2550" s="54"/>
      <c r="J2550" s="50"/>
      <c r="K2550" s="54"/>
      <c r="L2550" s="55"/>
      <c r="M2550" s="59"/>
      <c r="N2550" s="59"/>
      <c r="O2550" s="53"/>
      <c r="P2550" s="53"/>
      <c r="Q2550" s="57">
        <f t="shared" si="1020"/>
        <v>0</v>
      </c>
      <c r="R2550" s="53"/>
      <c r="S2550" s="53">
        <f t="shared" si="1021"/>
        <v>0</v>
      </c>
      <c r="T2550" s="58"/>
      <c r="U2550" s="58"/>
      <c r="V2550" s="53">
        <f t="shared" si="1022"/>
        <v>0</v>
      </c>
      <c r="W2550" s="59"/>
      <c r="X2550" s="6"/>
    </row>
    <row r="2551" spans="1:27" s="35" customFormat="1" ht="31.5" x14ac:dyDescent="0.25">
      <c r="A2551" s="33" t="s">
        <v>294</v>
      </c>
      <c r="B2551" s="44" t="s">
        <v>334</v>
      </c>
      <c r="C2551" s="37" t="s">
        <v>222</v>
      </c>
      <c r="D2551" s="43" t="s">
        <v>225</v>
      </c>
      <c r="E2551" s="53"/>
      <c r="F2551" s="53"/>
      <c r="G2551" s="53"/>
      <c r="H2551" s="53"/>
      <c r="I2551" s="54"/>
      <c r="J2551" s="50"/>
      <c r="K2551" s="54"/>
      <c r="L2551" s="55"/>
      <c r="M2551" s="59"/>
      <c r="N2551" s="59"/>
      <c r="O2551" s="53"/>
      <c r="P2551" s="53"/>
      <c r="Q2551" s="57">
        <f t="shared" si="1020"/>
        <v>0</v>
      </c>
      <c r="R2551" s="53"/>
      <c r="S2551" s="53">
        <f t="shared" si="1021"/>
        <v>0</v>
      </c>
      <c r="T2551" s="58"/>
      <c r="U2551" s="58"/>
      <c r="V2551" s="53">
        <f t="shared" si="1022"/>
        <v>0</v>
      </c>
      <c r="W2551" s="59"/>
      <c r="X2551" s="6"/>
    </row>
    <row r="2552" spans="1:27" s="35" customFormat="1" ht="31.5" x14ac:dyDescent="0.25">
      <c r="A2552" s="33" t="s">
        <v>294</v>
      </c>
      <c r="B2552" s="44" t="s">
        <v>334</v>
      </c>
      <c r="C2552" s="37" t="s">
        <v>277</v>
      </c>
      <c r="D2552" s="43" t="s">
        <v>278</v>
      </c>
      <c r="E2552" s="53"/>
      <c r="F2552" s="53">
        <f t="shared" ref="F2552" si="1027">ROUND(E2552/12*7,0)</f>
        <v>0</v>
      </c>
      <c r="G2552" s="59">
        <v>26.28</v>
      </c>
      <c r="H2552" s="99"/>
      <c r="I2552" s="119">
        <f t="shared" ref="I2552" si="1028">G2552-F2552</f>
        <v>26.28</v>
      </c>
      <c r="J2552" s="55"/>
      <c r="K2552" s="54"/>
      <c r="L2552" s="55"/>
      <c r="M2552" s="59"/>
      <c r="N2552" s="59"/>
      <c r="O2552" s="53"/>
      <c r="P2552" s="53"/>
      <c r="Q2552" s="57">
        <f t="shared" si="1020"/>
        <v>0</v>
      </c>
      <c r="R2552" s="53"/>
      <c r="S2552" s="53">
        <f t="shared" si="1021"/>
        <v>0</v>
      </c>
      <c r="T2552" s="58"/>
      <c r="U2552" s="58"/>
      <c r="V2552" s="53">
        <f t="shared" si="1022"/>
        <v>0</v>
      </c>
      <c r="W2552" s="59"/>
      <c r="X2552" s="6"/>
    </row>
    <row r="2553" spans="1:27" s="35" customFormat="1" ht="15.75" x14ac:dyDescent="0.25">
      <c r="A2553" s="33" t="s">
        <v>294</v>
      </c>
      <c r="B2553" s="44" t="s">
        <v>334</v>
      </c>
      <c r="C2553" s="37" t="s">
        <v>226</v>
      </c>
      <c r="D2553" s="38" t="s">
        <v>405</v>
      </c>
      <c r="E2553" s="53">
        <v>2270</v>
      </c>
      <c r="F2553" s="53">
        <f>E2553</f>
        <v>2270</v>
      </c>
      <c r="G2553" s="59">
        <v>3159.5</v>
      </c>
      <c r="H2553" s="99">
        <v>3097</v>
      </c>
      <c r="I2553" s="119"/>
      <c r="J2553" s="55"/>
      <c r="K2553" s="54"/>
      <c r="L2553" s="55"/>
      <c r="M2553" s="59"/>
      <c r="N2553" s="59"/>
      <c r="O2553" s="53"/>
      <c r="P2553" s="53"/>
      <c r="Q2553" s="57">
        <f t="shared" si="1020"/>
        <v>0</v>
      </c>
      <c r="R2553" s="53"/>
      <c r="S2553" s="53">
        <f t="shared" si="1021"/>
        <v>0</v>
      </c>
      <c r="T2553" s="58"/>
      <c r="U2553" s="58"/>
      <c r="V2553" s="53">
        <f t="shared" si="1022"/>
        <v>0</v>
      </c>
      <c r="W2553" s="59"/>
      <c r="X2553" s="6"/>
    </row>
    <row r="2554" spans="1:27" s="35" customFormat="1" ht="31.5" x14ac:dyDescent="0.25">
      <c r="A2554" s="33" t="s">
        <v>294</v>
      </c>
      <c r="B2554" s="44" t="s">
        <v>334</v>
      </c>
      <c r="C2554" s="37" t="s">
        <v>227</v>
      </c>
      <c r="D2554" s="43" t="s">
        <v>228</v>
      </c>
      <c r="E2554" s="53"/>
      <c r="F2554" s="53">
        <f>E2554/12*1</f>
        <v>0</v>
      </c>
      <c r="G2554" s="53"/>
      <c r="H2554" s="53"/>
      <c r="I2554" s="54"/>
      <c r="J2554" s="50"/>
      <c r="K2554" s="54"/>
      <c r="L2554" s="55"/>
      <c r="M2554" s="59"/>
      <c r="N2554" s="59"/>
      <c r="O2554" s="53"/>
      <c r="P2554" s="53"/>
      <c r="Q2554" s="57">
        <f t="shared" si="1020"/>
        <v>0</v>
      </c>
      <c r="R2554" s="53"/>
      <c r="S2554" s="53">
        <f t="shared" si="1021"/>
        <v>0</v>
      </c>
      <c r="T2554" s="58"/>
      <c r="U2554" s="58"/>
      <c r="V2554" s="53">
        <f t="shared" si="1022"/>
        <v>0</v>
      </c>
      <c r="W2554" s="59"/>
      <c r="X2554" s="6"/>
    </row>
    <row r="2555" spans="1:27" s="35" customFormat="1" ht="15.75" x14ac:dyDescent="0.25">
      <c r="A2555" s="33" t="s">
        <v>294</v>
      </c>
      <c r="B2555" s="44" t="s">
        <v>334</v>
      </c>
      <c r="C2555" s="37" t="s">
        <v>229</v>
      </c>
      <c r="D2555" s="43" t="s">
        <v>230</v>
      </c>
      <c r="E2555" s="53"/>
      <c r="F2555" s="53">
        <f>E2555/12*1</f>
        <v>0</v>
      </c>
      <c r="G2555" s="53"/>
      <c r="H2555" s="53"/>
      <c r="I2555" s="54"/>
      <c r="J2555" s="50"/>
      <c r="K2555" s="54"/>
      <c r="L2555" s="55"/>
      <c r="M2555" s="59"/>
      <c r="N2555" s="59"/>
      <c r="O2555" s="53"/>
      <c r="P2555" s="53"/>
      <c r="Q2555" s="57">
        <f t="shared" si="1020"/>
        <v>0</v>
      </c>
      <c r="R2555" s="53"/>
      <c r="S2555" s="53">
        <f t="shared" si="1021"/>
        <v>0</v>
      </c>
      <c r="T2555" s="58"/>
      <c r="U2555" s="58"/>
      <c r="V2555" s="53">
        <f t="shared" si="1022"/>
        <v>0</v>
      </c>
      <c r="W2555" s="59"/>
      <c r="X2555" s="6"/>
    </row>
    <row r="2556" spans="1:27" s="35" customFormat="1" ht="15.75" x14ac:dyDescent="0.25">
      <c r="A2556" s="33" t="s">
        <v>294</v>
      </c>
      <c r="B2556" s="44" t="s">
        <v>334</v>
      </c>
      <c r="C2556" s="37" t="s">
        <v>376</v>
      </c>
      <c r="D2556" s="43" t="s">
        <v>358</v>
      </c>
      <c r="E2556" s="53">
        <v>132</v>
      </c>
      <c r="F2556" s="53">
        <f>ROUND(E2556/12*6,0)</f>
        <v>66</v>
      </c>
      <c r="G2556" s="59">
        <v>0</v>
      </c>
      <c r="H2556" s="99">
        <v>0</v>
      </c>
      <c r="I2556" s="119"/>
      <c r="J2556" s="55"/>
      <c r="K2556" s="54">
        <f>G2556-F2556</f>
        <v>-66</v>
      </c>
      <c r="L2556" s="55">
        <f>ROUND(K2556*100/-F2556,2)</f>
        <v>100</v>
      </c>
      <c r="M2556" s="59"/>
      <c r="N2556" s="59"/>
      <c r="O2556" s="53"/>
      <c r="P2556" s="53"/>
      <c r="Q2556" s="57">
        <f t="shared" si="1020"/>
        <v>0</v>
      </c>
      <c r="R2556" s="53"/>
      <c r="S2556" s="53">
        <f t="shared" si="1021"/>
        <v>0</v>
      </c>
      <c r="T2556" s="58"/>
      <c r="U2556" s="58"/>
      <c r="V2556" s="53">
        <f t="shared" si="1022"/>
        <v>0</v>
      </c>
      <c r="W2556" s="59"/>
      <c r="X2556" s="6"/>
    </row>
    <row r="2557" spans="1:27" s="35" customFormat="1" ht="15.75" x14ac:dyDescent="0.25">
      <c r="A2557" s="33" t="s">
        <v>294</v>
      </c>
      <c r="B2557" s="44" t="s">
        <v>334</v>
      </c>
      <c r="C2557" s="37" t="s">
        <v>231</v>
      </c>
      <c r="D2557" s="43" t="s">
        <v>232</v>
      </c>
      <c r="E2557" s="53"/>
      <c r="F2557" s="53">
        <f>E2557/12*1</f>
        <v>0</v>
      </c>
      <c r="G2557" s="53"/>
      <c r="H2557" s="53"/>
      <c r="I2557" s="54"/>
      <c r="J2557" s="50"/>
      <c r="K2557" s="54"/>
      <c r="L2557" s="55"/>
      <c r="M2557" s="59"/>
      <c r="N2557" s="59"/>
      <c r="O2557" s="53"/>
      <c r="P2557" s="53"/>
      <c r="Q2557" s="57">
        <f t="shared" si="1020"/>
        <v>0</v>
      </c>
      <c r="R2557" s="53"/>
      <c r="S2557" s="53">
        <f t="shared" si="1021"/>
        <v>0</v>
      </c>
      <c r="T2557" s="58"/>
      <c r="U2557" s="58"/>
      <c r="V2557" s="53">
        <f t="shared" si="1022"/>
        <v>0</v>
      </c>
      <c r="W2557" s="59"/>
      <c r="X2557" s="6"/>
    </row>
    <row r="2558" spans="1:27" s="35" customFormat="1" ht="15.75" x14ac:dyDescent="0.25">
      <c r="A2558" s="33" t="s">
        <v>294</v>
      </c>
      <c r="B2558" s="44" t="s">
        <v>334</v>
      </c>
      <c r="C2558" s="37" t="s">
        <v>233</v>
      </c>
      <c r="D2558" s="43" t="s">
        <v>234</v>
      </c>
      <c r="E2558" s="53"/>
      <c r="F2558" s="53"/>
      <c r="G2558" s="53"/>
      <c r="H2558" s="53"/>
      <c r="I2558" s="119"/>
      <c r="J2558" s="55"/>
      <c r="K2558" s="54"/>
      <c r="L2558" s="55"/>
      <c r="M2558" s="59"/>
      <c r="N2558" s="59"/>
      <c r="O2558" s="53"/>
      <c r="P2558" s="53"/>
      <c r="Q2558" s="57">
        <f t="shared" si="1020"/>
        <v>0</v>
      </c>
      <c r="R2558" s="53"/>
      <c r="S2558" s="53">
        <f t="shared" si="1021"/>
        <v>0</v>
      </c>
      <c r="T2558" s="58"/>
      <c r="U2558" s="58"/>
      <c r="V2558" s="53">
        <f t="shared" si="1022"/>
        <v>0</v>
      </c>
      <c r="W2558" s="59"/>
      <c r="X2558" s="6"/>
    </row>
    <row r="2559" spans="1:27" s="35" customFormat="1" ht="31.5" x14ac:dyDescent="0.25">
      <c r="A2559" s="33" t="s">
        <v>294</v>
      </c>
      <c r="B2559" s="44" t="s">
        <v>334</v>
      </c>
      <c r="C2559" s="37" t="s">
        <v>235</v>
      </c>
      <c r="D2559" s="43" t="s">
        <v>236</v>
      </c>
      <c r="E2559" s="53"/>
      <c r="F2559" s="53">
        <f>E2559/12*1</f>
        <v>0</v>
      </c>
      <c r="G2559" s="53"/>
      <c r="H2559" s="53"/>
      <c r="I2559" s="54"/>
      <c r="J2559" s="50"/>
      <c r="K2559" s="54"/>
      <c r="L2559" s="55"/>
      <c r="M2559" s="59"/>
      <c r="N2559" s="59"/>
      <c r="O2559" s="53"/>
      <c r="P2559" s="53"/>
      <c r="Q2559" s="57">
        <f t="shared" si="1020"/>
        <v>0</v>
      </c>
      <c r="R2559" s="53"/>
      <c r="S2559" s="53">
        <f t="shared" si="1021"/>
        <v>0</v>
      </c>
      <c r="T2559" s="58"/>
      <c r="U2559" s="58"/>
      <c r="V2559" s="53">
        <f t="shared" si="1022"/>
        <v>0</v>
      </c>
      <c r="W2559" s="59"/>
      <c r="X2559" s="6"/>
    </row>
    <row r="2560" spans="1:27" s="35" customFormat="1" ht="31.5" x14ac:dyDescent="0.25">
      <c r="A2560" s="33" t="s">
        <v>294</v>
      </c>
      <c r="B2560" s="44" t="s">
        <v>334</v>
      </c>
      <c r="C2560" s="37" t="s">
        <v>237</v>
      </c>
      <c r="D2560" s="43" t="s">
        <v>238</v>
      </c>
      <c r="E2560" s="53"/>
      <c r="F2560" s="53">
        <f>E2560/12*1</f>
        <v>0</v>
      </c>
      <c r="G2560" s="53"/>
      <c r="H2560" s="53"/>
      <c r="I2560" s="54"/>
      <c r="J2560" s="50"/>
      <c r="K2560" s="54"/>
      <c r="L2560" s="55"/>
      <c r="M2560" s="59"/>
      <c r="N2560" s="59"/>
      <c r="O2560" s="53"/>
      <c r="P2560" s="53"/>
      <c r="Q2560" s="57">
        <f t="shared" si="1020"/>
        <v>0</v>
      </c>
      <c r="R2560" s="53"/>
      <c r="S2560" s="53">
        <f t="shared" si="1021"/>
        <v>0</v>
      </c>
      <c r="T2560" s="58"/>
      <c r="U2560" s="58"/>
      <c r="V2560" s="53">
        <f t="shared" si="1022"/>
        <v>0</v>
      </c>
      <c r="W2560" s="59"/>
      <c r="X2560" s="6"/>
    </row>
    <row r="2561" spans="1:24" s="35" customFormat="1" ht="15.75" x14ac:dyDescent="0.25">
      <c r="A2561" s="33" t="s">
        <v>294</v>
      </c>
      <c r="B2561" s="44" t="s">
        <v>334</v>
      </c>
      <c r="C2561" s="37" t="s">
        <v>239</v>
      </c>
      <c r="D2561" s="43" t="s">
        <v>243</v>
      </c>
      <c r="E2561" s="53"/>
      <c r="F2561" s="53">
        <f>E2561/12*1</f>
        <v>0</v>
      </c>
      <c r="G2561" s="53"/>
      <c r="H2561" s="53"/>
      <c r="I2561" s="54"/>
      <c r="J2561" s="50"/>
      <c r="K2561" s="54"/>
      <c r="L2561" s="55"/>
      <c r="M2561" s="59"/>
      <c r="N2561" s="59"/>
      <c r="O2561" s="53"/>
      <c r="P2561" s="53"/>
      <c r="Q2561" s="57">
        <f t="shared" si="1020"/>
        <v>0</v>
      </c>
      <c r="R2561" s="53"/>
      <c r="S2561" s="53">
        <f t="shared" si="1021"/>
        <v>0</v>
      </c>
      <c r="T2561" s="58"/>
      <c r="U2561" s="58"/>
      <c r="V2561" s="53">
        <f t="shared" si="1022"/>
        <v>0</v>
      </c>
      <c r="W2561" s="59"/>
      <c r="X2561" s="6"/>
    </row>
    <row r="2562" spans="1:24" s="35" customFormat="1" ht="15.75" x14ac:dyDescent="0.25">
      <c r="A2562" s="33" t="s">
        <v>294</v>
      </c>
      <c r="B2562" s="44" t="s">
        <v>334</v>
      </c>
      <c r="C2562" s="37" t="s">
        <v>240</v>
      </c>
      <c r="D2562" s="43" t="s">
        <v>244</v>
      </c>
      <c r="E2562" s="53"/>
      <c r="F2562" s="53"/>
      <c r="G2562" s="53"/>
      <c r="H2562" s="53"/>
      <c r="I2562" s="119"/>
      <c r="J2562" s="55"/>
      <c r="K2562" s="54"/>
      <c r="L2562" s="55"/>
      <c r="M2562" s="59"/>
      <c r="N2562" s="59"/>
      <c r="O2562" s="53"/>
      <c r="P2562" s="53"/>
      <c r="Q2562" s="57">
        <f t="shared" si="1020"/>
        <v>0</v>
      </c>
      <c r="R2562" s="53"/>
      <c r="S2562" s="53">
        <f t="shared" si="1021"/>
        <v>0</v>
      </c>
      <c r="T2562" s="58"/>
      <c r="U2562" s="58"/>
      <c r="V2562" s="53">
        <f t="shared" si="1022"/>
        <v>0</v>
      </c>
      <c r="W2562" s="59"/>
      <c r="X2562" s="6"/>
    </row>
    <row r="2563" spans="1:24" s="35" customFormat="1" ht="15.75" x14ac:dyDescent="0.25">
      <c r="A2563" s="33" t="s">
        <v>294</v>
      </c>
      <c r="B2563" s="44" t="s">
        <v>334</v>
      </c>
      <c r="C2563" s="37" t="s">
        <v>241</v>
      </c>
      <c r="D2563" s="43" t="s">
        <v>242</v>
      </c>
      <c r="E2563" s="53"/>
      <c r="F2563" s="53">
        <f t="shared" ref="F2563:F2578" si="1029">E2563/12*1</f>
        <v>0</v>
      </c>
      <c r="G2563" s="53"/>
      <c r="H2563" s="53"/>
      <c r="I2563" s="54"/>
      <c r="J2563" s="50"/>
      <c r="K2563" s="54"/>
      <c r="L2563" s="55"/>
      <c r="M2563" s="59"/>
      <c r="N2563" s="59"/>
      <c r="O2563" s="53"/>
      <c r="P2563" s="53"/>
      <c r="Q2563" s="57">
        <f t="shared" si="1020"/>
        <v>0</v>
      </c>
      <c r="R2563" s="53"/>
      <c r="S2563" s="53">
        <f t="shared" si="1021"/>
        <v>0</v>
      </c>
      <c r="T2563" s="58"/>
      <c r="U2563" s="58"/>
      <c r="V2563" s="53">
        <f t="shared" si="1022"/>
        <v>0</v>
      </c>
      <c r="W2563" s="59"/>
      <c r="X2563" s="6"/>
    </row>
    <row r="2564" spans="1:24" s="35" customFormat="1" ht="31.5" x14ac:dyDescent="0.25">
      <c r="A2564" s="33" t="s">
        <v>294</v>
      </c>
      <c r="B2564" s="44" t="s">
        <v>334</v>
      </c>
      <c r="C2564" s="37" t="s">
        <v>245</v>
      </c>
      <c r="D2564" s="43" t="s">
        <v>246</v>
      </c>
      <c r="E2564" s="53"/>
      <c r="F2564" s="53">
        <f t="shared" si="1029"/>
        <v>0</v>
      </c>
      <c r="G2564" s="53"/>
      <c r="H2564" s="53"/>
      <c r="I2564" s="54"/>
      <c r="J2564" s="50"/>
      <c r="K2564" s="54"/>
      <c r="L2564" s="55"/>
      <c r="M2564" s="59"/>
      <c r="N2564" s="59"/>
      <c r="O2564" s="53"/>
      <c r="P2564" s="53"/>
      <c r="Q2564" s="57">
        <f t="shared" si="1020"/>
        <v>0</v>
      </c>
      <c r="R2564" s="53"/>
      <c r="S2564" s="53">
        <f t="shared" si="1021"/>
        <v>0</v>
      </c>
      <c r="T2564" s="58"/>
      <c r="U2564" s="58"/>
      <c r="V2564" s="53">
        <f t="shared" si="1022"/>
        <v>0</v>
      </c>
      <c r="W2564" s="59"/>
      <c r="X2564" s="6"/>
    </row>
    <row r="2565" spans="1:24" s="35" customFormat="1" ht="15.75" x14ac:dyDescent="0.25">
      <c r="A2565" s="33" t="s">
        <v>294</v>
      </c>
      <c r="B2565" s="44" t="s">
        <v>334</v>
      </c>
      <c r="C2565" s="37" t="s">
        <v>247</v>
      </c>
      <c r="D2565" s="43" t="s">
        <v>248</v>
      </c>
      <c r="E2565" s="53"/>
      <c r="F2565" s="53">
        <f t="shared" si="1029"/>
        <v>0</v>
      </c>
      <c r="G2565" s="53"/>
      <c r="H2565" s="53"/>
      <c r="I2565" s="54"/>
      <c r="J2565" s="50"/>
      <c r="K2565" s="54"/>
      <c r="L2565" s="55"/>
      <c r="M2565" s="59"/>
      <c r="N2565" s="59"/>
      <c r="O2565" s="53"/>
      <c r="P2565" s="53"/>
      <c r="Q2565" s="57">
        <f t="shared" si="1020"/>
        <v>0</v>
      </c>
      <c r="R2565" s="53"/>
      <c r="S2565" s="53">
        <f t="shared" si="1021"/>
        <v>0</v>
      </c>
      <c r="T2565" s="58"/>
      <c r="U2565" s="58"/>
      <c r="V2565" s="53">
        <f t="shared" si="1022"/>
        <v>0</v>
      </c>
      <c r="W2565" s="59"/>
      <c r="X2565" s="6"/>
    </row>
    <row r="2566" spans="1:24" s="35" customFormat="1" ht="31.5" x14ac:dyDescent="0.25">
      <c r="A2566" s="33" t="s">
        <v>294</v>
      </c>
      <c r="B2566" s="44" t="s">
        <v>334</v>
      </c>
      <c r="C2566" s="37" t="s">
        <v>249</v>
      </c>
      <c r="D2566" s="43" t="s">
        <v>250</v>
      </c>
      <c r="E2566" s="53"/>
      <c r="F2566" s="53">
        <f t="shared" si="1029"/>
        <v>0</v>
      </c>
      <c r="G2566" s="53"/>
      <c r="H2566" s="53"/>
      <c r="I2566" s="54"/>
      <c r="J2566" s="50"/>
      <c r="K2566" s="54"/>
      <c r="L2566" s="55"/>
      <c r="M2566" s="59"/>
      <c r="N2566" s="59"/>
      <c r="O2566" s="53"/>
      <c r="P2566" s="53"/>
      <c r="Q2566" s="57">
        <f t="shared" si="1020"/>
        <v>0</v>
      </c>
      <c r="R2566" s="53"/>
      <c r="S2566" s="53">
        <f t="shared" si="1021"/>
        <v>0</v>
      </c>
      <c r="T2566" s="58"/>
      <c r="U2566" s="58"/>
      <c r="V2566" s="53">
        <f t="shared" si="1022"/>
        <v>0</v>
      </c>
      <c r="W2566" s="59"/>
      <c r="X2566" s="6"/>
    </row>
    <row r="2567" spans="1:24" s="35" customFormat="1" ht="15.75" x14ac:dyDescent="0.25">
      <c r="A2567" s="33" t="s">
        <v>294</v>
      </c>
      <c r="B2567" s="44" t="s">
        <v>334</v>
      </c>
      <c r="C2567" s="37" t="s">
        <v>251</v>
      </c>
      <c r="D2567" s="43" t="s">
        <v>260</v>
      </c>
      <c r="E2567" s="53"/>
      <c r="F2567" s="53">
        <f t="shared" si="1029"/>
        <v>0</v>
      </c>
      <c r="G2567" s="53"/>
      <c r="H2567" s="53"/>
      <c r="I2567" s="54"/>
      <c r="J2567" s="50"/>
      <c r="K2567" s="54"/>
      <c r="L2567" s="55"/>
      <c r="M2567" s="59"/>
      <c r="N2567" s="59"/>
      <c r="O2567" s="53"/>
      <c r="P2567" s="53"/>
      <c r="Q2567" s="57">
        <f t="shared" si="1020"/>
        <v>0</v>
      </c>
      <c r="R2567" s="53"/>
      <c r="S2567" s="53">
        <f t="shared" si="1021"/>
        <v>0</v>
      </c>
      <c r="T2567" s="58"/>
      <c r="U2567" s="58"/>
      <c r="V2567" s="53">
        <f t="shared" si="1022"/>
        <v>0</v>
      </c>
      <c r="W2567" s="59"/>
      <c r="X2567" s="6"/>
    </row>
    <row r="2568" spans="1:24" s="35" customFormat="1" ht="15.75" x14ac:dyDescent="0.25">
      <c r="A2568" s="33" t="s">
        <v>294</v>
      </c>
      <c r="B2568" s="44" t="s">
        <v>334</v>
      </c>
      <c r="C2568" s="37" t="s">
        <v>252</v>
      </c>
      <c r="D2568" s="43" t="s">
        <v>253</v>
      </c>
      <c r="E2568" s="53"/>
      <c r="F2568" s="53">
        <f t="shared" si="1029"/>
        <v>0</v>
      </c>
      <c r="G2568" s="53"/>
      <c r="H2568" s="53"/>
      <c r="I2568" s="54"/>
      <c r="J2568" s="50"/>
      <c r="K2568" s="54"/>
      <c r="L2568" s="55"/>
      <c r="M2568" s="59"/>
      <c r="N2568" s="59"/>
      <c r="O2568" s="53"/>
      <c r="P2568" s="53"/>
      <c r="Q2568" s="57">
        <f t="shared" si="1020"/>
        <v>0</v>
      </c>
      <c r="R2568" s="53"/>
      <c r="S2568" s="53">
        <f t="shared" si="1021"/>
        <v>0</v>
      </c>
      <c r="T2568" s="58"/>
      <c r="U2568" s="58"/>
      <c r="V2568" s="53">
        <f t="shared" si="1022"/>
        <v>0</v>
      </c>
      <c r="W2568" s="59"/>
      <c r="X2568" s="6"/>
    </row>
    <row r="2569" spans="1:24" s="35" customFormat="1" ht="15.75" x14ac:dyDescent="0.25">
      <c r="A2569" s="33" t="s">
        <v>294</v>
      </c>
      <c r="B2569" s="44" t="s">
        <v>334</v>
      </c>
      <c r="C2569" s="37" t="s">
        <v>254</v>
      </c>
      <c r="D2569" s="43" t="s">
        <v>255</v>
      </c>
      <c r="E2569" s="53"/>
      <c r="F2569" s="53">
        <f t="shared" si="1029"/>
        <v>0</v>
      </c>
      <c r="G2569" s="53"/>
      <c r="H2569" s="53"/>
      <c r="I2569" s="54"/>
      <c r="J2569" s="50"/>
      <c r="K2569" s="54"/>
      <c r="L2569" s="55"/>
      <c r="M2569" s="59"/>
      <c r="N2569" s="59"/>
      <c r="O2569" s="53"/>
      <c r="P2569" s="53"/>
      <c r="Q2569" s="57">
        <f t="shared" si="1020"/>
        <v>0</v>
      </c>
      <c r="R2569" s="53"/>
      <c r="S2569" s="53">
        <f t="shared" si="1021"/>
        <v>0</v>
      </c>
      <c r="T2569" s="58"/>
      <c r="U2569" s="58"/>
      <c r="V2569" s="53">
        <f t="shared" si="1022"/>
        <v>0</v>
      </c>
      <c r="W2569" s="59"/>
      <c r="X2569" s="6"/>
    </row>
    <row r="2570" spans="1:24" s="35" customFormat="1" ht="15.75" x14ac:dyDescent="0.25">
      <c r="A2570" s="33" t="s">
        <v>294</v>
      </c>
      <c r="B2570" s="44" t="s">
        <v>334</v>
      </c>
      <c r="C2570" s="37" t="s">
        <v>256</v>
      </c>
      <c r="D2570" s="43" t="s">
        <v>257</v>
      </c>
      <c r="E2570" s="53"/>
      <c r="F2570" s="53">
        <f t="shared" si="1029"/>
        <v>0</v>
      </c>
      <c r="G2570" s="53"/>
      <c r="H2570" s="53"/>
      <c r="I2570" s="54"/>
      <c r="J2570" s="50"/>
      <c r="K2570" s="54"/>
      <c r="L2570" s="55"/>
      <c r="M2570" s="59"/>
      <c r="N2570" s="59"/>
      <c r="O2570" s="53"/>
      <c r="P2570" s="53"/>
      <c r="Q2570" s="57">
        <f t="shared" si="1020"/>
        <v>0</v>
      </c>
      <c r="R2570" s="53"/>
      <c r="S2570" s="53">
        <f t="shared" si="1021"/>
        <v>0</v>
      </c>
      <c r="T2570" s="58"/>
      <c r="U2570" s="58"/>
      <c r="V2570" s="53">
        <f t="shared" si="1022"/>
        <v>0</v>
      </c>
      <c r="W2570" s="59"/>
      <c r="X2570" s="6"/>
    </row>
    <row r="2571" spans="1:24" s="35" customFormat="1" ht="31.5" x14ac:dyDescent="0.25">
      <c r="A2571" s="33" t="s">
        <v>294</v>
      </c>
      <c r="B2571" s="44" t="s">
        <v>334</v>
      </c>
      <c r="C2571" s="37" t="s">
        <v>258</v>
      </c>
      <c r="D2571" s="43" t="s">
        <v>259</v>
      </c>
      <c r="E2571" s="53"/>
      <c r="F2571" s="53">
        <f t="shared" si="1029"/>
        <v>0</v>
      </c>
      <c r="G2571" s="53"/>
      <c r="H2571" s="53"/>
      <c r="I2571" s="54"/>
      <c r="J2571" s="50"/>
      <c r="K2571" s="54"/>
      <c r="L2571" s="55"/>
      <c r="M2571" s="59"/>
      <c r="N2571" s="59"/>
      <c r="O2571" s="53"/>
      <c r="P2571" s="53"/>
      <c r="Q2571" s="57">
        <f t="shared" si="1020"/>
        <v>0</v>
      </c>
      <c r="R2571" s="53"/>
      <c r="S2571" s="53">
        <f t="shared" si="1021"/>
        <v>0</v>
      </c>
      <c r="T2571" s="58"/>
      <c r="U2571" s="58"/>
      <c r="V2571" s="53">
        <f t="shared" si="1022"/>
        <v>0</v>
      </c>
      <c r="W2571" s="59"/>
      <c r="X2571" s="6"/>
    </row>
    <row r="2572" spans="1:24" s="35" customFormat="1" ht="15.75" x14ac:dyDescent="0.25">
      <c r="A2572" s="33" t="s">
        <v>294</v>
      </c>
      <c r="B2572" s="44" t="s">
        <v>334</v>
      </c>
      <c r="C2572" s="37" t="s">
        <v>261</v>
      </c>
      <c r="D2572" s="43" t="s">
        <v>262</v>
      </c>
      <c r="E2572" s="53"/>
      <c r="F2572" s="53">
        <f t="shared" si="1029"/>
        <v>0</v>
      </c>
      <c r="G2572" s="53"/>
      <c r="H2572" s="53"/>
      <c r="I2572" s="54"/>
      <c r="J2572" s="50"/>
      <c r="K2572" s="54"/>
      <c r="L2572" s="55"/>
      <c r="M2572" s="59"/>
      <c r="N2572" s="59"/>
      <c r="O2572" s="53"/>
      <c r="P2572" s="53"/>
      <c r="Q2572" s="57">
        <f t="shared" si="1020"/>
        <v>0</v>
      </c>
      <c r="R2572" s="53"/>
      <c r="S2572" s="53">
        <f t="shared" si="1021"/>
        <v>0</v>
      </c>
      <c r="T2572" s="58"/>
      <c r="U2572" s="58"/>
      <c r="V2572" s="53">
        <f t="shared" si="1022"/>
        <v>0</v>
      </c>
      <c r="W2572" s="59"/>
      <c r="X2572" s="6"/>
    </row>
    <row r="2573" spans="1:24" s="35" customFormat="1" ht="47.25" x14ac:dyDescent="0.25">
      <c r="A2573" s="33" t="s">
        <v>294</v>
      </c>
      <c r="B2573" s="44" t="s">
        <v>334</v>
      </c>
      <c r="C2573" s="37" t="s">
        <v>263</v>
      </c>
      <c r="D2573" s="43" t="s">
        <v>264</v>
      </c>
      <c r="E2573" s="53"/>
      <c r="F2573" s="53">
        <f t="shared" si="1029"/>
        <v>0</v>
      </c>
      <c r="G2573" s="53"/>
      <c r="H2573" s="53"/>
      <c r="I2573" s="54"/>
      <c r="J2573" s="50"/>
      <c r="K2573" s="54"/>
      <c r="L2573" s="55"/>
      <c r="M2573" s="59"/>
      <c r="N2573" s="59"/>
      <c r="O2573" s="53"/>
      <c r="P2573" s="53"/>
      <c r="Q2573" s="57">
        <f t="shared" si="1020"/>
        <v>0</v>
      </c>
      <c r="R2573" s="53"/>
      <c r="S2573" s="53">
        <f t="shared" si="1021"/>
        <v>0</v>
      </c>
      <c r="T2573" s="58"/>
      <c r="U2573" s="58"/>
      <c r="V2573" s="53">
        <f t="shared" si="1022"/>
        <v>0</v>
      </c>
      <c r="W2573" s="59"/>
      <c r="X2573" s="6"/>
    </row>
    <row r="2574" spans="1:24" s="35" customFormat="1" ht="15.75" x14ac:dyDescent="0.25">
      <c r="A2574" s="33" t="s">
        <v>294</v>
      </c>
      <c r="B2574" s="44" t="s">
        <v>334</v>
      </c>
      <c r="C2574" s="37" t="s">
        <v>265</v>
      </c>
      <c r="D2574" s="43" t="s">
        <v>266</v>
      </c>
      <c r="E2574" s="53"/>
      <c r="F2574" s="53">
        <f t="shared" si="1029"/>
        <v>0</v>
      </c>
      <c r="G2574" s="53"/>
      <c r="H2574" s="53"/>
      <c r="I2574" s="54"/>
      <c r="J2574" s="50"/>
      <c r="K2574" s="54"/>
      <c r="L2574" s="55"/>
      <c r="M2574" s="59"/>
      <c r="N2574" s="59"/>
      <c r="O2574" s="53"/>
      <c r="P2574" s="53"/>
      <c r="Q2574" s="57">
        <f t="shared" si="1020"/>
        <v>0</v>
      </c>
      <c r="R2574" s="53"/>
      <c r="S2574" s="53">
        <f t="shared" si="1021"/>
        <v>0</v>
      </c>
      <c r="T2574" s="58"/>
      <c r="U2574" s="58"/>
      <c r="V2574" s="53">
        <f t="shared" si="1022"/>
        <v>0</v>
      </c>
      <c r="W2574" s="59"/>
      <c r="X2574" s="6"/>
    </row>
    <row r="2575" spans="1:24" s="35" customFormat="1" ht="31.5" x14ac:dyDescent="0.25">
      <c r="A2575" s="33" t="s">
        <v>294</v>
      </c>
      <c r="B2575" s="44" t="s">
        <v>334</v>
      </c>
      <c r="C2575" s="37" t="s">
        <v>267</v>
      </c>
      <c r="D2575" s="43" t="s">
        <v>268</v>
      </c>
      <c r="E2575" s="53"/>
      <c r="F2575" s="53">
        <f t="shared" si="1029"/>
        <v>0</v>
      </c>
      <c r="G2575" s="53"/>
      <c r="H2575" s="53"/>
      <c r="I2575" s="54"/>
      <c r="J2575" s="50"/>
      <c r="K2575" s="54"/>
      <c r="L2575" s="55"/>
      <c r="M2575" s="59"/>
      <c r="N2575" s="59"/>
      <c r="O2575" s="53"/>
      <c r="P2575" s="53"/>
      <c r="Q2575" s="57">
        <f t="shared" si="1020"/>
        <v>0</v>
      </c>
      <c r="R2575" s="53"/>
      <c r="S2575" s="53">
        <f t="shared" si="1021"/>
        <v>0</v>
      </c>
      <c r="T2575" s="58"/>
      <c r="U2575" s="58"/>
      <c r="V2575" s="53">
        <f t="shared" si="1022"/>
        <v>0</v>
      </c>
      <c r="W2575" s="59"/>
      <c r="X2575" s="6"/>
    </row>
    <row r="2576" spans="1:24" s="35" customFormat="1" ht="15.75" x14ac:dyDescent="0.25">
      <c r="A2576" s="33" t="s">
        <v>294</v>
      </c>
      <c r="B2576" s="44" t="s">
        <v>334</v>
      </c>
      <c r="C2576" s="37" t="s">
        <v>269</v>
      </c>
      <c r="D2576" s="43" t="s">
        <v>270</v>
      </c>
      <c r="E2576" s="53"/>
      <c r="F2576" s="53">
        <f t="shared" si="1029"/>
        <v>0</v>
      </c>
      <c r="G2576" s="53"/>
      <c r="H2576" s="53"/>
      <c r="I2576" s="54"/>
      <c r="J2576" s="50"/>
      <c r="K2576" s="54"/>
      <c r="L2576" s="55"/>
      <c r="M2576" s="59"/>
      <c r="N2576" s="59"/>
      <c r="O2576" s="53"/>
      <c r="P2576" s="53"/>
      <c r="Q2576" s="57">
        <f t="shared" si="1020"/>
        <v>0</v>
      </c>
      <c r="R2576" s="53"/>
      <c r="S2576" s="53">
        <f t="shared" si="1021"/>
        <v>0</v>
      </c>
      <c r="T2576" s="58"/>
      <c r="U2576" s="58"/>
      <c r="V2576" s="53">
        <f t="shared" si="1022"/>
        <v>0</v>
      </c>
      <c r="W2576" s="59"/>
      <c r="X2576" s="6"/>
    </row>
    <row r="2577" spans="1:27" s="35" customFormat="1" ht="31.5" x14ac:dyDescent="0.25">
      <c r="A2577" s="33" t="s">
        <v>294</v>
      </c>
      <c r="B2577" s="44" t="s">
        <v>334</v>
      </c>
      <c r="C2577" s="37" t="s">
        <v>271</v>
      </c>
      <c r="D2577" s="43" t="s">
        <v>272</v>
      </c>
      <c r="E2577" s="53"/>
      <c r="F2577" s="53">
        <f t="shared" si="1029"/>
        <v>0</v>
      </c>
      <c r="G2577" s="53"/>
      <c r="H2577" s="53"/>
      <c r="I2577" s="54"/>
      <c r="J2577" s="50"/>
      <c r="K2577" s="54"/>
      <c r="L2577" s="55"/>
      <c r="M2577" s="59"/>
      <c r="N2577" s="59"/>
      <c r="O2577" s="53"/>
      <c r="P2577" s="53"/>
      <c r="Q2577" s="57">
        <f t="shared" si="1020"/>
        <v>0</v>
      </c>
      <c r="R2577" s="53"/>
      <c r="S2577" s="53">
        <f t="shared" si="1021"/>
        <v>0</v>
      </c>
      <c r="T2577" s="58"/>
      <c r="U2577" s="58"/>
      <c r="V2577" s="53">
        <f t="shared" si="1022"/>
        <v>0</v>
      </c>
      <c r="W2577" s="59"/>
      <c r="X2577" s="6"/>
    </row>
    <row r="2578" spans="1:27" s="35" customFormat="1" ht="15.75" x14ac:dyDescent="0.25">
      <c r="A2578" s="33" t="s">
        <v>294</v>
      </c>
      <c r="B2578" s="44" t="s">
        <v>334</v>
      </c>
      <c r="C2578" s="37" t="s">
        <v>273</v>
      </c>
      <c r="D2578" s="43" t="s">
        <v>274</v>
      </c>
      <c r="E2578" s="53"/>
      <c r="F2578" s="53">
        <f t="shared" si="1029"/>
        <v>0</v>
      </c>
      <c r="G2578" s="53"/>
      <c r="H2578" s="53"/>
      <c r="I2578" s="54"/>
      <c r="J2578" s="50"/>
      <c r="K2578" s="54"/>
      <c r="L2578" s="55"/>
      <c r="M2578" s="59"/>
      <c r="N2578" s="59"/>
      <c r="O2578" s="53"/>
      <c r="P2578" s="53"/>
      <c r="Q2578" s="57">
        <f t="shared" si="1020"/>
        <v>0</v>
      </c>
      <c r="R2578" s="53"/>
      <c r="S2578" s="53">
        <f t="shared" si="1021"/>
        <v>0</v>
      </c>
      <c r="T2578" s="58"/>
      <c r="U2578" s="58"/>
      <c r="V2578" s="53">
        <f t="shared" si="1022"/>
        <v>0</v>
      </c>
      <c r="W2578" s="59"/>
      <c r="X2578" s="6"/>
    </row>
    <row r="2579" spans="1:27" s="35" customFormat="1" ht="31.5" x14ac:dyDescent="0.25">
      <c r="A2579" s="33" t="s">
        <v>294</v>
      </c>
      <c r="B2579" s="44" t="s">
        <v>334</v>
      </c>
      <c r="C2579" s="37" t="s">
        <v>275</v>
      </c>
      <c r="D2579" s="43" t="s">
        <v>276</v>
      </c>
      <c r="E2579" s="53"/>
      <c r="F2579" s="53"/>
      <c r="G2579" s="53"/>
      <c r="H2579" s="53"/>
      <c r="I2579" s="54"/>
      <c r="J2579" s="50"/>
      <c r="K2579" s="54"/>
      <c r="L2579" s="55"/>
      <c r="M2579" s="59"/>
      <c r="N2579" s="59"/>
      <c r="O2579" s="53"/>
      <c r="P2579" s="53"/>
      <c r="Q2579" s="57">
        <f t="shared" si="1020"/>
        <v>0</v>
      </c>
      <c r="R2579" s="53"/>
      <c r="S2579" s="53">
        <f t="shared" si="1021"/>
        <v>0</v>
      </c>
      <c r="T2579" s="58"/>
      <c r="U2579" s="58"/>
      <c r="V2579" s="53">
        <f t="shared" si="1022"/>
        <v>0</v>
      </c>
      <c r="W2579" s="59"/>
      <c r="X2579" s="6"/>
    </row>
    <row r="2580" spans="1:27" s="35" customFormat="1" ht="15.75" x14ac:dyDescent="0.25">
      <c r="A2580" s="33" t="s">
        <v>294</v>
      </c>
      <c r="B2580" s="44" t="s">
        <v>334</v>
      </c>
      <c r="C2580" s="37" t="s">
        <v>352</v>
      </c>
      <c r="D2580" s="43" t="s">
        <v>350</v>
      </c>
      <c r="E2580" s="53"/>
      <c r="F2580" s="53">
        <f>ROUND(E2580/12*7,0)</f>
        <v>0</v>
      </c>
      <c r="G2580" s="59">
        <v>1364.8</v>
      </c>
      <c r="H2580" s="99"/>
      <c r="I2580" s="119">
        <f t="shared" ref="I2580" si="1030">G2580-F2580</f>
        <v>1364.8</v>
      </c>
      <c r="J2580" s="55"/>
      <c r="K2580" s="54"/>
      <c r="L2580" s="55"/>
      <c r="M2580" s="59"/>
      <c r="N2580" s="59"/>
      <c r="O2580" s="53"/>
      <c r="P2580" s="53"/>
      <c r="Q2580" s="57"/>
      <c r="R2580" s="53"/>
      <c r="S2580" s="53"/>
      <c r="T2580" s="58"/>
      <c r="U2580" s="58"/>
      <c r="V2580" s="53"/>
      <c r="W2580" s="59"/>
      <c r="X2580" s="6"/>
    </row>
    <row r="2581" spans="1:27" s="35" customFormat="1" ht="15.75" x14ac:dyDescent="0.25">
      <c r="A2581" s="33" t="s">
        <v>294</v>
      </c>
      <c r="B2581" s="44" t="s">
        <v>334</v>
      </c>
      <c r="C2581" s="37" t="s">
        <v>353</v>
      </c>
      <c r="D2581" s="38" t="s">
        <v>354</v>
      </c>
      <c r="E2581" s="53"/>
      <c r="F2581" s="99">
        <f>E2581/12*1</f>
        <v>0</v>
      </c>
      <c r="G2581" s="53"/>
      <c r="H2581" s="53"/>
      <c r="I2581" s="54"/>
      <c r="J2581" s="50"/>
      <c r="K2581" s="54"/>
      <c r="L2581" s="55"/>
      <c r="M2581" s="59"/>
      <c r="N2581" s="59"/>
      <c r="O2581" s="53"/>
      <c r="P2581" s="53"/>
      <c r="Q2581" s="57">
        <f>O2581-P2581</f>
        <v>0</v>
      </c>
      <c r="R2581" s="53"/>
      <c r="S2581" s="53">
        <f>ROUND(R2581/12*3,0)</f>
        <v>0</v>
      </c>
      <c r="T2581" s="58"/>
      <c r="U2581" s="58"/>
      <c r="V2581" s="53">
        <f>T2581-U2581</f>
        <v>0</v>
      </c>
      <c r="W2581" s="59"/>
      <c r="X2581" s="6"/>
    </row>
    <row r="2582" spans="1:27" s="35" customFormat="1" ht="15.75" x14ac:dyDescent="0.25">
      <c r="A2582" s="33" t="s">
        <v>294</v>
      </c>
      <c r="B2582" s="44" t="s">
        <v>334</v>
      </c>
      <c r="C2582" s="37" t="s">
        <v>359</v>
      </c>
      <c r="D2582" s="43" t="s">
        <v>318</v>
      </c>
      <c r="E2582" s="53"/>
      <c r="F2582" s="99">
        <f>E2582/12*1</f>
        <v>0</v>
      </c>
      <c r="G2582" s="53"/>
      <c r="H2582" s="53"/>
      <c r="I2582" s="54"/>
      <c r="J2582" s="50"/>
      <c r="K2582" s="54"/>
      <c r="L2582" s="55"/>
      <c r="M2582" s="59"/>
      <c r="N2582" s="59"/>
      <c r="O2582" s="53"/>
      <c r="P2582" s="53"/>
      <c r="Q2582" s="57"/>
      <c r="R2582" s="53"/>
      <c r="S2582" s="53"/>
      <c r="T2582" s="58"/>
      <c r="U2582" s="58"/>
      <c r="V2582" s="53"/>
      <c r="W2582" s="59"/>
      <c r="X2582" s="6"/>
    </row>
    <row r="2583" spans="1:27" s="35" customFormat="1" ht="15.75" x14ac:dyDescent="0.25">
      <c r="A2583" s="33" t="s">
        <v>294</v>
      </c>
      <c r="B2583" s="44" t="s">
        <v>334</v>
      </c>
      <c r="C2583" s="37" t="s">
        <v>379</v>
      </c>
      <c r="D2583" s="39" t="s">
        <v>360</v>
      </c>
      <c r="E2583" s="53"/>
      <c r="F2583" s="99">
        <f>E2583/12*1</f>
        <v>0</v>
      </c>
      <c r="G2583" s="53"/>
      <c r="H2583" s="53"/>
      <c r="I2583" s="54"/>
      <c r="J2583" s="50"/>
      <c r="K2583" s="54"/>
      <c r="L2583" s="55"/>
      <c r="M2583" s="59"/>
      <c r="N2583" s="59"/>
      <c r="O2583" s="53"/>
      <c r="P2583" s="53"/>
      <c r="Q2583" s="57"/>
      <c r="R2583" s="53"/>
      <c r="S2583" s="53"/>
      <c r="T2583" s="58"/>
      <c r="U2583" s="58"/>
      <c r="V2583" s="53"/>
      <c r="W2583" s="59"/>
      <c r="X2583" s="6"/>
    </row>
    <row r="2584" spans="1:27" s="35" customFormat="1" ht="15.75" x14ac:dyDescent="0.25">
      <c r="A2584" s="33" t="s">
        <v>294</v>
      </c>
      <c r="B2584" s="44" t="s">
        <v>334</v>
      </c>
      <c r="C2584" s="98" t="s">
        <v>386</v>
      </c>
      <c r="D2584" s="117" t="s">
        <v>387</v>
      </c>
      <c r="E2584" s="53">
        <v>16095</v>
      </c>
      <c r="F2584" s="53">
        <v>16095</v>
      </c>
      <c r="G2584" s="53">
        <v>16095</v>
      </c>
      <c r="H2584" s="53">
        <v>16095</v>
      </c>
      <c r="I2584" s="119">
        <f>G2584-F2584</f>
        <v>0</v>
      </c>
      <c r="J2584" s="55">
        <f>ROUND(I2584/F2584*100,2)</f>
        <v>0</v>
      </c>
      <c r="K2584" s="54">
        <f>G2584-F2584</f>
        <v>0</v>
      </c>
      <c r="L2584" s="55">
        <f>ROUND(K2584*100/-F2584,2)</f>
        <v>0</v>
      </c>
      <c r="M2584" s="59"/>
      <c r="N2584" s="59"/>
      <c r="O2584" s="53"/>
      <c r="P2584" s="53"/>
      <c r="Q2584" s="57"/>
      <c r="R2584" s="53"/>
      <c r="S2584" s="53"/>
      <c r="T2584" s="58"/>
      <c r="U2584" s="58"/>
      <c r="V2584" s="53"/>
      <c r="W2584" s="59"/>
      <c r="X2584" s="6"/>
    </row>
    <row r="2585" spans="1:27" s="35" customFormat="1" ht="15.75" x14ac:dyDescent="0.25">
      <c r="A2585" s="100" t="s">
        <v>295</v>
      </c>
      <c r="B2585" s="100" t="s">
        <v>335</v>
      </c>
      <c r="C2585" s="101" t="s">
        <v>102</v>
      </c>
      <c r="D2585" s="102" t="s">
        <v>21</v>
      </c>
      <c r="E2585" s="103">
        <f>E2586+E2626</f>
        <v>5966867</v>
      </c>
      <c r="F2585" s="103">
        <f>F2586+F2626</f>
        <v>3488942.0800000001</v>
      </c>
      <c r="G2585" s="103">
        <f>G2586+G2626</f>
        <v>3449765.1200000006</v>
      </c>
      <c r="H2585" s="103">
        <f>H2586+H2626</f>
        <v>3403806</v>
      </c>
      <c r="I2585" s="127">
        <f>I2586+I2626</f>
        <v>83741.740000000005</v>
      </c>
      <c r="J2585" s="104">
        <f>ROUND(I2585/F2585*100,2)</f>
        <v>2.4</v>
      </c>
      <c r="K2585" s="127">
        <f>K2586+K2626</f>
        <v>-124029.69999999966</v>
      </c>
      <c r="L2585" s="106">
        <f>ROUND(K2585*100/-F2585,2)</f>
        <v>3.55</v>
      </c>
      <c r="M2585" s="103">
        <f t="shared" ref="M2585:V2585" si="1031">M2586+M2626</f>
        <v>115212</v>
      </c>
      <c r="N2585" s="103">
        <f t="shared" si="1031"/>
        <v>67207</v>
      </c>
      <c r="O2585" s="103">
        <f t="shared" si="1031"/>
        <v>73382</v>
      </c>
      <c r="P2585" s="103">
        <f t="shared" si="1031"/>
        <v>70085</v>
      </c>
      <c r="Q2585" s="127">
        <f t="shared" si="1031"/>
        <v>3297</v>
      </c>
      <c r="R2585" s="103">
        <f t="shared" si="1031"/>
        <v>3866</v>
      </c>
      <c r="S2585" s="103">
        <f t="shared" si="1031"/>
        <v>2256</v>
      </c>
      <c r="T2585" s="103">
        <f t="shared" si="1031"/>
        <v>2271</v>
      </c>
      <c r="U2585" s="103">
        <f t="shared" si="1031"/>
        <v>2168</v>
      </c>
      <c r="V2585" s="103">
        <f t="shared" si="1031"/>
        <v>103</v>
      </c>
      <c r="W2585" s="107">
        <v>62378</v>
      </c>
      <c r="X2585" s="47"/>
    </row>
    <row r="2586" spans="1:27" s="35" customFormat="1" ht="15.75" x14ac:dyDescent="0.25">
      <c r="A2586" s="33" t="s">
        <v>295</v>
      </c>
      <c r="B2586" s="21">
        <v>1</v>
      </c>
      <c r="C2586" s="23" t="s">
        <v>102</v>
      </c>
      <c r="D2586" s="27" t="s">
        <v>22</v>
      </c>
      <c r="E2586" s="52">
        <f>E2587+E2593+E2607</f>
        <v>5247679</v>
      </c>
      <c r="F2586" s="52">
        <f>F2587+F2593+F2607</f>
        <v>3062548</v>
      </c>
      <c r="G2586" s="52">
        <f>G2587+G2593+G2607</f>
        <v>3038665.47</v>
      </c>
      <c r="H2586" s="52">
        <f>H2587+H2593+H2607</f>
        <v>3070204</v>
      </c>
      <c r="I2586" s="124">
        <f>I2587+I2593+I2607</f>
        <v>13789.47</v>
      </c>
      <c r="J2586" s="50">
        <f>ROUND(I2586/F2586*100,2)</f>
        <v>0.45</v>
      </c>
      <c r="K2586" s="124">
        <f>K2587+K2593+K2607</f>
        <v>-38783</v>
      </c>
      <c r="L2586" s="55">
        <f>ROUND(K2586*100/-F2586,2)</f>
        <v>1.27</v>
      </c>
      <c r="M2586" s="49">
        <v>98423</v>
      </c>
      <c r="N2586" s="49">
        <f>ROUND(M2586/12*7,2)</f>
        <v>57413.42</v>
      </c>
      <c r="O2586" s="52">
        <f t="shared" ref="O2586:V2586" si="1032">O2587+O2593+O2607</f>
        <v>65599</v>
      </c>
      <c r="P2586" s="52">
        <f t="shared" si="1032"/>
        <v>65599</v>
      </c>
      <c r="Q2586" s="124">
        <f t="shared" si="1032"/>
        <v>0</v>
      </c>
      <c r="R2586" s="52">
        <f t="shared" si="1032"/>
        <v>3545</v>
      </c>
      <c r="S2586" s="52">
        <f t="shared" si="1032"/>
        <v>2069</v>
      </c>
      <c r="T2586" s="59">
        <f t="shared" si="1032"/>
        <v>1999</v>
      </c>
      <c r="U2586" s="59">
        <f t="shared" si="1032"/>
        <v>1997</v>
      </c>
      <c r="V2586" s="59">
        <f t="shared" si="1032"/>
        <v>2</v>
      </c>
      <c r="W2586" s="59"/>
      <c r="X2586" s="25"/>
    </row>
    <row r="2587" spans="1:27" s="35" customFormat="1" ht="15.75" x14ac:dyDescent="0.25">
      <c r="A2587" s="33" t="s">
        <v>295</v>
      </c>
      <c r="B2587" s="33" t="s">
        <v>329</v>
      </c>
      <c r="C2587" s="23" t="s">
        <v>102</v>
      </c>
      <c r="D2587" s="32" t="s">
        <v>23</v>
      </c>
      <c r="E2587" s="49">
        <f>SUM(E2588:E2592)</f>
        <v>5228751</v>
      </c>
      <c r="F2587" s="49">
        <f>SUM(F2588:F2592)</f>
        <v>3050216</v>
      </c>
      <c r="G2587" s="49">
        <f>SUM(G2588:G2592)</f>
        <v>3011433</v>
      </c>
      <c r="H2587" s="49">
        <f>SUM(H2588:H2592)</f>
        <v>3050216</v>
      </c>
      <c r="I2587" s="128">
        <f>SUM(I2588:I2592)</f>
        <v>0</v>
      </c>
      <c r="J2587" s="50">
        <f>ROUND(I2587/F2587*100,2)</f>
        <v>0</v>
      </c>
      <c r="K2587" s="128">
        <f>SUM(K2588:K2592)</f>
        <v>-38783</v>
      </c>
      <c r="L2587" s="49">
        <f>SUM(L2588:L2592)</f>
        <v>2.37</v>
      </c>
      <c r="M2587" s="49"/>
      <c r="N2587" s="49"/>
      <c r="O2587" s="52">
        <f t="shared" ref="O2587:V2587" si="1033">SUM(O2588:O2592)</f>
        <v>65333</v>
      </c>
      <c r="P2587" s="52">
        <f t="shared" si="1033"/>
        <v>65333</v>
      </c>
      <c r="Q2587" s="124">
        <f t="shared" si="1033"/>
        <v>0</v>
      </c>
      <c r="R2587" s="52">
        <f t="shared" si="1033"/>
        <v>3543</v>
      </c>
      <c r="S2587" s="52">
        <f t="shared" si="1033"/>
        <v>2067</v>
      </c>
      <c r="T2587" s="52">
        <f t="shared" si="1033"/>
        <v>1995</v>
      </c>
      <c r="U2587" s="49">
        <f t="shared" si="1033"/>
        <v>1993</v>
      </c>
      <c r="V2587" s="49">
        <f t="shared" si="1033"/>
        <v>2</v>
      </c>
      <c r="W2587" s="49"/>
      <c r="X2587" s="25"/>
    </row>
    <row r="2588" spans="1:27" s="26" customFormat="1" ht="29.25" customHeight="1" x14ac:dyDescent="0.25">
      <c r="A2588" s="33" t="s">
        <v>295</v>
      </c>
      <c r="B2588" s="33" t="s">
        <v>329</v>
      </c>
      <c r="C2588" s="23" t="s">
        <v>73</v>
      </c>
      <c r="D2588" s="34" t="s">
        <v>106</v>
      </c>
      <c r="E2588" s="53">
        <v>2810559</v>
      </c>
      <c r="F2588" s="99">
        <f>234280*3+234191*4</f>
        <v>1639604</v>
      </c>
      <c r="G2588" s="99">
        <v>1600821</v>
      </c>
      <c r="H2588" s="99">
        <f>234280*3+234191*4</f>
        <v>1639604</v>
      </c>
      <c r="I2588" s="119"/>
      <c r="J2588" s="55"/>
      <c r="K2588" s="54">
        <f>G2588-F2588</f>
        <v>-38783</v>
      </c>
      <c r="L2588" s="55">
        <f>ROUND(K2588*100/-F2588,2)</f>
        <v>2.37</v>
      </c>
      <c r="M2588" s="53"/>
      <c r="N2588" s="53"/>
      <c r="O2588" s="53">
        <v>65333</v>
      </c>
      <c r="P2588" s="53">
        <v>65333</v>
      </c>
      <c r="Q2588" s="59">
        <f>O2588-P2588</f>
        <v>0</v>
      </c>
      <c r="R2588" s="74">
        <v>3543</v>
      </c>
      <c r="S2588" s="53">
        <f>ROUND(R2588/12*7,0)</f>
        <v>2067</v>
      </c>
      <c r="T2588" s="58">
        <v>1995</v>
      </c>
      <c r="U2588" s="58">
        <v>1993</v>
      </c>
      <c r="V2588" s="53">
        <f>T2588-U2588</f>
        <v>2</v>
      </c>
      <c r="W2588" s="53"/>
      <c r="X2588" s="6"/>
      <c r="Z2588" s="176"/>
      <c r="AA2588" s="176"/>
    </row>
    <row r="2589" spans="1:27" s="26" customFormat="1" ht="26.25" customHeight="1" x14ac:dyDescent="0.25">
      <c r="A2589" s="33" t="s">
        <v>295</v>
      </c>
      <c r="B2589" s="33" t="s">
        <v>329</v>
      </c>
      <c r="C2589" s="23" t="s">
        <v>74</v>
      </c>
      <c r="D2589" s="116" t="s">
        <v>104</v>
      </c>
      <c r="E2589" s="53">
        <v>2029093</v>
      </c>
      <c r="F2589" s="53">
        <f>169091*7</f>
        <v>1183637</v>
      </c>
      <c r="G2589" s="53">
        <f>169091*7</f>
        <v>1183637</v>
      </c>
      <c r="H2589" s="53">
        <f>169091*7</f>
        <v>1183637</v>
      </c>
      <c r="I2589" s="119"/>
      <c r="J2589" s="55"/>
      <c r="K2589" s="54"/>
      <c r="L2589" s="55"/>
      <c r="M2589" s="59"/>
      <c r="N2589" s="59"/>
      <c r="O2589" s="53"/>
      <c r="P2589" s="53"/>
      <c r="Q2589" s="59">
        <f>O2589-P2589</f>
        <v>0</v>
      </c>
      <c r="R2589" s="53"/>
      <c r="S2589" s="53">
        <f>ROUND(R2589/12*3,0)</f>
        <v>0</v>
      </c>
      <c r="T2589" s="53"/>
      <c r="U2589" s="53"/>
      <c r="V2589" s="53">
        <f>T2589-U2589</f>
        <v>0</v>
      </c>
      <c r="W2589" s="59"/>
      <c r="X2589" s="6"/>
    </row>
    <row r="2590" spans="1:27" s="26" customFormat="1" ht="22.5" customHeight="1" x14ac:dyDescent="0.25">
      <c r="A2590" s="33" t="s">
        <v>295</v>
      </c>
      <c r="B2590" s="33" t="s">
        <v>329</v>
      </c>
      <c r="C2590" s="23" t="s">
        <v>74</v>
      </c>
      <c r="D2590" s="116" t="s">
        <v>105</v>
      </c>
      <c r="E2590" s="53">
        <v>389099</v>
      </c>
      <c r="F2590" s="53">
        <f>32425*7</f>
        <v>226975</v>
      </c>
      <c r="G2590" s="53">
        <f>32425*7</f>
        <v>226975</v>
      </c>
      <c r="H2590" s="53">
        <f>32425*7</f>
        <v>226975</v>
      </c>
      <c r="I2590" s="119"/>
      <c r="J2590" s="55"/>
      <c r="K2590" s="54"/>
      <c r="L2590" s="55"/>
      <c r="M2590" s="59"/>
      <c r="N2590" s="59"/>
      <c r="O2590" s="53"/>
      <c r="P2590" s="53"/>
      <c r="Q2590" s="59">
        <f>O2590-P2590</f>
        <v>0</v>
      </c>
      <c r="R2590" s="53"/>
      <c r="S2590" s="53">
        <f>ROUND(R2590/12*3,0)</f>
        <v>0</v>
      </c>
      <c r="T2590" s="53"/>
      <c r="U2590" s="53"/>
      <c r="V2590" s="53">
        <f>T2590-U2590</f>
        <v>0</v>
      </c>
      <c r="W2590" s="59"/>
      <c r="X2590" s="6"/>
    </row>
    <row r="2591" spans="1:27" s="35" customFormat="1" ht="15.75" x14ac:dyDescent="0.25">
      <c r="A2591" s="33" t="s">
        <v>295</v>
      </c>
      <c r="B2591" s="33" t="s">
        <v>329</v>
      </c>
      <c r="C2591" s="23" t="s">
        <v>75</v>
      </c>
      <c r="D2591" s="34" t="s">
        <v>107</v>
      </c>
      <c r="E2591" s="53"/>
      <c r="F2591" s="53"/>
      <c r="G2591" s="53"/>
      <c r="H2591" s="53"/>
      <c r="I2591" s="54"/>
      <c r="J2591" s="50"/>
      <c r="K2591" s="54"/>
      <c r="L2591" s="55"/>
      <c r="M2591" s="59"/>
      <c r="N2591" s="59"/>
      <c r="O2591" s="53"/>
      <c r="P2591" s="53"/>
      <c r="Q2591" s="57">
        <f>O2591-P2591</f>
        <v>0</v>
      </c>
      <c r="R2591" s="53"/>
      <c r="S2591" s="53">
        <f>ROUND(R2591/12*3,0)</f>
        <v>0</v>
      </c>
      <c r="T2591" s="58"/>
      <c r="U2591" s="58"/>
      <c r="V2591" s="53">
        <f>T2591-U2591</f>
        <v>0</v>
      </c>
      <c r="W2591" s="59"/>
      <c r="X2591" s="6"/>
    </row>
    <row r="2592" spans="1:27" s="35" customFormat="1" ht="31.5" x14ac:dyDescent="0.25">
      <c r="A2592" s="33" t="s">
        <v>295</v>
      </c>
      <c r="B2592" s="33" t="s">
        <v>329</v>
      </c>
      <c r="C2592" s="23" t="s">
        <v>76</v>
      </c>
      <c r="D2592" s="34" t="s">
        <v>108</v>
      </c>
      <c r="E2592" s="53"/>
      <c r="F2592" s="53"/>
      <c r="G2592" s="53"/>
      <c r="H2592" s="53"/>
      <c r="I2592" s="54"/>
      <c r="J2592" s="50"/>
      <c r="K2592" s="54"/>
      <c r="L2592" s="55"/>
      <c r="M2592" s="59"/>
      <c r="N2592" s="59"/>
      <c r="O2592" s="53"/>
      <c r="P2592" s="53"/>
      <c r="Q2592" s="57">
        <f>O2592-P2592</f>
        <v>0</v>
      </c>
      <c r="R2592" s="53"/>
      <c r="S2592" s="53">
        <f>ROUND(R2592/12*3,0)</f>
        <v>0</v>
      </c>
      <c r="T2592" s="58"/>
      <c r="U2592" s="58"/>
      <c r="V2592" s="53">
        <f>T2592-U2592</f>
        <v>0</v>
      </c>
      <c r="W2592" s="59"/>
      <c r="X2592" s="6"/>
    </row>
    <row r="2593" spans="1:28" s="35" customFormat="1" ht="15.75" x14ac:dyDescent="0.25">
      <c r="A2593" s="33" t="s">
        <v>295</v>
      </c>
      <c r="B2593" s="22" t="s">
        <v>330</v>
      </c>
      <c r="C2593" s="36"/>
      <c r="D2593" s="32" t="s">
        <v>24</v>
      </c>
      <c r="E2593" s="61">
        <f t="shared" ref="E2593:L2593" si="1034">SUM(E2594:E2606)</f>
        <v>0</v>
      </c>
      <c r="F2593" s="61">
        <f t="shared" si="1034"/>
        <v>0</v>
      </c>
      <c r="G2593" s="61">
        <f t="shared" si="1034"/>
        <v>0</v>
      </c>
      <c r="H2593" s="61">
        <f t="shared" si="1034"/>
        <v>0</v>
      </c>
      <c r="I2593" s="120">
        <f t="shared" si="1034"/>
        <v>0</v>
      </c>
      <c r="J2593" s="120">
        <f t="shared" si="1034"/>
        <v>0</v>
      </c>
      <c r="K2593" s="120">
        <f t="shared" si="1034"/>
        <v>0</v>
      </c>
      <c r="L2593" s="61">
        <f t="shared" si="1034"/>
        <v>0</v>
      </c>
      <c r="M2593" s="61"/>
      <c r="N2593" s="61"/>
      <c r="O2593" s="61">
        <f t="shared" ref="O2593:V2593" si="1035">SUM(O2594:O2606)</f>
        <v>0</v>
      </c>
      <c r="P2593" s="61">
        <f t="shared" si="1035"/>
        <v>0</v>
      </c>
      <c r="Q2593" s="120">
        <f t="shared" si="1035"/>
        <v>0</v>
      </c>
      <c r="R2593" s="61">
        <f t="shared" si="1035"/>
        <v>0</v>
      </c>
      <c r="S2593" s="61">
        <f t="shared" si="1035"/>
        <v>0</v>
      </c>
      <c r="T2593" s="137">
        <f t="shared" si="1035"/>
        <v>0</v>
      </c>
      <c r="U2593" s="137">
        <f t="shared" si="1035"/>
        <v>0</v>
      </c>
      <c r="V2593" s="61">
        <f t="shared" si="1035"/>
        <v>0</v>
      </c>
      <c r="W2593" s="68"/>
      <c r="X2593" s="6"/>
    </row>
    <row r="2594" spans="1:28" s="35" customFormat="1" ht="15.75" x14ac:dyDescent="0.25">
      <c r="A2594" s="33" t="s">
        <v>295</v>
      </c>
      <c r="B2594" s="33" t="s">
        <v>330</v>
      </c>
      <c r="C2594" s="37" t="s">
        <v>25</v>
      </c>
      <c r="D2594" s="34" t="s">
        <v>54</v>
      </c>
      <c r="E2594" s="53"/>
      <c r="F2594" s="53"/>
      <c r="G2594" s="53"/>
      <c r="H2594" s="53"/>
      <c r="I2594" s="54"/>
      <c r="J2594" s="50"/>
      <c r="K2594" s="54"/>
      <c r="L2594" s="55"/>
      <c r="M2594" s="59"/>
      <c r="N2594" s="59"/>
      <c r="O2594" s="53"/>
      <c r="P2594" s="53"/>
      <c r="Q2594" s="57">
        <f t="shared" ref="Q2594:Q2606" si="1036">O2594-P2594</f>
        <v>0</v>
      </c>
      <c r="R2594" s="53"/>
      <c r="S2594" s="53">
        <f t="shared" ref="S2594:S2606" si="1037">ROUND(R2594/12*3,0)</f>
        <v>0</v>
      </c>
      <c r="T2594" s="58"/>
      <c r="U2594" s="58"/>
      <c r="V2594" s="53">
        <f t="shared" ref="V2594:V2606" si="1038">T2594-U2594</f>
        <v>0</v>
      </c>
      <c r="W2594" s="59"/>
      <c r="X2594" s="6"/>
    </row>
    <row r="2595" spans="1:28" s="35" customFormat="1" ht="15.75" x14ac:dyDescent="0.25">
      <c r="A2595" s="33" t="s">
        <v>295</v>
      </c>
      <c r="B2595" s="33" t="s">
        <v>330</v>
      </c>
      <c r="C2595" s="37" t="s">
        <v>26</v>
      </c>
      <c r="D2595" s="34" t="s">
        <v>27</v>
      </c>
      <c r="E2595" s="53"/>
      <c r="F2595" s="53"/>
      <c r="G2595" s="53"/>
      <c r="H2595" s="53"/>
      <c r="I2595" s="54"/>
      <c r="J2595" s="50"/>
      <c r="K2595" s="54"/>
      <c r="L2595" s="55"/>
      <c r="M2595" s="59"/>
      <c r="N2595" s="59"/>
      <c r="O2595" s="53"/>
      <c r="P2595" s="53"/>
      <c r="Q2595" s="57">
        <f t="shared" si="1036"/>
        <v>0</v>
      </c>
      <c r="R2595" s="53"/>
      <c r="S2595" s="53">
        <f t="shared" si="1037"/>
        <v>0</v>
      </c>
      <c r="T2595" s="58"/>
      <c r="U2595" s="58"/>
      <c r="V2595" s="53">
        <f t="shared" si="1038"/>
        <v>0</v>
      </c>
      <c r="W2595" s="59"/>
      <c r="X2595" s="6"/>
    </row>
    <row r="2596" spans="1:28" s="35" customFormat="1" ht="31.5" x14ac:dyDescent="0.25">
      <c r="A2596" s="33" t="s">
        <v>295</v>
      </c>
      <c r="B2596" s="33" t="s">
        <v>330</v>
      </c>
      <c r="C2596" s="37" t="s">
        <v>28</v>
      </c>
      <c r="D2596" s="34" t="s">
        <v>29</v>
      </c>
      <c r="E2596" s="53"/>
      <c r="F2596" s="53"/>
      <c r="G2596" s="53"/>
      <c r="H2596" s="53"/>
      <c r="I2596" s="119"/>
      <c r="J2596" s="55"/>
      <c r="K2596" s="119"/>
      <c r="L2596" s="55"/>
      <c r="M2596" s="59"/>
      <c r="N2596" s="59"/>
      <c r="O2596" s="53"/>
      <c r="P2596" s="53"/>
      <c r="Q2596" s="59">
        <f t="shared" si="1036"/>
        <v>0</v>
      </c>
      <c r="R2596" s="53"/>
      <c r="S2596" s="53">
        <f t="shared" si="1037"/>
        <v>0</v>
      </c>
      <c r="T2596" s="53"/>
      <c r="U2596" s="53"/>
      <c r="V2596" s="53">
        <f t="shared" si="1038"/>
        <v>0</v>
      </c>
      <c r="W2596" s="59"/>
      <c r="X2596" s="6"/>
    </row>
    <row r="2597" spans="1:28" s="35" customFormat="1" ht="15.75" x14ac:dyDescent="0.25">
      <c r="A2597" s="33" t="s">
        <v>295</v>
      </c>
      <c r="B2597" s="33" t="s">
        <v>330</v>
      </c>
      <c r="C2597" s="37" t="s">
        <v>56</v>
      </c>
      <c r="D2597" s="34" t="s">
        <v>53</v>
      </c>
      <c r="E2597" s="53"/>
      <c r="F2597" s="53"/>
      <c r="G2597" s="53"/>
      <c r="H2597" s="53"/>
      <c r="I2597" s="54"/>
      <c r="J2597" s="50"/>
      <c r="K2597" s="54"/>
      <c r="L2597" s="55"/>
      <c r="M2597" s="59"/>
      <c r="N2597" s="59"/>
      <c r="O2597" s="53"/>
      <c r="P2597" s="53"/>
      <c r="Q2597" s="57">
        <f t="shared" si="1036"/>
        <v>0</v>
      </c>
      <c r="R2597" s="53"/>
      <c r="S2597" s="53">
        <f t="shared" si="1037"/>
        <v>0</v>
      </c>
      <c r="T2597" s="58"/>
      <c r="U2597" s="58"/>
      <c r="V2597" s="53">
        <f t="shared" si="1038"/>
        <v>0</v>
      </c>
      <c r="W2597" s="59"/>
      <c r="X2597" s="6"/>
    </row>
    <row r="2598" spans="1:28" s="35" customFormat="1" ht="15.75" x14ac:dyDescent="0.25">
      <c r="A2598" s="33" t="s">
        <v>295</v>
      </c>
      <c r="B2598" s="33" t="s">
        <v>330</v>
      </c>
      <c r="C2598" s="37" t="s">
        <v>57</v>
      </c>
      <c r="D2598" s="34" t="s">
        <v>68</v>
      </c>
      <c r="E2598" s="53"/>
      <c r="F2598" s="53"/>
      <c r="G2598" s="53"/>
      <c r="H2598" s="53"/>
      <c r="I2598" s="54"/>
      <c r="J2598" s="50"/>
      <c r="K2598" s="54"/>
      <c r="L2598" s="55"/>
      <c r="M2598" s="59"/>
      <c r="N2598" s="59"/>
      <c r="O2598" s="53"/>
      <c r="P2598" s="53"/>
      <c r="Q2598" s="57">
        <f t="shared" si="1036"/>
        <v>0</v>
      </c>
      <c r="R2598" s="53"/>
      <c r="S2598" s="53">
        <f t="shared" si="1037"/>
        <v>0</v>
      </c>
      <c r="T2598" s="58"/>
      <c r="U2598" s="58"/>
      <c r="V2598" s="53">
        <f t="shared" si="1038"/>
        <v>0</v>
      </c>
      <c r="W2598" s="59"/>
      <c r="X2598" s="6"/>
    </row>
    <row r="2599" spans="1:28" s="35" customFormat="1" ht="15.75" x14ac:dyDescent="0.25">
      <c r="A2599" s="33" t="s">
        <v>295</v>
      </c>
      <c r="B2599" s="33" t="s">
        <v>330</v>
      </c>
      <c r="C2599" s="37" t="s">
        <v>58</v>
      </c>
      <c r="D2599" s="34" t="s">
        <v>70</v>
      </c>
      <c r="E2599" s="53"/>
      <c r="F2599" s="53"/>
      <c r="G2599" s="53"/>
      <c r="H2599" s="53"/>
      <c r="I2599" s="54"/>
      <c r="J2599" s="50"/>
      <c r="K2599" s="54"/>
      <c r="L2599" s="55"/>
      <c r="M2599" s="59"/>
      <c r="N2599" s="59"/>
      <c r="O2599" s="53"/>
      <c r="P2599" s="53"/>
      <c r="Q2599" s="57">
        <f t="shared" si="1036"/>
        <v>0</v>
      </c>
      <c r="R2599" s="53"/>
      <c r="S2599" s="53">
        <f t="shared" si="1037"/>
        <v>0</v>
      </c>
      <c r="T2599" s="58"/>
      <c r="U2599" s="58"/>
      <c r="V2599" s="53">
        <f t="shared" si="1038"/>
        <v>0</v>
      </c>
      <c r="W2599" s="59"/>
      <c r="X2599" s="6"/>
    </row>
    <row r="2600" spans="1:28" s="35" customFormat="1" ht="31.5" x14ac:dyDescent="0.25">
      <c r="A2600" s="33" t="s">
        <v>295</v>
      </c>
      <c r="B2600" s="33" t="s">
        <v>330</v>
      </c>
      <c r="C2600" s="37" t="s">
        <v>59</v>
      </c>
      <c r="D2600" s="34" t="s">
        <v>69</v>
      </c>
      <c r="E2600" s="53"/>
      <c r="F2600" s="53"/>
      <c r="G2600" s="53"/>
      <c r="H2600" s="53"/>
      <c r="I2600" s="54"/>
      <c r="J2600" s="50"/>
      <c r="K2600" s="54"/>
      <c r="L2600" s="55"/>
      <c r="M2600" s="59"/>
      <c r="N2600" s="59"/>
      <c r="O2600" s="53"/>
      <c r="P2600" s="53"/>
      <c r="Q2600" s="57">
        <f t="shared" si="1036"/>
        <v>0</v>
      </c>
      <c r="R2600" s="53"/>
      <c r="S2600" s="53">
        <f t="shared" si="1037"/>
        <v>0</v>
      </c>
      <c r="T2600" s="58"/>
      <c r="U2600" s="58"/>
      <c r="V2600" s="53">
        <f t="shared" si="1038"/>
        <v>0</v>
      </c>
      <c r="W2600" s="59"/>
      <c r="X2600" s="6"/>
    </row>
    <row r="2601" spans="1:28" s="35" customFormat="1" ht="15.75" x14ac:dyDescent="0.25">
      <c r="A2601" s="33" t="s">
        <v>295</v>
      </c>
      <c r="B2601" s="33" t="s">
        <v>330</v>
      </c>
      <c r="C2601" s="37" t="s">
        <v>60</v>
      </c>
      <c r="D2601" s="34" t="s">
        <v>72</v>
      </c>
      <c r="E2601" s="53"/>
      <c r="F2601" s="53"/>
      <c r="G2601" s="53"/>
      <c r="H2601" s="53"/>
      <c r="I2601" s="54"/>
      <c r="J2601" s="50"/>
      <c r="K2601" s="54"/>
      <c r="L2601" s="55"/>
      <c r="M2601" s="59"/>
      <c r="N2601" s="59"/>
      <c r="O2601" s="53"/>
      <c r="P2601" s="53"/>
      <c r="Q2601" s="57">
        <f t="shared" si="1036"/>
        <v>0</v>
      </c>
      <c r="R2601" s="53"/>
      <c r="S2601" s="53">
        <f t="shared" si="1037"/>
        <v>0</v>
      </c>
      <c r="T2601" s="58"/>
      <c r="U2601" s="58"/>
      <c r="V2601" s="53">
        <f t="shared" si="1038"/>
        <v>0</v>
      </c>
      <c r="W2601" s="59"/>
      <c r="X2601" s="6"/>
    </row>
    <row r="2602" spans="1:28" s="35" customFormat="1" ht="15.75" x14ac:dyDescent="0.25">
      <c r="A2602" s="33" t="s">
        <v>295</v>
      </c>
      <c r="B2602" s="33" t="s">
        <v>330</v>
      </c>
      <c r="C2602" s="37" t="s">
        <v>61</v>
      </c>
      <c r="D2602" s="34" t="s">
        <v>67</v>
      </c>
      <c r="E2602" s="53"/>
      <c r="F2602" s="53"/>
      <c r="G2602" s="53"/>
      <c r="H2602" s="53"/>
      <c r="I2602" s="54"/>
      <c r="J2602" s="50"/>
      <c r="K2602" s="54"/>
      <c r="L2602" s="55"/>
      <c r="M2602" s="59"/>
      <c r="N2602" s="59"/>
      <c r="O2602" s="53"/>
      <c r="P2602" s="53"/>
      <c r="Q2602" s="57">
        <f t="shared" si="1036"/>
        <v>0</v>
      </c>
      <c r="R2602" s="53"/>
      <c r="S2602" s="53">
        <f t="shared" si="1037"/>
        <v>0</v>
      </c>
      <c r="T2602" s="58"/>
      <c r="U2602" s="58"/>
      <c r="V2602" s="53">
        <f t="shared" si="1038"/>
        <v>0</v>
      </c>
      <c r="W2602" s="59"/>
      <c r="X2602" s="6"/>
    </row>
    <row r="2603" spans="1:28" s="35" customFormat="1" ht="15.75" x14ac:dyDescent="0.25">
      <c r="A2603" s="33" t="s">
        <v>295</v>
      </c>
      <c r="B2603" s="33" t="s">
        <v>330</v>
      </c>
      <c r="C2603" s="37" t="s">
        <v>62</v>
      </c>
      <c r="D2603" s="34" t="s">
        <v>66</v>
      </c>
      <c r="E2603" s="53"/>
      <c r="F2603" s="53"/>
      <c r="G2603" s="53"/>
      <c r="H2603" s="53"/>
      <c r="I2603" s="54"/>
      <c r="J2603" s="50"/>
      <c r="K2603" s="54"/>
      <c r="L2603" s="55"/>
      <c r="M2603" s="59"/>
      <c r="N2603" s="59"/>
      <c r="O2603" s="53"/>
      <c r="P2603" s="53"/>
      <c r="Q2603" s="57">
        <f t="shared" si="1036"/>
        <v>0</v>
      </c>
      <c r="R2603" s="53"/>
      <c r="S2603" s="53">
        <f t="shared" si="1037"/>
        <v>0</v>
      </c>
      <c r="T2603" s="58"/>
      <c r="U2603" s="58"/>
      <c r="V2603" s="53">
        <f t="shared" si="1038"/>
        <v>0</v>
      </c>
      <c r="W2603" s="59"/>
      <c r="X2603" s="6"/>
    </row>
    <row r="2604" spans="1:28" s="35" customFormat="1" ht="15.75" x14ac:dyDescent="0.25">
      <c r="A2604" s="33" t="s">
        <v>295</v>
      </c>
      <c r="B2604" s="33" t="s">
        <v>330</v>
      </c>
      <c r="C2604" s="37" t="s">
        <v>63</v>
      </c>
      <c r="D2604" s="34" t="s">
        <v>52</v>
      </c>
      <c r="E2604" s="53"/>
      <c r="F2604" s="53"/>
      <c r="G2604" s="53"/>
      <c r="H2604" s="53"/>
      <c r="I2604" s="54"/>
      <c r="J2604" s="50"/>
      <c r="K2604" s="54"/>
      <c r="L2604" s="55"/>
      <c r="M2604" s="59"/>
      <c r="N2604" s="59"/>
      <c r="O2604" s="53"/>
      <c r="P2604" s="53"/>
      <c r="Q2604" s="57">
        <f t="shared" si="1036"/>
        <v>0</v>
      </c>
      <c r="R2604" s="53"/>
      <c r="S2604" s="53">
        <f t="shared" si="1037"/>
        <v>0</v>
      </c>
      <c r="T2604" s="58"/>
      <c r="U2604" s="58"/>
      <c r="V2604" s="53">
        <f t="shared" si="1038"/>
        <v>0</v>
      </c>
      <c r="W2604" s="59"/>
      <c r="X2604" s="6"/>
    </row>
    <row r="2605" spans="1:28" s="35" customFormat="1" ht="15.75" x14ac:dyDescent="0.25">
      <c r="A2605" s="33" t="s">
        <v>295</v>
      </c>
      <c r="B2605" s="33" t="s">
        <v>330</v>
      </c>
      <c r="C2605" s="37" t="s">
        <v>64</v>
      </c>
      <c r="D2605" s="34" t="s">
        <v>55</v>
      </c>
      <c r="E2605" s="53"/>
      <c r="F2605" s="53"/>
      <c r="G2605" s="53"/>
      <c r="H2605" s="53"/>
      <c r="I2605" s="54"/>
      <c r="J2605" s="50"/>
      <c r="K2605" s="54"/>
      <c r="L2605" s="55"/>
      <c r="M2605" s="59"/>
      <c r="N2605" s="59"/>
      <c r="O2605" s="53"/>
      <c r="P2605" s="53"/>
      <c r="Q2605" s="57">
        <f t="shared" si="1036"/>
        <v>0</v>
      </c>
      <c r="R2605" s="53"/>
      <c r="S2605" s="53">
        <f t="shared" si="1037"/>
        <v>0</v>
      </c>
      <c r="T2605" s="58"/>
      <c r="U2605" s="58"/>
      <c r="V2605" s="53">
        <f t="shared" si="1038"/>
        <v>0</v>
      </c>
      <c r="W2605" s="59"/>
      <c r="X2605" s="6"/>
    </row>
    <row r="2606" spans="1:28" s="35" customFormat="1" ht="15.75" x14ac:dyDescent="0.25">
      <c r="A2606" s="33" t="s">
        <v>295</v>
      </c>
      <c r="B2606" s="33" t="s">
        <v>330</v>
      </c>
      <c r="C2606" s="37" t="s">
        <v>65</v>
      </c>
      <c r="D2606" s="34" t="s">
        <v>71</v>
      </c>
      <c r="E2606" s="53"/>
      <c r="F2606" s="53"/>
      <c r="G2606" s="53"/>
      <c r="H2606" s="53"/>
      <c r="I2606" s="54"/>
      <c r="J2606" s="50"/>
      <c r="K2606" s="54"/>
      <c r="L2606" s="55"/>
      <c r="M2606" s="59"/>
      <c r="N2606" s="59"/>
      <c r="O2606" s="53"/>
      <c r="P2606" s="53"/>
      <c r="Q2606" s="57">
        <f t="shared" si="1036"/>
        <v>0</v>
      </c>
      <c r="R2606" s="53"/>
      <c r="S2606" s="53">
        <f t="shared" si="1037"/>
        <v>0</v>
      </c>
      <c r="T2606" s="58"/>
      <c r="U2606" s="58"/>
      <c r="V2606" s="53">
        <f t="shared" si="1038"/>
        <v>0</v>
      </c>
      <c r="W2606" s="59"/>
      <c r="X2606" s="6"/>
    </row>
    <row r="2607" spans="1:28" s="35" customFormat="1" ht="31.5" x14ac:dyDescent="0.25">
      <c r="A2607" s="33" t="s">
        <v>295</v>
      </c>
      <c r="B2607" s="22" t="s">
        <v>331</v>
      </c>
      <c r="C2607" s="23" t="s">
        <v>102</v>
      </c>
      <c r="D2607" s="32" t="s">
        <v>30</v>
      </c>
      <c r="E2607" s="61">
        <f>SUM(E2608:E2625)</f>
        <v>18928</v>
      </c>
      <c r="F2607" s="61">
        <f t="shared" ref="F2607:K2607" si="1039">SUM(F2608:F2625)</f>
        <v>12332</v>
      </c>
      <c r="G2607" s="61">
        <f t="shared" si="1039"/>
        <v>27232.47</v>
      </c>
      <c r="H2607" s="61">
        <f t="shared" si="1039"/>
        <v>19988</v>
      </c>
      <c r="I2607" s="61">
        <f t="shared" si="1039"/>
        <v>13789.47</v>
      </c>
      <c r="J2607" s="50">
        <f>ROUND(I2607/F2607*100,2)</f>
        <v>111.82</v>
      </c>
      <c r="K2607" s="61">
        <f t="shared" si="1039"/>
        <v>0</v>
      </c>
      <c r="L2607" s="55">
        <f>ROUND(K2607*100/-F2607,2)</f>
        <v>0</v>
      </c>
      <c r="M2607" s="61"/>
      <c r="N2607" s="61"/>
      <c r="O2607" s="61">
        <f t="shared" ref="O2607:V2607" si="1040">SUM(O2608:O2622)</f>
        <v>266</v>
      </c>
      <c r="P2607" s="61">
        <f t="shared" si="1040"/>
        <v>266</v>
      </c>
      <c r="Q2607" s="120">
        <f t="shared" si="1040"/>
        <v>0</v>
      </c>
      <c r="R2607" s="61">
        <f t="shared" si="1040"/>
        <v>2</v>
      </c>
      <c r="S2607" s="61">
        <f t="shared" si="1040"/>
        <v>2</v>
      </c>
      <c r="T2607" s="137">
        <f t="shared" si="1040"/>
        <v>4</v>
      </c>
      <c r="U2607" s="137">
        <f t="shared" si="1040"/>
        <v>4</v>
      </c>
      <c r="V2607" s="61">
        <f t="shared" si="1040"/>
        <v>0</v>
      </c>
      <c r="W2607" s="61"/>
      <c r="X2607" s="6"/>
    </row>
    <row r="2608" spans="1:28" s="35" customFormat="1" ht="15.75" x14ac:dyDescent="0.25">
      <c r="A2608" s="33" t="s">
        <v>295</v>
      </c>
      <c r="B2608" s="33" t="s">
        <v>331</v>
      </c>
      <c r="C2608" s="23" t="s">
        <v>79</v>
      </c>
      <c r="D2608" s="43" t="s">
        <v>77</v>
      </c>
      <c r="E2608" s="53">
        <v>14699</v>
      </c>
      <c r="F2608" s="53">
        <f t="shared" ref="F2608:F2609" si="1041">ROUND(E2608/12*7,0)</f>
        <v>8574</v>
      </c>
      <c r="G2608" s="59">
        <v>17326.05</v>
      </c>
      <c r="H2608" s="99">
        <v>14699</v>
      </c>
      <c r="I2608" s="119">
        <f t="shared" ref="I2608:I2609" si="1042">G2608-F2608</f>
        <v>8752.0499999999993</v>
      </c>
      <c r="J2608" s="55">
        <f t="shared" ref="J2608:J2609" si="1043">ROUND(I2608/F2608*100,2)</f>
        <v>102.08</v>
      </c>
      <c r="K2608" s="54"/>
      <c r="L2608" s="55"/>
      <c r="M2608" s="59"/>
      <c r="N2608" s="59"/>
      <c r="O2608" s="53"/>
      <c r="P2608" s="53"/>
      <c r="Q2608" s="57">
        <f t="shared" ref="Q2608:Q2622" si="1044">O2608-P2608</f>
        <v>0</v>
      </c>
      <c r="R2608" s="53"/>
      <c r="S2608" s="53">
        <f>ROUND(R2608/12*3,0)</f>
        <v>0</v>
      </c>
      <c r="T2608" s="58"/>
      <c r="U2608" s="58"/>
      <c r="V2608" s="53">
        <f t="shared" ref="V2608:V2622" si="1045">T2608-U2608</f>
        <v>0</v>
      </c>
      <c r="W2608" s="59"/>
      <c r="X2608" s="6"/>
      <c r="Y2608" s="177"/>
      <c r="Z2608" s="177"/>
      <c r="AA2608" s="177"/>
      <c r="AB2608" s="177"/>
    </row>
    <row r="2609" spans="1:26" s="35" customFormat="1" ht="15.75" x14ac:dyDescent="0.25">
      <c r="A2609" s="33" t="s">
        <v>295</v>
      </c>
      <c r="B2609" s="33" t="s">
        <v>331</v>
      </c>
      <c r="C2609" s="23" t="s">
        <v>80</v>
      </c>
      <c r="D2609" s="43" t="s">
        <v>78</v>
      </c>
      <c r="E2609" s="53">
        <v>461</v>
      </c>
      <c r="F2609" s="53">
        <f t="shared" si="1041"/>
        <v>269</v>
      </c>
      <c r="G2609" s="59">
        <v>819.18</v>
      </c>
      <c r="H2609" s="99">
        <v>410</v>
      </c>
      <c r="I2609" s="119">
        <f t="shared" si="1042"/>
        <v>550.17999999999995</v>
      </c>
      <c r="J2609" s="55">
        <f t="shared" si="1043"/>
        <v>204.53</v>
      </c>
      <c r="K2609" s="54"/>
      <c r="L2609" s="55"/>
      <c r="M2609" s="59"/>
      <c r="N2609" s="59"/>
      <c r="O2609" s="53"/>
      <c r="P2609" s="53"/>
      <c r="Q2609" s="57">
        <f t="shared" si="1044"/>
        <v>0</v>
      </c>
      <c r="R2609" s="53"/>
      <c r="S2609" s="53">
        <f>ROUND(R2609/12*3,0)</f>
        <v>0</v>
      </c>
      <c r="T2609" s="58"/>
      <c r="U2609" s="58"/>
      <c r="V2609" s="53">
        <f t="shared" si="1045"/>
        <v>0</v>
      </c>
      <c r="W2609" s="59"/>
      <c r="X2609" s="6"/>
      <c r="Y2609" s="177"/>
      <c r="Z2609" s="177"/>
    </row>
    <row r="2610" spans="1:26" s="35" customFormat="1" ht="15.75" x14ac:dyDescent="0.25">
      <c r="A2610" s="33" t="s">
        <v>295</v>
      </c>
      <c r="B2610" s="33" t="s">
        <v>331</v>
      </c>
      <c r="C2610" s="23" t="s">
        <v>82</v>
      </c>
      <c r="D2610" s="34" t="s">
        <v>81</v>
      </c>
      <c r="E2610" s="53"/>
      <c r="F2610" s="53"/>
      <c r="G2610" s="53"/>
      <c r="H2610" s="53"/>
      <c r="I2610" s="119"/>
      <c r="J2610" s="55"/>
      <c r="K2610" s="119"/>
      <c r="L2610" s="55"/>
      <c r="M2610" s="59"/>
      <c r="N2610" s="59"/>
      <c r="O2610" s="53"/>
      <c r="P2610" s="53"/>
      <c r="Q2610" s="59">
        <f t="shared" si="1044"/>
        <v>0</v>
      </c>
      <c r="R2610" s="53"/>
      <c r="S2610" s="53">
        <f>ROUND(R2610/12*4,0)</f>
        <v>0</v>
      </c>
      <c r="T2610" s="53"/>
      <c r="U2610" s="53"/>
      <c r="V2610" s="53">
        <f t="shared" si="1045"/>
        <v>0</v>
      </c>
      <c r="W2610" s="59"/>
      <c r="X2610" s="6"/>
    </row>
    <row r="2611" spans="1:26" s="35" customFormat="1" ht="31.5" x14ac:dyDescent="0.25">
      <c r="A2611" s="33" t="s">
        <v>295</v>
      </c>
      <c r="B2611" s="33" t="s">
        <v>331</v>
      </c>
      <c r="C2611" s="23" t="s">
        <v>84</v>
      </c>
      <c r="D2611" s="43" t="s">
        <v>83</v>
      </c>
      <c r="E2611" s="53"/>
      <c r="F2611" s="53"/>
      <c r="G2611" s="53"/>
      <c r="H2611" s="53"/>
      <c r="I2611" s="54"/>
      <c r="J2611" s="50"/>
      <c r="K2611" s="54"/>
      <c r="L2611" s="55"/>
      <c r="M2611" s="59"/>
      <c r="N2611" s="59"/>
      <c r="O2611" s="53"/>
      <c r="P2611" s="53"/>
      <c r="Q2611" s="57">
        <f t="shared" si="1044"/>
        <v>0</v>
      </c>
      <c r="R2611" s="53"/>
      <c r="S2611" s="53">
        <f>ROUND(R2611/12*3,0)</f>
        <v>0</v>
      </c>
      <c r="T2611" s="58"/>
      <c r="U2611" s="58"/>
      <c r="V2611" s="53">
        <f t="shared" si="1045"/>
        <v>0</v>
      </c>
      <c r="W2611" s="59"/>
      <c r="X2611" s="6"/>
    </row>
    <row r="2612" spans="1:26" s="35" customFormat="1" ht="15.75" x14ac:dyDescent="0.25">
      <c r="A2612" s="33" t="s">
        <v>295</v>
      </c>
      <c r="B2612" s="33" t="s">
        <v>331</v>
      </c>
      <c r="C2612" s="23" t="s">
        <v>95</v>
      </c>
      <c r="D2612" s="43" t="s">
        <v>96</v>
      </c>
      <c r="E2612" s="53"/>
      <c r="F2612" s="53"/>
      <c r="G2612" s="53"/>
      <c r="H2612" s="53"/>
      <c r="I2612" s="54"/>
      <c r="J2612" s="50"/>
      <c r="K2612" s="54"/>
      <c r="L2612" s="55"/>
      <c r="M2612" s="59"/>
      <c r="N2612" s="59"/>
      <c r="O2612" s="53"/>
      <c r="P2612" s="53"/>
      <c r="Q2612" s="57">
        <f t="shared" si="1044"/>
        <v>0</v>
      </c>
      <c r="R2612" s="53"/>
      <c r="S2612" s="53">
        <f>ROUND(R2612/12*3,0)</f>
        <v>0</v>
      </c>
      <c r="T2612" s="58"/>
      <c r="U2612" s="58"/>
      <c r="V2612" s="53">
        <f t="shared" si="1045"/>
        <v>0</v>
      </c>
      <c r="W2612" s="59"/>
      <c r="X2612" s="6"/>
    </row>
    <row r="2613" spans="1:26" s="35" customFormat="1" ht="31.5" x14ac:dyDescent="0.25">
      <c r="A2613" s="33" t="s">
        <v>295</v>
      </c>
      <c r="B2613" s="33" t="s">
        <v>331</v>
      </c>
      <c r="C2613" s="23" t="s">
        <v>86</v>
      </c>
      <c r="D2613" s="43" t="s">
        <v>85</v>
      </c>
      <c r="E2613" s="53">
        <v>3099</v>
      </c>
      <c r="F2613" s="53">
        <f>E2613</f>
        <v>3099</v>
      </c>
      <c r="G2613" s="59">
        <v>4210</v>
      </c>
      <c r="H2613" s="99">
        <v>4210</v>
      </c>
      <c r="I2613" s="119"/>
      <c r="J2613" s="55"/>
      <c r="K2613" s="54"/>
      <c r="L2613" s="55"/>
      <c r="M2613" s="59"/>
      <c r="N2613" s="59"/>
      <c r="O2613" s="53">
        <v>266</v>
      </c>
      <c r="P2613" s="53">
        <v>266</v>
      </c>
      <c r="Q2613" s="57">
        <f t="shared" si="1044"/>
        <v>0</v>
      </c>
      <c r="R2613" s="74">
        <v>2</v>
      </c>
      <c r="S2613" s="53">
        <f>R2613</f>
        <v>2</v>
      </c>
      <c r="T2613" s="58">
        <v>4</v>
      </c>
      <c r="U2613" s="58">
        <v>4</v>
      </c>
      <c r="V2613" s="53">
        <f t="shared" si="1045"/>
        <v>0</v>
      </c>
      <c r="W2613" s="59"/>
      <c r="X2613" s="6"/>
    </row>
    <row r="2614" spans="1:26" s="35" customFormat="1" ht="31.5" x14ac:dyDescent="0.25">
      <c r="A2614" s="33" t="s">
        <v>295</v>
      </c>
      <c r="B2614" s="33" t="s">
        <v>331</v>
      </c>
      <c r="C2614" s="23" t="s">
        <v>102</v>
      </c>
      <c r="D2614" s="39" t="s">
        <v>351</v>
      </c>
      <c r="E2614" s="53"/>
      <c r="F2614" s="53"/>
      <c r="G2614" s="99"/>
      <c r="H2614" s="99"/>
      <c r="I2614" s="119"/>
      <c r="J2614" s="55"/>
      <c r="K2614" s="54"/>
      <c r="L2614" s="55"/>
      <c r="M2614" s="59"/>
      <c r="N2614" s="59"/>
      <c r="O2614" s="53"/>
      <c r="P2614" s="53"/>
      <c r="Q2614" s="57">
        <f t="shared" si="1044"/>
        <v>0</v>
      </c>
      <c r="R2614" s="53"/>
      <c r="S2614" s="53">
        <f t="shared" ref="S2614" si="1046">ROUND(R2614/12*6,0)</f>
        <v>0</v>
      </c>
      <c r="T2614" s="58"/>
      <c r="U2614" s="58"/>
      <c r="V2614" s="53">
        <f t="shared" si="1045"/>
        <v>0</v>
      </c>
      <c r="W2614" s="59"/>
      <c r="X2614" s="6"/>
    </row>
    <row r="2615" spans="1:26" s="35" customFormat="1" ht="15.75" x14ac:dyDescent="0.25">
      <c r="A2615" s="33" t="s">
        <v>295</v>
      </c>
      <c r="B2615" s="33" t="s">
        <v>331</v>
      </c>
      <c r="C2615" s="23" t="s">
        <v>89</v>
      </c>
      <c r="D2615" s="43" t="s">
        <v>88</v>
      </c>
      <c r="E2615" s="53"/>
      <c r="F2615" s="53"/>
      <c r="G2615" s="53"/>
      <c r="H2615" s="53"/>
      <c r="I2615" s="55"/>
      <c r="J2615" s="55"/>
      <c r="K2615" s="54"/>
      <c r="L2615" s="55"/>
      <c r="M2615" s="59"/>
      <c r="N2615" s="59"/>
      <c r="O2615" s="53"/>
      <c r="P2615" s="53"/>
      <c r="Q2615" s="57">
        <f t="shared" si="1044"/>
        <v>0</v>
      </c>
      <c r="R2615" s="53"/>
      <c r="S2615" s="53">
        <f t="shared" ref="S2615:S2622" si="1047">ROUND(R2615/12*3,0)</f>
        <v>0</v>
      </c>
      <c r="T2615" s="58"/>
      <c r="U2615" s="58"/>
      <c r="V2615" s="53">
        <f t="shared" si="1045"/>
        <v>0</v>
      </c>
      <c r="W2615" s="59"/>
      <c r="X2615" s="6"/>
    </row>
    <row r="2616" spans="1:26" s="35" customFormat="1" ht="15.75" x14ac:dyDescent="0.25">
      <c r="A2616" s="33" t="s">
        <v>295</v>
      </c>
      <c r="B2616" s="33" t="s">
        <v>331</v>
      </c>
      <c r="C2616" s="23" t="s">
        <v>91</v>
      </c>
      <c r="D2616" s="43" t="s">
        <v>90</v>
      </c>
      <c r="E2616" s="53"/>
      <c r="F2616" s="53"/>
      <c r="G2616" s="53"/>
      <c r="H2616" s="53"/>
      <c r="I2616" s="119"/>
      <c r="J2616" s="119"/>
      <c r="K2616" s="54"/>
      <c r="L2616" s="55"/>
      <c r="M2616" s="59"/>
      <c r="N2616" s="59"/>
      <c r="O2616" s="53"/>
      <c r="P2616" s="53"/>
      <c r="Q2616" s="57">
        <f t="shared" si="1044"/>
        <v>0</v>
      </c>
      <c r="R2616" s="53"/>
      <c r="S2616" s="53">
        <f t="shared" si="1047"/>
        <v>0</v>
      </c>
      <c r="T2616" s="58"/>
      <c r="U2616" s="58"/>
      <c r="V2616" s="53">
        <f t="shared" si="1045"/>
        <v>0</v>
      </c>
      <c r="W2616" s="59"/>
      <c r="X2616" s="6"/>
    </row>
    <row r="2617" spans="1:26" s="35" customFormat="1" ht="15.75" x14ac:dyDescent="0.25">
      <c r="A2617" s="33" t="s">
        <v>295</v>
      </c>
      <c r="B2617" s="33" t="s">
        <v>331</v>
      </c>
      <c r="C2617" s="23" t="s">
        <v>94</v>
      </c>
      <c r="D2617" s="43" t="s">
        <v>97</v>
      </c>
      <c r="E2617" s="53"/>
      <c r="F2617" s="53"/>
      <c r="G2617" s="53"/>
      <c r="H2617" s="53"/>
      <c r="I2617" s="54"/>
      <c r="J2617" s="50"/>
      <c r="K2617" s="54"/>
      <c r="L2617" s="55"/>
      <c r="M2617" s="59"/>
      <c r="N2617" s="59"/>
      <c r="O2617" s="53"/>
      <c r="P2617" s="53"/>
      <c r="Q2617" s="57">
        <f t="shared" si="1044"/>
        <v>0</v>
      </c>
      <c r="R2617" s="53"/>
      <c r="S2617" s="53">
        <f t="shared" si="1047"/>
        <v>0</v>
      </c>
      <c r="T2617" s="58"/>
      <c r="U2617" s="58"/>
      <c r="V2617" s="53">
        <f t="shared" si="1045"/>
        <v>0</v>
      </c>
      <c r="W2617" s="59"/>
      <c r="X2617" s="6"/>
    </row>
    <row r="2618" spans="1:26" s="35" customFormat="1" ht="15.75" x14ac:dyDescent="0.25">
      <c r="A2618" s="33" t="s">
        <v>295</v>
      </c>
      <c r="B2618" s="33" t="s">
        <v>331</v>
      </c>
      <c r="C2618" s="23" t="s">
        <v>93</v>
      </c>
      <c r="D2618" s="43" t="s">
        <v>92</v>
      </c>
      <c r="E2618" s="53"/>
      <c r="F2618" s="53"/>
      <c r="G2618" s="53"/>
      <c r="H2618" s="53"/>
      <c r="I2618" s="54"/>
      <c r="J2618" s="50"/>
      <c r="K2618" s="54"/>
      <c r="L2618" s="55"/>
      <c r="M2618" s="59"/>
      <c r="N2618" s="59"/>
      <c r="O2618" s="53"/>
      <c r="P2618" s="53"/>
      <c r="Q2618" s="57">
        <f t="shared" si="1044"/>
        <v>0</v>
      </c>
      <c r="R2618" s="53"/>
      <c r="S2618" s="53">
        <f t="shared" si="1047"/>
        <v>0</v>
      </c>
      <c r="T2618" s="58"/>
      <c r="U2618" s="58"/>
      <c r="V2618" s="53">
        <f t="shared" si="1045"/>
        <v>0</v>
      </c>
      <c r="W2618" s="59"/>
      <c r="X2618" s="6"/>
    </row>
    <row r="2619" spans="1:26" s="35" customFormat="1" ht="31.5" x14ac:dyDescent="0.25">
      <c r="A2619" s="33" t="s">
        <v>295</v>
      </c>
      <c r="B2619" s="33" t="s">
        <v>331</v>
      </c>
      <c r="C2619" s="23" t="s">
        <v>98</v>
      </c>
      <c r="D2619" s="34" t="s">
        <v>99</v>
      </c>
      <c r="E2619" s="53"/>
      <c r="F2619" s="53"/>
      <c r="G2619" s="53"/>
      <c r="H2619" s="53"/>
      <c r="I2619" s="54"/>
      <c r="J2619" s="50"/>
      <c r="K2619" s="54"/>
      <c r="L2619" s="55"/>
      <c r="M2619" s="59"/>
      <c r="N2619" s="59"/>
      <c r="O2619" s="53"/>
      <c r="P2619" s="53"/>
      <c r="Q2619" s="57">
        <f t="shared" si="1044"/>
        <v>0</v>
      </c>
      <c r="R2619" s="53"/>
      <c r="S2619" s="53">
        <f t="shared" si="1047"/>
        <v>0</v>
      </c>
      <c r="T2619" s="58"/>
      <c r="U2619" s="58"/>
      <c r="V2619" s="53">
        <f t="shared" si="1045"/>
        <v>0</v>
      </c>
      <c r="W2619" s="59"/>
      <c r="X2619" s="6"/>
    </row>
    <row r="2620" spans="1:26" s="35" customFormat="1" ht="37.5" customHeight="1" x14ac:dyDescent="0.25">
      <c r="A2620" s="33" t="s">
        <v>295</v>
      </c>
      <c r="B2620" s="33" t="s">
        <v>331</v>
      </c>
      <c r="C2620" s="23" t="s">
        <v>100</v>
      </c>
      <c r="D2620" s="34" t="s">
        <v>101</v>
      </c>
      <c r="E2620" s="53"/>
      <c r="F2620" s="53"/>
      <c r="G2620" s="53"/>
      <c r="H2620" s="53"/>
      <c r="I2620" s="54"/>
      <c r="J2620" s="50"/>
      <c r="K2620" s="54"/>
      <c r="L2620" s="55"/>
      <c r="M2620" s="59"/>
      <c r="N2620" s="59"/>
      <c r="O2620" s="53"/>
      <c r="P2620" s="53"/>
      <c r="Q2620" s="57">
        <f t="shared" si="1044"/>
        <v>0</v>
      </c>
      <c r="R2620" s="53"/>
      <c r="S2620" s="53">
        <f t="shared" si="1047"/>
        <v>0</v>
      </c>
      <c r="T2620" s="58"/>
      <c r="U2620" s="58"/>
      <c r="V2620" s="53">
        <f t="shared" si="1045"/>
        <v>0</v>
      </c>
      <c r="W2620" s="59"/>
      <c r="X2620" s="6"/>
    </row>
    <row r="2621" spans="1:26" s="35" customFormat="1" ht="47.25" x14ac:dyDescent="0.25">
      <c r="A2621" s="33" t="s">
        <v>295</v>
      </c>
      <c r="B2621" s="33" t="s">
        <v>331</v>
      </c>
      <c r="C2621" s="23" t="s">
        <v>102</v>
      </c>
      <c r="D2621" s="39" t="s">
        <v>87</v>
      </c>
      <c r="E2621" s="53"/>
      <c r="F2621" s="53"/>
      <c r="G2621" s="53"/>
      <c r="H2621" s="53"/>
      <c r="I2621" s="54"/>
      <c r="J2621" s="50"/>
      <c r="K2621" s="54"/>
      <c r="L2621" s="55"/>
      <c r="M2621" s="59"/>
      <c r="N2621" s="59"/>
      <c r="O2621" s="53"/>
      <c r="P2621" s="53"/>
      <c r="Q2621" s="57">
        <f t="shared" si="1044"/>
        <v>0</v>
      </c>
      <c r="R2621" s="53"/>
      <c r="S2621" s="53">
        <f t="shared" si="1047"/>
        <v>0</v>
      </c>
      <c r="T2621" s="58"/>
      <c r="U2621" s="58"/>
      <c r="V2621" s="53">
        <f t="shared" si="1045"/>
        <v>0</v>
      </c>
      <c r="W2621" s="59"/>
      <c r="X2621" s="6"/>
    </row>
    <row r="2622" spans="1:26" s="35" customFormat="1" ht="63" x14ac:dyDescent="0.25">
      <c r="A2622" s="33" t="s">
        <v>295</v>
      </c>
      <c r="B2622" s="33" t="s">
        <v>331</v>
      </c>
      <c r="C2622" s="23" t="s">
        <v>102</v>
      </c>
      <c r="D2622" s="39" t="s">
        <v>103</v>
      </c>
      <c r="E2622" s="53"/>
      <c r="F2622" s="53"/>
      <c r="G2622" s="53"/>
      <c r="H2622" s="53"/>
      <c r="I2622" s="54"/>
      <c r="J2622" s="50"/>
      <c r="K2622" s="54"/>
      <c r="L2622" s="55"/>
      <c r="M2622" s="59"/>
      <c r="N2622" s="59"/>
      <c r="O2622" s="53"/>
      <c r="P2622" s="53"/>
      <c r="Q2622" s="57">
        <f t="shared" si="1044"/>
        <v>0</v>
      </c>
      <c r="R2622" s="53"/>
      <c r="S2622" s="53">
        <f t="shared" si="1047"/>
        <v>0</v>
      </c>
      <c r="T2622" s="58"/>
      <c r="U2622" s="58"/>
      <c r="V2622" s="53">
        <f t="shared" si="1045"/>
        <v>0</v>
      </c>
      <c r="W2622" s="59"/>
      <c r="X2622" s="6"/>
    </row>
    <row r="2623" spans="1:26" s="35" customFormat="1" ht="31.5" x14ac:dyDescent="0.25">
      <c r="A2623" s="33" t="s">
        <v>295</v>
      </c>
      <c r="B2623" s="33" t="s">
        <v>331</v>
      </c>
      <c r="C2623" s="23" t="s">
        <v>361</v>
      </c>
      <c r="D2623" s="39" t="s">
        <v>362</v>
      </c>
      <c r="E2623" s="53">
        <v>669</v>
      </c>
      <c r="F2623" s="53">
        <f>ROUND(E2623/12*7,0)</f>
        <v>390</v>
      </c>
      <c r="G2623" s="59">
        <v>1279.52</v>
      </c>
      <c r="H2623" s="99">
        <v>669</v>
      </c>
      <c r="I2623" s="119">
        <f>G2623-F2623</f>
        <v>889.52</v>
      </c>
      <c r="J2623" s="55">
        <f>ROUND(I2623/F2623*100,2)</f>
        <v>228.08</v>
      </c>
      <c r="K2623" s="54"/>
      <c r="L2623" s="55"/>
      <c r="M2623" s="59"/>
      <c r="N2623" s="59"/>
      <c r="O2623" s="53"/>
      <c r="P2623" s="53"/>
      <c r="Q2623" s="57"/>
      <c r="R2623" s="53"/>
      <c r="S2623" s="53"/>
      <c r="T2623" s="58"/>
      <c r="U2623" s="58"/>
      <c r="V2623" s="53"/>
      <c r="W2623" s="59"/>
      <c r="X2623" s="6"/>
    </row>
    <row r="2624" spans="1:26" s="35" customFormat="1" ht="15.75" x14ac:dyDescent="0.25">
      <c r="A2624" s="33" t="s">
        <v>295</v>
      </c>
      <c r="B2624" s="33" t="s">
        <v>331</v>
      </c>
      <c r="C2624" s="23" t="s">
        <v>364</v>
      </c>
      <c r="D2624" s="39" t="s">
        <v>363</v>
      </c>
      <c r="E2624" s="53"/>
      <c r="F2624" s="53"/>
      <c r="G2624" s="53"/>
      <c r="H2624" s="53"/>
      <c r="I2624" s="54"/>
      <c r="J2624" s="50"/>
      <c r="K2624" s="54"/>
      <c r="L2624" s="55"/>
      <c r="M2624" s="59"/>
      <c r="N2624" s="59"/>
      <c r="O2624" s="53"/>
      <c r="P2624" s="53"/>
      <c r="Q2624" s="57"/>
      <c r="R2624" s="53"/>
      <c r="S2624" s="53"/>
      <c r="T2624" s="58"/>
      <c r="U2624" s="58"/>
      <c r="V2624" s="53"/>
      <c r="W2624" s="59"/>
      <c r="X2624" s="6"/>
    </row>
    <row r="2625" spans="1:24" s="35" customFormat="1" ht="15.75" x14ac:dyDescent="0.25">
      <c r="A2625" s="33" t="s">
        <v>295</v>
      </c>
      <c r="B2625" s="33" t="s">
        <v>331</v>
      </c>
      <c r="C2625" s="23" t="s">
        <v>420</v>
      </c>
      <c r="D2625" s="117" t="s">
        <v>421</v>
      </c>
      <c r="E2625" s="53"/>
      <c r="F2625" s="53"/>
      <c r="G2625" s="59">
        <v>3597.72</v>
      </c>
      <c r="H2625" s="53"/>
      <c r="I2625" s="119">
        <f>G2625-F2625</f>
        <v>3597.72</v>
      </c>
      <c r="J2625" s="50"/>
      <c r="K2625" s="54"/>
      <c r="L2625" s="55"/>
      <c r="M2625" s="59"/>
      <c r="N2625" s="59"/>
      <c r="O2625" s="53"/>
      <c r="P2625" s="53"/>
      <c r="Q2625" s="57"/>
      <c r="R2625" s="53"/>
      <c r="S2625" s="53"/>
      <c r="T2625" s="58"/>
      <c r="U2625" s="58"/>
      <c r="V2625" s="53"/>
      <c r="W2625" s="59"/>
      <c r="X2625" s="6"/>
    </row>
    <row r="2626" spans="1:24" s="35" customFormat="1" ht="15.75" x14ac:dyDescent="0.25">
      <c r="A2626" s="33" t="s">
        <v>295</v>
      </c>
      <c r="B2626" s="21">
        <v>2</v>
      </c>
      <c r="C2626" s="23" t="s">
        <v>102</v>
      </c>
      <c r="D2626" s="40" t="s">
        <v>31</v>
      </c>
      <c r="E2626" s="64">
        <f>E2627+E2633+E2688</f>
        <v>719188</v>
      </c>
      <c r="F2626" s="64">
        <f>F2627+F2633+F2688</f>
        <v>426394.08</v>
      </c>
      <c r="G2626" s="64">
        <f>G2627+G2633+G2688</f>
        <v>411099.65000000037</v>
      </c>
      <c r="H2626" s="64">
        <f>H2627+H2633+H2688</f>
        <v>333602</v>
      </c>
      <c r="I2626" s="126">
        <f>I2627+I2633+I2688</f>
        <v>69952.27</v>
      </c>
      <c r="J2626" s="50">
        <f>ROUND(I2626/F2626*100,2)</f>
        <v>16.41</v>
      </c>
      <c r="K2626" s="126">
        <f>K2627+K2633+K2688</f>
        <v>-85246.699999999662</v>
      </c>
      <c r="L2626" s="55">
        <f>ROUND(K2626*100/-F2626,2)</f>
        <v>19.989999999999998</v>
      </c>
      <c r="M2626" s="64">
        <v>16789</v>
      </c>
      <c r="N2626" s="49">
        <f>ROUND(M2626/12*7,2)</f>
        <v>9793.58</v>
      </c>
      <c r="O2626" s="64">
        <f t="shared" ref="O2626:V2626" si="1048">O2627+O2633+O2688</f>
        <v>7783</v>
      </c>
      <c r="P2626" s="64">
        <f t="shared" si="1048"/>
        <v>4486</v>
      </c>
      <c r="Q2626" s="126">
        <f t="shared" si="1048"/>
        <v>3297</v>
      </c>
      <c r="R2626" s="64">
        <f t="shared" si="1048"/>
        <v>321</v>
      </c>
      <c r="S2626" s="64">
        <f t="shared" si="1048"/>
        <v>187</v>
      </c>
      <c r="T2626" s="136">
        <f t="shared" si="1048"/>
        <v>272</v>
      </c>
      <c r="U2626" s="136">
        <f t="shared" si="1048"/>
        <v>171</v>
      </c>
      <c r="V2626" s="53">
        <f t="shared" si="1048"/>
        <v>101</v>
      </c>
      <c r="W2626" s="53"/>
      <c r="X2626" s="6"/>
    </row>
    <row r="2627" spans="1:24" s="35" customFormat="1" ht="15.75" x14ac:dyDescent="0.25">
      <c r="A2627" s="33" t="s">
        <v>295</v>
      </c>
      <c r="B2627" s="22" t="s">
        <v>332</v>
      </c>
      <c r="C2627" s="23" t="s">
        <v>102</v>
      </c>
      <c r="D2627" s="32" t="s">
        <v>32</v>
      </c>
      <c r="E2627" s="64">
        <f>SUM(E2628:E2632)</f>
        <v>74567</v>
      </c>
      <c r="F2627" s="64">
        <f>SUM(F2628:F2632)</f>
        <v>43721</v>
      </c>
      <c r="G2627" s="64">
        <f>SUM(G2628:G2632)</f>
        <v>30938</v>
      </c>
      <c r="H2627" s="64">
        <f>SUM(H2628:H2632)</f>
        <v>43721</v>
      </c>
      <c r="I2627" s="126">
        <f>SUM(I2628:I2632)</f>
        <v>0</v>
      </c>
      <c r="J2627" s="50">
        <f>ROUND(I2627/F2627*100,2)</f>
        <v>0</v>
      </c>
      <c r="K2627" s="126">
        <f>SUM(K2628:K2632)</f>
        <v>-12783</v>
      </c>
      <c r="L2627" s="55">
        <f>ROUND(K2627*100/-F2627,2)</f>
        <v>29.24</v>
      </c>
      <c r="M2627" s="64"/>
      <c r="N2627" s="64"/>
      <c r="O2627" s="64">
        <f t="shared" ref="O2627:V2627" si="1049">SUM(O2628:O2632)</f>
        <v>160</v>
      </c>
      <c r="P2627" s="64">
        <f t="shared" si="1049"/>
        <v>160</v>
      </c>
      <c r="Q2627" s="126">
        <f t="shared" si="1049"/>
        <v>0</v>
      </c>
      <c r="R2627" s="64">
        <f t="shared" si="1049"/>
        <v>94</v>
      </c>
      <c r="S2627" s="64">
        <f t="shared" si="1049"/>
        <v>55</v>
      </c>
      <c r="T2627" s="136">
        <f t="shared" si="1049"/>
        <v>38</v>
      </c>
      <c r="U2627" s="136">
        <f t="shared" si="1049"/>
        <v>38</v>
      </c>
      <c r="V2627" s="64">
        <f t="shared" si="1049"/>
        <v>0</v>
      </c>
      <c r="W2627" s="64"/>
      <c r="X2627" s="6"/>
    </row>
    <row r="2628" spans="1:24" s="35" customFormat="1" ht="15.75" x14ac:dyDescent="0.25">
      <c r="A2628" s="33" t="s">
        <v>295</v>
      </c>
      <c r="B2628" s="33" t="s">
        <v>332</v>
      </c>
      <c r="C2628" s="23" t="s">
        <v>109</v>
      </c>
      <c r="D2628" s="34" t="s">
        <v>106</v>
      </c>
      <c r="E2628" s="53">
        <v>74567</v>
      </c>
      <c r="F2628" s="99">
        <f>6347*3+6170*4</f>
        <v>43721</v>
      </c>
      <c r="G2628" s="99">
        <v>30938</v>
      </c>
      <c r="H2628" s="99">
        <f>6347*3+6170*4</f>
        <v>43721</v>
      </c>
      <c r="I2628" s="119"/>
      <c r="J2628" s="55"/>
      <c r="K2628" s="54">
        <f>G2628-F2628</f>
        <v>-12783</v>
      </c>
      <c r="L2628" s="55">
        <f>ROUND(K2628*100/-F2628,2)</f>
        <v>29.24</v>
      </c>
      <c r="M2628" s="59"/>
      <c r="N2628" s="59"/>
      <c r="O2628" s="53">
        <v>160</v>
      </c>
      <c r="P2628" s="53">
        <v>160</v>
      </c>
      <c r="Q2628" s="57">
        <f>O2628-P2628</f>
        <v>0</v>
      </c>
      <c r="R2628" s="74">
        <v>94</v>
      </c>
      <c r="S2628" s="53">
        <f>ROUND(R2628/12*7,0)</f>
        <v>55</v>
      </c>
      <c r="T2628" s="58">
        <v>38</v>
      </c>
      <c r="U2628" s="58">
        <v>38</v>
      </c>
      <c r="V2628" s="53">
        <f>T2628-U2628</f>
        <v>0</v>
      </c>
      <c r="W2628" s="59"/>
      <c r="X2628" s="6"/>
    </row>
    <row r="2629" spans="1:24" s="35" customFormat="1" ht="30.75" customHeight="1" x14ac:dyDescent="0.25">
      <c r="A2629" s="33" t="s">
        <v>295</v>
      </c>
      <c r="B2629" s="33" t="s">
        <v>332</v>
      </c>
      <c r="C2629" s="23" t="s">
        <v>110</v>
      </c>
      <c r="D2629" s="34" t="s">
        <v>114</v>
      </c>
      <c r="E2629" s="53"/>
      <c r="F2629" s="53"/>
      <c r="G2629" s="53"/>
      <c r="H2629" s="53"/>
      <c r="I2629" s="119"/>
      <c r="J2629" s="50"/>
      <c r="K2629" s="119"/>
      <c r="L2629" s="55"/>
      <c r="M2629" s="59"/>
      <c r="N2629" s="59"/>
      <c r="O2629" s="53"/>
      <c r="P2629" s="53"/>
      <c r="Q2629" s="59">
        <f>O2629-P2629</f>
        <v>0</v>
      </c>
      <c r="R2629" s="53"/>
      <c r="S2629" s="53">
        <f>ROUND(R2629/12*3,0)</f>
        <v>0</v>
      </c>
      <c r="T2629" s="53"/>
      <c r="U2629" s="53"/>
      <c r="V2629" s="53">
        <f>T2629-U2629</f>
        <v>0</v>
      </c>
      <c r="W2629" s="59"/>
      <c r="X2629" s="6"/>
    </row>
    <row r="2630" spans="1:24" s="35" customFormat="1" ht="15.75" x14ac:dyDescent="0.25">
      <c r="A2630" s="33" t="s">
        <v>295</v>
      </c>
      <c r="B2630" s="33" t="s">
        <v>332</v>
      </c>
      <c r="C2630" s="23" t="s">
        <v>111</v>
      </c>
      <c r="D2630" s="34" t="s">
        <v>115</v>
      </c>
      <c r="E2630" s="53"/>
      <c r="F2630" s="53"/>
      <c r="G2630" s="53"/>
      <c r="H2630" s="53"/>
      <c r="I2630" s="119"/>
      <c r="J2630" s="55"/>
      <c r="K2630" s="119"/>
      <c r="L2630" s="55"/>
      <c r="M2630" s="59"/>
      <c r="N2630" s="59"/>
      <c r="O2630" s="53"/>
      <c r="P2630" s="53"/>
      <c r="Q2630" s="59">
        <f>O2630-P2630</f>
        <v>0</v>
      </c>
      <c r="R2630" s="53"/>
      <c r="S2630" s="53">
        <f>ROUND(R2630/12*3,0)</f>
        <v>0</v>
      </c>
      <c r="T2630" s="53"/>
      <c r="U2630" s="53"/>
      <c r="V2630" s="53">
        <f>T2630-U2630</f>
        <v>0</v>
      </c>
      <c r="W2630" s="59"/>
      <c r="X2630" s="6"/>
    </row>
    <row r="2631" spans="1:24" s="35" customFormat="1" ht="31.5" x14ac:dyDescent="0.25">
      <c r="A2631" s="33" t="s">
        <v>295</v>
      </c>
      <c r="B2631" s="33" t="s">
        <v>332</v>
      </c>
      <c r="C2631" s="23" t="s">
        <v>113</v>
      </c>
      <c r="D2631" s="34" t="s">
        <v>116</v>
      </c>
      <c r="E2631" s="53"/>
      <c r="F2631" s="53"/>
      <c r="G2631" s="53"/>
      <c r="H2631" s="53"/>
      <c r="I2631" s="54"/>
      <c r="J2631" s="50"/>
      <c r="K2631" s="54"/>
      <c r="L2631" s="55"/>
      <c r="M2631" s="59"/>
      <c r="N2631" s="59"/>
      <c r="O2631" s="53"/>
      <c r="P2631" s="53"/>
      <c r="Q2631" s="57">
        <f>O2631-P2631</f>
        <v>0</v>
      </c>
      <c r="R2631" s="53"/>
      <c r="S2631" s="53">
        <f>ROUND(R2631/12*3,0)</f>
        <v>0</v>
      </c>
      <c r="T2631" s="58"/>
      <c r="U2631" s="58"/>
      <c r="V2631" s="53">
        <f>T2631-U2631</f>
        <v>0</v>
      </c>
      <c r="W2631" s="59"/>
      <c r="X2631" s="6"/>
    </row>
    <row r="2632" spans="1:24" s="35" customFormat="1" ht="15.75" x14ac:dyDescent="0.25">
      <c r="A2632" s="33" t="s">
        <v>295</v>
      </c>
      <c r="B2632" s="33" t="s">
        <v>332</v>
      </c>
      <c r="C2632" s="23" t="s">
        <v>112</v>
      </c>
      <c r="D2632" s="34" t="s">
        <v>117</v>
      </c>
      <c r="E2632" s="53"/>
      <c r="F2632" s="99"/>
      <c r="G2632" s="53"/>
      <c r="H2632" s="53"/>
      <c r="I2632" s="54"/>
      <c r="J2632" s="50"/>
      <c r="K2632" s="54"/>
      <c r="L2632" s="55"/>
      <c r="M2632" s="59"/>
      <c r="N2632" s="59"/>
      <c r="O2632" s="53"/>
      <c r="P2632" s="53"/>
      <c r="Q2632" s="57">
        <f>O2632-P2632</f>
        <v>0</v>
      </c>
      <c r="R2632" s="53"/>
      <c r="S2632" s="53">
        <f>ROUND(R2632/12*3,0)</f>
        <v>0</v>
      </c>
      <c r="T2632" s="58"/>
      <c r="U2632" s="58"/>
      <c r="V2632" s="53">
        <f>T2632-U2632</f>
        <v>0</v>
      </c>
      <c r="W2632" s="59"/>
      <c r="X2632" s="6"/>
    </row>
    <row r="2633" spans="1:24" s="35" customFormat="1" ht="15.75" x14ac:dyDescent="0.25">
      <c r="A2633" s="33" t="s">
        <v>295</v>
      </c>
      <c r="B2633" s="22" t="s">
        <v>333</v>
      </c>
      <c r="C2633" s="23" t="s">
        <v>102</v>
      </c>
      <c r="D2633" s="41" t="s">
        <v>33</v>
      </c>
      <c r="E2633" s="64">
        <f>SUM(E2634:E2687)</f>
        <v>208711</v>
      </c>
      <c r="F2633" s="64">
        <f>SUM(F2634:F2687)</f>
        <v>121748.08</v>
      </c>
      <c r="G2633" s="64">
        <f>SUM(G2634:G2687)</f>
        <v>172212</v>
      </c>
      <c r="H2633" s="64">
        <f>SUM(H2634:H2687)</f>
        <v>105150</v>
      </c>
      <c r="I2633" s="64">
        <f>SUM(I2634:I2687)</f>
        <v>64075.25</v>
      </c>
      <c r="J2633" s="50">
        <f>ROUND(I2633/F2633*100,2)</f>
        <v>52.63</v>
      </c>
      <c r="K2633" s="64">
        <f>SUM(K2634:K2687)</f>
        <v>-13611.330000000002</v>
      </c>
      <c r="L2633" s="55">
        <f>ROUND(K2633*100/-F2633,2)</f>
        <v>11.18</v>
      </c>
      <c r="M2633" s="64"/>
      <c r="N2633" s="64"/>
      <c r="O2633" s="64">
        <f>SUM(O2634:O2687)</f>
        <v>7623</v>
      </c>
      <c r="P2633" s="64">
        <f>SUM(P2634:P2687)</f>
        <v>4326</v>
      </c>
      <c r="Q2633" s="126">
        <f>SUM(Q2634:Q2686)</f>
        <v>3297</v>
      </c>
      <c r="R2633" s="64">
        <f>SUM(R2634:R2687)</f>
        <v>227</v>
      </c>
      <c r="S2633" s="64">
        <f>SUM(S2634:S2687)</f>
        <v>132</v>
      </c>
      <c r="T2633" s="64">
        <f>SUM(T2634:T2687)</f>
        <v>234</v>
      </c>
      <c r="U2633" s="64">
        <f>SUM(U2634:U2687)</f>
        <v>133</v>
      </c>
      <c r="V2633" s="64">
        <f>SUM(V2634:V2687)</f>
        <v>101</v>
      </c>
      <c r="W2633" s="64"/>
      <c r="X2633" s="6"/>
    </row>
    <row r="2634" spans="1:24" s="35" customFormat="1" ht="31.5" x14ac:dyDescent="0.25">
      <c r="A2634" s="33" t="s">
        <v>295</v>
      </c>
      <c r="B2634" s="33" t="s">
        <v>333</v>
      </c>
      <c r="C2634" s="42" t="s">
        <v>139</v>
      </c>
      <c r="D2634" s="43" t="s">
        <v>119</v>
      </c>
      <c r="E2634" s="53">
        <v>55444</v>
      </c>
      <c r="F2634" s="53">
        <f t="shared" ref="F2634:F2635" si="1050">ROUND(E2634/12*7,2)</f>
        <v>32342.33</v>
      </c>
      <c r="G2634" s="99">
        <v>18731</v>
      </c>
      <c r="H2634" s="99">
        <v>18731</v>
      </c>
      <c r="I2634" s="119"/>
      <c r="J2634" s="55">
        <f t="shared" ref="J2634:J2635" si="1051">ROUND(I2634/F2634*100,2)</f>
        <v>0</v>
      </c>
      <c r="K2634" s="54">
        <f t="shared" ref="K2634" si="1052">G2634-F2634</f>
        <v>-13611.330000000002</v>
      </c>
      <c r="L2634" s="55">
        <f t="shared" ref="L2634" si="1053">ROUND(K2634*100/-F2634,2)</f>
        <v>42.09</v>
      </c>
      <c r="M2634" s="59"/>
      <c r="N2634" s="59"/>
      <c r="O2634" s="53">
        <v>833</v>
      </c>
      <c r="P2634" s="53">
        <v>833</v>
      </c>
      <c r="Q2634" s="57">
        <f t="shared" ref="Q2634:Q2665" si="1054">O2634-P2634</f>
        <v>0</v>
      </c>
      <c r="R2634" s="74">
        <v>74</v>
      </c>
      <c r="S2634" s="53">
        <f t="shared" ref="S2634:S2635" si="1055">ROUND(R2634/12*7,0)</f>
        <v>43</v>
      </c>
      <c r="T2634" s="58">
        <v>25</v>
      </c>
      <c r="U2634" s="58">
        <v>25</v>
      </c>
      <c r="V2634" s="53">
        <f t="shared" ref="V2634:V2665" si="1056">T2634-U2634</f>
        <v>0</v>
      </c>
      <c r="W2634" s="59"/>
      <c r="X2634" s="6"/>
    </row>
    <row r="2635" spans="1:24" s="35" customFormat="1" ht="47.25" x14ac:dyDescent="0.25">
      <c r="A2635" s="33" t="s">
        <v>295</v>
      </c>
      <c r="B2635" s="33" t="s">
        <v>333</v>
      </c>
      <c r="C2635" s="42" t="s">
        <v>140</v>
      </c>
      <c r="D2635" s="43" t="s">
        <v>120</v>
      </c>
      <c r="E2635" s="53">
        <v>153267</v>
      </c>
      <c r="F2635" s="53">
        <f t="shared" si="1050"/>
        <v>89405.75</v>
      </c>
      <c r="G2635" s="99">
        <v>153481</v>
      </c>
      <c r="H2635" s="99">
        <v>86419</v>
      </c>
      <c r="I2635" s="119">
        <f t="shared" ref="I2635" si="1057">G2635-F2635</f>
        <v>64075.25</v>
      </c>
      <c r="J2635" s="55">
        <f t="shared" si="1051"/>
        <v>71.67</v>
      </c>
      <c r="K2635" s="54"/>
      <c r="L2635" s="55"/>
      <c r="M2635" s="59"/>
      <c r="N2635" s="59"/>
      <c r="O2635" s="53">
        <v>6790</v>
      </c>
      <c r="P2635" s="53">
        <v>3493</v>
      </c>
      <c r="Q2635" s="57">
        <f t="shared" si="1054"/>
        <v>3297</v>
      </c>
      <c r="R2635" s="74">
        <v>153</v>
      </c>
      <c r="S2635" s="53">
        <f t="shared" si="1055"/>
        <v>89</v>
      </c>
      <c r="T2635" s="58">
        <v>209</v>
      </c>
      <c r="U2635" s="58">
        <v>108</v>
      </c>
      <c r="V2635" s="53">
        <f t="shared" si="1056"/>
        <v>101</v>
      </c>
      <c r="W2635" s="59"/>
      <c r="X2635" s="6"/>
    </row>
    <row r="2636" spans="1:24" s="35" customFormat="1" ht="31.5" x14ac:dyDescent="0.25">
      <c r="A2636" s="33" t="s">
        <v>295</v>
      </c>
      <c r="B2636" s="33" t="s">
        <v>333</v>
      </c>
      <c r="C2636" s="42" t="s">
        <v>141</v>
      </c>
      <c r="D2636" s="43" t="s">
        <v>142</v>
      </c>
      <c r="E2636" s="53"/>
      <c r="F2636" s="53"/>
      <c r="G2636" s="53"/>
      <c r="H2636" s="53"/>
      <c r="I2636" s="119"/>
      <c r="J2636" s="50"/>
      <c r="K2636" s="119"/>
      <c r="L2636" s="55"/>
      <c r="M2636" s="59"/>
      <c r="N2636" s="59"/>
      <c r="O2636" s="53"/>
      <c r="P2636" s="53"/>
      <c r="Q2636" s="59">
        <f t="shared" si="1054"/>
        <v>0</v>
      </c>
      <c r="R2636" s="53"/>
      <c r="S2636" s="53">
        <f t="shared" ref="S2636:S2667" si="1058">ROUND(R2636/12*3,0)</f>
        <v>0</v>
      </c>
      <c r="T2636" s="53"/>
      <c r="U2636" s="53"/>
      <c r="V2636" s="53">
        <f t="shared" si="1056"/>
        <v>0</v>
      </c>
      <c r="W2636" s="59"/>
      <c r="X2636" s="6"/>
    </row>
    <row r="2637" spans="1:24" s="35" customFormat="1" ht="31.5" x14ac:dyDescent="0.25">
      <c r="A2637" s="33" t="s">
        <v>295</v>
      </c>
      <c r="B2637" s="33" t="s">
        <v>333</v>
      </c>
      <c r="C2637" s="42" t="s">
        <v>143</v>
      </c>
      <c r="D2637" s="43" t="s">
        <v>144</v>
      </c>
      <c r="E2637" s="53"/>
      <c r="F2637" s="53"/>
      <c r="G2637" s="53"/>
      <c r="H2637" s="53"/>
      <c r="I2637" s="54"/>
      <c r="J2637" s="50"/>
      <c r="K2637" s="54"/>
      <c r="L2637" s="55"/>
      <c r="M2637" s="59"/>
      <c r="N2637" s="59"/>
      <c r="O2637" s="53"/>
      <c r="P2637" s="53"/>
      <c r="Q2637" s="57">
        <f t="shared" si="1054"/>
        <v>0</v>
      </c>
      <c r="R2637" s="53"/>
      <c r="S2637" s="53">
        <f t="shared" si="1058"/>
        <v>0</v>
      </c>
      <c r="T2637" s="58"/>
      <c r="U2637" s="58"/>
      <c r="V2637" s="53">
        <f t="shared" si="1056"/>
        <v>0</v>
      </c>
      <c r="W2637" s="59"/>
      <c r="X2637" s="6"/>
    </row>
    <row r="2638" spans="1:24" s="35" customFormat="1" ht="15.75" x14ac:dyDescent="0.25">
      <c r="A2638" s="33" t="s">
        <v>295</v>
      </c>
      <c r="B2638" s="33" t="s">
        <v>333</v>
      </c>
      <c r="C2638" s="42" t="s">
        <v>145</v>
      </c>
      <c r="D2638" s="43" t="s">
        <v>146</v>
      </c>
      <c r="E2638" s="53"/>
      <c r="F2638" s="53"/>
      <c r="G2638" s="53"/>
      <c r="H2638" s="53"/>
      <c r="I2638" s="54"/>
      <c r="J2638" s="50"/>
      <c r="K2638" s="54"/>
      <c r="L2638" s="55"/>
      <c r="M2638" s="59"/>
      <c r="N2638" s="59"/>
      <c r="O2638" s="53"/>
      <c r="P2638" s="53"/>
      <c r="Q2638" s="57">
        <f t="shared" si="1054"/>
        <v>0</v>
      </c>
      <c r="R2638" s="53"/>
      <c r="S2638" s="53">
        <f t="shared" si="1058"/>
        <v>0</v>
      </c>
      <c r="T2638" s="58"/>
      <c r="U2638" s="58"/>
      <c r="V2638" s="53">
        <f t="shared" si="1056"/>
        <v>0</v>
      </c>
      <c r="W2638" s="59"/>
      <c r="X2638" s="6"/>
    </row>
    <row r="2639" spans="1:24" s="35" customFormat="1" ht="15.75" x14ac:dyDescent="0.25">
      <c r="A2639" s="33" t="s">
        <v>295</v>
      </c>
      <c r="B2639" s="33" t="s">
        <v>333</v>
      </c>
      <c r="C2639" s="42" t="s">
        <v>147</v>
      </c>
      <c r="D2639" s="43" t="s">
        <v>148</v>
      </c>
      <c r="E2639" s="53"/>
      <c r="F2639" s="53"/>
      <c r="G2639" s="53"/>
      <c r="H2639" s="53"/>
      <c r="I2639" s="54"/>
      <c r="J2639" s="50"/>
      <c r="K2639" s="54"/>
      <c r="L2639" s="55"/>
      <c r="M2639" s="59"/>
      <c r="N2639" s="59"/>
      <c r="O2639" s="53"/>
      <c r="P2639" s="53"/>
      <c r="Q2639" s="57">
        <f t="shared" si="1054"/>
        <v>0</v>
      </c>
      <c r="R2639" s="53"/>
      <c r="S2639" s="53">
        <f t="shared" si="1058"/>
        <v>0</v>
      </c>
      <c r="T2639" s="58"/>
      <c r="U2639" s="58"/>
      <c r="V2639" s="53">
        <f t="shared" si="1056"/>
        <v>0</v>
      </c>
      <c r="W2639" s="59"/>
      <c r="X2639" s="6"/>
    </row>
    <row r="2640" spans="1:24" s="35" customFormat="1" ht="78.75" x14ac:dyDescent="0.25">
      <c r="A2640" s="33" t="s">
        <v>295</v>
      </c>
      <c r="B2640" s="33" t="s">
        <v>333</v>
      </c>
      <c r="C2640" s="42" t="s">
        <v>149</v>
      </c>
      <c r="D2640" s="43" t="s">
        <v>150</v>
      </c>
      <c r="E2640" s="53"/>
      <c r="F2640" s="53"/>
      <c r="G2640" s="53"/>
      <c r="H2640" s="53"/>
      <c r="I2640" s="54"/>
      <c r="J2640" s="50"/>
      <c r="K2640" s="54"/>
      <c r="L2640" s="55"/>
      <c r="M2640" s="59"/>
      <c r="N2640" s="59"/>
      <c r="O2640" s="53"/>
      <c r="P2640" s="53"/>
      <c r="Q2640" s="57">
        <f t="shared" si="1054"/>
        <v>0</v>
      </c>
      <c r="R2640" s="53"/>
      <c r="S2640" s="53">
        <f t="shared" si="1058"/>
        <v>0</v>
      </c>
      <c r="T2640" s="58"/>
      <c r="U2640" s="58"/>
      <c r="V2640" s="53">
        <f t="shared" si="1056"/>
        <v>0</v>
      </c>
      <c r="W2640" s="59"/>
      <c r="X2640" s="6"/>
    </row>
    <row r="2641" spans="1:24" s="35" customFormat="1" ht="31.5" x14ac:dyDescent="0.25">
      <c r="A2641" s="33" t="s">
        <v>295</v>
      </c>
      <c r="B2641" s="33" t="s">
        <v>333</v>
      </c>
      <c r="C2641" s="42" t="s">
        <v>130</v>
      </c>
      <c r="D2641" s="43" t="s">
        <v>151</v>
      </c>
      <c r="E2641" s="53"/>
      <c r="F2641" s="53"/>
      <c r="G2641" s="53"/>
      <c r="H2641" s="53"/>
      <c r="I2641" s="54"/>
      <c r="J2641" s="50"/>
      <c r="K2641" s="54"/>
      <c r="L2641" s="55"/>
      <c r="M2641" s="59"/>
      <c r="N2641" s="59"/>
      <c r="O2641" s="53"/>
      <c r="P2641" s="53"/>
      <c r="Q2641" s="57">
        <f t="shared" si="1054"/>
        <v>0</v>
      </c>
      <c r="R2641" s="53"/>
      <c r="S2641" s="53">
        <f t="shared" si="1058"/>
        <v>0</v>
      </c>
      <c r="T2641" s="58"/>
      <c r="U2641" s="58"/>
      <c r="V2641" s="53">
        <f t="shared" si="1056"/>
        <v>0</v>
      </c>
      <c r="W2641" s="59"/>
      <c r="X2641" s="6"/>
    </row>
    <row r="2642" spans="1:24" s="35" customFormat="1" ht="47.25" x14ac:dyDescent="0.25">
      <c r="A2642" s="33" t="s">
        <v>295</v>
      </c>
      <c r="B2642" s="33" t="s">
        <v>333</v>
      </c>
      <c r="C2642" s="42" t="s">
        <v>174</v>
      </c>
      <c r="D2642" s="43" t="s">
        <v>175</v>
      </c>
      <c r="E2642" s="53"/>
      <c r="F2642" s="53"/>
      <c r="G2642" s="53"/>
      <c r="H2642" s="53"/>
      <c r="I2642" s="54"/>
      <c r="J2642" s="50"/>
      <c r="K2642" s="54"/>
      <c r="L2642" s="55"/>
      <c r="M2642" s="59"/>
      <c r="N2642" s="59"/>
      <c r="O2642" s="53"/>
      <c r="P2642" s="53"/>
      <c r="Q2642" s="57">
        <f t="shared" si="1054"/>
        <v>0</v>
      </c>
      <c r="R2642" s="53"/>
      <c r="S2642" s="53">
        <f t="shared" si="1058"/>
        <v>0</v>
      </c>
      <c r="T2642" s="58"/>
      <c r="U2642" s="58"/>
      <c r="V2642" s="53">
        <f t="shared" si="1056"/>
        <v>0</v>
      </c>
      <c r="W2642" s="59"/>
      <c r="X2642" s="6"/>
    </row>
    <row r="2643" spans="1:24" s="35" customFormat="1" ht="31.5" x14ac:dyDescent="0.25">
      <c r="A2643" s="33" t="s">
        <v>295</v>
      </c>
      <c r="B2643" s="33" t="s">
        <v>333</v>
      </c>
      <c r="C2643" s="42" t="s">
        <v>129</v>
      </c>
      <c r="D2643" s="43" t="s">
        <v>152</v>
      </c>
      <c r="E2643" s="53"/>
      <c r="F2643" s="53"/>
      <c r="G2643" s="53"/>
      <c r="H2643" s="53"/>
      <c r="I2643" s="54"/>
      <c r="J2643" s="50"/>
      <c r="K2643" s="54"/>
      <c r="L2643" s="55"/>
      <c r="M2643" s="59"/>
      <c r="N2643" s="59"/>
      <c r="O2643" s="53"/>
      <c r="P2643" s="53"/>
      <c r="Q2643" s="57">
        <f t="shared" si="1054"/>
        <v>0</v>
      </c>
      <c r="R2643" s="53"/>
      <c r="S2643" s="53">
        <f t="shared" si="1058"/>
        <v>0</v>
      </c>
      <c r="T2643" s="58"/>
      <c r="U2643" s="58"/>
      <c r="V2643" s="53">
        <f t="shared" si="1056"/>
        <v>0</v>
      </c>
      <c r="W2643" s="59"/>
      <c r="X2643" s="6"/>
    </row>
    <row r="2644" spans="1:24" s="35" customFormat="1" ht="31.5" x14ac:dyDescent="0.25">
      <c r="A2644" s="33" t="s">
        <v>295</v>
      </c>
      <c r="B2644" s="33" t="s">
        <v>333</v>
      </c>
      <c r="C2644" s="42" t="s">
        <v>176</v>
      </c>
      <c r="D2644" s="43" t="s">
        <v>177</v>
      </c>
      <c r="E2644" s="53"/>
      <c r="F2644" s="53"/>
      <c r="G2644" s="53"/>
      <c r="H2644" s="53"/>
      <c r="I2644" s="54"/>
      <c r="J2644" s="50"/>
      <c r="K2644" s="54"/>
      <c r="L2644" s="55"/>
      <c r="M2644" s="59"/>
      <c r="N2644" s="59"/>
      <c r="O2644" s="53"/>
      <c r="P2644" s="53"/>
      <c r="Q2644" s="57">
        <f t="shared" si="1054"/>
        <v>0</v>
      </c>
      <c r="R2644" s="53"/>
      <c r="S2644" s="53">
        <f t="shared" si="1058"/>
        <v>0</v>
      </c>
      <c r="T2644" s="58"/>
      <c r="U2644" s="58"/>
      <c r="V2644" s="53">
        <f t="shared" si="1056"/>
        <v>0</v>
      </c>
      <c r="W2644" s="59"/>
      <c r="X2644" s="6"/>
    </row>
    <row r="2645" spans="1:24" s="35" customFormat="1" ht="15.75" x14ac:dyDescent="0.25">
      <c r="A2645" s="33" t="s">
        <v>295</v>
      </c>
      <c r="B2645" s="33" t="s">
        <v>333</v>
      </c>
      <c r="C2645" s="42" t="s">
        <v>131</v>
      </c>
      <c r="D2645" s="43" t="s">
        <v>153</v>
      </c>
      <c r="E2645" s="53"/>
      <c r="F2645" s="53"/>
      <c r="G2645" s="53"/>
      <c r="H2645" s="53"/>
      <c r="I2645" s="54"/>
      <c r="J2645" s="50"/>
      <c r="K2645" s="54"/>
      <c r="L2645" s="55"/>
      <c r="M2645" s="59"/>
      <c r="N2645" s="59"/>
      <c r="O2645" s="53"/>
      <c r="P2645" s="53"/>
      <c r="Q2645" s="57">
        <f t="shared" si="1054"/>
        <v>0</v>
      </c>
      <c r="R2645" s="53"/>
      <c r="S2645" s="53">
        <f t="shared" si="1058"/>
        <v>0</v>
      </c>
      <c r="T2645" s="58"/>
      <c r="U2645" s="58"/>
      <c r="V2645" s="53">
        <f t="shared" si="1056"/>
        <v>0</v>
      </c>
      <c r="W2645" s="59"/>
      <c r="X2645" s="6"/>
    </row>
    <row r="2646" spans="1:24" s="35" customFormat="1" ht="31.5" x14ac:dyDescent="0.25">
      <c r="A2646" s="33" t="s">
        <v>295</v>
      </c>
      <c r="B2646" s="33" t="s">
        <v>333</v>
      </c>
      <c r="C2646" s="42" t="s">
        <v>178</v>
      </c>
      <c r="D2646" s="43" t="s">
        <v>179</v>
      </c>
      <c r="E2646" s="53"/>
      <c r="F2646" s="53"/>
      <c r="G2646" s="53"/>
      <c r="H2646" s="53"/>
      <c r="I2646" s="54"/>
      <c r="J2646" s="50"/>
      <c r="K2646" s="54"/>
      <c r="L2646" s="55"/>
      <c r="M2646" s="59"/>
      <c r="N2646" s="59"/>
      <c r="O2646" s="53"/>
      <c r="P2646" s="53"/>
      <c r="Q2646" s="57">
        <f t="shared" si="1054"/>
        <v>0</v>
      </c>
      <c r="R2646" s="53"/>
      <c r="S2646" s="53">
        <f t="shared" si="1058"/>
        <v>0</v>
      </c>
      <c r="T2646" s="58"/>
      <c r="U2646" s="58"/>
      <c r="V2646" s="53">
        <f t="shared" si="1056"/>
        <v>0</v>
      </c>
      <c r="W2646" s="59"/>
      <c r="X2646" s="6"/>
    </row>
    <row r="2647" spans="1:24" s="35" customFormat="1" ht="31.5" x14ac:dyDescent="0.25">
      <c r="A2647" s="33" t="s">
        <v>295</v>
      </c>
      <c r="B2647" s="33" t="s">
        <v>333</v>
      </c>
      <c r="C2647" s="42" t="s">
        <v>132</v>
      </c>
      <c r="D2647" s="43" t="s">
        <v>154</v>
      </c>
      <c r="E2647" s="53"/>
      <c r="F2647" s="53"/>
      <c r="G2647" s="53"/>
      <c r="H2647" s="53"/>
      <c r="I2647" s="54"/>
      <c r="J2647" s="50"/>
      <c r="K2647" s="54"/>
      <c r="L2647" s="55"/>
      <c r="M2647" s="59"/>
      <c r="N2647" s="59"/>
      <c r="O2647" s="53"/>
      <c r="P2647" s="53"/>
      <c r="Q2647" s="57">
        <f t="shared" si="1054"/>
        <v>0</v>
      </c>
      <c r="R2647" s="53"/>
      <c r="S2647" s="53">
        <f t="shared" si="1058"/>
        <v>0</v>
      </c>
      <c r="T2647" s="58"/>
      <c r="U2647" s="58"/>
      <c r="V2647" s="53">
        <f t="shared" si="1056"/>
        <v>0</v>
      </c>
      <c r="W2647" s="59"/>
      <c r="X2647" s="6"/>
    </row>
    <row r="2648" spans="1:24" s="35" customFormat="1" ht="15.75" x14ac:dyDescent="0.25">
      <c r="A2648" s="33" t="s">
        <v>295</v>
      </c>
      <c r="B2648" s="33" t="s">
        <v>333</v>
      </c>
      <c r="C2648" s="42" t="s">
        <v>133</v>
      </c>
      <c r="D2648" s="43" t="s">
        <v>155</v>
      </c>
      <c r="E2648" s="53"/>
      <c r="F2648" s="53"/>
      <c r="G2648" s="53"/>
      <c r="H2648" s="53"/>
      <c r="I2648" s="54"/>
      <c r="J2648" s="50"/>
      <c r="K2648" s="54"/>
      <c r="L2648" s="55"/>
      <c r="M2648" s="59"/>
      <c r="N2648" s="59"/>
      <c r="O2648" s="53"/>
      <c r="P2648" s="53"/>
      <c r="Q2648" s="57">
        <f t="shared" si="1054"/>
        <v>0</v>
      </c>
      <c r="R2648" s="53"/>
      <c r="S2648" s="53">
        <f t="shared" si="1058"/>
        <v>0</v>
      </c>
      <c r="T2648" s="58"/>
      <c r="U2648" s="58"/>
      <c r="V2648" s="53">
        <f t="shared" si="1056"/>
        <v>0</v>
      </c>
      <c r="W2648" s="59"/>
      <c r="X2648" s="6"/>
    </row>
    <row r="2649" spans="1:24" s="35" customFormat="1" ht="15.75" x14ac:dyDescent="0.25">
      <c r="A2649" s="33" t="s">
        <v>295</v>
      </c>
      <c r="B2649" s="33" t="s">
        <v>333</v>
      </c>
      <c r="C2649" s="42" t="s">
        <v>135</v>
      </c>
      <c r="D2649" s="43" t="s">
        <v>156</v>
      </c>
      <c r="E2649" s="53"/>
      <c r="F2649" s="53"/>
      <c r="G2649" s="53"/>
      <c r="H2649" s="53"/>
      <c r="I2649" s="54"/>
      <c r="J2649" s="50"/>
      <c r="K2649" s="54"/>
      <c r="L2649" s="55"/>
      <c r="M2649" s="59"/>
      <c r="N2649" s="59"/>
      <c r="O2649" s="53"/>
      <c r="P2649" s="53"/>
      <c r="Q2649" s="57">
        <f t="shared" si="1054"/>
        <v>0</v>
      </c>
      <c r="R2649" s="53"/>
      <c r="S2649" s="53">
        <f t="shared" si="1058"/>
        <v>0</v>
      </c>
      <c r="T2649" s="58"/>
      <c r="U2649" s="58"/>
      <c r="V2649" s="53">
        <f t="shared" si="1056"/>
        <v>0</v>
      </c>
      <c r="W2649" s="59"/>
      <c r="X2649" s="6"/>
    </row>
    <row r="2650" spans="1:24" s="35" customFormat="1" ht="31.5" x14ac:dyDescent="0.25">
      <c r="A2650" s="33" t="s">
        <v>295</v>
      </c>
      <c r="B2650" s="33" t="s">
        <v>333</v>
      </c>
      <c r="C2650" s="42" t="s">
        <v>136</v>
      </c>
      <c r="D2650" s="43" t="s">
        <v>157</v>
      </c>
      <c r="E2650" s="53"/>
      <c r="F2650" s="53"/>
      <c r="G2650" s="53"/>
      <c r="H2650" s="53"/>
      <c r="I2650" s="54"/>
      <c r="J2650" s="50"/>
      <c r="K2650" s="54"/>
      <c r="L2650" s="55"/>
      <c r="M2650" s="59"/>
      <c r="N2650" s="59"/>
      <c r="O2650" s="53"/>
      <c r="P2650" s="53"/>
      <c r="Q2650" s="57">
        <f t="shared" si="1054"/>
        <v>0</v>
      </c>
      <c r="R2650" s="53"/>
      <c r="S2650" s="53">
        <f t="shared" si="1058"/>
        <v>0</v>
      </c>
      <c r="T2650" s="58"/>
      <c r="U2650" s="58"/>
      <c r="V2650" s="53">
        <f t="shared" si="1056"/>
        <v>0</v>
      </c>
      <c r="W2650" s="59"/>
      <c r="X2650" s="6"/>
    </row>
    <row r="2651" spans="1:24" s="35" customFormat="1" ht="47.25" x14ac:dyDescent="0.25">
      <c r="A2651" s="33" t="s">
        <v>295</v>
      </c>
      <c r="B2651" s="33" t="s">
        <v>333</v>
      </c>
      <c r="C2651" s="42" t="s">
        <v>134</v>
      </c>
      <c r="D2651" s="43" t="s">
        <v>158</v>
      </c>
      <c r="E2651" s="53"/>
      <c r="F2651" s="53"/>
      <c r="G2651" s="53"/>
      <c r="H2651" s="53"/>
      <c r="I2651" s="54"/>
      <c r="J2651" s="50"/>
      <c r="K2651" s="54"/>
      <c r="L2651" s="55"/>
      <c r="M2651" s="59"/>
      <c r="N2651" s="59"/>
      <c r="O2651" s="53"/>
      <c r="P2651" s="53"/>
      <c r="Q2651" s="57">
        <f t="shared" si="1054"/>
        <v>0</v>
      </c>
      <c r="R2651" s="53"/>
      <c r="S2651" s="53">
        <f t="shared" si="1058"/>
        <v>0</v>
      </c>
      <c r="T2651" s="58"/>
      <c r="U2651" s="58"/>
      <c r="V2651" s="53">
        <f t="shared" si="1056"/>
        <v>0</v>
      </c>
      <c r="W2651" s="59"/>
      <c r="X2651" s="6"/>
    </row>
    <row r="2652" spans="1:24" s="35" customFormat="1" ht="15.75" x14ac:dyDescent="0.25">
      <c r="A2652" s="33" t="s">
        <v>295</v>
      </c>
      <c r="B2652" s="33" t="s">
        <v>333</v>
      </c>
      <c r="C2652" s="42" t="s">
        <v>138</v>
      </c>
      <c r="D2652" s="43" t="s">
        <v>159</v>
      </c>
      <c r="E2652" s="53"/>
      <c r="F2652" s="53"/>
      <c r="G2652" s="53"/>
      <c r="H2652" s="53"/>
      <c r="I2652" s="54"/>
      <c r="J2652" s="50"/>
      <c r="K2652" s="54"/>
      <c r="L2652" s="55"/>
      <c r="M2652" s="59"/>
      <c r="N2652" s="59"/>
      <c r="O2652" s="53"/>
      <c r="P2652" s="53"/>
      <c r="Q2652" s="57">
        <f t="shared" si="1054"/>
        <v>0</v>
      </c>
      <c r="R2652" s="53"/>
      <c r="S2652" s="53">
        <f t="shared" si="1058"/>
        <v>0</v>
      </c>
      <c r="T2652" s="58"/>
      <c r="U2652" s="58"/>
      <c r="V2652" s="53">
        <f t="shared" si="1056"/>
        <v>0</v>
      </c>
      <c r="W2652" s="59"/>
      <c r="X2652" s="6"/>
    </row>
    <row r="2653" spans="1:24" s="35" customFormat="1" ht="15.75" x14ac:dyDescent="0.25">
      <c r="A2653" s="33" t="s">
        <v>295</v>
      </c>
      <c r="B2653" s="33" t="s">
        <v>333</v>
      </c>
      <c r="C2653" s="42" t="s">
        <v>180</v>
      </c>
      <c r="D2653" s="43" t="s">
        <v>181</v>
      </c>
      <c r="E2653" s="53"/>
      <c r="F2653" s="53"/>
      <c r="G2653" s="53"/>
      <c r="H2653" s="53"/>
      <c r="I2653" s="54"/>
      <c r="J2653" s="50"/>
      <c r="K2653" s="54"/>
      <c r="L2653" s="55"/>
      <c r="M2653" s="59"/>
      <c r="N2653" s="59"/>
      <c r="O2653" s="53"/>
      <c r="P2653" s="53"/>
      <c r="Q2653" s="57">
        <f t="shared" si="1054"/>
        <v>0</v>
      </c>
      <c r="R2653" s="53"/>
      <c r="S2653" s="53">
        <f t="shared" si="1058"/>
        <v>0</v>
      </c>
      <c r="T2653" s="58"/>
      <c r="U2653" s="58"/>
      <c r="V2653" s="53">
        <f t="shared" si="1056"/>
        <v>0</v>
      </c>
      <c r="W2653" s="59"/>
      <c r="X2653" s="6"/>
    </row>
    <row r="2654" spans="1:24" s="35" customFormat="1" ht="31.5" x14ac:dyDescent="0.25">
      <c r="A2654" s="33" t="s">
        <v>295</v>
      </c>
      <c r="B2654" s="33" t="s">
        <v>333</v>
      </c>
      <c r="C2654" s="42" t="s">
        <v>137</v>
      </c>
      <c r="D2654" s="43" t="s">
        <v>160</v>
      </c>
      <c r="E2654" s="53"/>
      <c r="F2654" s="53"/>
      <c r="G2654" s="53"/>
      <c r="H2654" s="53"/>
      <c r="I2654" s="54"/>
      <c r="J2654" s="50"/>
      <c r="K2654" s="54"/>
      <c r="L2654" s="55"/>
      <c r="M2654" s="59"/>
      <c r="N2654" s="59"/>
      <c r="O2654" s="53"/>
      <c r="P2654" s="53"/>
      <c r="Q2654" s="57">
        <f t="shared" si="1054"/>
        <v>0</v>
      </c>
      <c r="R2654" s="53"/>
      <c r="S2654" s="53">
        <f t="shared" si="1058"/>
        <v>0</v>
      </c>
      <c r="T2654" s="58"/>
      <c r="U2654" s="58"/>
      <c r="V2654" s="53">
        <f t="shared" si="1056"/>
        <v>0</v>
      </c>
      <c r="W2654" s="59"/>
      <c r="X2654" s="6"/>
    </row>
    <row r="2655" spans="1:24" s="35" customFormat="1" ht="15.75" x14ac:dyDescent="0.25">
      <c r="A2655" s="33" t="s">
        <v>295</v>
      </c>
      <c r="B2655" s="33" t="s">
        <v>333</v>
      </c>
      <c r="C2655" s="42" t="s">
        <v>127</v>
      </c>
      <c r="D2655" s="43" t="s">
        <v>161</v>
      </c>
      <c r="E2655" s="53"/>
      <c r="F2655" s="53"/>
      <c r="G2655" s="53"/>
      <c r="H2655" s="53"/>
      <c r="I2655" s="54"/>
      <c r="J2655" s="50"/>
      <c r="K2655" s="54"/>
      <c r="L2655" s="55"/>
      <c r="M2655" s="59"/>
      <c r="N2655" s="59"/>
      <c r="O2655" s="53"/>
      <c r="P2655" s="53"/>
      <c r="Q2655" s="57">
        <f t="shared" si="1054"/>
        <v>0</v>
      </c>
      <c r="R2655" s="53"/>
      <c r="S2655" s="53">
        <f t="shared" si="1058"/>
        <v>0</v>
      </c>
      <c r="T2655" s="58"/>
      <c r="U2655" s="58"/>
      <c r="V2655" s="53">
        <f t="shared" si="1056"/>
        <v>0</v>
      </c>
      <c r="W2655" s="59"/>
      <c r="X2655" s="6"/>
    </row>
    <row r="2656" spans="1:24" s="35" customFormat="1" ht="31.5" x14ac:dyDescent="0.25">
      <c r="A2656" s="33" t="s">
        <v>295</v>
      </c>
      <c r="B2656" s="33" t="s">
        <v>333</v>
      </c>
      <c r="C2656" s="42" t="s">
        <v>126</v>
      </c>
      <c r="D2656" s="43" t="s">
        <v>162</v>
      </c>
      <c r="E2656" s="53"/>
      <c r="F2656" s="53"/>
      <c r="G2656" s="53"/>
      <c r="H2656" s="53"/>
      <c r="I2656" s="54"/>
      <c r="J2656" s="50"/>
      <c r="K2656" s="54"/>
      <c r="L2656" s="55"/>
      <c r="M2656" s="59"/>
      <c r="N2656" s="59"/>
      <c r="O2656" s="53"/>
      <c r="P2656" s="53"/>
      <c r="Q2656" s="57">
        <f t="shared" si="1054"/>
        <v>0</v>
      </c>
      <c r="R2656" s="53"/>
      <c r="S2656" s="53">
        <f t="shared" si="1058"/>
        <v>0</v>
      </c>
      <c r="T2656" s="58"/>
      <c r="U2656" s="58"/>
      <c r="V2656" s="53">
        <f t="shared" si="1056"/>
        <v>0</v>
      </c>
      <c r="W2656" s="59"/>
      <c r="X2656" s="6"/>
    </row>
    <row r="2657" spans="1:24" s="35" customFormat="1" ht="15.75" x14ac:dyDescent="0.25">
      <c r="A2657" s="33" t="s">
        <v>295</v>
      </c>
      <c r="B2657" s="33" t="s">
        <v>333</v>
      </c>
      <c r="C2657" s="42" t="s">
        <v>122</v>
      </c>
      <c r="D2657" s="43" t="s">
        <v>163</v>
      </c>
      <c r="E2657" s="53"/>
      <c r="F2657" s="53"/>
      <c r="G2657" s="53"/>
      <c r="H2657" s="53"/>
      <c r="I2657" s="54"/>
      <c r="J2657" s="50"/>
      <c r="K2657" s="54"/>
      <c r="L2657" s="55"/>
      <c r="M2657" s="59"/>
      <c r="N2657" s="59"/>
      <c r="O2657" s="53"/>
      <c r="P2657" s="53"/>
      <c r="Q2657" s="57">
        <f t="shared" si="1054"/>
        <v>0</v>
      </c>
      <c r="R2657" s="53"/>
      <c r="S2657" s="53">
        <f t="shared" si="1058"/>
        <v>0</v>
      </c>
      <c r="T2657" s="58"/>
      <c r="U2657" s="58"/>
      <c r="V2657" s="53">
        <f t="shared" si="1056"/>
        <v>0</v>
      </c>
      <c r="W2657" s="59"/>
      <c r="X2657" s="6"/>
    </row>
    <row r="2658" spans="1:24" s="35" customFormat="1" ht="15.75" x14ac:dyDescent="0.25">
      <c r="A2658" s="33" t="s">
        <v>295</v>
      </c>
      <c r="B2658" s="33" t="s">
        <v>333</v>
      </c>
      <c r="C2658" s="42" t="s">
        <v>123</v>
      </c>
      <c r="D2658" s="43" t="s">
        <v>164</v>
      </c>
      <c r="E2658" s="53"/>
      <c r="F2658" s="53"/>
      <c r="G2658" s="53"/>
      <c r="H2658" s="53"/>
      <c r="I2658" s="54"/>
      <c r="J2658" s="50"/>
      <c r="K2658" s="54"/>
      <c r="L2658" s="55"/>
      <c r="M2658" s="59"/>
      <c r="N2658" s="59"/>
      <c r="O2658" s="53"/>
      <c r="P2658" s="53"/>
      <c r="Q2658" s="57">
        <f t="shared" si="1054"/>
        <v>0</v>
      </c>
      <c r="R2658" s="53"/>
      <c r="S2658" s="53">
        <f t="shared" si="1058"/>
        <v>0</v>
      </c>
      <c r="T2658" s="58"/>
      <c r="U2658" s="58"/>
      <c r="V2658" s="53">
        <f t="shared" si="1056"/>
        <v>0</v>
      </c>
      <c r="W2658" s="59"/>
      <c r="X2658" s="6"/>
    </row>
    <row r="2659" spans="1:24" s="35" customFormat="1" ht="15.75" x14ac:dyDescent="0.25">
      <c r="A2659" s="33" t="s">
        <v>295</v>
      </c>
      <c r="B2659" s="33" t="s">
        <v>333</v>
      </c>
      <c r="C2659" s="42" t="s">
        <v>182</v>
      </c>
      <c r="D2659" s="43" t="s">
        <v>183</v>
      </c>
      <c r="E2659" s="53"/>
      <c r="F2659" s="53"/>
      <c r="G2659" s="53"/>
      <c r="H2659" s="53"/>
      <c r="I2659" s="54"/>
      <c r="J2659" s="50"/>
      <c r="K2659" s="54"/>
      <c r="L2659" s="55"/>
      <c r="M2659" s="59"/>
      <c r="N2659" s="59"/>
      <c r="O2659" s="53"/>
      <c r="P2659" s="53"/>
      <c r="Q2659" s="57">
        <f t="shared" si="1054"/>
        <v>0</v>
      </c>
      <c r="R2659" s="53"/>
      <c r="S2659" s="53">
        <f t="shared" si="1058"/>
        <v>0</v>
      </c>
      <c r="T2659" s="58"/>
      <c r="U2659" s="58"/>
      <c r="V2659" s="53">
        <f t="shared" si="1056"/>
        <v>0</v>
      </c>
      <c r="W2659" s="59"/>
      <c r="X2659" s="6"/>
    </row>
    <row r="2660" spans="1:24" s="35" customFormat="1" ht="15.75" x14ac:dyDescent="0.25">
      <c r="A2660" s="33" t="s">
        <v>295</v>
      </c>
      <c r="B2660" s="33" t="s">
        <v>333</v>
      </c>
      <c r="C2660" s="42" t="s">
        <v>184</v>
      </c>
      <c r="D2660" s="43" t="s">
        <v>185</v>
      </c>
      <c r="E2660" s="53"/>
      <c r="F2660" s="53"/>
      <c r="G2660" s="53"/>
      <c r="H2660" s="53"/>
      <c r="I2660" s="54"/>
      <c r="J2660" s="50"/>
      <c r="K2660" s="54"/>
      <c r="L2660" s="55"/>
      <c r="M2660" s="59"/>
      <c r="N2660" s="59"/>
      <c r="O2660" s="53"/>
      <c r="P2660" s="53"/>
      <c r="Q2660" s="57">
        <f t="shared" si="1054"/>
        <v>0</v>
      </c>
      <c r="R2660" s="53"/>
      <c r="S2660" s="53">
        <f t="shared" si="1058"/>
        <v>0</v>
      </c>
      <c r="T2660" s="58"/>
      <c r="U2660" s="58"/>
      <c r="V2660" s="53">
        <f t="shared" si="1056"/>
        <v>0</v>
      </c>
      <c r="W2660" s="59"/>
      <c r="X2660" s="6"/>
    </row>
    <row r="2661" spans="1:24" s="35" customFormat="1" ht="15.75" x14ac:dyDescent="0.25">
      <c r="A2661" s="33" t="s">
        <v>295</v>
      </c>
      <c r="B2661" s="33" t="s">
        <v>333</v>
      </c>
      <c r="C2661" s="42" t="s">
        <v>186</v>
      </c>
      <c r="D2661" s="43" t="s">
        <v>187</v>
      </c>
      <c r="E2661" s="53"/>
      <c r="F2661" s="53"/>
      <c r="G2661" s="53"/>
      <c r="H2661" s="53"/>
      <c r="I2661" s="54"/>
      <c r="J2661" s="50"/>
      <c r="K2661" s="54"/>
      <c r="L2661" s="55"/>
      <c r="M2661" s="59"/>
      <c r="N2661" s="59"/>
      <c r="O2661" s="53"/>
      <c r="P2661" s="53"/>
      <c r="Q2661" s="57">
        <f t="shared" si="1054"/>
        <v>0</v>
      </c>
      <c r="R2661" s="53"/>
      <c r="S2661" s="53">
        <f t="shared" si="1058"/>
        <v>0</v>
      </c>
      <c r="T2661" s="58"/>
      <c r="U2661" s="58"/>
      <c r="V2661" s="53">
        <f t="shared" si="1056"/>
        <v>0</v>
      </c>
      <c r="W2661" s="59"/>
      <c r="X2661" s="6"/>
    </row>
    <row r="2662" spans="1:24" s="35" customFormat="1" ht="31.5" x14ac:dyDescent="0.25">
      <c r="A2662" s="33" t="s">
        <v>295</v>
      </c>
      <c r="B2662" s="33" t="s">
        <v>333</v>
      </c>
      <c r="C2662" s="42" t="s">
        <v>188</v>
      </c>
      <c r="D2662" s="43" t="s">
        <v>189</v>
      </c>
      <c r="E2662" s="53"/>
      <c r="F2662" s="53"/>
      <c r="G2662" s="53"/>
      <c r="H2662" s="53"/>
      <c r="I2662" s="54"/>
      <c r="J2662" s="50"/>
      <c r="K2662" s="54"/>
      <c r="L2662" s="55"/>
      <c r="M2662" s="59"/>
      <c r="N2662" s="59"/>
      <c r="O2662" s="53"/>
      <c r="P2662" s="53"/>
      <c r="Q2662" s="57">
        <f t="shared" si="1054"/>
        <v>0</v>
      </c>
      <c r="R2662" s="53"/>
      <c r="S2662" s="53">
        <f t="shared" si="1058"/>
        <v>0</v>
      </c>
      <c r="T2662" s="58"/>
      <c r="U2662" s="58"/>
      <c r="V2662" s="53">
        <f t="shared" si="1056"/>
        <v>0</v>
      </c>
      <c r="W2662" s="59"/>
      <c r="X2662" s="6"/>
    </row>
    <row r="2663" spans="1:24" s="35" customFormat="1" ht="15.75" x14ac:dyDescent="0.25">
      <c r="A2663" s="33" t="s">
        <v>295</v>
      </c>
      <c r="B2663" s="33" t="s">
        <v>333</v>
      </c>
      <c r="C2663" s="42" t="s">
        <v>124</v>
      </c>
      <c r="D2663" s="43" t="s">
        <v>165</v>
      </c>
      <c r="E2663" s="53"/>
      <c r="F2663" s="53"/>
      <c r="G2663" s="53"/>
      <c r="H2663" s="53"/>
      <c r="I2663" s="54"/>
      <c r="J2663" s="50"/>
      <c r="K2663" s="54"/>
      <c r="L2663" s="55"/>
      <c r="M2663" s="59"/>
      <c r="N2663" s="59"/>
      <c r="O2663" s="53"/>
      <c r="P2663" s="53"/>
      <c r="Q2663" s="57">
        <f t="shared" si="1054"/>
        <v>0</v>
      </c>
      <c r="R2663" s="53"/>
      <c r="S2663" s="53">
        <f t="shared" si="1058"/>
        <v>0</v>
      </c>
      <c r="T2663" s="58"/>
      <c r="U2663" s="58"/>
      <c r="V2663" s="53">
        <f t="shared" si="1056"/>
        <v>0</v>
      </c>
      <c r="W2663" s="59"/>
      <c r="X2663" s="6"/>
    </row>
    <row r="2664" spans="1:24" s="35" customFormat="1" ht="15.75" x14ac:dyDescent="0.25">
      <c r="A2664" s="33" t="s">
        <v>295</v>
      </c>
      <c r="B2664" s="33" t="s">
        <v>333</v>
      </c>
      <c r="C2664" s="42" t="s">
        <v>125</v>
      </c>
      <c r="D2664" s="43" t="s">
        <v>166</v>
      </c>
      <c r="E2664" s="53"/>
      <c r="F2664" s="53"/>
      <c r="G2664" s="53"/>
      <c r="H2664" s="53"/>
      <c r="I2664" s="54"/>
      <c r="J2664" s="50"/>
      <c r="K2664" s="54"/>
      <c r="L2664" s="55"/>
      <c r="M2664" s="59"/>
      <c r="N2664" s="59"/>
      <c r="O2664" s="53"/>
      <c r="P2664" s="53"/>
      <c r="Q2664" s="57">
        <f t="shared" si="1054"/>
        <v>0</v>
      </c>
      <c r="R2664" s="53"/>
      <c r="S2664" s="53">
        <f t="shared" si="1058"/>
        <v>0</v>
      </c>
      <c r="T2664" s="58"/>
      <c r="U2664" s="58"/>
      <c r="V2664" s="53">
        <f t="shared" si="1056"/>
        <v>0</v>
      </c>
      <c r="W2664" s="59"/>
      <c r="X2664" s="6"/>
    </row>
    <row r="2665" spans="1:24" s="35" customFormat="1" ht="47.25" x14ac:dyDescent="0.25">
      <c r="A2665" s="33" t="s">
        <v>295</v>
      </c>
      <c r="B2665" s="33" t="s">
        <v>333</v>
      </c>
      <c r="C2665" s="42" t="s">
        <v>34</v>
      </c>
      <c r="D2665" s="43" t="s">
        <v>167</v>
      </c>
      <c r="E2665" s="53"/>
      <c r="F2665" s="53"/>
      <c r="G2665" s="53"/>
      <c r="H2665" s="53"/>
      <c r="I2665" s="54"/>
      <c r="J2665" s="50"/>
      <c r="K2665" s="54"/>
      <c r="L2665" s="55"/>
      <c r="M2665" s="59"/>
      <c r="N2665" s="59"/>
      <c r="O2665" s="53"/>
      <c r="P2665" s="53"/>
      <c r="Q2665" s="57">
        <f t="shared" si="1054"/>
        <v>0</v>
      </c>
      <c r="R2665" s="53"/>
      <c r="S2665" s="53">
        <f t="shared" si="1058"/>
        <v>0</v>
      </c>
      <c r="T2665" s="58"/>
      <c r="U2665" s="58"/>
      <c r="V2665" s="53">
        <f t="shared" si="1056"/>
        <v>0</v>
      </c>
      <c r="W2665" s="59"/>
      <c r="X2665" s="6"/>
    </row>
    <row r="2666" spans="1:24" s="35" customFormat="1" ht="15.75" x14ac:dyDescent="0.25">
      <c r="A2666" s="33" t="s">
        <v>295</v>
      </c>
      <c r="B2666" s="33" t="s">
        <v>333</v>
      </c>
      <c r="C2666" s="42" t="s">
        <v>35</v>
      </c>
      <c r="D2666" s="43" t="s">
        <v>168</v>
      </c>
      <c r="E2666" s="53"/>
      <c r="F2666" s="53"/>
      <c r="G2666" s="53"/>
      <c r="H2666" s="53"/>
      <c r="I2666" s="54"/>
      <c r="J2666" s="50"/>
      <c r="K2666" s="54"/>
      <c r="L2666" s="55"/>
      <c r="M2666" s="59"/>
      <c r="N2666" s="59"/>
      <c r="O2666" s="53"/>
      <c r="P2666" s="53"/>
      <c r="Q2666" s="57">
        <f t="shared" ref="Q2666:Q2687" si="1059">O2666-P2666</f>
        <v>0</v>
      </c>
      <c r="R2666" s="53"/>
      <c r="S2666" s="53">
        <f t="shared" si="1058"/>
        <v>0</v>
      </c>
      <c r="T2666" s="58"/>
      <c r="U2666" s="58"/>
      <c r="V2666" s="53">
        <f t="shared" ref="V2666:V2686" si="1060">T2666-U2666</f>
        <v>0</v>
      </c>
      <c r="W2666" s="59"/>
      <c r="X2666" s="6"/>
    </row>
    <row r="2667" spans="1:24" s="35" customFormat="1" ht="31.5" x14ac:dyDescent="0.25">
      <c r="A2667" s="33" t="s">
        <v>295</v>
      </c>
      <c r="B2667" s="33" t="s">
        <v>333</v>
      </c>
      <c r="C2667" s="42" t="s">
        <v>36</v>
      </c>
      <c r="D2667" s="43" t="s">
        <v>190</v>
      </c>
      <c r="E2667" s="53"/>
      <c r="F2667" s="53"/>
      <c r="G2667" s="53"/>
      <c r="H2667" s="53"/>
      <c r="I2667" s="54"/>
      <c r="J2667" s="50"/>
      <c r="K2667" s="54"/>
      <c r="L2667" s="55"/>
      <c r="M2667" s="59"/>
      <c r="N2667" s="59"/>
      <c r="O2667" s="53"/>
      <c r="P2667" s="53"/>
      <c r="Q2667" s="57">
        <f t="shared" si="1059"/>
        <v>0</v>
      </c>
      <c r="R2667" s="53"/>
      <c r="S2667" s="53">
        <f t="shared" si="1058"/>
        <v>0</v>
      </c>
      <c r="T2667" s="58"/>
      <c r="U2667" s="58"/>
      <c r="V2667" s="53">
        <f t="shared" si="1060"/>
        <v>0</v>
      </c>
      <c r="W2667" s="59"/>
      <c r="X2667" s="6"/>
    </row>
    <row r="2668" spans="1:24" s="35" customFormat="1" ht="31.5" x14ac:dyDescent="0.25">
      <c r="A2668" s="33" t="s">
        <v>295</v>
      </c>
      <c r="B2668" s="33" t="s">
        <v>333</v>
      </c>
      <c r="C2668" s="42" t="s">
        <v>37</v>
      </c>
      <c r="D2668" s="43" t="s">
        <v>191</v>
      </c>
      <c r="E2668" s="53"/>
      <c r="F2668" s="53"/>
      <c r="G2668" s="53"/>
      <c r="H2668" s="53"/>
      <c r="I2668" s="54"/>
      <c r="J2668" s="50"/>
      <c r="K2668" s="54"/>
      <c r="L2668" s="55"/>
      <c r="M2668" s="59"/>
      <c r="N2668" s="59"/>
      <c r="O2668" s="53"/>
      <c r="P2668" s="53"/>
      <c r="Q2668" s="57">
        <f t="shared" si="1059"/>
        <v>0</v>
      </c>
      <c r="R2668" s="53"/>
      <c r="S2668" s="53">
        <f t="shared" ref="S2668:S2686" si="1061">ROUND(R2668/12*3,0)</f>
        <v>0</v>
      </c>
      <c r="T2668" s="58"/>
      <c r="U2668" s="58"/>
      <c r="V2668" s="53">
        <f t="shared" si="1060"/>
        <v>0</v>
      </c>
      <c r="W2668" s="59"/>
      <c r="X2668" s="6"/>
    </row>
    <row r="2669" spans="1:24" s="35" customFormat="1" ht="31.5" x14ac:dyDescent="0.25">
      <c r="A2669" s="33" t="s">
        <v>295</v>
      </c>
      <c r="B2669" s="33" t="s">
        <v>333</v>
      </c>
      <c r="C2669" s="42" t="s">
        <v>38</v>
      </c>
      <c r="D2669" s="43" t="s">
        <v>169</v>
      </c>
      <c r="E2669" s="53"/>
      <c r="F2669" s="53"/>
      <c r="G2669" s="53"/>
      <c r="H2669" s="53"/>
      <c r="I2669" s="54"/>
      <c r="J2669" s="50"/>
      <c r="K2669" s="54"/>
      <c r="L2669" s="55"/>
      <c r="M2669" s="59"/>
      <c r="N2669" s="59"/>
      <c r="O2669" s="53"/>
      <c r="P2669" s="53"/>
      <c r="Q2669" s="57">
        <f t="shared" si="1059"/>
        <v>0</v>
      </c>
      <c r="R2669" s="53"/>
      <c r="S2669" s="53">
        <f t="shared" si="1061"/>
        <v>0</v>
      </c>
      <c r="T2669" s="58"/>
      <c r="U2669" s="58"/>
      <c r="V2669" s="53">
        <f t="shared" si="1060"/>
        <v>0</v>
      </c>
      <c r="W2669" s="59"/>
      <c r="X2669" s="6"/>
    </row>
    <row r="2670" spans="1:24" s="35" customFormat="1" ht="15.75" x14ac:dyDescent="0.25">
      <c r="A2670" s="33" t="s">
        <v>295</v>
      </c>
      <c r="B2670" s="33" t="s">
        <v>333</v>
      </c>
      <c r="C2670" s="42" t="s">
        <v>39</v>
      </c>
      <c r="D2670" s="43" t="s">
        <v>170</v>
      </c>
      <c r="E2670" s="53"/>
      <c r="F2670" s="53"/>
      <c r="G2670" s="53"/>
      <c r="H2670" s="53"/>
      <c r="I2670" s="54"/>
      <c r="J2670" s="50"/>
      <c r="K2670" s="54"/>
      <c r="L2670" s="55"/>
      <c r="M2670" s="59"/>
      <c r="N2670" s="59"/>
      <c r="O2670" s="53"/>
      <c r="P2670" s="53"/>
      <c r="Q2670" s="57">
        <f t="shared" si="1059"/>
        <v>0</v>
      </c>
      <c r="R2670" s="53"/>
      <c r="S2670" s="53">
        <f t="shared" si="1061"/>
        <v>0</v>
      </c>
      <c r="T2670" s="58"/>
      <c r="U2670" s="58"/>
      <c r="V2670" s="53">
        <f t="shared" si="1060"/>
        <v>0</v>
      </c>
      <c r="W2670" s="59"/>
      <c r="X2670" s="6"/>
    </row>
    <row r="2671" spans="1:24" s="35" customFormat="1" ht="47.25" x14ac:dyDescent="0.25">
      <c r="A2671" s="33" t="s">
        <v>295</v>
      </c>
      <c r="B2671" s="33" t="s">
        <v>333</v>
      </c>
      <c r="C2671" s="42" t="s">
        <v>40</v>
      </c>
      <c r="D2671" s="43" t="s">
        <v>172</v>
      </c>
      <c r="E2671" s="53"/>
      <c r="F2671" s="53"/>
      <c r="G2671" s="53"/>
      <c r="H2671" s="53"/>
      <c r="I2671" s="54"/>
      <c r="J2671" s="50"/>
      <c r="K2671" s="54"/>
      <c r="L2671" s="55"/>
      <c r="M2671" s="59"/>
      <c r="N2671" s="59"/>
      <c r="O2671" s="53"/>
      <c r="P2671" s="53"/>
      <c r="Q2671" s="57">
        <f t="shared" si="1059"/>
        <v>0</v>
      </c>
      <c r="R2671" s="53"/>
      <c r="S2671" s="53">
        <f t="shared" si="1061"/>
        <v>0</v>
      </c>
      <c r="T2671" s="58"/>
      <c r="U2671" s="58"/>
      <c r="V2671" s="53">
        <f t="shared" si="1060"/>
        <v>0</v>
      </c>
      <c r="W2671" s="59"/>
      <c r="X2671" s="6"/>
    </row>
    <row r="2672" spans="1:24" s="35" customFormat="1" ht="15.75" x14ac:dyDescent="0.25">
      <c r="A2672" s="33" t="s">
        <v>295</v>
      </c>
      <c r="B2672" s="33" t="s">
        <v>333</v>
      </c>
      <c r="C2672" s="42" t="s">
        <v>41</v>
      </c>
      <c r="D2672" s="43" t="s">
        <v>171</v>
      </c>
      <c r="E2672" s="53"/>
      <c r="F2672" s="53"/>
      <c r="G2672" s="53"/>
      <c r="H2672" s="53"/>
      <c r="I2672" s="54"/>
      <c r="J2672" s="50"/>
      <c r="K2672" s="54"/>
      <c r="L2672" s="55"/>
      <c r="M2672" s="59"/>
      <c r="N2672" s="59"/>
      <c r="O2672" s="53"/>
      <c r="P2672" s="53"/>
      <c r="Q2672" s="57">
        <f t="shared" si="1059"/>
        <v>0</v>
      </c>
      <c r="R2672" s="53"/>
      <c r="S2672" s="53">
        <f t="shared" si="1061"/>
        <v>0</v>
      </c>
      <c r="T2672" s="58"/>
      <c r="U2672" s="58"/>
      <c r="V2672" s="53">
        <f t="shared" si="1060"/>
        <v>0</v>
      </c>
      <c r="W2672" s="59"/>
      <c r="X2672" s="6"/>
    </row>
    <row r="2673" spans="1:26" s="35" customFormat="1" ht="15.75" x14ac:dyDescent="0.25">
      <c r="A2673" s="33" t="s">
        <v>295</v>
      </c>
      <c r="B2673" s="33" t="s">
        <v>333</v>
      </c>
      <c r="C2673" s="42" t="s">
        <v>42</v>
      </c>
      <c r="D2673" s="43" t="s">
        <v>192</v>
      </c>
      <c r="E2673" s="53"/>
      <c r="F2673" s="53"/>
      <c r="G2673" s="53"/>
      <c r="H2673" s="53"/>
      <c r="I2673" s="54"/>
      <c r="J2673" s="50"/>
      <c r="K2673" s="54"/>
      <c r="L2673" s="55"/>
      <c r="M2673" s="59"/>
      <c r="N2673" s="59"/>
      <c r="O2673" s="53"/>
      <c r="P2673" s="53"/>
      <c r="Q2673" s="57">
        <f t="shared" si="1059"/>
        <v>0</v>
      </c>
      <c r="R2673" s="53"/>
      <c r="S2673" s="53">
        <f t="shared" si="1061"/>
        <v>0</v>
      </c>
      <c r="T2673" s="58"/>
      <c r="U2673" s="58"/>
      <c r="V2673" s="53">
        <f t="shared" si="1060"/>
        <v>0</v>
      </c>
      <c r="W2673" s="59"/>
      <c r="X2673" s="6"/>
    </row>
    <row r="2674" spans="1:26" s="35" customFormat="1" ht="15.75" x14ac:dyDescent="0.25">
      <c r="A2674" s="33" t="s">
        <v>295</v>
      </c>
      <c r="B2674" s="33" t="s">
        <v>333</v>
      </c>
      <c r="C2674" s="42" t="s">
        <v>43</v>
      </c>
      <c r="D2674" s="43" t="s">
        <v>193</v>
      </c>
      <c r="E2674" s="53"/>
      <c r="F2674" s="53"/>
      <c r="G2674" s="53"/>
      <c r="H2674" s="53"/>
      <c r="I2674" s="54"/>
      <c r="J2674" s="50"/>
      <c r="K2674" s="54"/>
      <c r="L2674" s="55"/>
      <c r="M2674" s="59"/>
      <c r="N2674" s="59"/>
      <c r="O2674" s="53"/>
      <c r="P2674" s="53"/>
      <c r="Q2674" s="57">
        <f t="shared" si="1059"/>
        <v>0</v>
      </c>
      <c r="R2674" s="53"/>
      <c r="S2674" s="53">
        <f t="shared" si="1061"/>
        <v>0</v>
      </c>
      <c r="T2674" s="58"/>
      <c r="U2674" s="58"/>
      <c r="V2674" s="53">
        <f t="shared" si="1060"/>
        <v>0</v>
      </c>
      <c r="W2674" s="59"/>
      <c r="X2674" s="6"/>
    </row>
    <row r="2675" spans="1:26" s="35" customFormat="1" ht="15.75" x14ac:dyDescent="0.25">
      <c r="A2675" s="33" t="s">
        <v>295</v>
      </c>
      <c r="B2675" s="33" t="s">
        <v>333</v>
      </c>
      <c r="C2675" s="42" t="s">
        <v>44</v>
      </c>
      <c r="D2675" s="43" t="s">
        <v>173</v>
      </c>
      <c r="E2675" s="53"/>
      <c r="F2675" s="53"/>
      <c r="G2675" s="53"/>
      <c r="H2675" s="53"/>
      <c r="I2675" s="54"/>
      <c r="J2675" s="50"/>
      <c r="K2675" s="54"/>
      <c r="L2675" s="55"/>
      <c r="M2675" s="59"/>
      <c r="N2675" s="59"/>
      <c r="O2675" s="53"/>
      <c r="P2675" s="53"/>
      <c r="Q2675" s="57">
        <f t="shared" si="1059"/>
        <v>0</v>
      </c>
      <c r="R2675" s="53"/>
      <c r="S2675" s="53">
        <f t="shared" si="1061"/>
        <v>0</v>
      </c>
      <c r="T2675" s="58"/>
      <c r="U2675" s="58"/>
      <c r="V2675" s="53">
        <f t="shared" si="1060"/>
        <v>0</v>
      </c>
      <c r="W2675" s="59"/>
      <c r="X2675" s="6"/>
    </row>
    <row r="2676" spans="1:26" s="35" customFormat="1" ht="15.75" x14ac:dyDescent="0.25">
      <c r="A2676" s="33" t="s">
        <v>295</v>
      </c>
      <c r="B2676" s="33" t="s">
        <v>333</v>
      </c>
      <c r="C2676" s="42" t="s">
        <v>45</v>
      </c>
      <c r="D2676" s="43" t="s">
        <v>187</v>
      </c>
      <c r="E2676" s="53"/>
      <c r="F2676" s="53"/>
      <c r="G2676" s="53"/>
      <c r="H2676" s="53"/>
      <c r="I2676" s="54"/>
      <c r="J2676" s="50"/>
      <c r="K2676" s="54"/>
      <c r="L2676" s="55"/>
      <c r="M2676" s="59"/>
      <c r="N2676" s="59"/>
      <c r="O2676" s="53"/>
      <c r="P2676" s="53"/>
      <c r="Q2676" s="57">
        <f t="shared" si="1059"/>
        <v>0</v>
      </c>
      <c r="R2676" s="53"/>
      <c r="S2676" s="53">
        <f t="shared" si="1061"/>
        <v>0</v>
      </c>
      <c r="T2676" s="58"/>
      <c r="U2676" s="58"/>
      <c r="V2676" s="53">
        <f t="shared" si="1060"/>
        <v>0</v>
      </c>
      <c r="W2676" s="59"/>
      <c r="X2676" s="6"/>
    </row>
    <row r="2677" spans="1:26" s="35" customFormat="1" ht="15.75" x14ac:dyDescent="0.25">
      <c r="A2677" s="33" t="s">
        <v>295</v>
      </c>
      <c r="B2677" s="33" t="s">
        <v>333</v>
      </c>
      <c r="C2677" s="42" t="s">
        <v>46</v>
      </c>
      <c r="D2677" s="43" t="s">
        <v>194</v>
      </c>
      <c r="E2677" s="53"/>
      <c r="F2677" s="53"/>
      <c r="G2677" s="53"/>
      <c r="H2677" s="53"/>
      <c r="I2677" s="54"/>
      <c r="J2677" s="50"/>
      <c r="K2677" s="54"/>
      <c r="L2677" s="55"/>
      <c r="M2677" s="59"/>
      <c r="N2677" s="59"/>
      <c r="O2677" s="53"/>
      <c r="P2677" s="53"/>
      <c r="Q2677" s="57">
        <f t="shared" si="1059"/>
        <v>0</v>
      </c>
      <c r="R2677" s="53"/>
      <c r="S2677" s="53">
        <f t="shared" si="1061"/>
        <v>0</v>
      </c>
      <c r="T2677" s="58"/>
      <c r="U2677" s="58"/>
      <c r="V2677" s="53">
        <f t="shared" si="1060"/>
        <v>0</v>
      </c>
      <c r="W2677" s="59"/>
      <c r="X2677" s="6"/>
    </row>
    <row r="2678" spans="1:26" s="35" customFormat="1" ht="15.75" x14ac:dyDescent="0.25">
      <c r="A2678" s="33" t="s">
        <v>295</v>
      </c>
      <c r="B2678" s="33" t="s">
        <v>333</v>
      </c>
      <c r="C2678" s="42" t="s">
        <v>47</v>
      </c>
      <c r="D2678" s="43" t="s">
        <v>121</v>
      </c>
      <c r="E2678" s="53"/>
      <c r="F2678" s="53"/>
      <c r="G2678" s="53"/>
      <c r="H2678" s="53"/>
      <c r="I2678" s="54"/>
      <c r="J2678" s="50"/>
      <c r="K2678" s="54"/>
      <c r="L2678" s="55"/>
      <c r="M2678" s="59"/>
      <c r="N2678" s="59"/>
      <c r="O2678" s="53"/>
      <c r="P2678" s="53"/>
      <c r="Q2678" s="57">
        <f t="shared" si="1059"/>
        <v>0</v>
      </c>
      <c r="R2678" s="53"/>
      <c r="S2678" s="53">
        <f t="shared" si="1061"/>
        <v>0</v>
      </c>
      <c r="T2678" s="58"/>
      <c r="U2678" s="58"/>
      <c r="V2678" s="53">
        <f t="shared" si="1060"/>
        <v>0</v>
      </c>
      <c r="W2678" s="59"/>
      <c r="X2678" s="6"/>
    </row>
    <row r="2679" spans="1:26" s="35" customFormat="1" ht="15.75" x14ac:dyDescent="0.25">
      <c r="A2679" s="33" t="s">
        <v>295</v>
      </c>
      <c r="B2679" s="33" t="s">
        <v>333</v>
      </c>
      <c r="C2679" s="42" t="s">
        <v>48</v>
      </c>
      <c r="D2679" s="43" t="s">
        <v>195</v>
      </c>
      <c r="E2679" s="53"/>
      <c r="F2679" s="53"/>
      <c r="G2679" s="53"/>
      <c r="H2679" s="53"/>
      <c r="I2679" s="54"/>
      <c r="J2679" s="50"/>
      <c r="K2679" s="54"/>
      <c r="L2679" s="55"/>
      <c r="M2679" s="59"/>
      <c r="N2679" s="59"/>
      <c r="O2679" s="53"/>
      <c r="P2679" s="53"/>
      <c r="Q2679" s="57">
        <f t="shared" si="1059"/>
        <v>0</v>
      </c>
      <c r="R2679" s="53"/>
      <c r="S2679" s="53">
        <f t="shared" si="1061"/>
        <v>0</v>
      </c>
      <c r="T2679" s="58"/>
      <c r="U2679" s="58"/>
      <c r="V2679" s="53">
        <f t="shared" si="1060"/>
        <v>0</v>
      </c>
      <c r="W2679" s="59"/>
      <c r="X2679" s="6"/>
    </row>
    <row r="2680" spans="1:26" s="35" customFormat="1" ht="31.5" x14ac:dyDescent="0.25">
      <c r="A2680" s="33" t="s">
        <v>295</v>
      </c>
      <c r="B2680" s="33" t="s">
        <v>333</v>
      </c>
      <c r="C2680" s="42" t="s">
        <v>128</v>
      </c>
      <c r="D2680" s="43" t="s">
        <v>118</v>
      </c>
      <c r="E2680" s="53"/>
      <c r="F2680" s="53"/>
      <c r="G2680" s="53"/>
      <c r="H2680" s="53"/>
      <c r="I2680" s="54"/>
      <c r="J2680" s="50"/>
      <c r="K2680" s="54"/>
      <c r="L2680" s="55"/>
      <c r="M2680" s="59"/>
      <c r="N2680" s="59"/>
      <c r="O2680" s="53"/>
      <c r="P2680" s="53"/>
      <c r="Q2680" s="57">
        <f t="shared" si="1059"/>
        <v>0</v>
      </c>
      <c r="R2680" s="53"/>
      <c r="S2680" s="53">
        <f t="shared" si="1061"/>
        <v>0</v>
      </c>
      <c r="T2680" s="58"/>
      <c r="U2680" s="58"/>
      <c r="V2680" s="53">
        <f t="shared" si="1060"/>
        <v>0</v>
      </c>
      <c r="W2680" s="59"/>
      <c r="X2680" s="6"/>
    </row>
    <row r="2681" spans="1:26" s="35" customFormat="1" ht="15.75" x14ac:dyDescent="0.25">
      <c r="A2681" s="33" t="s">
        <v>295</v>
      </c>
      <c r="B2681" s="33" t="s">
        <v>333</v>
      </c>
      <c r="C2681" s="42" t="s">
        <v>47</v>
      </c>
      <c r="D2681" s="43" t="s">
        <v>121</v>
      </c>
      <c r="E2681" s="53"/>
      <c r="F2681" s="53"/>
      <c r="G2681" s="53"/>
      <c r="H2681" s="53"/>
      <c r="I2681" s="54"/>
      <c r="J2681" s="50"/>
      <c r="K2681" s="54"/>
      <c r="L2681" s="55"/>
      <c r="M2681" s="59"/>
      <c r="N2681" s="59"/>
      <c r="O2681" s="53"/>
      <c r="P2681" s="53"/>
      <c r="Q2681" s="57">
        <f t="shared" si="1059"/>
        <v>0</v>
      </c>
      <c r="R2681" s="53"/>
      <c r="S2681" s="53">
        <f t="shared" si="1061"/>
        <v>0</v>
      </c>
      <c r="T2681" s="58"/>
      <c r="U2681" s="58"/>
      <c r="V2681" s="53">
        <f t="shared" si="1060"/>
        <v>0</v>
      </c>
      <c r="W2681" s="59"/>
      <c r="X2681" s="6"/>
    </row>
    <row r="2682" spans="1:26" s="35" customFormat="1" ht="31.5" x14ac:dyDescent="0.25">
      <c r="A2682" s="33" t="s">
        <v>295</v>
      </c>
      <c r="B2682" s="33" t="s">
        <v>333</v>
      </c>
      <c r="C2682" s="42" t="s">
        <v>49</v>
      </c>
      <c r="D2682" s="43" t="s">
        <v>196</v>
      </c>
      <c r="E2682" s="53"/>
      <c r="F2682" s="53"/>
      <c r="G2682" s="53"/>
      <c r="H2682" s="53"/>
      <c r="I2682" s="54"/>
      <c r="J2682" s="50"/>
      <c r="K2682" s="54"/>
      <c r="L2682" s="55"/>
      <c r="M2682" s="59"/>
      <c r="N2682" s="59"/>
      <c r="O2682" s="53"/>
      <c r="P2682" s="53"/>
      <c r="Q2682" s="57">
        <f t="shared" si="1059"/>
        <v>0</v>
      </c>
      <c r="R2682" s="53"/>
      <c r="S2682" s="53">
        <f t="shared" si="1061"/>
        <v>0</v>
      </c>
      <c r="T2682" s="58"/>
      <c r="U2682" s="58"/>
      <c r="V2682" s="53">
        <f t="shared" si="1060"/>
        <v>0</v>
      </c>
      <c r="W2682" s="59"/>
      <c r="X2682" s="6"/>
    </row>
    <row r="2683" spans="1:26" s="35" customFormat="1" ht="31.5" x14ac:dyDescent="0.25">
      <c r="A2683" s="33" t="s">
        <v>295</v>
      </c>
      <c r="B2683" s="33" t="s">
        <v>333</v>
      </c>
      <c r="C2683" s="42" t="s">
        <v>197</v>
      </c>
      <c r="D2683" s="43" t="s">
        <v>198</v>
      </c>
      <c r="E2683" s="53"/>
      <c r="F2683" s="53"/>
      <c r="G2683" s="53"/>
      <c r="H2683" s="53"/>
      <c r="I2683" s="54"/>
      <c r="J2683" s="50"/>
      <c r="K2683" s="54"/>
      <c r="L2683" s="55"/>
      <c r="M2683" s="59"/>
      <c r="N2683" s="59"/>
      <c r="O2683" s="53"/>
      <c r="P2683" s="53"/>
      <c r="Q2683" s="57">
        <f t="shared" si="1059"/>
        <v>0</v>
      </c>
      <c r="R2683" s="53"/>
      <c r="S2683" s="53">
        <f t="shared" si="1061"/>
        <v>0</v>
      </c>
      <c r="T2683" s="58"/>
      <c r="U2683" s="58"/>
      <c r="V2683" s="53">
        <f t="shared" si="1060"/>
        <v>0</v>
      </c>
      <c r="W2683" s="59"/>
      <c r="X2683" s="6"/>
    </row>
    <row r="2684" spans="1:26" s="35" customFormat="1" ht="47.25" x14ac:dyDescent="0.25">
      <c r="A2684" s="33" t="s">
        <v>295</v>
      </c>
      <c r="B2684" s="33" t="s">
        <v>333</v>
      </c>
      <c r="C2684" s="42" t="s">
        <v>199</v>
      </c>
      <c r="D2684" s="43" t="s">
        <v>200</v>
      </c>
      <c r="E2684" s="53"/>
      <c r="F2684" s="53"/>
      <c r="G2684" s="53"/>
      <c r="H2684" s="53"/>
      <c r="I2684" s="54"/>
      <c r="J2684" s="50"/>
      <c r="K2684" s="54"/>
      <c r="L2684" s="55"/>
      <c r="M2684" s="59"/>
      <c r="N2684" s="59"/>
      <c r="O2684" s="53"/>
      <c r="P2684" s="53"/>
      <c r="Q2684" s="57">
        <f t="shared" si="1059"/>
        <v>0</v>
      </c>
      <c r="R2684" s="53"/>
      <c r="S2684" s="53">
        <f t="shared" si="1061"/>
        <v>0</v>
      </c>
      <c r="T2684" s="58"/>
      <c r="U2684" s="58"/>
      <c r="V2684" s="53">
        <f t="shared" si="1060"/>
        <v>0</v>
      </c>
      <c r="W2684" s="59"/>
      <c r="X2684" s="6"/>
      <c r="Y2684" s="177"/>
      <c r="Z2684" s="177"/>
    </row>
    <row r="2685" spans="1:26" s="35" customFormat="1" ht="31.5" x14ac:dyDescent="0.25">
      <c r="A2685" s="33" t="s">
        <v>295</v>
      </c>
      <c r="B2685" s="33" t="s">
        <v>333</v>
      </c>
      <c r="C2685" s="42" t="s">
        <v>201</v>
      </c>
      <c r="D2685" s="43" t="s">
        <v>202</v>
      </c>
      <c r="E2685" s="53"/>
      <c r="F2685" s="53"/>
      <c r="G2685" s="53"/>
      <c r="H2685" s="53"/>
      <c r="I2685" s="54"/>
      <c r="J2685" s="50"/>
      <c r="K2685" s="54"/>
      <c r="L2685" s="55"/>
      <c r="M2685" s="59"/>
      <c r="N2685" s="59"/>
      <c r="O2685" s="53"/>
      <c r="P2685" s="53"/>
      <c r="Q2685" s="57">
        <f t="shared" si="1059"/>
        <v>0</v>
      </c>
      <c r="R2685" s="53"/>
      <c r="S2685" s="53">
        <f t="shared" si="1061"/>
        <v>0</v>
      </c>
      <c r="T2685" s="58"/>
      <c r="U2685" s="58"/>
      <c r="V2685" s="53">
        <f t="shared" si="1060"/>
        <v>0</v>
      </c>
      <c r="W2685" s="59"/>
      <c r="X2685" s="6"/>
    </row>
    <row r="2686" spans="1:26" s="35" customFormat="1" ht="47.25" x14ac:dyDescent="0.25">
      <c r="A2686" s="33" t="s">
        <v>295</v>
      </c>
      <c r="B2686" s="33" t="s">
        <v>333</v>
      </c>
      <c r="C2686" s="42" t="s">
        <v>203</v>
      </c>
      <c r="D2686" s="43" t="s">
        <v>204</v>
      </c>
      <c r="E2686" s="53"/>
      <c r="F2686" s="53"/>
      <c r="G2686" s="53"/>
      <c r="H2686" s="53"/>
      <c r="I2686" s="54"/>
      <c r="J2686" s="50"/>
      <c r="K2686" s="54"/>
      <c r="L2686" s="55"/>
      <c r="M2686" s="59"/>
      <c r="N2686" s="59"/>
      <c r="O2686" s="53"/>
      <c r="P2686" s="53"/>
      <c r="Q2686" s="57">
        <f t="shared" si="1059"/>
        <v>0</v>
      </c>
      <c r="R2686" s="53"/>
      <c r="S2686" s="53">
        <f t="shared" si="1061"/>
        <v>0</v>
      </c>
      <c r="T2686" s="58"/>
      <c r="U2686" s="58"/>
      <c r="V2686" s="53">
        <f t="shared" si="1060"/>
        <v>0</v>
      </c>
      <c r="W2686" s="59"/>
      <c r="X2686" s="6"/>
    </row>
    <row r="2687" spans="1:26" s="35" customFormat="1" ht="47.25" x14ac:dyDescent="0.25">
      <c r="A2687" s="33" t="s">
        <v>295</v>
      </c>
      <c r="B2687" s="33" t="s">
        <v>333</v>
      </c>
      <c r="C2687" s="42" t="s">
        <v>396</v>
      </c>
      <c r="D2687" s="43" t="s">
        <v>395</v>
      </c>
      <c r="E2687" s="53"/>
      <c r="F2687" s="53"/>
      <c r="G2687" s="53"/>
      <c r="H2687" s="53"/>
      <c r="I2687" s="119"/>
      <c r="J2687" s="55"/>
      <c r="K2687" s="54"/>
      <c r="L2687" s="55"/>
      <c r="M2687" s="59"/>
      <c r="N2687" s="59"/>
      <c r="O2687" s="53"/>
      <c r="P2687" s="53"/>
      <c r="Q2687" s="57">
        <f t="shared" si="1059"/>
        <v>0</v>
      </c>
      <c r="R2687" s="53"/>
      <c r="S2687" s="53">
        <f>ROUND(R2687/4*1,0)</f>
        <v>0</v>
      </c>
      <c r="T2687" s="58"/>
      <c r="U2687" s="58"/>
      <c r="V2687" s="53"/>
      <c r="W2687" s="59"/>
      <c r="X2687" s="6"/>
    </row>
    <row r="2688" spans="1:26" s="35" customFormat="1" ht="31.5" x14ac:dyDescent="0.25">
      <c r="A2688" s="33" t="s">
        <v>295</v>
      </c>
      <c r="B2688" s="22" t="s">
        <v>334</v>
      </c>
      <c r="C2688" s="23" t="s">
        <v>102</v>
      </c>
      <c r="D2688" s="32" t="s">
        <v>50</v>
      </c>
      <c r="E2688" s="64">
        <f>SUM(E2689:E2735)</f>
        <v>435910</v>
      </c>
      <c r="F2688" s="64">
        <f>SUM(F2689:F2735)</f>
        <v>260925</v>
      </c>
      <c r="G2688" s="64">
        <f>SUM(G2689:G2735)</f>
        <v>207949.65000000034</v>
      </c>
      <c r="H2688" s="64">
        <f>SUM(H2689:H2735)</f>
        <v>184731</v>
      </c>
      <c r="I2688" s="64">
        <f>SUM(I2689:I2735)</f>
        <v>5877.0199999999995</v>
      </c>
      <c r="J2688" s="55">
        <f>ROUND(I2688/F2688*100,2)</f>
        <v>2.25</v>
      </c>
      <c r="K2688" s="64">
        <f>SUM(K2689:K2735)</f>
        <v>-58852.369999999668</v>
      </c>
      <c r="L2688" s="55">
        <f>ROUND(K2688*100/-F2688,2)</f>
        <v>22.56</v>
      </c>
      <c r="M2688" s="64"/>
      <c r="N2688" s="64"/>
      <c r="O2688" s="64">
        <f t="shared" ref="O2688:V2688" si="1062">SUM(O2689:O2732)</f>
        <v>0</v>
      </c>
      <c r="P2688" s="64">
        <f t="shared" si="1062"/>
        <v>0</v>
      </c>
      <c r="Q2688" s="126">
        <f t="shared" si="1062"/>
        <v>0</v>
      </c>
      <c r="R2688" s="64">
        <f t="shared" si="1062"/>
        <v>0</v>
      </c>
      <c r="S2688" s="64">
        <f t="shared" si="1062"/>
        <v>0</v>
      </c>
      <c r="T2688" s="136">
        <f t="shared" si="1062"/>
        <v>0</v>
      </c>
      <c r="U2688" s="136">
        <f t="shared" si="1062"/>
        <v>0</v>
      </c>
      <c r="V2688" s="64">
        <f t="shared" si="1062"/>
        <v>0</v>
      </c>
      <c r="W2688" s="64"/>
      <c r="X2688" s="6"/>
    </row>
    <row r="2689" spans="1:27" s="35" customFormat="1" ht="63" x14ac:dyDescent="0.25">
      <c r="A2689" s="33" t="s">
        <v>295</v>
      </c>
      <c r="B2689" s="44" t="s">
        <v>334</v>
      </c>
      <c r="C2689" s="23" t="s">
        <v>102</v>
      </c>
      <c r="D2689" s="43" t="s">
        <v>205</v>
      </c>
      <c r="E2689" s="53"/>
      <c r="F2689" s="53"/>
      <c r="G2689" s="53"/>
      <c r="H2689" s="53"/>
      <c r="I2689" s="54"/>
      <c r="J2689" s="50"/>
      <c r="K2689" s="54"/>
      <c r="L2689" s="55"/>
      <c r="M2689" s="59"/>
      <c r="N2689" s="59"/>
      <c r="O2689" s="53"/>
      <c r="P2689" s="53"/>
      <c r="Q2689" s="57">
        <f>O2689-P2689</f>
        <v>0</v>
      </c>
      <c r="R2689" s="53"/>
      <c r="S2689" s="53">
        <f>ROUND(R2689/12*3,0)</f>
        <v>0</v>
      </c>
      <c r="T2689" s="58"/>
      <c r="U2689" s="58"/>
      <c r="V2689" s="53">
        <f>T2689-U2689</f>
        <v>0</v>
      </c>
      <c r="W2689" s="59"/>
      <c r="X2689" s="6"/>
    </row>
    <row r="2690" spans="1:27" s="35" customFormat="1" ht="15.75" x14ac:dyDescent="0.25">
      <c r="A2690" s="33" t="s">
        <v>295</v>
      </c>
      <c r="B2690" s="44" t="s">
        <v>334</v>
      </c>
      <c r="C2690" s="23" t="s">
        <v>366</v>
      </c>
      <c r="D2690" s="43" t="s">
        <v>369</v>
      </c>
      <c r="E2690" s="53"/>
      <c r="F2690" s="53"/>
      <c r="G2690" s="53"/>
      <c r="H2690" s="53"/>
      <c r="I2690" s="54"/>
      <c r="J2690" s="50"/>
      <c r="K2690" s="54"/>
      <c r="L2690" s="55"/>
      <c r="M2690" s="59"/>
      <c r="N2690" s="59"/>
      <c r="O2690" s="53"/>
      <c r="P2690" s="53"/>
      <c r="Q2690" s="57"/>
      <c r="R2690" s="53"/>
      <c r="S2690" s="53"/>
      <c r="T2690" s="58"/>
      <c r="U2690" s="58"/>
      <c r="V2690" s="53"/>
      <c r="W2690" s="59"/>
      <c r="X2690" s="6"/>
    </row>
    <row r="2691" spans="1:27" s="35" customFormat="1" ht="15.75" x14ac:dyDescent="0.25">
      <c r="A2691" s="33" t="s">
        <v>295</v>
      </c>
      <c r="B2691" s="44" t="s">
        <v>334</v>
      </c>
      <c r="C2691" s="23" t="s">
        <v>367</v>
      </c>
      <c r="D2691" s="43" t="s">
        <v>370</v>
      </c>
      <c r="E2691" s="53"/>
      <c r="F2691" s="53"/>
      <c r="G2691" s="53"/>
      <c r="H2691" s="53"/>
      <c r="I2691" s="119"/>
      <c r="J2691" s="55"/>
      <c r="K2691" s="119"/>
      <c r="L2691" s="55"/>
      <c r="M2691" s="59"/>
      <c r="N2691" s="59"/>
      <c r="O2691" s="53"/>
      <c r="P2691" s="53"/>
      <c r="Q2691" s="59"/>
      <c r="R2691" s="53"/>
      <c r="S2691" s="53"/>
      <c r="T2691" s="53"/>
      <c r="U2691" s="53"/>
      <c r="V2691" s="53"/>
      <c r="W2691" s="59"/>
      <c r="X2691" s="6"/>
    </row>
    <row r="2692" spans="1:27" s="35" customFormat="1" ht="31.5" x14ac:dyDescent="0.25">
      <c r="A2692" s="33" t="s">
        <v>295</v>
      </c>
      <c r="B2692" s="44" t="s">
        <v>334</v>
      </c>
      <c r="C2692" s="23" t="s">
        <v>368</v>
      </c>
      <c r="D2692" s="43" t="s">
        <v>371</v>
      </c>
      <c r="E2692" s="53"/>
      <c r="F2692" s="53"/>
      <c r="G2692" s="53"/>
      <c r="H2692" s="53"/>
      <c r="I2692" s="54"/>
      <c r="J2692" s="50"/>
      <c r="K2692" s="54"/>
      <c r="L2692" s="55"/>
      <c r="M2692" s="59"/>
      <c r="N2692" s="59"/>
      <c r="O2692" s="53"/>
      <c r="P2692" s="53"/>
      <c r="Q2692" s="57"/>
      <c r="R2692" s="53"/>
      <c r="S2692" s="53"/>
      <c r="T2692" s="58"/>
      <c r="U2692" s="58"/>
      <c r="V2692" s="53"/>
      <c r="W2692" s="59"/>
      <c r="X2692" s="6"/>
    </row>
    <row r="2693" spans="1:27" s="35" customFormat="1" ht="31.5" x14ac:dyDescent="0.25">
      <c r="A2693" s="33" t="s">
        <v>295</v>
      </c>
      <c r="B2693" s="44" t="s">
        <v>334</v>
      </c>
      <c r="C2693" s="37" t="s">
        <v>206</v>
      </c>
      <c r="D2693" s="43" t="s">
        <v>207</v>
      </c>
      <c r="E2693" s="53"/>
      <c r="F2693" s="53"/>
      <c r="G2693" s="53"/>
      <c r="H2693" s="53"/>
      <c r="I2693" s="54"/>
      <c r="J2693" s="50"/>
      <c r="K2693" s="54"/>
      <c r="L2693" s="55"/>
      <c r="M2693" s="59"/>
      <c r="N2693" s="59"/>
      <c r="O2693" s="53"/>
      <c r="P2693" s="53"/>
      <c r="Q2693" s="57">
        <f t="shared" ref="Q2693:Q2730" si="1063">O2693-P2693</f>
        <v>0</v>
      </c>
      <c r="R2693" s="53"/>
      <c r="S2693" s="53">
        <f t="shared" ref="S2693:S2730" si="1064">ROUND(R2693/12*3,0)</f>
        <v>0</v>
      </c>
      <c r="T2693" s="58"/>
      <c r="U2693" s="58"/>
      <c r="V2693" s="53">
        <f t="shared" ref="V2693:V2730" si="1065">T2693-U2693</f>
        <v>0</v>
      </c>
      <c r="W2693" s="59"/>
      <c r="X2693" s="6"/>
    </row>
    <row r="2694" spans="1:27" s="35" customFormat="1" ht="31.5" x14ac:dyDescent="0.25">
      <c r="A2694" s="33" t="s">
        <v>295</v>
      </c>
      <c r="B2694" s="44" t="s">
        <v>334</v>
      </c>
      <c r="C2694" s="37" t="s">
        <v>208</v>
      </c>
      <c r="D2694" s="43" t="s">
        <v>209</v>
      </c>
      <c r="E2694" s="53">
        <v>18761</v>
      </c>
      <c r="F2694" s="53">
        <f>ROUND(E2694/12*7,0)</f>
        <v>10944</v>
      </c>
      <c r="G2694" s="59">
        <v>16377.15</v>
      </c>
      <c r="H2694" s="99">
        <v>14442</v>
      </c>
      <c r="I2694" s="119">
        <f t="shared" ref="I2694" si="1066">G2694-F2694</f>
        <v>5433.15</v>
      </c>
      <c r="J2694" s="55">
        <f t="shared" ref="J2694" si="1067">ROUND(I2694/F2694*100,2)</f>
        <v>49.65</v>
      </c>
      <c r="K2694" s="54"/>
      <c r="L2694" s="55"/>
      <c r="M2694" s="59"/>
      <c r="N2694" s="59"/>
      <c r="O2694" s="53"/>
      <c r="P2694" s="53"/>
      <c r="Q2694" s="57">
        <f t="shared" si="1063"/>
        <v>0</v>
      </c>
      <c r="R2694" s="53"/>
      <c r="S2694" s="53">
        <f t="shared" si="1064"/>
        <v>0</v>
      </c>
      <c r="T2694" s="58"/>
      <c r="U2694" s="58"/>
      <c r="V2694" s="53">
        <f t="shared" si="1065"/>
        <v>0</v>
      </c>
      <c r="W2694" s="59"/>
      <c r="X2694" s="6"/>
    </row>
    <row r="2695" spans="1:27" s="35" customFormat="1" ht="15.75" x14ac:dyDescent="0.25">
      <c r="A2695" s="33" t="s">
        <v>295</v>
      </c>
      <c r="B2695" s="44" t="s">
        <v>334</v>
      </c>
      <c r="C2695" s="37" t="s">
        <v>210</v>
      </c>
      <c r="D2695" s="43" t="s">
        <v>223</v>
      </c>
      <c r="E2695" s="53"/>
      <c r="F2695" s="53"/>
      <c r="G2695" s="53"/>
      <c r="H2695" s="53"/>
      <c r="I2695" s="54"/>
      <c r="J2695" s="50"/>
      <c r="K2695" s="54"/>
      <c r="L2695" s="55"/>
      <c r="M2695" s="59"/>
      <c r="N2695" s="59"/>
      <c r="O2695" s="53"/>
      <c r="P2695" s="53"/>
      <c r="Q2695" s="57">
        <f t="shared" si="1063"/>
        <v>0</v>
      </c>
      <c r="R2695" s="53"/>
      <c r="S2695" s="53">
        <f t="shared" si="1064"/>
        <v>0</v>
      </c>
      <c r="T2695" s="58"/>
      <c r="U2695" s="58"/>
      <c r="V2695" s="53">
        <f t="shared" si="1065"/>
        <v>0</v>
      </c>
      <c r="W2695" s="59"/>
      <c r="X2695" s="6"/>
    </row>
    <row r="2696" spans="1:27" s="35" customFormat="1" ht="31.5" x14ac:dyDescent="0.25">
      <c r="A2696" s="33" t="s">
        <v>295</v>
      </c>
      <c r="B2696" s="44" t="s">
        <v>334</v>
      </c>
      <c r="C2696" s="37" t="s">
        <v>211</v>
      </c>
      <c r="D2696" s="43" t="s">
        <v>212</v>
      </c>
      <c r="E2696" s="53"/>
      <c r="F2696" s="53">
        <f>E2696/12*1</f>
        <v>0</v>
      </c>
      <c r="G2696" s="53"/>
      <c r="H2696" s="53"/>
      <c r="I2696" s="54"/>
      <c r="J2696" s="50"/>
      <c r="K2696" s="54"/>
      <c r="L2696" s="55"/>
      <c r="M2696" s="59"/>
      <c r="N2696" s="59"/>
      <c r="O2696" s="53"/>
      <c r="P2696" s="53"/>
      <c r="Q2696" s="57">
        <f t="shared" si="1063"/>
        <v>0</v>
      </c>
      <c r="R2696" s="53"/>
      <c r="S2696" s="53">
        <f t="shared" si="1064"/>
        <v>0</v>
      </c>
      <c r="T2696" s="58"/>
      <c r="U2696" s="58"/>
      <c r="V2696" s="53">
        <f t="shared" si="1065"/>
        <v>0</v>
      </c>
      <c r="W2696" s="59"/>
      <c r="X2696" s="6"/>
    </row>
    <row r="2697" spans="1:27" s="35" customFormat="1" ht="15.75" x14ac:dyDescent="0.25">
      <c r="A2697" s="33" t="s">
        <v>295</v>
      </c>
      <c r="B2697" s="44" t="s">
        <v>334</v>
      </c>
      <c r="C2697" s="37" t="s">
        <v>213</v>
      </c>
      <c r="D2697" s="43" t="s">
        <v>214</v>
      </c>
      <c r="E2697" s="53"/>
      <c r="F2697" s="53"/>
      <c r="G2697" s="53"/>
      <c r="H2697" s="53"/>
      <c r="I2697" s="54"/>
      <c r="J2697" s="50"/>
      <c r="K2697" s="54"/>
      <c r="L2697" s="55"/>
      <c r="M2697" s="59"/>
      <c r="N2697" s="59"/>
      <c r="O2697" s="53"/>
      <c r="P2697" s="53"/>
      <c r="Q2697" s="57">
        <f t="shared" si="1063"/>
        <v>0</v>
      </c>
      <c r="R2697" s="53"/>
      <c r="S2697" s="53">
        <f t="shared" si="1064"/>
        <v>0</v>
      </c>
      <c r="T2697" s="58"/>
      <c r="U2697" s="58"/>
      <c r="V2697" s="53">
        <f t="shared" si="1065"/>
        <v>0</v>
      </c>
      <c r="W2697" s="59"/>
      <c r="X2697" s="6"/>
    </row>
    <row r="2698" spans="1:27" s="35" customFormat="1" ht="31.5" x14ac:dyDescent="0.25">
      <c r="A2698" s="33" t="s">
        <v>295</v>
      </c>
      <c r="B2698" s="44" t="s">
        <v>334</v>
      </c>
      <c r="C2698" s="37" t="s">
        <v>215</v>
      </c>
      <c r="D2698" s="43" t="s">
        <v>216</v>
      </c>
      <c r="E2698" s="53">
        <v>25613</v>
      </c>
      <c r="F2698" s="53">
        <f>ROUND(E2698/12*7,0)</f>
        <v>14941</v>
      </c>
      <c r="G2698" s="59">
        <v>13183.62</v>
      </c>
      <c r="H2698" s="99">
        <v>12079</v>
      </c>
      <c r="I2698" s="119"/>
      <c r="J2698" s="55"/>
      <c r="K2698" s="54">
        <f>G2698-F2698</f>
        <v>-1757.3799999999992</v>
      </c>
      <c r="L2698" s="55">
        <f>ROUND(K2698*100/-F2698,2)</f>
        <v>11.76</v>
      </c>
      <c r="M2698" s="59"/>
      <c r="N2698" s="59"/>
      <c r="O2698" s="53"/>
      <c r="P2698" s="53"/>
      <c r="Q2698" s="57">
        <f t="shared" si="1063"/>
        <v>0</v>
      </c>
      <c r="R2698" s="53"/>
      <c r="S2698" s="53">
        <f t="shared" si="1064"/>
        <v>0</v>
      </c>
      <c r="T2698" s="58"/>
      <c r="U2698" s="58"/>
      <c r="V2698" s="53">
        <f t="shared" si="1065"/>
        <v>0</v>
      </c>
      <c r="W2698" s="59"/>
      <c r="X2698" s="6"/>
      <c r="Y2698" s="177"/>
      <c r="Z2698" s="177"/>
      <c r="AA2698" s="177"/>
    </row>
    <row r="2699" spans="1:27" s="35" customFormat="1" ht="31.5" x14ac:dyDescent="0.25">
      <c r="A2699" s="33" t="s">
        <v>295</v>
      </c>
      <c r="B2699" s="44" t="s">
        <v>334</v>
      </c>
      <c r="C2699" s="37" t="s">
        <v>217</v>
      </c>
      <c r="D2699" s="43" t="s">
        <v>218</v>
      </c>
      <c r="E2699" s="53"/>
      <c r="F2699" s="53">
        <f>E2699/12*1</f>
        <v>0</v>
      </c>
      <c r="G2699" s="53"/>
      <c r="H2699" s="53"/>
      <c r="I2699" s="54"/>
      <c r="J2699" s="50"/>
      <c r="K2699" s="54"/>
      <c r="L2699" s="55"/>
      <c r="M2699" s="59"/>
      <c r="N2699" s="59"/>
      <c r="O2699" s="53"/>
      <c r="P2699" s="53"/>
      <c r="Q2699" s="57">
        <f t="shared" si="1063"/>
        <v>0</v>
      </c>
      <c r="R2699" s="53"/>
      <c r="S2699" s="53">
        <f t="shared" si="1064"/>
        <v>0</v>
      </c>
      <c r="T2699" s="58"/>
      <c r="U2699" s="58"/>
      <c r="V2699" s="53">
        <f t="shared" si="1065"/>
        <v>0</v>
      </c>
      <c r="W2699" s="59"/>
      <c r="X2699" s="6"/>
    </row>
    <row r="2700" spans="1:27" s="35" customFormat="1" ht="31.5" x14ac:dyDescent="0.25">
      <c r="A2700" s="33" t="s">
        <v>295</v>
      </c>
      <c r="B2700" s="44" t="s">
        <v>334</v>
      </c>
      <c r="C2700" s="37" t="s">
        <v>219</v>
      </c>
      <c r="D2700" s="43" t="s">
        <v>220</v>
      </c>
      <c r="E2700" s="53"/>
      <c r="F2700" s="53">
        <f>E2700/12*1</f>
        <v>0</v>
      </c>
      <c r="G2700" s="53"/>
      <c r="H2700" s="53"/>
      <c r="I2700" s="54"/>
      <c r="J2700" s="50"/>
      <c r="K2700" s="54"/>
      <c r="L2700" s="55"/>
      <c r="M2700" s="59"/>
      <c r="N2700" s="59"/>
      <c r="O2700" s="53"/>
      <c r="P2700" s="53"/>
      <c r="Q2700" s="57">
        <f t="shared" si="1063"/>
        <v>0</v>
      </c>
      <c r="R2700" s="53"/>
      <c r="S2700" s="53">
        <f t="shared" si="1064"/>
        <v>0</v>
      </c>
      <c r="T2700" s="58"/>
      <c r="U2700" s="58"/>
      <c r="V2700" s="53">
        <f t="shared" si="1065"/>
        <v>0</v>
      </c>
      <c r="W2700" s="59"/>
      <c r="X2700" s="6"/>
    </row>
    <row r="2701" spans="1:27" s="35" customFormat="1" ht="31.5" x14ac:dyDescent="0.25">
      <c r="A2701" s="33" t="s">
        <v>295</v>
      </c>
      <c r="B2701" s="44" t="s">
        <v>334</v>
      </c>
      <c r="C2701" s="37" t="s">
        <v>221</v>
      </c>
      <c r="D2701" s="43" t="s">
        <v>224</v>
      </c>
      <c r="E2701" s="53"/>
      <c r="F2701" s="53">
        <f>E2701/12*1</f>
        <v>0</v>
      </c>
      <c r="G2701" s="53"/>
      <c r="H2701" s="53"/>
      <c r="I2701" s="54"/>
      <c r="J2701" s="50"/>
      <c r="K2701" s="54"/>
      <c r="L2701" s="55"/>
      <c r="M2701" s="59"/>
      <c r="N2701" s="59"/>
      <c r="O2701" s="53"/>
      <c r="P2701" s="53"/>
      <c r="Q2701" s="57">
        <f t="shared" si="1063"/>
        <v>0</v>
      </c>
      <c r="R2701" s="53"/>
      <c r="S2701" s="53">
        <f t="shared" si="1064"/>
        <v>0</v>
      </c>
      <c r="T2701" s="58"/>
      <c r="U2701" s="58"/>
      <c r="V2701" s="53">
        <f t="shared" si="1065"/>
        <v>0</v>
      </c>
      <c r="W2701" s="59"/>
      <c r="X2701" s="6"/>
    </row>
    <row r="2702" spans="1:27" s="35" customFormat="1" ht="31.5" x14ac:dyDescent="0.25">
      <c r="A2702" s="33" t="s">
        <v>295</v>
      </c>
      <c r="B2702" s="44" t="s">
        <v>334</v>
      </c>
      <c r="C2702" s="37" t="s">
        <v>222</v>
      </c>
      <c r="D2702" s="43" t="s">
        <v>225</v>
      </c>
      <c r="E2702" s="53"/>
      <c r="F2702" s="53">
        <f>E2702/12*1</f>
        <v>0</v>
      </c>
      <c r="G2702" s="53"/>
      <c r="H2702" s="53"/>
      <c r="I2702" s="54"/>
      <c r="J2702" s="50"/>
      <c r="K2702" s="54"/>
      <c r="L2702" s="55"/>
      <c r="M2702" s="59"/>
      <c r="N2702" s="59"/>
      <c r="O2702" s="53"/>
      <c r="P2702" s="53"/>
      <c r="Q2702" s="57">
        <f t="shared" si="1063"/>
        <v>0</v>
      </c>
      <c r="R2702" s="53"/>
      <c r="S2702" s="53">
        <f t="shared" si="1064"/>
        <v>0</v>
      </c>
      <c r="T2702" s="58"/>
      <c r="U2702" s="58"/>
      <c r="V2702" s="53">
        <f t="shared" si="1065"/>
        <v>0</v>
      </c>
      <c r="W2702" s="59"/>
      <c r="X2702" s="6"/>
    </row>
    <row r="2703" spans="1:27" s="35" customFormat="1" ht="31.5" x14ac:dyDescent="0.25">
      <c r="A2703" s="33" t="s">
        <v>295</v>
      </c>
      <c r="B2703" s="44" t="s">
        <v>334</v>
      </c>
      <c r="C2703" s="37" t="s">
        <v>277</v>
      </c>
      <c r="D2703" s="43" t="s">
        <v>278</v>
      </c>
      <c r="E2703" s="53"/>
      <c r="F2703" s="53">
        <f>E2703/12*1</f>
        <v>0</v>
      </c>
      <c r="G2703" s="53"/>
      <c r="H2703" s="53"/>
      <c r="I2703" s="54"/>
      <c r="J2703" s="50"/>
      <c r="K2703" s="54"/>
      <c r="L2703" s="55"/>
      <c r="M2703" s="59"/>
      <c r="N2703" s="59"/>
      <c r="O2703" s="53"/>
      <c r="P2703" s="53"/>
      <c r="Q2703" s="57">
        <f t="shared" si="1063"/>
        <v>0</v>
      </c>
      <c r="R2703" s="53"/>
      <c r="S2703" s="53">
        <f t="shared" si="1064"/>
        <v>0</v>
      </c>
      <c r="T2703" s="58"/>
      <c r="U2703" s="58"/>
      <c r="V2703" s="53">
        <f t="shared" si="1065"/>
        <v>0</v>
      </c>
      <c r="W2703" s="59"/>
      <c r="X2703" s="6"/>
    </row>
    <row r="2704" spans="1:27" s="35" customFormat="1" ht="15.75" x14ac:dyDescent="0.25">
      <c r="A2704" s="33" t="s">
        <v>295</v>
      </c>
      <c r="B2704" s="44" t="s">
        <v>334</v>
      </c>
      <c r="C2704" s="37" t="s">
        <v>226</v>
      </c>
      <c r="D2704" s="38" t="s">
        <v>405</v>
      </c>
      <c r="E2704" s="53">
        <v>692</v>
      </c>
      <c r="F2704" s="53">
        <f>E2704</f>
        <v>692</v>
      </c>
      <c r="G2704" s="59">
        <v>1025.8800000000001</v>
      </c>
      <c r="H2704" s="99">
        <v>1011</v>
      </c>
      <c r="I2704" s="119">
        <f t="shared" ref="I2704" si="1068">G2704-F2704</f>
        <v>333.88000000000011</v>
      </c>
      <c r="J2704" s="55"/>
      <c r="K2704" s="54"/>
      <c r="L2704" s="55"/>
      <c r="M2704" s="59"/>
      <c r="N2704" s="59"/>
      <c r="O2704" s="53"/>
      <c r="P2704" s="53"/>
      <c r="Q2704" s="57">
        <f t="shared" si="1063"/>
        <v>0</v>
      </c>
      <c r="R2704" s="53"/>
      <c r="S2704" s="53">
        <f t="shared" si="1064"/>
        <v>0</v>
      </c>
      <c r="T2704" s="58"/>
      <c r="U2704" s="58"/>
      <c r="V2704" s="53">
        <f t="shared" si="1065"/>
        <v>0</v>
      </c>
      <c r="W2704" s="59"/>
      <c r="X2704" s="6"/>
    </row>
    <row r="2705" spans="1:24" s="35" customFormat="1" ht="31.5" x14ac:dyDescent="0.25">
      <c r="A2705" s="33" t="s">
        <v>295</v>
      </c>
      <c r="B2705" s="44" t="s">
        <v>334</v>
      </c>
      <c r="C2705" s="37" t="s">
        <v>227</v>
      </c>
      <c r="D2705" s="43" t="s">
        <v>228</v>
      </c>
      <c r="E2705" s="53"/>
      <c r="F2705" s="53">
        <f>E2705/12*1</f>
        <v>0</v>
      </c>
      <c r="G2705" s="53"/>
      <c r="H2705" s="53"/>
      <c r="I2705" s="54"/>
      <c r="J2705" s="50"/>
      <c r="K2705" s="54"/>
      <c r="L2705" s="55"/>
      <c r="M2705" s="59"/>
      <c r="N2705" s="59"/>
      <c r="O2705" s="53"/>
      <c r="P2705" s="53"/>
      <c r="Q2705" s="57">
        <f t="shared" si="1063"/>
        <v>0</v>
      </c>
      <c r="R2705" s="53"/>
      <c r="S2705" s="53">
        <f t="shared" si="1064"/>
        <v>0</v>
      </c>
      <c r="T2705" s="58"/>
      <c r="U2705" s="58"/>
      <c r="V2705" s="53">
        <f t="shared" si="1065"/>
        <v>0</v>
      </c>
      <c r="W2705" s="59"/>
      <c r="X2705" s="6"/>
    </row>
    <row r="2706" spans="1:24" s="35" customFormat="1" ht="15.75" x14ac:dyDescent="0.25">
      <c r="A2706" s="33" t="s">
        <v>295</v>
      </c>
      <c r="B2706" s="44" t="s">
        <v>334</v>
      </c>
      <c r="C2706" s="37" t="s">
        <v>229</v>
      </c>
      <c r="D2706" s="43" t="s">
        <v>230</v>
      </c>
      <c r="E2706" s="53"/>
      <c r="F2706" s="53">
        <f>E2706/12*1</f>
        <v>0</v>
      </c>
      <c r="G2706" s="53"/>
      <c r="H2706" s="53"/>
      <c r="I2706" s="54"/>
      <c r="J2706" s="50"/>
      <c r="K2706" s="54"/>
      <c r="L2706" s="55"/>
      <c r="M2706" s="59"/>
      <c r="N2706" s="59"/>
      <c r="O2706" s="53"/>
      <c r="P2706" s="53"/>
      <c r="Q2706" s="57">
        <f t="shared" si="1063"/>
        <v>0</v>
      </c>
      <c r="R2706" s="53"/>
      <c r="S2706" s="53">
        <f t="shared" si="1064"/>
        <v>0</v>
      </c>
      <c r="T2706" s="58"/>
      <c r="U2706" s="58"/>
      <c r="V2706" s="53">
        <f t="shared" si="1065"/>
        <v>0</v>
      </c>
      <c r="W2706" s="59"/>
      <c r="X2706" s="6"/>
    </row>
    <row r="2707" spans="1:24" s="35" customFormat="1" ht="15.75" x14ac:dyDescent="0.25">
      <c r="A2707" s="33" t="s">
        <v>295</v>
      </c>
      <c r="B2707" s="44" t="s">
        <v>334</v>
      </c>
      <c r="C2707" s="37" t="s">
        <v>376</v>
      </c>
      <c r="D2707" s="43" t="s">
        <v>358</v>
      </c>
      <c r="E2707" s="53"/>
      <c r="F2707" s="53"/>
      <c r="G2707" s="59">
        <v>109.99</v>
      </c>
      <c r="H2707" s="53"/>
      <c r="I2707" s="119">
        <f t="shared" ref="I2707" si="1069">G2707-F2707</f>
        <v>109.99</v>
      </c>
      <c r="J2707" s="55"/>
      <c r="K2707" s="54"/>
      <c r="L2707" s="55"/>
      <c r="M2707" s="59"/>
      <c r="N2707" s="59"/>
      <c r="O2707" s="53"/>
      <c r="P2707" s="53"/>
      <c r="Q2707" s="57">
        <f t="shared" si="1063"/>
        <v>0</v>
      </c>
      <c r="R2707" s="53"/>
      <c r="S2707" s="53">
        <f t="shared" si="1064"/>
        <v>0</v>
      </c>
      <c r="T2707" s="58"/>
      <c r="U2707" s="58"/>
      <c r="V2707" s="53">
        <f t="shared" si="1065"/>
        <v>0</v>
      </c>
      <c r="W2707" s="59"/>
      <c r="X2707" s="6"/>
    </row>
    <row r="2708" spans="1:24" s="35" customFormat="1" ht="15.75" x14ac:dyDescent="0.25">
      <c r="A2708" s="33" t="s">
        <v>295</v>
      </c>
      <c r="B2708" s="44" t="s">
        <v>334</v>
      </c>
      <c r="C2708" s="37" t="s">
        <v>231</v>
      </c>
      <c r="D2708" s="43" t="s">
        <v>232</v>
      </c>
      <c r="E2708" s="53"/>
      <c r="F2708" s="53">
        <f>E2708/12*1</f>
        <v>0</v>
      </c>
      <c r="G2708" s="53"/>
      <c r="H2708" s="53"/>
      <c r="I2708" s="54"/>
      <c r="J2708" s="50"/>
      <c r="K2708" s="54"/>
      <c r="L2708" s="55"/>
      <c r="M2708" s="59"/>
      <c r="N2708" s="59"/>
      <c r="O2708" s="53"/>
      <c r="P2708" s="53"/>
      <c r="Q2708" s="57">
        <f t="shared" si="1063"/>
        <v>0</v>
      </c>
      <c r="R2708" s="53"/>
      <c r="S2708" s="53">
        <f t="shared" si="1064"/>
        <v>0</v>
      </c>
      <c r="T2708" s="58"/>
      <c r="U2708" s="58"/>
      <c r="V2708" s="53">
        <f t="shared" si="1065"/>
        <v>0</v>
      </c>
      <c r="W2708" s="59"/>
      <c r="X2708" s="6"/>
    </row>
    <row r="2709" spans="1:24" s="35" customFormat="1" ht="15.75" x14ac:dyDescent="0.25">
      <c r="A2709" s="33" t="s">
        <v>295</v>
      </c>
      <c r="B2709" s="44" t="s">
        <v>334</v>
      </c>
      <c r="C2709" s="37" t="s">
        <v>233</v>
      </c>
      <c r="D2709" s="43" t="s">
        <v>234</v>
      </c>
      <c r="E2709" s="53"/>
      <c r="F2709" s="53">
        <f>E2709/12*1</f>
        <v>0</v>
      </c>
      <c r="G2709" s="53"/>
      <c r="H2709" s="53"/>
      <c r="I2709" s="54"/>
      <c r="J2709" s="50"/>
      <c r="K2709" s="54"/>
      <c r="L2709" s="55"/>
      <c r="M2709" s="59"/>
      <c r="N2709" s="59"/>
      <c r="O2709" s="53"/>
      <c r="P2709" s="53"/>
      <c r="Q2709" s="57">
        <f t="shared" si="1063"/>
        <v>0</v>
      </c>
      <c r="R2709" s="53"/>
      <c r="S2709" s="53">
        <f t="shared" si="1064"/>
        <v>0</v>
      </c>
      <c r="T2709" s="58"/>
      <c r="U2709" s="58"/>
      <c r="V2709" s="53">
        <f t="shared" si="1065"/>
        <v>0</v>
      </c>
      <c r="W2709" s="59"/>
      <c r="X2709" s="6"/>
    </row>
    <row r="2710" spans="1:24" s="35" customFormat="1" ht="31.5" x14ac:dyDescent="0.25">
      <c r="A2710" s="33" t="s">
        <v>295</v>
      </c>
      <c r="B2710" s="44" t="s">
        <v>334</v>
      </c>
      <c r="C2710" s="37" t="s">
        <v>235</v>
      </c>
      <c r="D2710" s="43" t="s">
        <v>236</v>
      </c>
      <c r="E2710" s="53"/>
      <c r="F2710" s="53">
        <f>E2710/12*1</f>
        <v>0</v>
      </c>
      <c r="G2710" s="53"/>
      <c r="H2710" s="53"/>
      <c r="I2710" s="54"/>
      <c r="J2710" s="50"/>
      <c r="K2710" s="54"/>
      <c r="L2710" s="55"/>
      <c r="M2710" s="59"/>
      <c r="N2710" s="59"/>
      <c r="O2710" s="53"/>
      <c r="P2710" s="53"/>
      <c r="Q2710" s="57">
        <f t="shared" si="1063"/>
        <v>0</v>
      </c>
      <c r="R2710" s="53"/>
      <c r="S2710" s="53">
        <f t="shared" si="1064"/>
        <v>0</v>
      </c>
      <c r="T2710" s="58"/>
      <c r="U2710" s="58"/>
      <c r="V2710" s="53">
        <f t="shared" si="1065"/>
        <v>0</v>
      </c>
      <c r="W2710" s="59"/>
      <c r="X2710" s="6"/>
    </row>
    <row r="2711" spans="1:24" s="35" customFormat="1" ht="31.5" x14ac:dyDescent="0.25">
      <c r="A2711" s="33" t="s">
        <v>295</v>
      </c>
      <c r="B2711" s="44" t="s">
        <v>334</v>
      </c>
      <c r="C2711" s="37" t="s">
        <v>237</v>
      </c>
      <c r="D2711" s="43" t="s">
        <v>238</v>
      </c>
      <c r="E2711" s="53"/>
      <c r="F2711" s="53">
        <f>E2711/12*1</f>
        <v>0</v>
      </c>
      <c r="G2711" s="53"/>
      <c r="H2711" s="53"/>
      <c r="I2711" s="54"/>
      <c r="J2711" s="50"/>
      <c r="K2711" s="54"/>
      <c r="L2711" s="55"/>
      <c r="M2711" s="59"/>
      <c r="N2711" s="59"/>
      <c r="O2711" s="53"/>
      <c r="P2711" s="53"/>
      <c r="Q2711" s="57">
        <f t="shared" si="1063"/>
        <v>0</v>
      </c>
      <c r="R2711" s="53"/>
      <c r="S2711" s="53">
        <f t="shared" si="1064"/>
        <v>0</v>
      </c>
      <c r="T2711" s="58"/>
      <c r="U2711" s="58"/>
      <c r="V2711" s="53">
        <f t="shared" si="1065"/>
        <v>0</v>
      </c>
      <c r="W2711" s="59"/>
      <c r="X2711" s="6"/>
    </row>
    <row r="2712" spans="1:24" s="35" customFormat="1" ht="15.75" x14ac:dyDescent="0.25">
      <c r="A2712" s="33" t="s">
        <v>295</v>
      </c>
      <c r="B2712" s="44" t="s">
        <v>334</v>
      </c>
      <c r="C2712" s="37" t="s">
        <v>239</v>
      </c>
      <c r="D2712" s="43" t="s">
        <v>243</v>
      </c>
      <c r="E2712" s="53"/>
      <c r="F2712" s="53">
        <f>E2712/12*1</f>
        <v>0</v>
      </c>
      <c r="G2712" s="53"/>
      <c r="H2712" s="53"/>
      <c r="I2712" s="54"/>
      <c r="J2712" s="50"/>
      <c r="K2712" s="54"/>
      <c r="L2712" s="55"/>
      <c r="M2712" s="59"/>
      <c r="N2712" s="59"/>
      <c r="O2712" s="53"/>
      <c r="P2712" s="53"/>
      <c r="Q2712" s="57">
        <f t="shared" si="1063"/>
        <v>0</v>
      </c>
      <c r="R2712" s="53"/>
      <c r="S2712" s="53">
        <f t="shared" si="1064"/>
        <v>0</v>
      </c>
      <c r="T2712" s="58"/>
      <c r="U2712" s="58"/>
      <c r="V2712" s="53">
        <f t="shared" si="1065"/>
        <v>0</v>
      </c>
      <c r="W2712" s="59"/>
      <c r="X2712" s="6"/>
    </row>
    <row r="2713" spans="1:24" s="35" customFormat="1" ht="15.75" x14ac:dyDescent="0.25">
      <c r="A2713" s="33" t="s">
        <v>295</v>
      </c>
      <c r="B2713" s="44" t="s">
        <v>334</v>
      </c>
      <c r="C2713" s="37" t="s">
        <v>240</v>
      </c>
      <c r="D2713" s="43" t="s">
        <v>244</v>
      </c>
      <c r="E2713" s="53"/>
      <c r="F2713" s="53"/>
      <c r="G2713" s="53"/>
      <c r="H2713" s="53"/>
      <c r="I2713" s="119"/>
      <c r="J2713" s="55"/>
      <c r="K2713" s="54"/>
      <c r="L2713" s="55"/>
      <c r="M2713" s="59"/>
      <c r="N2713" s="59"/>
      <c r="O2713" s="53"/>
      <c r="P2713" s="53"/>
      <c r="Q2713" s="57">
        <f t="shared" si="1063"/>
        <v>0</v>
      </c>
      <c r="R2713" s="53"/>
      <c r="S2713" s="53">
        <f t="shared" si="1064"/>
        <v>0</v>
      </c>
      <c r="T2713" s="58"/>
      <c r="U2713" s="58"/>
      <c r="V2713" s="53">
        <f t="shared" si="1065"/>
        <v>0</v>
      </c>
      <c r="W2713" s="59"/>
      <c r="X2713" s="6"/>
    </row>
    <row r="2714" spans="1:24" s="35" customFormat="1" ht="15.75" x14ac:dyDescent="0.25">
      <c r="A2714" s="33" t="s">
        <v>295</v>
      </c>
      <c r="B2714" s="44" t="s">
        <v>334</v>
      </c>
      <c r="C2714" s="37" t="s">
        <v>241</v>
      </c>
      <c r="D2714" s="43" t="s">
        <v>242</v>
      </c>
      <c r="E2714" s="53"/>
      <c r="F2714" s="53">
        <f t="shared" ref="F2714:F2729" si="1070">E2714/12*1</f>
        <v>0</v>
      </c>
      <c r="G2714" s="53"/>
      <c r="H2714" s="53"/>
      <c r="I2714" s="54"/>
      <c r="J2714" s="50"/>
      <c r="K2714" s="54"/>
      <c r="L2714" s="55"/>
      <c r="M2714" s="59"/>
      <c r="N2714" s="59"/>
      <c r="O2714" s="53"/>
      <c r="P2714" s="53"/>
      <c r="Q2714" s="57">
        <f t="shared" si="1063"/>
        <v>0</v>
      </c>
      <c r="R2714" s="53"/>
      <c r="S2714" s="53">
        <f t="shared" si="1064"/>
        <v>0</v>
      </c>
      <c r="T2714" s="58"/>
      <c r="U2714" s="58"/>
      <c r="V2714" s="53">
        <f t="shared" si="1065"/>
        <v>0</v>
      </c>
      <c r="W2714" s="59"/>
      <c r="X2714" s="6"/>
    </row>
    <row r="2715" spans="1:24" s="35" customFormat="1" ht="31.5" x14ac:dyDescent="0.25">
      <c r="A2715" s="33" t="s">
        <v>295</v>
      </c>
      <c r="B2715" s="44" t="s">
        <v>334</v>
      </c>
      <c r="C2715" s="37" t="s">
        <v>245</v>
      </c>
      <c r="D2715" s="43" t="s">
        <v>246</v>
      </c>
      <c r="E2715" s="53"/>
      <c r="F2715" s="53">
        <f t="shared" si="1070"/>
        <v>0</v>
      </c>
      <c r="G2715" s="53"/>
      <c r="H2715" s="53"/>
      <c r="I2715" s="54"/>
      <c r="J2715" s="50"/>
      <c r="K2715" s="54"/>
      <c r="L2715" s="55"/>
      <c r="M2715" s="59"/>
      <c r="N2715" s="59"/>
      <c r="O2715" s="53"/>
      <c r="P2715" s="53"/>
      <c r="Q2715" s="57">
        <f t="shared" si="1063"/>
        <v>0</v>
      </c>
      <c r="R2715" s="53"/>
      <c r="S2715" s="53">
        <f t="shared" si="1064"/>
        <v>0</v>
      </c>
      <c r="T2715" s="58"/>
      <c r="U2715" s="58"/>
      <c r="V2715" s="53">
        <f t="shared" si="1065"/>
        <v>0</v>
      </c>
      <c r="W2715" s="59"/>
      <c r="X2715" s="6"/>
    </row>
    <row r="2716" spans="1:24" s="35" customFormat="1" ht="15.75" x14ac:dyDescent="0.25">
      <c r="A2716" s="33" t="s">
        <v>295</v>
      </c>
      <c r="B2716" s="44" t="s">
        <v>334</v>
      </c>
      <c r="C2716" s="37" t="s">
        <v>247</v>
      </c>
      <c r="D2716" s="43" t="s">
        <v>248</v>
      </c>
      <c r="E2716" s="53"/>
      <c r="F2716" s="53">
        <f t="shared" si="1070"/>
        <v>0</v>
      </c>
      <c r="G2716" s="53"/>
      <c r="H2716" s="53"/>
      <c r="I2716" s="54"/>
      <c r="J2716" s="50"/>
      <c r="K2716" s="54"/>
      <c r="L2716" s="55"/>
      <c r="M2716" s="59"/>
      <c r="N2716" s="59"/>
      <c r="O2716" s="53"/>
      <c r="P2716" s="53"/>
      <c r="Q2716" s="57">
        <f t="shared" si="1063"/>
        <v>0</v>
      </c>
      <c r="R2716" s="53"/>
      <c r="S2716" s="53">
        <f t="shared" si="1064"/>
        <v>0</v>
      </c>
      <c r="T2716" s="58"/>
      <c r="U2716" s="58"/>
      <c r="V2716" s="53">
        <f t="shared" si="1065"/>
        <v>0</v>
      </c>
      <c r="W2716" s="59"/>
      <c r="X2716" s="6"/>
    </row>
    <row r="2717" spans="1:24" s="35" customFormat="1" ht="31.5" x14ac:dyDescent="0.25">
      <c r="A2717" s="33" t="s">
        <v>295</v>
      </c>
      <c r="B2717" s="44" t="s">
        <v>334</v>
      </c>
      <c r="C2717" s="37" t="s">
        <v>249</v>
      </c>
      <c r="D2717" s="43" t="s">
        <v>250</v>
      </c>
      <c r="E2717" s="53"/>
      <c r="F2717" s="53">
        <f t="shared" si="1070"/>
        <v>0</v>
      </c>
      <c r="G2717" s="53"/>
      <c r="H2717" s="53"/>
      <c r="I2717" s="54"/>
      <c r="J2717" s="50"/>
      <c r="K2717" s="54"/>
      <c r="L2717" s="55"/>
      <c r="M2717" s="59"/>
      <c r="N2717" s="59"/>
      <c r="O2717" s="53"/>
      <c r="P2717" s="53"/>
      <c r="Q2717" s="57">
        <f t="shared" si="1063"/>
        <v>0</v>
      </c>
      <c r="R2717" s="53"/>
      <c r="S2717" s="53">
        <f t="shared" si="1064"/>
        <v>0</v>
      </c>
      <c r="T2717" s="58"/>
      <c r="U2717" s="58"/>
      <c r="V2717" s="53">
        <f t="shared" si="1065"/>
        <v>0</v>
      </c>
      <c r="W2717" s="59"/>
      <c r="X2717" s="6"/>
    </row>
    <row r="2718" spans="1:24" s="35" customFormat="1" ht="15.75" x14ac:dyDescent="0.25">
      <c r="A2718" s="33" t="s">
        <v>295</v>
      </c>
      <c r="B2718" s="44" t="s">
        <v>334</v>
      </c>
      <c r="C2718" s="37" t="s">
        <v>251</v>
      </c>
      <c r="D2718" s="43" t="s">
        <v>260</v>
      </c>
      <c r="E2718" s="53"/>
      <c r="F2718" s="53">
        <f t="shared" si="1070"/>
        <v>0</v>
      </c>
      <c r="G2718" s="53"/>
      <c r="H2718" s="53"/>
      <c r="I2718" s="54"/>
      <c r="J2718" s="50"/>
      <c r="K2718" s="54"/>
      <c r="L2718" s="55"/>
      <c r="M2718" s="59"/>
      <c r="N2718" s="59"/>
      <c r="O2718" s="53"/>
      <c r="P2718" s="53"/>
      <c r="Q2718" s="57">
        <f t="shared" si="1063"/>
        <v>0</v>
      </c>
      <c r="R2718" s="53"/>
      <c r="S2718" s="53">
        <f t="shared" si="1064"/>
        <v>0</v>
      </c>
      <c r="T2718" s="58"/>
      <c r="U2718" s="58"/>
      <c r="V2718" s="53">
        <f t="shared" si="1065"/>
        <v>0</v>
      </c>
      <c r="W2718" s="59"/>
      <c r="X2718" s="6"/>
    </row>
    <row r="2719" spans="1:24" s="35" customFormat="1" ht="15.75" x14ac:dyDescent="0.25">
      <c r="A2719" s="33" t="s">
        <v>295</v>
      </c>
      <c r="B2719" s="44" t="s">
        <v>334</v>
      </c>
      <c r="C2719" s="37" t="s">
        <v>252</v>
      </c>
      <c r="D2719" s="43" t="s">
        <v>253</v>
      </c>
      <c r="E2719" s="53"/>
      <c r="F2719" s="53">
        <f t="shared" si="1070"/>
        <v>0</v>
      </c>
      <c r="G2719" s="53"/>
      <c r="H2719" s="53"/>
      <c r="I2719" s="54"/>
      <c r="J2719" s="50"/>
      <c r="K2719" s="54"/>
      <c r="L2719" s="55"/>
      <c r="M2719" s="59"/>
      <c r="N2719" s="59"/>
      <c r="O2719" s="53"/>
      <c r="P2719" s="53"/>
      <c r="Q2719" s="57">
        <f t="shared" si="1063"/>
        <v>0</v>
      </c>
      <c r="R2719" s="53"/>
      <c r="S2719" s="53">
        <f t="shared" si="1064"/>
        <v>0</v>
      </c>
      <c r="T2719" s="58"/>
      <c r="U2719" s="58"/>
      <c r="V2719" s="53">
        <f t="shared" si="1065"/>
        <v>0</v>
      </c>
      <c r="W2719" s="59"/>
      <c r="X2719" s="6"/>
    </row>
    <row r="2720" spans="1:24" s="35" customFormat="1" ht="15.75" x14ac:dyDescent="0.25">
      <c r="A2720" s="33" t="s">
        <v>295</v>
      </c>
      <c r="B2720" s="44" t="s">
        <v>334</v>
      </c>
      <c r="C2720" s="37" t="s">
        <v>254</v>
      </c>
      <c r="D2720" s="43" t="s">
        <v>255</v>
      </c>
      <c r="E2720" s="53"/>
      <c r="F2720" s="53">
        <f t="shared" si="1070"/>
        <v>0</v>
      </c>
      <c r="G2720" s="53"/>
      <c r="H2720" s="53"/>
      <c r="I2720" s="54"/>
      <c r="J2720" s="50"/>
      <c r="K2720" s="54"/>
      <c r="L2720" s="55"/>
      <c r="M2720" s="59"/>
      <c r="N2720" s="59"/>
      <c r="O2720" s="53"/>
      <c r="P2720" s="53"/>
      <c r="Q2720" s="57">
        <f t="shared" si="1063"/>
        <v>0</v>
      </c>
      <c r="R2720" s="53"/>
      <c r="S2720" s="53">
        <f t="shared" si="1064"/>
        <v>0</v>
      </c>
      <c r="T2720" s="58"/>
      <c r="U2720" s="58"/>
      <c r="V2720" s="53">
        <f t="shared" si="1065"/>
        <v>0</v>
      </c>
      <c r="W2720" s="59"/>
      <c r="X2720" s="6"/>
    </row>
    <row r="2721" spans="1:24" s="35" customFormat="1" ht="15.75" x14ac:dyDescent="0.25">
      <c r="A2721" s="33" t="s">
        <v>295</v>
      </c>
      <c r="B2721" s="44" t="s">
        <v>334</v>
      </c>
      <c r="C2721" s="37" t="s">
        <v>256</v>
      </c>
      <c r="D2721" s="43" t="s">
        <v>257</v>
      </c>
      <c r="E2721" s="53"/>
      <c r="F2721" s="53">
        <f t="shared" si="1070"/>
        <v>0</v>
      </c>
      <c r="G2721" s="53"/>
      <c r="H2721" s="53"/>
      <c r="I2721" s="54"/>
      <c r="J2721" s="50"/>
      <c r="K2721" s="54"/>
      <c r="L2721" s="55"/>
      <c r="M2721" s="59"/>
      <c r="N2721" s="59"/>
      <c r="O2721" s="53"/>
      <c r="P2721" s="53"/>
      <c r="Q2721" s="57">
        <f t="shared" si="1063"/>
        <v>0</v>
      </c>
      <c r="R2721" s="53"/>
      <c r="S2721" s="53">
        <f t="shared" si="1064"/>
        <v>0</v>
      </c>
      <c r="T2721" s="58"/>
      <c r="U2721" s="58"/>
      <c r="V2721" s="53">
        <f t="shared" si="1065"/>
        <v>0</v>
      </c>
      <c r="W2721" s="59"/>
      <c r="X2721" s="6"/>
    </row>
    <row r="2722" spans="1:24" s="35" customFormat="1" ht="31.5" x14ac:dyDescent="0.25">
      <c r="A2722" s="33" t="s">
        <v>295</v>
      </c>
      <c r="B2722" s="44" t="s">
        <v>334</v>
      </c>
      <c r="C2722" s="37" t="s">
        <v>258</v>
      </c>
      <c r="D2722" s="43" t="s">
        <v>259</v>
      </c>
      <c r="E2722" s="53"/>
      <c r="F2722" s="53">
        <f t="shared" si="1070"/>
        <v>0</v>
      </c>
      <c r="G2722" s="53"/>
      <c r="H2722" s="53"/>
      <c r="I2722" s="54"/>
      <c r="J2722" s="50"/>
      <c r="K2722" s="54"/>
      <c r="L2722" s="55"/>
      <c r="M2722" s="59"/>
      <c r="N2722" s="59"/>
      <c r="O2722" s="53"/>
      <c r="P2722" s="53"/>
      <c r="Q2722" s="57">
        <f t="shared" si="1063"/>
        <v>0</v>
      </c>
      <c r="R2722" s="53"/>
      <c r="S2722" s="53">
        <f t="shared" si="1064"/>
        <v>0</v>
      </c>
      <c r="T2722" s="58"/>
      <c r="U2722" s="58"/>
      <c r="V2722" s="53">
        <f t="shared" si="1065"/>
        <v>0</v>
      </c>
      <c r="W2722" s="59"/>
      <c r="X2722" s="6"/>
    </row>
    <row r="2723" spans="1:24" s="35" customFormat="1" ht="15.75" x14ac:dyDescent="0.25">
      <c r="A2723" s="33" t="s">
        <v>295</v>
      </c>
      <c r="B2723" s="44" t="s">
        <v>334</v>
      </c>
      <c r="C2723" s="37" t="s">
        <v>261</v>
      </c>
      <c r="D2723" s="43" t="s">
        <v>262</v>
      </c>
      <c r="E2723" s="53"/>
      <c r="F2723" s="53">
        <f t="shared" si="1070"/>
        <v>0</v>
      </c>
      <c r="G2723" s="53"/>
      <c r="H2723" s="53"/>
      <c r="I2723" s="54"/>
      <c r="J2723" s="50"/>
      <c r="K2723" s="54"/>
      <c r="L2723" s="55"/>
      <c r="M2723" s="59"/>
      <c r="N2723" s="59"/>
      <c r="O2723" s="53"/>
      <c r="P2723" s="53"/>
      <c r="Q2723" s="57">
        <f t="shared" si="1063"/>
        <v>0</v>
      </c>
      <c r="R2723" s="53"/>
      <c r="S2723" s="53">
        <f t="shared" si="1064"/>
        <v>0</v>
      </c>
      <c r="T2723" s="58"/>
      <c r="U2723" s="58"/>
      <c r="V2723" s="53">
        <f t="shared" si="1065"/>
        <v>0</v>
      </c>
      <c r="W2723" s="59"/>
      <c r="X2723" s="6"/>
    </row>
    <row r="2724" spans="1:24" s="35" customFormat="1" ht="47.25" x14ac:dyDescent="0.25">
      <c r="A2724" s="33" t="s">
        <v>295</v>
      </c>
      <c r="B2724" s="44" t="s">
        <v>334</v>
      </c>
      <c r="C2724" s="37" t="s">
        <v>263</v>
      </c>
      <c r="D2724" s="43" t="s">
        <v>264</v>
      </c>
      <c r="E2724" s="53"/>
      <c r="F2724" s="53">
        <f t="shared" si="1070"/>
        <v>0</v>
      </c>
      <c r="G2724" s="53"/>
      <c r="H2724" s="53"/>
      <c r="I2724" s="54"/>
      <c r="J2724" s="50"/>
      <c r="K2724" s="54"/>
      <c r="L2724" s="55"/>
      <c r="M2724" s="59"/>
      <c r="N2724" s="59"/>
      <c r="O2724" s="53"/>
      <c r="P2724" s="53"/>
      <c r="Q2724" s="57">
        <f t="shared" si="1063"/>
        <v>0</v>
      </c>
      <c r="R2724" s="53"/>
      <c r="S2724" s="53">
        <f t="shared" si="1064"/>
        <v>0</v>
      </c>
      <c r="T2724" s="58"/>
      <c r="U2724" s="58"/>
      <c r="V2724" s="53">
        <f t="shared" si="1065"/>
        <v>0</v>
      </c>
      <c r="W2724" s="59"/>
      <c r="X2724" s="6"/>
    </row>
    <row r="2725" spans="1:24" s="35" customFormat="1" ht="15.75" x14ac:dyDescent="0.25">
      <c r="A2725" s="33" t="s">
        <v>295</v>
      </c>
      <c r="B2725" s="44" t="s">
        <v>334</v>
      </c>
      <c r="C2725" s="37" t="s">
        <v>265</v>
      </c>
      <c r="D2725" s="43" t="s">
        <v>266</v>
      </c>
      <c r="E2725" s="53"/>
      <c r="F2725" s="53">
        <f t="shared" si="1070"/>
        <v>0</v>
      </c>
      <c r="G2725" s="53"/>
      <c r="H2725" s="53"/>
      <c r="I2725" s="54"/>
      <c r="J2725" s="50"/>
      <c r="K2725" s="54"/>
      <c r="L2725" s="55"/>
      <c r="M2725" s="59"/>
      <c r="N2725" s="59"/>
      <c r="O2725" s="53"/>
      <c r="P2725" s="53"/>
      <c r="Q2725" s="57">
        <f t="shared" si="1063"/>
        <v>0</v>
      </c>
      <c r="R2725" s="53"/>
      <c r="S2725" s="53">
        <f t="shared" si="1064"/>
        <v>0</v>
      </c>
      <c r="T2725" s="58"/>
      <c r="U2725" s="58"/>
      <c r="V2725" s="53">
        <f t="shared" si="1065"/>
        <v>0</v>
      </c>
      <c r="W2725" s="59"/>
      <c r="X2725" s="6"/>
    </row>
    <row r="2726" spans="1:24" s="35" customFormat="1" ht="31.5" x14ac:dyDescent="0.25">
      <c r="A2726" s="33" t="s">
        <v>295</v>
      </c>
      <c r="B2726" s="44" t="s">
        <v>334</v>
      </c>
      <c r="C2726" s="37" t="s">
        <v>267</v>
      </c>
      <c r="D2726" s="43" t="s">
        <v>268</v>
      </c>
      <c r="E2726" s="53"/>
      <c r="F2726" s="53">
        <f t="shared" si="1070"/>
        <v>0</v>
      </c>
      <c r="G2726" s="53"/>
      <c r="H2726" s="53"/>
      <c r="I2726" s="54"/>
      <c r="J2726" s="50"/>
      <c r="K2726" s="54"/>
      <c r="L2726" s="55"/>
      <c r="M2726" s="59"/>
      <c r="N2726" s="59"/>
      <c r="O2726" s="53"/>
      <c r="P2726" s="53"/>
      <c r="Q2726" s="57">
        <f t="shared" si="1063"/>
        <v>0</v>
      </c>
      <c r="R2726" s="53"/>
      <c r="S2726" s="53">
        <f t="shared" si="1064"/>
        <v>0</v>
      </c>
      <c r="T2726" s="58"/>
      <c r="U2726" s="58"/>
      <c r="V2726" s="53">
        <f t="shared" si="1065"/>
        <v>0</v>
      </c>
      <c r="W2726" s="59"/>
      <c r="X2726" s="6"/>
    </row>
    <row r="2727" spans="1:24" s="35" customFormat="1" ht="15.75" x14ac:dyDescent="0.25">
      <c r="A2727" s="33" t="s">
        <v>295</v>
      </c>
      <c r="B2727" s="44" t="s">
        <v>334</v>
      </c>
      <c r="C2727" s="37" t="s">
        <v>269</v>
      </c>
      <c r="D2727" s="43" t="s">
        <v>270</v>
      </c>
      <c r="E2727" s="53"/>
      <c r="F2727" s="53">
        <f t="shared" si="1070"/>
        <v>0</v>
      </c>
      <c r="G2727" s="53"/>
      <c r="H2727" s="53"/>
      <c r="I2727" s="54"/>
      <c r="J2727" s="50"/>
      <c r="K2727" s="54"/>
      <c r="L2727" s="55"/>
      <c r="M2727" s="59"/>
      <c r="N2727" s="59"/>
      <c r="O2727" s="53"/>
      <c r="P2727" s="53"/>
      <c r="Q2727" s="57">
        <f t="shared" si="1063"/>
        <v>0</v>
      </c>
      <c r="R2727" s="53"/>
      <c r="S2727" s="53">
        <f t="shared" si="1064"/>
        <v>0</v>
      </c>
      <c r="T2727" s="58"/>
      <c r="U2727" s="58"/>
      <c r="V2727" s="53">
        <f t="shared" si="1065"/>
        <v>0</v>
      </c>
      <c r="W2727" s="59"/>
      <c r="X2727" s="6"/>
    </row>
    <row r="2728" spans="1:24" s="35" customFormat="1" ht="31.5" x14ac:dyDescent="0.25">
      <c r="A2728" s="33" t="s">
        <v>295</v>
      </c>
      <c r="B2728" s="44" t="s">
        <v>334</v>
      </c>
      <c r="C2728" s="37" t="s">
        <v>271</v>
      </c>
      <c r="D2728" s="43" t="s">
        <v>272</v>
      </c>
      <c r="E2728" s="53"/>
      <c r="F2728" s="53">
        <f t="shared" si="1070"/>
        <v>0</v>
      </c>
      <c r="G2728" s="53"/>
      <c r="H2728" s="53"/>
      <c r="I2728" s="54"/>
      <c r="J2728" s="50"/>
      <c r="K2728" s="54"/>
      <c r="L2728" s="55"/>
      <c r="M2728" s="59"/>
      <c r="N2728" s="59"/>
      <c r="O2728" s="53"/>
      <c r="P2728" s="53"/>
      <c r="Q2728" s="57">
        <f t="shared" si="1063"/>
        <v>0</v>
      </c>
      <c r="R2728" s="53"/>
      <c r="S2728" s="53">
        <f t="shared" si="1064"/>
        <v>0</v>
      </c>
      <c r="T2728" s="58"/>
      <c r="U2728" s="58"/>
      <c r="V2728" s="53">
        <f t="shared" si="1065"/>
        <v>0</v>
      </c>
      <c r="W2728" s="59"/>
      <c r="X2728" s="6"/>
    </row>
    <row r="2729" spans="1:24" s="35" customFormat="1" ht="15.75" x14ac:dyDescent="0.25">
      <c r="A2729" s="33" t="s">
        <v>295</v>
      </c>
      <c r="B2729" s="44" t="s">
        <v>334</v>
      </c>
      <c r="C2729" s="37" t="s">
        <v>273</v>
      </c>
      <c r="D2729" s="43" t="s">
        <v>274</v>
      </c>
      <c r="E2729" s="53"/>
      <c r="F2729" s="53">
        <f t="shared" si="1070"/>
        <v>0</v>
      </c>
      <c r="G2729" s="53"/>
      <c r="H2729" s="53"/>
      <c r="I2729" s="54"/>
      <c r="J2729" s="50"/>
      <c r="K2729" s="54"/>
      <c r="L2729" s="55"/>
      <c r="M2729" s="59"/>
      <c r="N2729" s="59"/>
      <c r="O2729" s="53"/>
      <c r="P2729" s="53"/>
      <c r="Q2729" s="57">
        <f t="shared" si="1063"/>
        <v>0</v>
      </c>
      <c r="R2729" s="53"/>
      <c r="S2729" s="53">
        <f t="shared" si="1064"/>
        <v>0</v>
      </c>
      <c r="T2729" s="58"/>
      <c r="U2729" s="58"/>
      <c r="V2729" s="53">
        <f t="shared" si="1065"/>
        <v>0</v>
      </c>
      <c r="W2729" s="59"/>
      <c r="X2729" s="6"/>
    </row>
    <row r="2730" spans="1:24" s="35" customFormat="1" ht="31.5" x14ac:dyDescent="0.25">
      <c r="A2730" s="33" t="s">
        <v>295</v>
      </c>
      <c r="B2730" s="44" t="s">
        <v>334</v>
      </c>
      <c r="C2730" s="37" t="s">
        <v>275</v>
      </c>
      <c r="D2730" s="43" t="s">
        <v>276</v>
      </c>
      <c r="E2730" s="53"/>
      <c r="F2730" s="53"/>
      <c r="G2730" s="53"/>
      <c r="H2730" s="53"/>
      <c r="I2730" s="54"/>
      <c r="J2730" s="50"/>
      <c r="K2730" s="54"/>
      <c r="L2730" s="55"/>
      <c r="M2730" s="59"/>
      <c r="N2730" s="59"/>
      <c r="O2730" s="53"/>
      <c r="P2730" s="53"/>
      <c r="Q2730" s="57">
        <f t="shared" si="1063"/>
        <v>0</v>
      </c>
      <c r="R2730" s="53"/>
      <c r="S2730" s="53">
        <f t="shared" si="1064"/>
        <v>0</v>
      </c>
      <c r="T2730" s="58"/>
      <c r="U2730" s="58"/>
      <c r="V2730" s="53">
        <f t="shared" si="1065"/>
        <v>0</v>
      </c>
      <c r="W2730" s="59"/>
      <c r="X2730" s="6"/>
    </row>
    <row r="2731" spans="1:24" s="35" customFormat="1" ht="15.75" x14ac:dyDescent="0.25">
      <c r="A2731" s="33" t="s">
        <v>295</v>
      </c>
      <c r="B2731" s="44" t="s">
        <v>334</v>
      </c>
      <c r="C2731" s="37" t="s">
        <v>352</v>
      </c>
      <c r="D2731" s="43" t="s">
        <v>350</v>
      </c>
      <c r="E2731" s="53"/>
      <c r="F2731" s="53">
        <f>E2731/12*1</f>
        <v>0</v>
      </c>
      <c r="G2731" s="53"/>
      <c r="H2731" s="53"/>
      <c r="I2731" s="54"/>
      <c r="J2731" s="50"/>
      <c r="K2731" s="54"/>
      <c r="L2731" s="55"/>
      <c r="M2731" s="59"/>
      <c r="N2731" s="59"/>
      <c r="O2731" s="53"/>
      <c r="P2731" s="53"/>
      <c r="Q2731" s="57"/>
      <c r="R2731" s="53"/>
      <c r="S2731" s="53"/>
      <c r="T2731" s="58"/>
      <c r="U2731" s="58"/>
      <c r="V2731" s="53"/>
      <c r="W2731" s="59"/>
      <c r="X2731" s="6"/>
    </row>
    <row r="2732" spans="1:24" s="35" customFormat="1" ht="15.75" x14ac:dyDescent="0.25">
      <c r="A2732" s="33" t="s">
        <v>295</v>
      </c>
      <c r="B2732" s="44" t="s">
        <v>334</v>
      </c>
      <c r="C2732" s="37" t="s">
        <v>353</v>
      </c>
      <c r="D2732" s="38" t="s">
        <v>354</v>
      </c>
      <c r="E2732" s="53"/>
      <c r="F2732" s="99">
        <f>E2732/12*1</f>
        <v>0</v>
      </c>
      <c r="G2732" s="53"/>
      <c r="H2732" s="53"/>
      <c r="I2732" s="54"/>
      <c r="J2732" s="50"/>
      <c r="K2732" s="54"/>
      <c r="L2732" s="55"/>
      <c r="M2732" s="59"/>
      <c r="N2732" s="59"/>
      <c r="O2732" s="53"/>
      <c r="P2732" s="53"/>
      <c r="Q2732" s="57">
        <f>O2732-P2732</f>
        <v>0</v>
      </c>
      <c r="R2732" s="53"/>
      <c r="S2732" s="53">
        <f>ROUND(R2732/12*3,0)</f>
        <v>0</v>
      </c>
      <c r="T2732" s="58"/>
      <c r="U2732" s="58"/>
      <c r="V2732" s="53">
        <f>T2732-U2732</f>
        <v>0</v>
      </c>
      <c r="W2732" s="59"/>
      <c r="X2732" s="6"/>
    </row>
    <row r="2733" spans="1:24" s="35" customFormat="1" ht="15.75" x14ac:dyDescent="0.25">
      <c r="A2733" s="33" t="s">
        <v>295</v>
      </c>
      <c r="B2733" s="44" t="s">
        <v>334</v>
      </c>
      <c r="C2733" s="37" t="s">
        <v>359</v>
      </c>
      <c r="D2733" s="43" t="s">
        <v>318</v>
      </c>
      <c r="E2733" s="53">
        <v>375590</v>
      </c>
      <c r="F2733" s="53">
        <f>ROUND(E2733/12*7,0)</f>
        <v>219094</v>
      </c>
      <c r="G2733" s="59">
        <v>161999.01000000033</v>
      </c>
      <c r="H2733" s="99">
        <v>141945</v>
      </c>
      <c r="I2733" s="119"/>
      <c r="J2733" s="55"/>
      <c r="K2733" s="54">
        <f>G2733-F2733</f>
        <v>-57094.989999999671</v>
      </c>
      <c r="L2733" s="55">
        <f>ROUND(K2733*100/-F2733,2)</f>
        <v>26.06</v>
      </c>
      <c r="M2733" s="59"/>
      <c r="N2733" s="59"/>
      <c r="O2733" s="53"/>
      <c r="P2733" s="53"/>
      <c r="Q2733" s="57"/>
      <c r="R2733" s="53"/>
      <c r="S2733" s="53"/>
      <c r="T2733" s="58"/>
      <c r="U2733" s="58"/>
      <c r="V2733" s="53"/>
      <c r="W2733" s="59"/>
      <c r="X2733" s="6"/>
    </row>
    <row r="2734" spans="1:24" s="35" customFormat="1" ht="15.75" x14ac:dyDescent="0.25">
      <c r="A2734" s="33" t="s">
        <v>295</v>
      </c>
      <c r="B2734" s="44" t="s">
        <v>334</v>
      </c>
      <c r="C2734" s="37" t="s">
        <v>379</v>
      </c>
      <c r="D2734" s="39" t="s">
        <v>360</v>
      </c>
      <c r="E2734" s="53"/>
      <c r="F2734" s="99">
        <f>E2734/12*1</f>
        <v>0</v>
      </c>
      <c r="G2734" s="53"/>
      <c r="H2734" s="53"/>
      <c r="I2734" s="54"/>
      <c r="J2734" s="50"/>
      <c r="K2734" s="54"/>
      <c r="L2734" s="55"/>
      <c r="M2734" s="59"/>
      <c r="N2734" s="59"/>
      <c r="O2734" s="53"/>
      <c r="P2734" s="53"/>
      <c r="Q2734" s="57"/>
      <c r="R2734" s="53"/>
      <c r="S2734" s="53"/>
      <c r="T2734" s="58"/>
      <c r="U2734" s="58"/>
      <c r="V2734" s="53"/>
      <c r="W2734" s="59"/>
      <c r="X2734" s="6"/>
    </row>
    <row r="2735" spans="1:24" s="35" customFormat="1" ht="15.75" x14ac:dyDescent="0.25">
      <c r="A2735" s="33" t="s">
        <v>295</v>
      </c>
      <c r="B2735" s="44" t="s">
        <v>334</v>
      </c>
      <c r="C2735" s="98" t="s">
        <v>386</v>
      </c>
      <c r="D2735" s="117" t="s">
        <v>387</v>
      </c>
      <c r="E2735" s="53">
        <v>15254</v>
      </c>
      <c r="F2735" s="53">
        <v>15254</v>
      </c>
      <c r="G2735" s="53">
        <v>15254</v>
      </c>
      <c r="H2735" s="53">
        <v>15254</v>
      </c>
      <c r="I2735" s="119">
        <f>G2735-F2735</f>
        <v>0</v>
      </c>
      <c r="J2735" s="55">
        <f>ROUND(I2735/F2735*100,2)</f>
        <v>0</v>
      </c>
      <c r="K2735" s="54">
        <f>G2735-F2735</f>
        <v>0</v>
      </c>
      <c r="L2735" s="55">
        <f>ROUND(K2735*100/-F2735,2)</f>
        <v>0</v>
      </c>
      <c r="M2735" s="59"/>
      <c r="N2735" s="59"/>
      <c r="O2735" s="53"/>
      <c r="P2735" s="53"/>
      <c r="Q2735" s="57"/>
      <c r="R2735" s="53"/>
      <c r="S2735" s="53"/>
      <c r="T2735" s="58"/>
      <c r="U2735" s="58"/>
      <c r="V2735" s="53"/>
      <c r="W2735" s="60"/>
      <c r="X2735" s="6"/>
    </row>
    <row r="2736" spans="1:24" s="35" customFormat="1" ht="23.25" customHeight="1" x14ac:dyDescent="0.25">
      <c r="A2736" s="100" t="s">
        <v>296</v>
      </c>
      <c r="B2736" s="100" t="s">
        <v>335</v>
      </c>
      <c r="C2736" s="101" t="s">
        <v>102</v>
      </c>
      <c r="D2736" s="102" t="s">
        <v>21</v>
      </c>
      <c r="E2736" s="103">
        <f>E2737+E2776</f>
        <v>4494370</v>
      </c>
      <c r="F2736" s="103">
        <f>F2737+F2776</f>
        <v>2617004.09</v>
      </c>
      <c r="G2736" s="103">
        <f>G2737+G2776</f>
        <v>2484803.1799999997</v>
      </c>
      <c r="H2736" s="103">
        <f>H2737+H2776</f>
        <v>2535458</v>
      </c>
      <c r="I2736" s="103">
        <f>I2737+I2776</f>
        <v>1021.3199999999999</v>
      </c>
      <c r="J2736" s="104">
        <f>ROUND(I2736/F2736*100,2)</f>
        <v>0.04</v>
      </c>
      <c r="K2736" s="103">
        <f>K2737+K2776</f>
        <v>-133231.92999999993</v>
      </c>
      <c r="L2736" s="106">
        <f>ROUND(K2736*100/-F2736,2)</f>
        <v>5.09</v>
      </c>
      <c r="M2736" s="103">
        <f t="shared" ref="M2736:V2736" si="1071">M2737+M2776</f>
        <v>75808</v>
      </c>
      <c r="N2736" s="103">
        <f t="shared" si="1071"/>
        <v>44221.33</v>
      </c>
      <c r="O2736" s="103">
        <f t="shared" si="1071"/>
        <v>40954</v>
      </c>
      <c r="P2736" s="103">
        <f t="shared" si="1071"/>
        <v>40954</v>
      </c>
      <c r="Q2736" s="103">
        <f t="shared" si="1071"/>
        <v>0</v>
      </c>
      <c r="R2736" s="103">
        <f t="shared" si="1071"/>
        <v>2470</v>
      </c>
      <c r="S2736" s="103">
        <f t="shared" si="1071"/>
        <v>1442</v>
      </c>
      <c r="T2736" s="103">
        <f t="shared" si="1071"/>
        <v>1350</v>
      </c>
      <c r="U2736" s="103">
        <f t="shared" si="1071"/>
        <v>1348</v>
      </c>
      <c r="V2736" s="103">
        <f t="shared" si="1071"/>
        <v>2</v>
      </c>
      <c r="W2736" s="105">
        <v>51807</v>
      </c>
      <c r="X2736" s="47"/>
    </row>
    <row r="2737" spans="1:27" s="35" customFormat="1" ht="21.75" customHeight="1" x14ac:dyDescent="0.25">
      <c r="A2737" s="33" t="s">
        <v>296</v>
      </c>
      <c r="B2737" s="21">
        <v>1</v>
      </c>
      <c r="C2737" s="23" t="s">
        <v>102</v>
      </c>
      <c r="D2737" s="27" t="s">
        <v>22</v>
      </c>
      <c r="E2737" s="52">
        <f>E2738+E2744+E2758</f>
        <v>4439722</v>
      </c>
      <c r="F2737" s="52">
        <f>F2738+F2744+F2758</f>
        <v>2580058</v>
      </c>
      <c r="G2737" s="52">
        <f>G2738+G2744+G2758</f>
        <v>2456994.34</v>
      </c>
      <c r="H2737" s="52">
        <f>H2738+H2744+H2758</f>
        <v>2504529</v>
      </c>
      <c r="I2737" s="52">
        <f>I2738+I2744+I2758</f>
        <v>688</v>
      </c>
      <c r="J2737" s="55">
        <f>ROUND(I2737/F2737*100,2)</f>
        <v>0.03</v>
      </c>
      <c r="K2737" s="52">
        <f>K2738+K2744+K2758</f>
        <v>-123751.65999999995</v>
      </c>
      <c r="L2737" s="55">
        <f>ROUND(K2737*100/-F2737,2)</f>
        <v>4.8</v>
      </c>
      <c r="M2737" s="49">
        <v>73599</v>
      </c>
      <c r="N2737" s="49">
        <f>ROUND(M2737/12*7,2)</f>
        <v>42932.75</v>
      </c>
      <c r="O2737" s="52">
        <f t="shared" ref="O2737:V2737" si="1072">O2738+O2744+O2758</f>
        <v>40499</v>
      </c>
      <c r="P2737" s="52">
        <f t="shared" si="1072"/>
        <v>40499</v>
      </c>
      <c r="Q2737" s="52">
        <f t="shared" si="1072"/>
        <v>0</v>
      </c>
      <c r="R2737" s="52">
        <f t="shared" si="1072"/>
        <v>2427</v>
      </c>
      <c r="S2737" s="52">
        <f t="shared" si="1072"/>
        <v>1416</v>
      </c>
      <c r="T2737" s="59">
        <f t="shared" si="1072"/>
        <v>1333</v>
      </c>
      <c r="U2737" s="59">
        <f t="shared" si="1072"/>
        <v>1331</v>
      </c>
      <c r="V2737" s="59">
        <f t="shared" si="1072"/>
        <v>2</v>
      </c>
      <c r="W2737" s="60"/>
      <c r="X2737" s="25"/>
    </row>
    <row r="2738" spans="1:27" s="35" customFormat="1" ht="21.75" customHeight="1" x14ac:dyDescent="0.25">
      <c r="A2738" s="33" t="s">
        <v>296</v>
      </c>
      <c r="B2738" s="33" t="s">
        <v>329</v>
      </c>
      <c r="C2738" s="23" t="s">
        <v>102</v>
      </c>
      <c r="D2738" s="32" t="s">
        <v>23</v>
      </c>
      <c r="E2738" s="49">
        <f>SUM(E2739:E2743)</f>
        <v>4219089</v>
      </c>
      <c r="F2738" s="49">
        <f>SUM(F2739:F2743)</f>
        <v>2451356</v>
      </c>
      <c r="G2738" s="49">
        <f>SUM(G2739:G2743)</f>
        <v>2385902</v>
      </c>
      <c r="H2738" s="49">
        <f>SUM(H2739:H2743)</f>
        <v>2451356</v>
      </c>
      <c r="I2738" s="49">
        <f>SUM(I2739:I2743)</f>
        <v>0</v>
      </c>
      <c r="J2738" s="55">
        <f>ROUND(I2738/F2738*100,2)</f>
        <v>0</v>
      </c>
      <c r="K2738" s="49">
        <f>SUM(K2739:K2743)</f>
        <v>-65454</v>
      </c>
      <c r="L2738" s="55">
        <f>ROUND(K2738*100/-F2738,2)</f>
        <v>2.67</v>
      </c>
      <c r="M2738" s="49"/>
      <c r="N2738" s="49"/>
      <c r="O2738" s="52">
        <f t="shared" ref="O2738:V2738" si="1073">SUM(O2739:O2743)</f>
        <v>40499</v>
      </c>
      <c r="P2738" s="52">
        <f t="shared" si="1073"/>
        <v>40499</v>
      </c>
      <c r="Q2738" s="52">
        <f t="shared" si="1073"/>
        <v>0</v>
      </c>
      <c r="R2738" s="52">
        <f t="shared" si="1073"/>
        <v>2427</v>
      </c>
      <c r="S2738" s="52">
        <f t="shared" si="1073"/>
        <v>1416</v>
      </c>
      <c r="T2738" s="52">
        <f t="shared" si="1073"/>
        <v>1333</v>
      </c>
      <c r="U2738" s="49">
        <f t="shared" si="1073"/>
        <v>1331</v>
      </c>
      <c r="V2738" s="49">
        <f t="shared" si="1073"/>
        <v>2</v>
      </c>
      <c r="W2738" s="51"/>
      <c r="X2738" s="25"/>
    </row>
    <row r="2739" spans="1:27" s="35" customFormat="1" ht="15.75" customHeight="1" x14ac:dyDescent="0.25">
      <c r="A2739" s="33" t="s">
        <v>296</v>
      </c>
      <c r="B2739" s="33" t="s">
        <v>329</v>
      </c>
      <c r="C2739" s="23" t="s">
        <v>73</v>
      </c>
      <c r="D2739" s="34" t="s">
        <v>106</v>
      </c>
      <c r="E2739" s="53">
        <v>2039528</v>
      </c>
      <c r="F2739" s="99">
        <f>170031*3+169937*4</f>
        <v>1189841</v>
      </c>
      <c r="G2739" s="99">
        <v>1124387</v>
      </c>
      <c r="H2739" s="99">
        <f>170031*3+169937*4</f>
        <v>1189841</v>
      </c>
      <c r="I2739" s="119"/>
      <c r="J2739" s="55"/>
      <c r="K2739" s="54">
        <f>G2739-F2739</f>
        <v>-65454</v>
      </c>
      <c r="L2739" s="55">
        <f>ROUND(K2739*100/-F2739,2)</f>
        <v>5.5</v>
      </c>
      <c r="M2739" s="53"/>
      <c r="N2739" s="53"/>
      <c r="O2739" s="53">
        <v>40499</v>
      </c>
      <c r="P2739" s="53">
        <v>40499</v>
      </c>
      <c r="Q2739" s="59">
        <f>O2739-P2739</f>
        <v>0</v>
      </c>
      <c r="R2739" s="74">
        <v>2427</v>
      </c>
      <c r="S2739" s="53">
        <f>ROUND(R2739/12*7,0)</f>
        <v>1416</v>
      </c>
      <c r="T2739" s="58">
        <v>1333</v>
      </c>
      <c r="U2739" s="58">
        <v>1331</v>
      </c>
      <c r="V2739" s="53">
        <f>T2739-U2739</f>
        <v>2</v>
      </c>
      <c r="W2739" s="56"/>
      <c r="X2739" s="6"/>
      <c r="Z2739" s="176"/>
      <c r="AA2739" s="176"/>
    </row>
    <row r="2740" spans="1:27" s="26" customFormat="1" ht="15.75" customHeight="1" x14ac:dyDescent="0.25">
      <c r="A2740" s="33" t="s">
        <v>296</v>
      </c>
      <c r="B2740" s="33" t="s">
        <v>329</v>
      </c>
      <c r="C2740" s="23" t="s">
        <v>74</v>
      </c>
      <c r="D2740" s="116" t="s">
        <v>104</v>
      </c>
      <c r="E2740" s="53">
        <v>2005345</v>
      </c>
      <c r="F2740" s="53">
        <f>169091*6+145343</f>
        <v>1159889</v>
      </c>
      <c r="G2740" s="53">
        <f>169091*6+145343</f>
        <v>1159889</v>
      </c>
      <c r="H2740" s="53">
        <f>169091*6+145343</f>
        <v>1159889</v>
      </c>
      <c r="I2740" s="119"/>
      <c r="J2740" s="55"/>
      <c r="K2740" s="54"/>
      <c r="L2740" s="55"/>
      <c r="M2740" s="59"/>
      <c r="N2740" s="59"/>
      <c r="O2740" s="53"/>
      <c r="P2740" s="53"/>
      <c r="Q2740" s="59">
        <f>O2740-P2740</f>
        <v>0</v>
      </c>
      <c r="R2740" s="53"/>
      <c r="S2740" s="53">
        <f>ROUND(R2740/12*3,0)</f>
        <v>0</v>
      </c>
      <c r="T2740" s="53"/>
      <c r="U2740" s="53"/>
      <c r="V2740" s="53">
        <f>T2740-U2740</f>
        <v>0</v>
      </c>
      <c r="W2740" s="60"/>
      <c r="X2740" s="6"/>
    </row>
    <row r="2741" spans="1:27" s="26" customFormat="1" ht="15.75" customHeight="1" x14ac:dyDescent="0.25">
      <c r="A2741" s="33" t="s">
        <v>296</v>
      </c>
      <c r="B2741" s="33" t="s">
        <v>329</v>
      </c>
      <c r="C2741" s="23" t="s">
        <v>74</v>
      </c>
      <c r="D2741" s="116" t="s">
        <v>105</v>
      </c>
      <c r="E2741" s="53">
        <v>174216</v>
      </c>
      <c r="F2741" s="53">
        <f>14518*7</f>
        <v>101626</v>
      </c>
      <c r="G2741" s="53">
        <f>14518*7</f>
        <v>101626</v>
      </c>
      <c r="H2741" s="53">
        <f>14518*7</f>
        <v>101626</v>
      </c>
      <c r="I2741" s="119"/>
      <c r="J2741" s="55"/>
      <c r="K2741" s="54"/>
      <c r="L2741" s="55"/>
      <c r="M2741" s="59"/>
      <c r="N2741" s="59"/>
      <c r="O2741" s="53"/>
      <c r="P2741" s="53"/>
      <c r="Q2741" s="59">
        <f>O2741-P2741</f>
        <v>0</v>
      </c>
      <c r="R2741" s="53"/>
      <c r="S2741" s="53">
        <f>ROUND(R2741/12*3,0)</f>
        <v>0</v>
      </c>
      <c r="T2741" s="53"/>
      <c r="U2741" s="53"/>
      <c r="V2741" s="53">
        <f>T2741-U2741</f>
        <v>0</v>
      </c>
      <c r="W2741" s="60"/>
      <c r="X2741" s="6"/>
    </row>
    <row r="2742" spans="1:27" s="26" customFormat="1" ht="15.75" customHeight="1" x14ac:dyDescent="0.25">
      <c r="A2742" s="33" t="s">
        <v>296</v>
      </c>
      <c r="B2742" s="33" t="s">
        <v>329</v>
      </c>
      <c r="C2742" s="23" t="s">
        <v>75</v>
      </c>
      <c r="D2742" s="34" t="s">
        <v>107</v>
      </c>
      <c r="E2742" s="53"/>
      <c r="F2742" s="53"/>
      <c r="G2742" s="53"/>
      <c r="H2742" s="53"/>
      <c r="I2742" s="119"/>
      <c r="J2742" s="55"/>
      <c r="K2742" s="119"/>
      <c r="L2742" s="55"/>
      <c r="M2742" s="59"/>
      <c r="N2742" s="59"/>
      <c r="O2742" s="53"/>
      <c r="P2742" s="53"/>
      <c r="Q2742" s="59">
        <f>O2742-P2742</f>
        <v>0</v>
      </c>
      <c r="R2742" s="53"/>
      <c r="S2742" s="53">
        <f>ROUND(R2742/12*3,0)</f>
        <v>0</v>
      </c>
      <c r="T2742" s="53"/>
      <c r="U2742" s="53"/>
      <c r="V2742" s="53">
        <f>T2742-U2742</f>
        <v>0</v>
      </c>
      <c r="W2742" s="60"/>
      <c r="X2742" s="6"/>
    </row>
    <row r="2743" spans="1:27" s="35" customFormat="1" ht="15.75" customHeight="1" x14ac:dyDescent="0.25">
      <c r="A2743" s="33" t="s">
        <v>296</v>
      </c>
      <c r="B2743" s="33" t="s">
        <v>329</v>
      </c>
      <c r="C2743" s="23" t="s">
        <v>76</v>
      </c>
      <c r="D2743" s="34" t="s">
        <v>108</v>
      </c>
      <c r="E2743" s="53"/>
      <c r="F2743" s="53"/>
      <c r="G2743" s="53"/>
      <c r="H2743" s="53"/>
      <c r="I2743" s="54"/>
      <c r="J2743" s="50"/>
      <c r="K2743" s="54"/>
      <c r="L2743" s="55"/>
      <c r="M2743" s="60"/>
      <c r="N2743" s="59"/>
      <c r="O2743" s="53"/>
      <c r="P2743" s="53"/>
      <c r="Q2743" s="57">
        <f>O2743-P2743</f>
        <v>0</v>
      </c>
      <c r="R2743" s="53"/>
      <c r="S2743" s="53">
        <f>ROUND(R2743/12*3,0)</f>
        <v>0</v>
      </c>
      <c r="T2743" s="58"/>
      <c r="U2743" s="58"/>
      <c r="V2743" s="53">
        <f>T2743-U2743</f>
        <v>0</v>
      </c>
      <c r="W2743" s="60"/>
      <c r="X2743" s="6"/>
    </row>
    <row r="2744" spans="1:27" s="35" customFormat="1" ht="23.25" customHeight="1" x14ac:dyDescent="0.25">
      <c r="A2744" s="33" t="s">
        <v>296</v>
      </c>
      <c r="B2744" s="22" t="s">
        <v>330</v>
      </c>
      <c r="C2744" s="36"/>
      <c r="D2744" s="32" t="s">
        <v>24</v>
      </c>
      <c r="E2744" s="61">
        <f>SUM(E2745:E2757)</f>
        <v>0</v>
      </c>
      <c r="F2744" s="61">
        <f>SUM(F2745:F2757)</f>
        <v>0</v>
      </c>
      <c r="G2744" s="61">
        <f>SUM(G2745:G2757)</f>
        <v>0</v>
      </c>
      <c r="H2744" s="61">
        <f>SUM(H2745:H2757)</f>
        <v>0</v>
      </c>
      <c r="I2744" s="120">
        <f>SUM(I2745:I2757)</f>
        <v>0</v>
      </c>
      <c r="J2744" s="120"/>
      <c r="K2744" s="120">
        <f>SUM(K2745:K2757)</f>
        <v>0</v>
      </c>
      <c r="L2744" s="61"/>
      <c r="M2744" s="61"/>
      <c r="N2744" s="61"/>
      <c r="O2744" s="61">
        <f t="shared" ref="O2744:V2744" si="1074">SUM(O2745:O2757)</f>
        <v>0</v>
      </c>
      <c r="P2744" s="61">
        <f t="shared" si="1074"/>
        <v>0</v>
      </c>
      <c r="Q2744" s="120">
        <f t="shared" si="1074"/>
        <v>0</v>
      </c>
      <c r="R2744" s="61">
        <f t="shared" si="1074"/>
        <v>0</v>
      </c>
      <c r="S2744" s="61">
        <f t="shared" si="1074"/>
        <v>0</v>
      </c>
      <c r="T2744" s="137">
        <f t="shared" si="1074"/>
        <v>0</v>
      </c>
      <c r="U2744" s="137">
        <f t="shared" si="1074"/>
        <v>0</v>
      </c>
      <c r="V2744" s="61">
        <f t="shared" si="1074"/>
        <v>0</v>
      </c>
      <c r="W2744" s="62"/>
      <c r="X2744" s="6"/>
    </row>
    <row r="2745" spans="1:27" s="35" customFormat="1" ht="15.75" customHeight="1" x14ac:dyDescent="0.25">
      <c r="A2745" s="33" t="s">
        <v>296</v>
      </c>
      <c r="B2745" s="33" t="s">
        <v>330</v>
      </c>
      <c r="C2745" s="37" t="s">
        <v>25</v>
      </c>
      <c r="D2745" s="34" t="s">
        <v>54</v>
      </c>
      <c r="E2745" s="53"/>
      <c r="F2745" s="53"/>
      <c r="G2745" s="53"/>
      <c r="H2745" s="53"/>
      <c r="I2745" s="54"/>
      <c r="J2745" s="50"/>
      <c r="K2745" s="54"/>
      <c r="L2745" s="55"/>
      <c r="M2745" s="59"/>
      <c r="N2745" s="59"/>
      <c r="O2745" s="53"/>
      <c r="P2745" s="53"/>
      <c r="Q2745" s="57">
        <f t="shared" ref="Q2745:Q2757" si="1075">O2745-P2745</f>
        <v>0</v>
      </c>
      <c r="R2745" s="53"/>
      <c r="S2745" s="53">
        <f t="shared" ref="S2745:S2757" si="1076">ROUND(R2745/12*3,0)</f>
        <v>0</v>
      </c>
      <c r="T2745" s="58"/>
      <c r="U2745" s="58"/>
      <c r="V2745" s="53">
        <f t="shared" ref="V2745:V2757" si="1077">T2745-U2745</f>
        <v>0</v>
      </c>
      <c r="W2745" s="60"/>
      <c r="X2745" s="6"/>
    </row>
    <row r="2746" spans="1:27" s="35" customFormat="1" ht="15.75" customHeight="1" x14ac:dyDescent="0.25">
      <c r="A2746" s="33" t="s">
        <v>296</v>
      </c>
      <c r="B2746" s="33" t="s">
        <v>330</v>
      </c>
      <c r="C2746" s="37" t="s">
        <v>26</v>
      </c>
      <c r="D2746" s="34" t="s">
        <v>27</v>
      </c>
      <c r="E2746" s="53"/>
      <c r="F2746" s="53"/>
      <c r="G2746" s="53"/>
      <c r="H2746" s="53"/>
      <c r="I2746" s="54"/>
      <c r="J2746" s="50"/>
      <c r="K2746" s="54"/>
      <c r="L2746" s="55"/>
      <c r="M2746" s="59"/>
      <c r="N2746" s="59"/>
      <c r="O2746" s="53"/>
      <c r="P2746" s="53"/>
      <c r="Q2746" s="57">
        <f t="shared" si="1075"/>
        <v>0</v>
      </c>
      <c r="R2746" s="53"/>
      <c r="S2746" s="53">
        <f t="shared" si="1076"/>
        <v>0</v>
      </c>
      <c r="T2746" s="58"/>
      <c r="U2746" s="58"/>
      <c r="V2746" s="53">
        <f t="shared" si="1077"/>
        <v>0</v>
      </c>
      <c r="W2746" s="60"/>
      <c r="X2746" s="6"/>
    </row>
    <row r="2747" spans="1:27" s="35" customFormat="1" ht="15.75" customHeight="1" x14ac:dyDescent="0.25">
      <c r="A2747" s="33" t="s">
        <v>296</v>
      </c>
      <c r="B2747" s="33" t="s">
        <v>330</v>
      </c>
      <c r="C2747" s="37" t="s">
        <v>28</v>
      </c>
      <c r="D2747" s="34" t="s">
        <v>29</v>
      </c>
      <c r="E2747" s="53"/>
      <c r="F2747" s="53"/>
      <c r="G2747" s="53"/>
      <c r="H2747" s="53"/>
      <c r="I2747" s="54"/>
      <c r="J2747" s="50"/>
      <c r="K2747" s="54"/>
      <c r="L2747" s="55"/>
      <c r="M2747" s="59"/>
      <c r="N2747" s="59"/>
      <c r="O2747" s="53"/>
      <c r="P2747" s="53"/>
      <c r="Q2747" s="57">
        <f t="shared" si="1075"/>
        <v>0</v>
      </c>
      <c r="R2747" s="53"/>
      <c r="S2747" s="53">
        <f t="shared" si="1076"/>
        <v>0</v>
      </c>
      <c r="T2747" s="58"/>
      <c r="U2747" s="58"/>
      <c r="V2747" s="53">
        <f t="shared" si="1077"/>
        <v>0</v>
      </c>
      <c r="W2747" s="60"/>
      <c r="X2747" s="6"/>
    </row>
    <row r="2748" spans="1:27" s="35" customFormat="1" ht="15.75" customHeight="1" x14ac:dyDescent="0.25">
      <c r="A2748" s="33" t="s">
        <v>296</v>
      </c>
      <c r="B2748" s="33" t="s">
        <v>330</v>
      </c>
      <c r="C2748" s="37" t="s">
        <v>56</v>
      </c>
      <c r="D2748" s="34" t="s">
        <v>53</v>
      </c>
      <c r="E2748" s="53"/>
      <c r="F2748" s="53"/>
      <c r="G2748" s="53"/>
      <c r="H2748" s="53"/>
      <c r="I2748" s="119"/>
      <c r="J2748" s="50"/>
      <c r="K2748" s="119"/>
      <c r="L2748" s="55"/>
      <c r="M2748" s="59"/>
      <c r="N2748" s="59"/>
      <c r="O2748" s="53"/>
      <c r="P2748" s="53"/>
      <c r="Q2748" s="59">
        <f t="shared" si="1075"/>
        <v>0</v>
      </c>
      <c r="R2748" s="53"/>
      <c r="S2748" s="53">
        <f t="shared" si="1076"/>
        <v>0</v>
      </c>
      <c r="T2748" s="53"/>
      <c r="U2748" s="53"/>
      <c r="V2748" s="53">
        <f t="shared" si="1077"/>
        <v>0</v>
      </c>
      <c r="W2748" s="60"/>
      <c r="X2748" s="6"/>
    </row>
    <row r="2749" spans="1:27" s="35" customFormat="1" ht="15.75" customHeight="1" x14ac:dyDescent="0.25">
      <c r="A2749" s="33" t="s">
        <v>296</v>
      </c>
      <c r="B2749" s="33" t="s">
        <v>330</v>
      </c>
      <c r="C2749" s="37" t="s">
        <v>57</v>
      </c>
      <c r="D2749" s="34" t="s">
        <v>68</v>
      </c>
      <c r="E2749" s="53"/>
      <c r="F2749" s="53"/>
      <c r="G2749" s="53"/>
      <c r="H2749" s="53"/>
      <c r="I2749" s="54"/>
      <c r="J2749" s="50"/>
      <c r="K2749" s="54"/>
      <c r="L2749" s="55"/>
      <c r="M2749" s="59"/>
      <c r="N2749" s="59"/>
      <c r="O2749" s="53"/>
      <c r="P2749" s="53"/>
      <c r="Q2749" s="57">
        <f t="shared" si="1075"/>
        <v>0</v>
      </c>
      <c r="R2749" s="53"/>
      <c r="S2749" s="53">
        <f t="shared" si="1076"/>
        <v>0</v>
      </c>
      <c r="T2749" s="58"/>
      <c r="U2749" s="58"/>
      <c r="V2749" s="53">
        <f t="shared" si="1077"/>
        <v>0</v>
      </c>
      <c r="W2749" s="60"/>
      <c r="X2749" s="6"/>
    </row>
    <row r="2750" spans="1:27" s="35" customFormat="1" ht="15.75" customHeight="1" x14ac:dyDescent="0.25">
      <c r="A2750" s="33" t="s">
        <v>296</v>
      </c>
      <c r="B2750" s="33" t="s">
        <v>330</v>
      </c>
      <c r="C2750" s="37" t="s">
        <v>58</v>
      </c>
      <c r="D2750" s="34" t="s">
        <v>70</v>
      </c>
      <c r="E2750" s="53"/>
      <c r="F2750" s="53"/>
      <c r="G2750" s="53"/>
      <c r="H2750" s="53"/>
      <c r="I2750" s="54"/>
      <c r="J2750" s="50"/>
      <c r="K2750" s="54"/>
      <c r="L2750" s="55"/>
      <c r="M2750" s="59"/>
      <c r="N2750" s="59"/>
      <c r="O2750" s="53"/>
      <c r="P2750" s="53"/>
      <c r="Q2750" s="57">
        <f t="shared" si="1075"/>
        <v>0</v>
      </c>
      <c r="R2750" s="53"/>
      <c r="S2750" s="53">
        <f t="shared" si="1076"/>
        <v>0</v>
      </c>
      <c r="T2750" s="58"/>
      <c r="U2750" s="58"/>
      <c r="V2750" s="53">
        <f t="shared" si="1077"/>
        <v>0</v>
      </c>
      <c r="W2750" s="60"/>
      <c r="X2750" s="6"/>
    </row>
    <row r="2751" spans="1:27" s="35" customFormat="1" ht="15.75" customHeight="1" x14ac:dyDescent="0.25">
      <c r="A2751" s="33" t="s">
        <v>296</v>
      </c>
      <c r="B2751" s="33" t="s">
        <v>330</v>
      </c>
      <c r="C2751" s="37" t="s">
        <v>59</v>
      </c>
      <c r="D2751" s="34" t="s">
        <v>69</v>
      </c>
      <c r="E2751" s="53"/>
      <c r="F2751" s="53"/>
      <c r="G2751" s="53"/>
      <c r="H2751" s="53"/>
      <c r="I2751" s="54"/>
      <c r="J2751" s="50"/>
      <c r="K2751" s="54"/>
      <c r="L2751" s="55"/>
      <c r="M2751" s="59"/>
      <c r="N2751" s="59"/>
      <c r="O2751" s="53"/>
      <c r="P2751" s="53"/>
      <c r="Q2751" s="57">
        <f t="shared" si="1075"/>
        <v>0</v>
      </c>
      <c r="R2751" s="53"/>
      <c r="S2751" s="53">
        <f t="shared" si="1076"/>
        <v>0</v>
      </c>
      <c r="T2751" s="58"/>
      <c r="U2751" s="58"/>
      <c r="V2751" s="53">
        <f t="shared" si="1077"/>
        <v>0</v>
      </c>
      <c r="W2751" s="60"/>
      <c r="X2751" s="6"/>
    </row>
    <row r="2752" spans="1:27" s="35" customFormat="1" ht="15.75" customHeight="1" x14ac:dyDescent="0.25">
      <c r="A2752" s="33" t="s">
        <v>296</v>
      </c>
      <c r="B2752" s="33" t="s">
        <v>330</v>
      </c>
      <c r="C2752" s="37" t="s">
        <v>60</v>
      </c>
      <c r="D2752" s="34" t="s">
        <v>72</v>
      </c>
      <c r="E2752" s="53"/>
      <c r="F2752" s="53"/>
      <c r="G2752" s="53"/>
      <c r="H2752" s="53"/>
      <c r="I2752" s="54"/>
      <c r="J2752" s="50"/>
      <c r="K2752" s="54"/>
      <c r="L2752" s="55"/>
      <c r="M2752" s="59"/>
      <c r="N2752" s="59"/>
      <c r="O2752" s="53"/>
      <c r="P2752" s="53"/>
      <c r="Q2752" s="57">
        <f t="shared" si="1075"/>
        <v>0</v>
      </c>
      <c r="R2752" s="53"/>
      <c r="S2752" s="53">
        <f t="shared" si="1076"/>
        <v>0</v>
      </c>
      <c r="T2752" s="58"/>
      <c r="U2752" s="58"/>
      <c r="V2752" s="53">
        <f t="shared" si="1077"/>
        <v>0</v>
      </c>
      <c r="W2752" s="60"/>
      <c r="X2752" s="6"/>
    </row>
    <row r="2753" spans="1:28" s="35" customFormat="1" ht="15.75" customHeight="1" x14ac:dyDescent="0.25">
      <c r="A2753" s="33" t="s">
        <v>296</v>
      </c>
      <c r="B2753" s="33" t="s">
        <v>330</v>
      </c>
      <c r="C2753" s="37" t="s">
        <v>61</v>
      </c>
      <c r="D2753" s="34" t="s">
        <v>67</v>
      </c>
      <c r="E2753" s="53"/>
      <c r="F2753" s="53"/>
      <c r="G2753" s="53"/>
      <c r="H2753" s="53"/>
      <c r="I2753" s="54"/>
      <c r="J2753" s="50"/>
      <c r="K2753" s="54"/>
      <c r="L2753" s="55"/>
      <c r="M2753" s="59"/>
      <c r="N2753" s="59"/>
      <c r="O2753" s="53"/>
      <c r="P2753" s="53"/>
      <c r="Q2753" s="57">
        <f t="shared" si="1075"/>
        <v>0</v>
      </c>
      <c r="R2753" s="53"/>
      <c r="S2753" s="53">
        <f t="shared" si="1076"/>
        <v>0</v>
      </c>
      <c r="T2753" s="58"/>
      <c r="U2753" s="58"/>
      <c r="V2753" s="53">
        <f t="shared" si="1077"/>
        <v>0</v>
      </c>
      <c r="W2753" s="60"/>
      <c r="X2753" s="6"/>
    </row>
    <row r="2754" spans="1:28" s="35" customFormat="1" ht="15.75" customHeight="1" x14ac:dyDescent="0.25">
      <c r="A2754" s="33" t="s">
        <v>296</v>
      </c>
      <c r="B2754" s="33" t="s">
        <v>330</v>
      </c>
      <c r="C2754" s="37" t="s">
        <v>62</v>
      </c>
      <c r="D2754" s="34" t="s">
        <v>66</v>
      </c>
      <c r="E2754" s="53"/>
      <c r="F2754" s="53"/>
      <c r="G2754" s="53"/>
      <c r="H2754" s="53"/>
      <c r="I2754" s="54"/>
      <c r="J2754" s="50"/>
      <c r="K2754" s="54"/>
      <c r="L2754" s="55"/>
      <c r="M2754" s="59"/>
      <c r="N2754" s="59"/>
      <c r="O2754" s="53"/>
      <c r="P2754" s="53"/>
      <c r="Q2754" s="57">
        <f t="shared" si="1075"/>
        <v>0</v>
      </c>
      <c r="R2754" s="53"/>
      <c r="S2754" s="53">
        <f t="shared" si="1076"/>
        <v>0</v>
      </c>
      <c r="T2754" s="58"/>
      <c r="U2754" s="58"/>
      <c r="V2754" s="53">
        <f t="shared" si="1077"/>
        <v>0</v>
      </c>
      <c r="W2754" s="60"/>
      <c r="X2754" s="6"/>
    </row>
    <row r="2755" spans="1:28" s="35" customFormat="1" ht="15.75" customHeight="1" x14ac:dyDescent="0.25">
      <c r="A2755" s="33" t="s">
        <v>296</v>
      </c>
      <c r="B2755" s="33" t="s">
        <v>330</v>
      </c>
      <c r="C2755" s="37" t="s">
        <v>63</v>
      </c>
      <c r="D2755" s="34" t="s">
        <v>52</v>
      </c>
      <c r="E2755" s="53"/>
      <c r="F2755" s="53"/>
      <c r="G2755" s="53"/>
      <c r="H2755" s="53"/>
      <c r="I2755" s="54"/>
      <c r="J2755" s="50"/>
      <c r="K2755" s="54"/>
      <c r="L2755" s="55"/>
      <c r="M2755" s="59"/>
      <c r="N2755" s="59"/>
      <c r="O2755" s="53"/>
      <c r="P2755" s="53"/>
      <c r="Q2755" s="57">
        <f t="shared" si="1075"/>
        <v>0</v>
      </c>
      <c r="R2755" s="53"/>
      <c r="S2755" s="53">
        <f t="shared" si="1076"/>
        <v>0</v>
      </c>
      <c r="T2755" s="58"/>
      <c r="U2755" s="58"/>
      <c r="V2755" s="53">
        <f t="shared" si="1077"/>
        <v>0</v>
      </c>
      <c r="W2755" s="60"/>
      <c r="X2755" s="6"/>
    </row>
    <row r="2756" spans="1:28" s="35" customFormat="1" ht="15.75" customHeight="1" x14ac:dyDescent="0.25">
      <c r="A2756" s="33" t="s">
        <v>296</v>
      </c>
      <c r="B2756" s="33" t="s">
        <v>330</v>
      </c>
      <c r="C2756" s="37" t="s">
        <v>64</v>
      </c>
      <c r="D2756" s="34" t="s">
        <v>55</v>
      </c>
      <c r="E2756" s="53"/>
      <c r="F2756" s="53"/>
      <c r="G2756" s="53"/>
      <c r="H2756" s="53"/>
      <c r="I2756" s="54"/>
      <c r="J2756" s="50"/>
      <c r="K2756" s="54"/>
      <c r="L2756" s="55"/>
      <c r="M2756" s="59"/>
      <c r="N2756" s="59"/>
      <c r="O2756" s="53"/>
      <c r="P2756" s="53"/>
      <c r="Q2756" s="57">
        <f t="shared" si="1075"/>
        <v>0</v>
      </c>
      <c r="R2756" s="53"/>
      <c r="S2756" s="53">
        <f t="shared" si="1076"/>
        <v>0</v>
      </c>
      <c r="T2756" s="58"/>
      <c r="U2756" s="58"/>
      <c r="V2756" s="53">
        <f t="shared" si="1077"/>
        <v>0</v>
      </c>
      <c r="W2756" s="60"/>
      <c r="X2756" s="6"/>
    </row>
    <row r="2757" spans="1:28" s="35" customFormat="1" ht="15.75" customHeight="1" x14ac:dyDescent="0.25">
      <c r="A2757" s="33" t="s">
        <v>296</v>
      </c>
      <c r="B2757" s="33" t="s">
        <v>330</v>
      </c>
      <c r="C2757" s="37" t="s">
        <v>65</v>
      </c>
      <c r="D2757" s="34" t="s">
        <v>71</v>
      </c>
      <c r="E2757" s="53"/>
      <c r="F2757" s="53"/>
      <c r="G2757" s="53"/>
      <c r="H2757" s="53"/>
      <c r="I2757" s="54"/>
      <c r="J2757" s="50"/>
      <c r="K2757" s="54"/>
      <c r="L2757" s="55"/>
      <c r="M2757" s="59"/>
      <c r="N2757" s="59"/>
      <c r="O2757" s="53"/>
      <c r="P2757" s="53"/>
      <c r="Q2757" s="57">
        <f t="shared" si="1075"/>
        <v>0</v>
      </c>
      <c r="R2757" s="53"/>
      <c r="S2757" s="53">
        <f t="shared" si="1076"/>
        <v>0</v>
      </c>
      <c r="T2757" s="58"/>
      <c r="U2757" s="58"/>
      <c r="V2757" s="53">
        <f t="shared" si="1077"/>
        <v>0</v>
      </c>
      <c r="W2757" s="60"/>
      <c r="X2757" s="6"/>
    </row>
    <row r="2758" spans="1:28" s="35" customFormat="1" ht="29.25" customHeight="1" x14ac:dyDescent="0.25">
      <c r="A2758" s="33" t="s">
        <v>296</v>
      </c>
      <c r="B2758" s="22" t="s">
        <v>331</v>
      </c>
      <c r="C2758" s="23" t="s">
        <v>102</v>
      </c>
      <c r="D2758" s="32" t="s">
        <v>30</v>
      </c>
      <c r="E2758" s="61">
        <f>SUM(E2759:E2775)</f>
        <v>220633</v>
      </c>
      <c r="F2758" s="61">
        <f>SUM(F2759:F2775)</f>
        <v>128702</v>
      </c>
      <c r="G2758" s="61">
        <f>SUM(G2759:G2775)</f>
        <v>71092.340000000055</v>
      </c>
      <c r="H2758" s="61">
        <f>SUM(H2759:H2775)</f>
        <v>53173</v>
      </c>
      <c r="I2758" s="120">
        <f>SUM(I2759:I2775)</f>
        <v>688</v>
      </c>
      <c r="J2758" s="55">
        <f>ROUND(I2758/F2758*100,2)</f>
        <v>0.53</v>
      </c>
      <c r="K2758" s="120">
        <f>SUM(K2759:K2775)</f>
        <v>-58297.659999999945</v>
      </c>
      <c r="L2758" s="55">
        <f>ROUND(K2758*100/-F2758,2)</f>
        <v>45.3</v>
      </c>
      <c r="M2758" s="61"/>
      <c r="N2758" s="61"/>
      <c r="O2758" s="61">
        <f t="shared" ref="O2758:V2758" si="1078">SUM(O2759:O2773)</f>
        <v>0</v>
      </c>
      <c r="P2758" s="61">
        <f t="shared" si="1078"/>
        <v>0</v>
      </c>
      <c r="Q2758" s="120">
        <f t="shared" si="1078"/>
        <v>0</v>
      </c>
      <c r="R2758" s="61">
        <f t="shared" si="1078"/>
        <v>0</v>
      </c>
      <c r="S2758" s="61">
        <f t="shared" si="1078"/>
        <v>0</v>
      </c>
      <c r="T2758" s="137">
        <f t="shared" si="1078"/>
        <v>0</v>
      </c>
      <c r="U2758" s="137">
        <f t="shared" si="1078"/>
        <v>0</v>
      </c>
      <c r="V2758" s="61">
        <f t="shared" si="1078"/>
        <v>0</v>
      </c>
      <c r="W2758" s="63"/>
      <c r="X2758" s="6"/>
    </row>
    <row r="2759" spans="1:28" s="35" customFormat="1" ht="15.75" customHeight="1" x14ac:dyDescent="0.25">
      <c r="A2759" s="33" t="s">
        <v>296</v>
      </c>
      <c r="B2759" s="33" t="s">
        <v>331</v>
      </c>
      <c r="C2759" s="23" t="s">
        <v>79</v>
      </c>
      <c r="D2759" s="43" t="s">
        <v>77</v>
      </c>
      <c r="E2759" s="53">
        <v>1089</v>
      </c>
      <c r="F2759" s="53">
        <f t="shared" ref="F2759:F2760" si="1079">ROUND(E2759/12*7,0)</f>
        <v>635</v>
      </c>
      <c r="G2759" s="59">
        <v>690</v>
      </c>
      <c r="H2759" s="99">
        <v>690</v>
      </c>
      <c r="I2759" s="119">
        <f t="shared" ref="I2759:I2760" si="1080">G2759-F2759</f>
        <v>55</v>
      </c>
      <c r="J2759" s="55">
        <f t="shared" ref="J2759:J2760" si="1081">ROUND(I2759/F2759*100,2)</f>
        <v>8.66</v>
      </c>
      <c r="K2759" s="54"/>
      <c r="L2759" s="55"/>
      <c r="M2759" s="59"/>
      <c r="N2759" s="59"/>
      <c r="O2759" s="53"/>
      <c r="P2759" s="53"/>
      <c r="Q2759" s="57">
        <f t="shared" ref="Q2759:Q2773" si="1082">O2759-P2759</f>
        <v>0</v>
      </c>
      <c r="R2759" s="53"/>
      <c r="S2759" s="53">
        <f>ROUND(R2759/12*3,0)</f>
        <v>0</v>
      </c>
      <c r="T2759" s="58"/>
      <c r="U2759" s="58"/>
      <c r="V2759" s="53">
        <f t="shared" ref="V2759:V2773" si="1083">T2759-U2759</f>
        <v>0</v>
      </c>
      <c r="W2759" s="60"/>
      <c r="X2759" s="6"/>
      <c r="Y2759" s="177"/>
      <c r="Z2759" s="177"/>
      <c r="AA2759" s="177"/>
      <c r="AB2759" s="177"/>
    </row>
    <row r="2760" spans="1:28" s="35" customFormat="1" ht="15.75" customHeight="1" x14ac:dyDescent="0.25">
      <c r="A2760" s="33" t="s">
        <v>296</v>
      </c>
      <c r="B2760" s="33" t="s">
        <v>331</v>
      </c>
      <c r="C2760" s="23" t="s">
        <v>80</v>
      </c>
      <c r="D2760" s="43" t="s">
        <v>78</v>
      </c>
      <c r="E2760" s="53">
        <v>11059</v>
      </c>
      <c r="F2760" s="53">
        <f t="shared" si="1079"/>
        <v>6451</v>
      </c>
      <c r="G2760" s="59">
        <v>4505</v>
      </c>
      <c r="H2760" s="99">
        <v>4505</v>
      </c>
      <c r="I2760" s="119"/>
      <c r="J2760" s="55"/>
      <c r="K2760" s="54">
        <f t="shared" ref="K2759:K2760" si="1084">G2760-F2760</f>
        <v>-1946</v>
      </c>
      <c r="L2760" s="55">
        <f t="shared" ref="L2759:L2760" si="1085">ROUND(K2760*100/-F2760,2)</f>
        <v>30.17</v>
      </c>
      <c r="M2760" s="59"/>
      <c r="N2760" s="59"/>
      <c r="O2760" s="53"/>
      <c r="P2760" s="53"/>
      <c r="Q2760" s="57">
        <f t="shared" si="1082"/>
        <v>0</v>
      </c>
      <c r="R2760" s="53"/>
      <c r="S2760" s="53">
        <f>ROUND(R2760/12*3,0)</f>
        <v>0</v>
      </c>
      <c r="T2760" s="58"/>
      <c r="U2760" s="58"/>
      <c r="V2760" s="53">
        <f t="shared" si="1083"/>
        <v>0</v>
      </c>
      <c r="W2760" s="60"/>
      <c r="X2760" s="6"/>
      <c r="Y2760" s="177"/>
      <c r="Z2760" s="177"/>
    </row>
    <row r="2761" spans="1:28" s="35" customFormat="1" ht="15.75" customHeight="1" x14ac:dyDescent="0.25">
      <c r="A2761" s="33" t="s">
        <v>296</v>
      </c>
      <c r="B2761" s="33" t="s">
        <v>331</v>
      </c>
      <c r="C2761" s="23" t="s">
        <v>82</v>
      </c>
      <c r="D2761" s="34" t="s">
        <v>81</v>
      </c>
      <c r="E2761" s="53"/>
      <c r="F2761" s="53"/>
      <c r="G2761" s="53"/>
      <c r="H2761" s="53"/>
      <c r="I2761" s="54"/>
      <c r="J2761" s="50"/>
      <c r="K2761" s="54"/>
      <c r="L2761" s="55"/>
      <c r="M2761" s="59"/>
      <c r="N2761" s="59"/>
      <c r="O2761" s="53"/>
      <c r="P2761" s="53"/>
      <c r="Q2761" s="57">
        <f t="shared" si="1082"/>
        <v>0</v>
      </c>
      <c r="R2761" s="53"/>
      <c r="S2761" s="53">
        <f>ROUND(R2761/12*4,0)</f>
        <v>0</v>
      </c>
      <c r="T2761" s="58"/>
      <c r="U2761" s="58"/>
      <c r="V2761" s="53">
        <f t="shared" si="1083"/>
        <v>0</v>
      </c>
      <c r="W2761" s="60"/>
      <c r="X2761" s="6"/>
    </row>
    <row r="2762" spans="1:28" s="35" customFormat="1" ht="15.75" customHeight="1" x14ac:dyDescent="0.25">
      <c r="A2762" s="33" t="s">
        <v>296</v>
      </c>
      <c r="B2762" s="33" t="s">
        <v>331</v>
      </c>
      <c r="C2762" s="23" t="s">
        <v>84</v>
      </c>
      <c r="D2762" s="43" t="s">
        <v>83</v>
      </c>
      <c r="E2762" s="53"/>
      <c r="F2762" s="53"/>
      <c r="G2762" s="53"/>
      <c r="H2762" s="53"/>
      <c r="I2762" s="119"/>
      <c r="J2762" s="55"/>
      <c r="K2762" s="119"/>
      <c r="L2762" s="55"/>
      <c r="M2762" s="59"/>
      <c r="N2762" s="59"/>
      <c r="O2762" s="53"/>
      <c r="P2762" s="53"/>
      <c r="Q2762" s="59">
        <f t="shared" si="1082"/>
        <v>0</v>
      </c>
      <c r="R2762" s="53"/>
      <c r="S2762" s="53">
        <f>ROUND(R2762/12*3,0)</f>
        <v>0</v>
      </c>
      <c r="T2762" s="53"/>
      <c r="U2762" s="53"/>
      <c r="V2762" s="53">
        <f t="shared" si="1083"/>
        <v>0</v>
      </c>
      <c r="W2762" s="60"/>
      <c r="X2762" s="6"/>
    </row>
    <row r="2763" spans="1:28" s="35" customFormat="1" ht="15.75" customHeight="1" x14ac:dyDescent="0.25">
      <c r="A2763" s="33" t="s">
        <v>296</v>
      </c>
      <c r="B2763" s="33" t="s">
        <v>331</v>
      </c>
      <c r="C2763" s="23" t="s">
        <v>95</v>
      </c>
      <c r="D2763" s="43" t="s">
        <v>96</v>
      </c>
      <c r="E2763" s="53"/>
      <c r="F2763" s="53"/>
      <c r="G2763" s="53"/>
      <c r="H2763" s="53"/>
      <c r="I2763" s="54"/>
      <c r="J2763" s="50"/>
      <c r="K2763" s="54"/>
      <c r="L2763" s="55"/>
      <c r="M2763" s="59"/>
      <c r="N2763" s="59"/>
      <c r="O2763" s="53"/>
      <c r="P2763" s="53"/>
      <c r="Q2763" s="57">
        <f t="shared" si="1082"/>
        <v>0</v>
      </c>
      <c r="R2763" s="53"/>
      <c r="S2763" s="53">
        <f>ROUND(R2763/12*3,0)</f>
        <v>0</v>
      </c>
      <c r="T2763" s="58"/>
      <c r="U2763" s="58"/>
      <c r="V2763" s="53">
        <f t="shared" si="1083"/>
        <v>0</v>
      </c>
      <c r="W2763" s="60"/>
      <c r="X2763" s="6"/>
    </row>
    <row r="2764" spans="1:28" s="35" customFormat="1" ht="15.75" customHeight="1" x14ac:dyDescent="0.25">
      <c r="A2764" s="33" t="s">
        <v>296</v>
      </c>
      <c r="B2764" s="33" t="s">
        <v>331</v>
      </c>
      <c r="C2764" s="23" t="s">
        <v>86</v>
      </c>
      <c r="D2764" s="43" t="s">
        <v>85</v>
      </c>
      <c r="E2764" s="53"/>
      <c r="F2764" s="53"/>
      <c r="G2764" s="53"/>
      <c r="H2764" s="53"/>
      <c r="I2764" s="55"/>
      <c r="J2764" s="55"/>
      <c r="K2764" s="54"/>
      <c r="L2764" s="55"/>
      <c r="M2764" s="59"/>
      <c r="N2764" s="59"/>
      <c r="O2764" s="53"/>
      <c r="P2764" s="53"/>
      <c r="Q2764" s="57">
        <f t="shared" si="1082"/>
        <v>0</v>
      </c>
      <c r="R2764" s="74"/>
      <c r="S2764" s="53">
        <f>ROUND(R2764/12*2,0)</f>
        <v>0</v>
      </c>
      <c r="T2764" s="58"/>
      <c r="U2764" s="58"/>
      <c r="V2764" s="53">
        <f t="shared" si="1083"/>
        <v>0</v>
      </c>
      <c r="W2764" s="60"/>
      <c r="X2764" s="6"/>
    </row>
    <row r="2765" spans="1:28" s="35" customFormat="1" ht="15.75" customHeight="1" x14ac:dyDescent="0.25">
      <c r="A2765" s="33" t="s">
        <v>296</v>
      </c>
      <c r="B2765" s="33" t="s">
        <v>331</v>
      </c>
      <c r="C2765" s="23" t="s">
        <v>102</v>
      </c>
      <c r="D2765" s="39" t="s">
        <v>351</v>
      </c>
      <c r="E2765" s="53"/>
      <c r="F2765" s="53"/>
      <c r="G2765" s="53"/>
      <c r="H2765" s="53"/>
      <c r="I2765" s="54"/>
      <c r="J2765" s="50"/>
      <c r="K2765" s="54"/>
      <c r="L2765" s="55"/>
      <c r="M2765" s="59"/>
      <c r="N2765" s="59"/>
      <c r="O2765" s="53"/>
      <c r="P2765" s="53"/>
      <c r="Q2765" s="57">
        <f t="shared" si="1082"/>
        <v>0</v>
      </c>
      <c r="R2765" s="53"/>
      <c r="S2765" s="53">
        <f>R2765</f>
        <v>0</v>
      </c>
      <c r="T2765" s="58"/>
      <c r="U2765" s="58"/>
      <c r="V2765" s="53">
        <f t="shared" si="1083"/>
        <v>0</v>
      </c>
      <c r="W2765" s="60"/>
      <c r="X2765" s="6"/>
    </row>
    <row r="2766" spans="1:28" s="35" customFormat="1" ht="15.75" customHeight="1" x14ac:dyDescent="0.25">
      <c r="A2766" s="33" t="s">
        <v>296</v>
      </c>
      <c r="B2766" s="33" t="s">
        <v>331</v>
      </c>
      <c r="C2766" s="23" t="s">
        <v>89</v>
      </c>
      <c r="D2766" s="43" t="s">
        <v>88</v>
      </c>
      <c r="E2766" s="53"/>
      <c r="F2766" s="53"/>
      <c r="G2766" s="53"/>
      <c r="H2766" s="53"/>
      <c r="I2766" s="119"/>
      <c r="J2766" s="55"/>
      <c r="K2766" s="54"/>
      <c r="L2766" s="55"/>
      <c r="M2766" s="59"/>
      <c r="N2766" s="59"/>
      <c r="O2766" s="53"/>
      <c r="P2766" s="53"/>
      <c r="Q2766" s="57">
        <f t="shared" si="1082"/>
        <v>0</v>
      </c>
      <c r="R2766" s="53"/>
      <c r="S2766" s="53">
        <f t="shared" ref="S2766:S2773" si="1086">ROUND(R2766/12*3,0)</f>
        <v>0</v>
      </c>
      <c r="T2766" s="58"/>
      <c r="U2766" s="58"/>
      <c r="V2766" s="53">
        <f t="shared" si="1083"/>
        <v>0</v>
      </c>
      <c r="W2766" s="60"/>
      <c r="X2766" s="6"/>
    </row>
    <row r="2767" spans="1:28" s="35" customFormat="1" ht="15.75" customHeight="1" x14ac:dyDescent="0.25">
      <c r="A2767" s="33" t="s">
        <v>296</v>
      </c>
      <c r="B2767" s="33" t="s">
        <v>331</v>
      </c>
      <c r="C2767" s="23" t="s">
        <v>91</v>
      </c>
      <c r="D2767" s="43" t="s">
        <v>90</v>
      </c>
      <c r="E2767" s="53">
        <v>208199</v>
      </c>
      <c r="F2767" s="53">
        <f>ROUND(E2767/12*7,0)</f>
        <v>121449</v>
      </c>
      <c r="G2767" s="59">
        <v>65097.340000000055</v>
      </c>
      <c r="H2767" s="99">
        <v>47692</v>
      </c>
      <c r="I2767" s="119"/>
      <c r="J2767" s="55"/>
      <c r="K2767" s="54">
        <f t="shared" ref="K2767" si="1087">G2767-F2767</f>
        <v>-56351.659999999945</v>
      </c>
      <c r="L2767" s="55">
        <f t="shared" ref="L2767" si="1088">ROUND(K2767*100/-F2767,2)</f>
        <v>46.4</v>
      </c>
      <c r="M2767" s="59"/>
      <c r="N2767" s="59"/>
      <c r="O2767" s="53"/>
      <c r="P2767" s="53"/>
      <c r="Q2767" s="57">
        <f t="shared" si="1082"/>
        <v>0</v>
      </c>
      <c r="R2767" s="53"/>
      <c r="S2767" s="53">
        <f t="shared" si="1086"/>
        <v>0</v>
      </c>
      <c r="T2767" s="58"/>
      <c r="U2767" s="58"/>
      <c r="V2767" s="53">
        <f t="shared" si="1083"/>
        <v>0</v>
      </c>
      <c r="W2767" s="60"/>
      <c r="X2767" s="6"/>
    </row>
    <row r="2768" spans="1:28" s="35" customFormat="1" ht="15.75" customHeight="1" x14ac:dyDescent="0.25">
      <c r="A2768" s="33" t="s">
        <v>296</v>
      </c>
      <c r="B2768" s="33" t="s">
        <v>331</v>
      </c>
      <c r="C2768" s="23" t="s">
        <v>94</v>
      </c>
      <c r="D2768" s="43" t="s">
        <v>97</v>
      </c>
      <c r="E2768" s="53"/>
      <c r="F2768" s="53"/>
      <c r="G2768" s="53"/>
      <c r="H2768" s="53"/>
      <c r="I2768" s="54"/>
      <c r="J2768" s="50"/>
      <c r="K2768" s="54"/>
      <c r="L2768" s="55"/>
      <c r="M2768" s="59"/>
      <c r="N2768" s="59"/>
      <c r="O2768" s="53"/>
      <c r="P2768" s="53"/>
      <c r="Q2768" s="57">
        <f t="shared" si="1082"/>
        <v>0</v>
      </c>
      <c r="R2768" s="53"/>
      <c r="S2768" s="53">
        <f t="shared" si="1086"/>
        <v>0</v>
      </c>
      <c r="T2768" s="58"/>
      <c r="U2768" s="58"/>
      <c r="V2768" s="53">
        <f t="shared" si="1083"/>
        <v>0</v>
      </c>
      <c r="W2768" s="60"/>
      <c r="X2768" s="6"/>
    </row>
    <row r="2769" spans="1:24" s="35" customFormat="1" ht="15.75" customHeight="1" x14ac:dyDescent="0.25">
      <c r="A2769" s="33" t="s">
        <v>296</v>
      </c>
      <c r="B2769" s="33" t="s">
        <v>331</v>
      </c>
      <c r="C2769" s="23" t="s">
        <v>93</v>
      </c>
      <c r="D2769" s="43" t="s">
        <v>92</v>
      </c>
      <c r="E2769" s="53"/>
      <c r="F2769" s="53"/>
      <c r="G2769" s="53"/>
      <c r="H2769" s="53"/>
      <c r="I2769" s="54"/>
      <c r="J2769" s="50"/>
      <c r="K2769" s="54"/>
      <c r="L2769" s="55"/>
      <c r="M2769" s="59"/>
      <c r="N2769" s="59"/>
      <c r="O2769" s="53"/>
      <c r="P2769" s="53"/>
      <c r="Q2769" s="57">
        <f t="shared" si="1082"/>
        <v>0</v>
      </c>
      <c r="R2769" s="53"/>
      <c r="S2769" s="53">
        <f t="shared" si="1086"/>
        <v>0</v>
      </c>
      <c r="T2769" s="58"/>
      <c r="U2769" s="58"/>
      <c r="V2769" s="53">
        <f t="shared" si="1083"/>
        <v>0</v>
      </c>
      <c r="W2769" s="60"/>
      <c r="X2769" s="6"/>
    </row>
    <row r="2770" spans="1:24" s="35" customFormat="1" ht="15.75" customHeight="1" x14ac:dyDescent="0.25">
      <c r="A2770" s="33" t="s">
        <v>296</v>
      </c>
      <c r="B2770" s="33" t="s">
        <v>331</v>
      </c>
      <c r="C2770" s="23" t="s">
        <v>98</v>
      </c>
      <c r="D2770" s="34" t="s">
        <v>99</v>
      </c>
      <c r="E2770" s="53"/>
      <c r="F2770" s="53"/>
      <c r="G2770" s="53"/>
      <c r="H2770" s="53"/>
      <c r="I2770" s="54"/>
      <c r="J2770" s="50"/>
      <c r="K2770" s="54"/>
      <c r="L2770" s="55"/>
      <c r="M2770" s="59"/>
      <c r="N2770" s="59"/>
      <c r="O2770" s="53"/>
      <c r="P2770" s="53"/>
      <c r="Q2770" s="57">
        <f t="shared" si="1082"/>
        <v>0</v>
      </c>
      <c r="R2770" s="53"/>
      <c r="S2770" s="53">
        <f t="shared" si="1086"/>
        <v>0</v>
      </c>
      <c r="T2770" s="58"/>
      <c r="U2770" s="58"/>
      <c r="V2770" s="53">
        <f t="shared" si="1083"/>
        <v>0</v>
      </c>
      <c r="W2770" s="60"/>
      <c r="X2770" s="6"/>
    </row>
    <row r="2771" spans="1:24" s="35" customFormat="1" ht="15.75" customHeight="1" x14ac:dyDescent="0.25">
      <c r="A2771" s="33" t="s">
        <v>296</v>
      </c>
      <c r="B2771" s="33" t="s">
        <v>331</v>
      </c>
      <c r="C2771" s="23" t="s">
        <v>100</v>
      </c>
      <c r="D2771" s="34" t="s">
        <v>101</v>
      </c>
      <c r="E2771" s="53"/>
      <c r="F2771" s="53"/>
      <c r="G2771" s="53"/>
      <c r="H2771" s="53"/>
      <c r="I2771" s="54"/>
      <c r="J2771" s="50"/>
      <c r="K2771" s="54"/>
      <c r="L2771" s="55"/>
      <c r="M2771" s="59"/>
      <c r="N2771" s="59"/>
      <c r="O2771" s="53"/>
      <c r="P2771" s="53"/>
      <c r="Q2771" s="57">
        <f t="shared" si="1082"/>
        <v>0</v>
      </c>
      <c r="R2771" s="53"/>
      <c r="S2771" s="53">
        <f t="shared" si="1086"/>
        <v>0</v>
      </c>
      <c r="T2771" s="58"/>
      <c r="U2771" s="58"/>
      <c r="V2771" s="53">
        <f t="shared" si="1083"/>
        <v>0</v>
      </c>
      <c r="W2771" s="60"/>
      <c r="X2771" s="6"/>
    </row>
    <row r="2772" spans="1:24" s="35" customFormat="1" ht="15.75" customHeight="1" x14ac:dyDescent="0.25">
      <c r="A2772" s="72" t="s">
        <v>296</v>
      </c>
      <c r="B2772" s="33" t="s">
        <v>331</v>
      </c>
      <c r="C2772" s="73" t="s">
        <v>102</v>
      </c>
      <c r="D2772" s="39" t="s">
        <v>87</v>
      </c>
      <c r="E2772" s="74"/>
      <c r="F2772" s="74"/>
      <c r="G2772" s="74"/>
      <c r="H2772" s="74"/>
      <c r="I2772" s="54"/>
      <c r="J2772" s="50"/>
      <c r="K2772" s="54"/>
      <c r="L2772" s="55"/>
      <c r="M2772" s="59"/>
      <c r="N2772" s="75"/>
      <c r="O2772" s="74"/>
      <c r="P2772" s="74"/>
      <c r="Q2772" s="57">
        <f t="shared" si="1082"/>
        <v>0</v>
      </c>
      <c r="R2772" s="74"/>
      <c r="S2772" s="53">
        <f t="shared" si="1086"/>
        <v>0</v>
      </c>
      <c r="T2772" s="58"/>
      <c r="U2772" s="58"/>
      <c r="V2772" s="53">
        <f t="shared" si="1083"/>
        <v>0</v>
      </c>
      <c r="W2772" s="143"/>
      <c r="X2772" s="76"/>
    </row>
    <row r="2773" spans="1:24" s="35" customFormat="1" ht="15.75" customHeight="1" x14ac:dyDescent="0.25">
      <c r="A2773" s="72" t="s">
        <v>296</v>
      </c>
      <c r="B2773" s="33" t="s">
        <v>331</v>
      </c>
      <c r="C2773" s="73" t="s">
        <v>102</v>
      </c>
      <c r="D2773" s="39" t="s">
        <v>103</v>
      </c>
      <c r="E2773" s="74"/>
      <c r="F2773" s="74"/>
      <c r="G2773" s="74"/>
      <c r="H2773" s="74"/>
      <c r="I2773" s="54"/>
      <c r="J2773" s="50"/>
      <c r="K2773" s="54"/>
      <c r="L2773" s="55"/>
      <c r="M2773" s="75"/>
      <c r="N2773" s="75"/>
      <c r="O2773" s="74"/>
      <c r="P2773" s="74"/>
      <c r="Q2773" s="57">
        <f t="shared" si="1082"/>
        <v>0</v>
      </c>
      <c r="R2773" s="74"/>
      <c r="S2773" s="53">
        <f t="shared" si="1086"/>
        <v>0</v>
      </c>
      <c r="T2773" s="58"/>
      <c r="U2773" s="58"/>
      <c r="V2773" s="53">
        <f t="shared" si="1083"/>
        <v>0</v>
      </c>
      <c r="W2773" s="143"/>
      <c r="X2773" s="76"/>
    </row>
    <row r="2774" spans="1:24" s="35" customFormat="1" ht="15.75" customHeight="1" x14ac:dyDescent="0.25">
      <c r="A2774" s="72" t="s">
        <v>296</v>
      </c>
      <c r="B2774" s="33" t="s">
        <v>331</v>
      </c>
      <c r="C2774" s="23" t="s">
        <v>361</v>
      </c>
      <c r="D2774" s="39" t="s">
        <v>362</v>
      </c>
      <c r="E2774" s="53">
        <v>286</v>
      </c>
      <c r="F2774" s="53">
        <f>ROUND(E2774/12*7,0)</f>
        <v>167</v>
      </c>
      <c r="G2774" s="59">
        <v>800</v>
      </c>
      <c r="H2774" s="99">
        <v>286</v>
      </c>
      <c r="I2774" s="119">
        <f>G2774-F2774</f>
        <v>633</v>
      </c>
      <c r="J2774" s="55">
        <f>ROUND(I2774/F2774*100,2)</f>
        <v>379.04</v>
      </c>
      <c r="K2774" s="54"/>
      <c r="L2774" s="55"/>
      <c r="M2774" s="75"/>
      <c r="N2774" s="75"/>
      <c r="O2774" s="74"/>
      <c r="P2774" s="74"/>
      <c r="Q2774" s="57"/>
      <c r="R2774" s="74"/>
      <c r="S2774" s="53"/>
      <c r="T2774" s="58"/>
      <c r="U2774" s="58"/>
      <c r="V2774" s="53"/>
      <c r="W2774" s="143"/>
      <c r="X2774" s="76"/>
    </row>
    <row r="2775" spans="1:24" s="35" customFormat="1" ht="15.75" customHeight="1" x14ac:dyDescent="0.25">
      <c r="A2775" s="72" t="s">
        <v>296</v>
      </c>
      <c r="B2775" s="33" t="s">
        <v>331</v>
      </c>
      <c r="C2775" s="23" t="s">
        <v>364</v>
      </c>
      <c r="D2775" s="39" t="s">
        <v>363</v>
      </c>
      <c r="E2775" s="74"/>
      <c r="F2775" s="74"/>
      <c r="G2775" s="74"/>
      <c r="H2775" s="74"/>
      <c r="I2775" s="54"/>
      <c r="J2775" s="50"/>
      <c r="K2775" s="54"/>
      <c r="L2775" s="55"/>
      <c r="M2775" s="75"/>
      <c r="N2775" s="75"/>
      <c r="O2775" s="74"/>
      <c r="P2775" s="74"/>
      <c r="Q2775" s="57"/>
      <c r="R2775" s="74"/>
      <c r="S2775" s="53"/>
      <c r="T2775" s="58"/>
      <c r="U2775" s="58"/>
      <c r="V2775" s="53"/>
      <c r="W2775" s="143"/>
      <c r="X2775" s="76"/>
    </row>
    <row r="2776" spans="1:24" s="35" customFormat="1" ht="23.25" customHeight="1" x14ac:dyDescent="0.25">
      <c r="A2776" s="72" t="s">
        <v>296</v>
      </c>
      <c r="B2776" s="21">
        <v>2</v>
      </c>
      <c r="C2776" s="73" t="s">
        <v>102</v>
      </c>
      <c r="D2776" s="40" t="s">
        <v>31</v>
      </c>
      <c r="E2776" s="68">
        <f>E2777+E2783+E2837</f>
        <v>54648</v>
      </c>
      <c r="F2776" s="68">
        <f>F2777+F2783+F2837</f>
        <v>36946.089999999997</v>
      </c>
      <c r="G2776" s="68">
        <f>G2777+G2783+G2837</f>
        <v>27808.84</v>
      </c>
      <c r="H2776" s="68">
        <f>H2777+H2783+H2837</f>
        <v>30929</v>
      </c>
      <c r="I2776" s="130">
        <f>I2777+I2783+I2837</f>
        <v>333.32</v>
      </c>
      <c r="J2776" s="55">
        <f>ROUND(I2776/F2776*100,2)</f>
        <v>0.9</v>
      </c>
      <c r="K2776" s="130">
        <f>K2777+K2783+K2837</f>
        <v>-9480.27</v>
      </c>
      <c r="L2776" s="55">
        <f>ROUND(K2776*100/-F2776,2)</f>
        <v>25.66</v>
      </c>
      <c r="M2776" s="64">
        <v>2209</v>
      </c>
      <c r="N2776" s="49">
        <f>ROUND(M2776/12*7,2)</f>
        <v>1288.58</v>
      </c>
      <c r="O2776" s="68">
        <f t="shared" ref="O2776:V2776" si="1089">O2777+O2783+O2837</f>
        <v>455</v>
      </c>
      <c r="P2776" s="68">
        <f t="shared" si="1089"/>
        <v>455</v>
      </c>
      <c r="Q2776" s="126">
        <f t="shared" si="1089"/>
        <v>0</v>
      </c>
      <c r="R2776" s="68">
        <f t="shared" si="1089"/>
        <v>43</v>
      </c>
      <c r="S2776" s="64">
        <f t="shared" si="1089"/>
        <v>26</v>
      </c>
      <c r="T2776" s="136">
        <f t="shared" si="1089"/>
        <v>17</v>
      </c>
      <c r="U2776" s="136">
        <f t="shared" si="1089"/>
        <v>17</v>
      </c>
      <c r="V2776" s="53">
        <f t="shared" si="1089"/>
        <v>0</v>
      </c>
      <c r="W2776" s="144"/>
      <c r="X2776" s="76"/>
    </row>
    <row r="2777" spans="1:24" s="35" customFormat="1" ht="23.25" customHeight="1" x14ac:dyDescent="0.25">
      <c r="A2777" s="72" t="s">
        <v>296</v>
      </c>
      <c r="B2777" s="22" t="s">
        <v>332</v>
      </c>
      <c r="C2777" s="73" t="s">
        <v>102</v>
      </c>
      <c r="D2777" s="32" t="s">
        <v>32</v>
      </c>
      <c r="E2777" s="64">
        <f>SUM(E2778:E2782)</f>
        <v>6723</v>
      </c>
      <c r="F2777" s="64">
        <f>SUM(F2778:F2782)</f>
        <v>3921</v>
      </c>
      <c r="G2777" s="64">
        <f>SUM(G2778:G2782)</f>
        <v>0</v>
      </c>
      <c r="H2777" s="64">
        <f>SUM(H2778:H2782)</f>
        <v>3921</v>
      </c>
      <c r="I2777" s="126">
        <f>SUM(I2778:I2782)</f>
        <v>0</v>
      </c>
      <c r="J2777" s="55">
        <f>ROUND(I2777/F2777*100,2)</f>
        <v>0</v>
      </c>
      <c r="K2777" s="126">
        <f>SUM(K2778:K2782)</f>
        <v>-3921</v>
      </c>
      <c r="L2777" s="55">
        <f>ROUND(K2777*100/-F2777,2)</f>
        <v>100</v>
      </c>
      <c r="M2777" s="64"/>
      <c r="N2777" s="64"/>
      <c r="O2777" s="64">
        <f t="shared" ref="O2777:V2777" si="1090">SUM(O2778:O2782)</f>
        <v>0</v>
      </c>
      <c r="P2777" s="64">
        <f t="shared" si="1090"/>
        <v>0</v>
      </c>
      <c r="Q2777" s="126">
        <f t="shared" si="1090"/>
        <v>0</v>
      </c>
      <c r="R2777" s="64">
        <f t="shared" si="1090"/>
        <v>8</v>
      </c>
      <c r="S2777" s="64">
        <f t="shared" si="1090"/>
        <v>5</v>
      </c>
      <c r="T2777" s="136">
        <f t="shared" si="1090"/>
        <v>0</v>
      </c>
      <c r="U2777" s="136">
        <f t="shared" si="1090"/>
        <v>0</v>
      </c>
      <c r="V2777" s="64">
        <f t="shared" si="1090"/>
        <v>0</v>
      </c>
      <c r="W2777" s="65"/>
      <c r="X2777" s="76"/>
    </row>
    <row r="2778" spans="1:24" s="35" customFormat="1" ht="15.75" customHeight="1" x14ac:dyDescent="0.25">
      <c r="A2778" s="72" t="s">
        <v>296</v>
      </c>
      <c r="B2778" s="33" t="s">
        <v>332</v>
      </c>
      <c r="C2778" s="73" t="s">
        <v>109</v>
      </c>
      <c r="D2778" s="34" t="s">
        <v>106</v>
      </c>
      <c r="E2778" s="53">
        <v>6723</v>
      </c>
      <c r="F2778" s="99">
        <f>561+560+560*5</f>
        <v>3921</v>
      </c>
      <c r="G2778" s="99">
        <v>0</v>
      </c>
      <c r="H2778" s="99">
        <f>561+560+560*5</f>
        <v>3921</v>
      </c>
      <c r="I2778" s="119"/>
      <c r="J2778" s="55"/>
      <c r="K2778" s="54">
        <f>G2778-F2778</f>
        <v>-3921</v>
      </c>
      <c r="L2778" s="55">
        <f>ROUND(K2778*100/-F2778,2)</f>
        <v>100</v>
      </c>
      <c r="M2778" s="75"/>
      <c r="N2778" s="75"/>
      <c r="O2778" s="74">
        <v>0</v>
      </c>
      <c r="P2778" s="74">
        <v>0</v>
      </c>
      <c r="Q2778" s="57">
        <f>O2778-P2778</f>
        <v>0</v>
      </c>
      <c r="R2778" s="74">
        <v>8</v>
      </c>
      <c r="S2778" s="53">
        <f>ROUND(R2778/12*7,0)</f>
        <v>5</v>
      </c>
      <c r="T2778" s="58">
        <v>0</v>
      </c>
      <c r="U2778" s="58">
        <v>0</v>
      </c>
      <c r="V2778" s="53">
        <f>T2778-U2778</f>
        <v>0</v>
      </c>
      <c r="W2778" s="143"/>
      <c r="X2778" s="76"/>
    </row>
    <row r="2779" spans="1:24" s="35" customFormat="1" ht="15.75" customHeight="1" x14ac:dyDescent="0.25">
      <c r="A2779" s="72" t="s">
        <v>296</v>
      </c>
      <c r="B2779" s="33" t="s">
        <v>332</v>
      </c>
      <c r="C2779" s="73" t="s">
        <v>110</v>
      </c>
      <c r="D2779" s="34" t="s">
        <v>114</v>
      </c>
      <c r="E2779" s="74"/>
      <c r="F2779" s="74"/>
      <c r="G2779" s="74"/>
      <c r="H2779" s="74"/>
      <c r="I2779" s="54"/>
      <c r="J2779" s="50"/>
      <c r="K2779" s="54"/>
      <c r="L2779" s="55"/>
      <c r="M2779" s="75"/>
      <c r="N2779" s="75"/>
      <c r="O2779" s="74"/>
      <c r="P2779" s="74"/>
      <c r="Q2779" s="57">
        <f>O2779-P2779</f>
        <v>0</v>
      </c>
      <c r="R2779" s="74"/>
      <c r="S2779" s="53">
        <f>ROUND(R2779/12*3,0)</f>
        <v>0</v>
      </c>
      <c r="T2779" s="58"/>
      <c r="U2779" s="58"/>
      <c r="V2779" s="53">
        <f>T2779-U2779</f>
        <v>0</v>
      </c>
      <c r="W2779" s="143"/>
      <c r="X2779" s="76"/>
    </row>
    <row r="2780" spans="1:24" s="35" customFormat="1" ht="15.75" customHeight="1" x14ac:dyDescent="0.25">
      <c r="A2780" s="72" t="s">
        <v>296</v>
      </c>
      <c r="B2780" s="33" t="s">
        <v>332</v>
      </c>
      <c r="C2780" s="73" t="s">
        <v>111</v>
      </c>
      <c r="D2780" s="34" t="s">
        <v>115</v>
      </c>
      <c r="E2780" s="74"/>
      <c r="F2780" s="74"/>
      <c r="G2780" s="74"/>
      <c r="H2780" s="74"/>
      <c r="I2780" s="119"/>
      <c r="J2780" s="50"/>
      <c r="K2780" s="119"/>
      <c r="L2780" s="55"/>
      <c r="M2780" s="75"/>
      <c r="N2780" s="75"/>
      <c r="O2780" s="74"/>
      <c r="P2780" s="74"/>
      <c r="Q2780" s="59">
        <f>O2780-P2780</f>
        <v>0</v>
      </c>
      <c r="R2780" s="74"/>
      <c r="S2780" s="53">
        <f>ROUND(R2780/12*3,0)</f>
        <v>0</v>
      </c>
      <c r="T2780" s="53"/>
      <c r="U2780" s="53"/>
      <c r="V2780" s="53">
        <f>T2780-U2780</f>
        <v>0</v>
      </c>
      <c r="W2780" s="143"/>
      <c r="X2780" s="76"/>
    </row>
    <row r="2781" spans="1:24" s="35" customFormat="1" ht="15.75" customHeight="1" x14ac:dyDescent="0.25">
      <c r="A2781" s="72" t="s">
        <v>296</v>
      </c>
      <c r="B2781" s="33" t="s">
        <v>332</v>
      </c>
      <c r="C2781" s="73" t="s">
        <v>113</v>
      </c>
      <c r="D2781" s="34" t="s">
        <v>116</v>
      </c>
      <c r="E2781" s="74"/>
      <c r="F2781" s="74"/>
      <c r="G2781" s="74"/>
      <c r="H2781" s="74"/>
      <c r="I2781" s="119"/>
      <c r="J2781" s="55"/>
      <c r="K2781" s="119"/>
      <c r="L2781" s="55"/>
      <c r="M2781" s="75"/>
      <c r="N2781" s="75"/>
      <c r="O2781" s="74"/>
      <c r="P2781" s="74"/>
      <c r="Q2781" s="59">
        <f>O2781-P2781</f>
        <v>0</v>
      </c>
      <c r="R2781" s="74"/>
      <c r="S2781" s="53">
        <f>ROUND(R2781/12*3,0)</f>
        <v>0</v>
      </c>
      <c r="T2781" s="53"/>
      <c r="U2781" s="53"/>
      <c r="V2781" s="53">
        <f>T2781-U2781</f>
        <v>0</v>
      </c>
      <c r="W2781" s="143"/>
      <c r="X2781" s="76"/>
    </row>
    <row r="2782" spans="1:24" s="35" customFormat="1" ht="15.75" customHeight="1" x14ac:dyDescent="0.25">
      <c r="A2782" s="72" t="s">
        <v>296</v>
      </c>
      <c r="B2782" s="33" t="s">
        <v>332</v>
      </c>
      <c r="C2782" s="73" t="s">
        <v>112</v>
      </c>
      <c r="D2782" s="34" t="s">
        <v>117</v>
      </c>
      <c r="E2782" s="74"/>
      <c r="F2782" s="153"/>
      <c r="G2782" s="74"/>
      <c r="H2782" s="74"/>
      <c r="I2782" s="54"/>
      <c r="J2782" s="50"/>
      <c r="K2782" s="54"/>
      <c r="L2782" s="55"/>
      <c r="M2782" s="75"/>
      <c r="N2782" s="75"/>
      <c r="O2782" s="74"/>
      <c r="P2782" s="74"/>
      <c r="Q2782" s="57">
        <f>O2782-P2782</f>
        <v>0</v>
      </c>
      <c r="R2782" s="74"/>
      <c r="S2782" s="53">
        <f>ROUND(R2782/12*3,0)</f>
        <v>0</v>
      </c>
      <c r="T2782" s="58"/>
      <c r="U2782" s="58"/>
      <c r="V2782" s="53">
        <f>T2782-U2782</f>
        <v>0</v>
      </c>
      <c r="W2782" s="143"/>
      <c r="X2782" s="76"/>
    </row>
    <row r="2783" spans="1:24" s="35" customFormat="1" ht="24" customHeight="1" x14ac:dyDescent="0.25">
      <c r="A2783" s="72" t="s">
        <v>296</v>
      </c>
      <c r="B2783" s="22" t="s">
        <v>333</v>
      </c>
      <c r="C2783" s="73" t="s">
        <v>102</v>
      </c>
      <c r="D2783" s="41" t="s">
        <v>33</v>
      </c>
      <c r="E2783" s="64">
        <f>SUM(E2784:E2836)</f>
        <v>24811</v>
      </c>
      <c r="F2783" s="64">
        <f>SUM(F2784:F2836)</f>
        <v>14473.09</v>
      </c>
      <c r="G2783" s="64">
        <f>SUM(G2784:G2836)</f>
        <v>9082</v>
      </c>
      <c r="H2783" s="64">
        <f>SUM(H2784:H2836)</f>
        <v>9082</v>
      </c>
      <c r="I2783" s="126">
        <f>SUM(I2784:I2836)</f>
        <v>0</v>
      </c>
      <c r="J2783" s="55">
        <f>ROUND(I2783/F2783*100,2)</f>
        <v>0</v>
      </c>
      <c r="K2783" s="126">
        <f>SUM(K2784:K2836)</f>
        <v>-5391.09</v>
      </c>
      <c r="L2783" s="55">
        <f>ROUND(K2783*100/-F2783,2)</f>
        <v>37.25</v>
      </c>
      <c r="M2783" s="64"/>
      <c r="N2783" s="64"/>
      <c r="O2783" s="64">
        <f t="shared" ref="O2783:V2783" si="1091">SUM(O2784:O2836)</f>
        <v>455</v>
      </c>
      <c r="P2783" s="64">
        <f t="shared" si="1091"/>
        <v>455</v>
      </c>
      <c r="Q2783" s="126">
        <f t="shared" si="1091"/>
        <v>0</v>
      </c>
      <c r="R2783" s="64">
        <f t="shared" si="1091"/>
        <v>35</v>
      </c>
      <c r="S2783" s="64">
        <f t="shared" si="1091"/>
        <v>21</v>
      </c>
      <c r="T2783" s="136">
        <f t="shared" si="1091"/>
        <v>17</v>
      </c>
      <c r="U2783" s="136">
        <f t="shared" si="1091"/>
        <v>17</v>
      </c>
      <c r="V2783" s="64">
        <f t="shared" si="1091"/>
        <v>0</v>
      </c>
      <c r="W2783" s="65"/>
      <c r="X2783" s="76"/>
    </row>
    <row r="2784" spans="1:24" s="35" customFormat="1" ht="15.75" customHeight="1" x14ac:dyDescent="0.25">
      <c r="A2784" s="72" t="s">
        <v>296</v>
      </c>
      <c r="B2784" s="33" t="s">
        <v>333</v>
      </c>
      <c r="C2784" s="78" t="s">
        <v>139</v>
      </c>
      <c r="D2784" s="43" t="s">
        <v>119</v>
      </c>
      <c r="E2784" s="53">
        <v>749</v>
      </c>
      <c r="F2784" s="53">
        <f t="shared" ref="F2784:F2785" si="1092">ROUND(E2784/12*7,2)</f>
        <v>436.92</v>
      </c>
      <c r="G2784" s="99">
        <v>0</v>
      </c>
      <c r="H2784" s="99">
        <v>0</v>
      </c>
      <c r="I2784" s="119"/>
      <c r="J2784" s="55"/>
      <c r="K2784" s="54">
        <f t="shared" ref="K2784:K2785" si="1093">G2784-F2784</f>
        <v>-436.92</v>
      </c>
      <c r="L2784" s="55">
        <f t="shared" ref="L2784:L2785" si="1094">ROUND(K2784*100/-F2784,2)</f>
        <v>100</v>
      </c>
      <c r="M2784" s="75"/>
      <c r="N2784" s="75"/>
      <c r="O2784" s="74"/>
      <c r="P2784" s="74"/>
      <c r="Q2784" s="57">
        <f t="shared" ref="Q2784:Q2815" si="1095">O2784-P2784</f>
        <v>0</v>
      </c>
      <c r="R2784" s="74">
        <v>1</v>
      </c>
      <c r="S2784" s="53">
        <f t="shared" ref="S2784:S2785" si="1096">ROUND(R2784/12*7,0)</f>
        <v>1</v>
      </c>
      <c r="T2784" s="58"/>
      <c r="U2784" s="58"/>
      <c r="V2784" s="53">
        <f t="shared" ref="V2784:V2815" si="1097">T2784-U2784</f>
        <v>0</v>
      </c>
      <c r="W2784" s="143"/>
      <c r="X2784" s="76"/>
    </row>
    <row r="2785" spans="1:24" s="35" customFormat="1" ht="15.75" customHeight="1" x14ac:dyDescent="0.25">
      <c r="A2785" s="72" t="s">
        <v>296</v>
      </c>
      <c r="B2785" s="33" t="s">
        <v>333</v>
      </c>
      <c r="C2785" s="78" t="s">
        <v>140</v>
      </c>
      <c r="D2785" s="43" t="s">
        <v>120</v>
      </c>
      <c r="E2785" s="53">
        <v>24062</v>
      </c>
      <c r="F2785" s="53">
        <f t="shared" si="1092"/>
        <v>14036.17</v>
      </c>
      <c r="G2785" s="99">
        <v>9082</v>
      </c>
      <c r="H2785" s="99">
        <v>9082</v>
      </c>
      <c r="I2785" s="119"/>
      <c r="J2785" s="55"/>
      <c r="K2785" s="54">
        <f t="shared" si="1093"/>
        <v>-4954.17</v>
      </c>
      <c r="L2785" s="55">
        <f t="shared" si="1094"/>
        <v>35.299999999999997</v>
      </c>
      <c r="M2785" s="75"/>
      <c r="N2785" s="75"/>
      <c r="O2785" s="74">
        <v>455</v>
      </c>
      <c r="P2785" s="74">
        <v>455</v>
      </c>
      <c r="Q2785" s="57">
        <f t="shared" si="1095"/>
        <v>0</v>
      </c>
      <c r="R2785" s="74">
        <v>34</v>
      </c>
      <c r="S2785" s="53">
        <f t="shared" si="1096"/>
        <v>20</v>
      </c>
      <c r="T2785" s="58">
        <v>17</v>
      </c>
      <c r="U2785" s="58">
        <v>17</v>
      </c>
      <c r="V2785" s="53">
        <f t="shared" si="1097"/>
        <v>0</v>
      </c>
      <c r="W2785" s="143"/>
      <c r="X2785" s="76"/>
    </row>
    <row r="2786" spans="1:24" s="35" customFormat="1" ht="15.75" customHeight="1" x14ac:dyDescent="0.25">
      <c r="A2786" s="72" t="s">
        <v>296</v>
      </c>
      <c r="B2786" s="33" t="s">
        <v>333</v>
      </c>
      <c r="C2786" s="78" t="s">
        <v>141</v>
      </c>
      <c r="D2786" s="43" t="s">
        <v>142</v>
      </c>
      <c r="E2786" s="74"/>
      <c r="F2786" s="74"/>
      <c r="G2786" s="74"/>
      <c r="H2786" s="74"/>
      <c r="I2786" s="54"/>
      <c r="J2786" s="50"/>
      <c r="K2786" s="54"/>
      <c r="L2786" s="55"/>
      <c r="M2786" s="75"/>
      <c r="N2786" s="75"/>
      <c r="O2786" s="74"/>
      <c r="P2786" s="74"/>
      <c r="Q2786" s="57">
        <f t="shared" si="1095"/>
        <v>0</v>
      </c>
      <c r="R2786" s="74"/>
      <c r="S2786" s="53">
        <f t="shared" ref="S2786:S2817" si="1098">ROUND(R2786/12*3,0)</f>
        <v>0</v>
      </c>
      <c r="T2786" s="58"/>
      <c r="U2786" s="58"/>
      <c r="V2786" s="53">
        <f t="shared" si="1097"/>
        <v>0</v>
      </c>
      <c r="W2786" s="143"/>
      <c r="X2786" s="76"/>
    </row>
    <row r="2787" spans="1:24" s="35" customFormat="1" ht="15.75" customHeight="1" x14ac:dyDescent="0.25">
      <c r="A2787" s="72" t="s">
        <v>296</v>
      </c>
      <c r="B2787" s="33" t="s">
        <v>333</v>
      </c>
      <c r="C2787" s="78" t="s">
        <v>143</v>
      </c>
      <c r="D2787" s="43" t="s">
        <v>144</v>
      </c>
      <c r="E2787" s="74"/>
      <c r="F2787" s="74"/>
      <c r="G2787" s="74"/>
      <c r="H2787" s="74"/>
      <c r="I2787" s="119"/>
      <c r="J2787" s="50"/>
      <c r="K2787" s="119"/>
      <c r="L2787" s="55"/>
      <c r="M2787" s="75"/>
      <c r="N2787" s="75"/>
      <c r="O2787" s="74"/>
      <c r="P2787" s="74"/>
      <c r="Q2787" s="59">
        <f t="shared" si="1095"/>
        <v>0</v>
      </c>
      <c r="R2787" s="74"/>
      <c r="S2787" s="53">
        <f t="shared" si="1098"/>
        <v>0</v>
      </c>
      <c r="T2787" s="53"/>
      <c r="U2787" s="53"/>
      <c r="V2787" s="53">
        <f t="shared" si="1097"/>
        <v>0</v>
      </c>
      <c r="W2787" s="143"/>
      <c r="X2787" s="76"/>
    </row>
    <row r="2788" spans="1:24" s="35" customFormat="1" ht="15.75" customHeight="1" x14ac:dyDescent="0.25">
      <c r="A2788" s="72" t="s">
        <v>296</v>
      </c>
      <c r="B2788" s="33" t="s">
        <v>333</v>
      </c>
      <c r="C2788" s="78" t="s">
        <v>145</v>
      </c>
      <c r="D2788" s="43" t="s">
        <v>146</v>
      </c>
      <c r="E2788" s="74"/>
      <c r="F2788" s="74"/>
      <c r="G2788" s="74"/>
      <c r="H2788" s="74"/>
      <c r="I2788" s="181"/>
      <c r="J2788" s="182"/>
      <c r="K2788" s="181"/>
      <c r="L2788" s="182"/>
      <c r="M2788" s="75"/>
      <c r="N2788" s="75"/>
      <c r="O2788" s="74"/>
      <c r="P2788" s="74"/>
      <c r="Q2788" s="57">
        <f t="shared" si="1095"/>
        <v>0</v>
      </c>
      <c r="R2788" s="74"/>
      <c r="S2788" s="53">
        <f t="shared" si="1098"/>
        <v>0</v>
      </c>
      <c r="T2788" s="58"/>
      <c r="U2788" s="58"/>
      <c r="V2788" s="53">
        <f t="shared" si="1097"/>
        <v>0</v>
      </c>
      <c r="W2788" s="143"/>
      <c r="X2788" s="76"/>
    </row>
    <row r="2789" spans="1:24" s="35" customFormat="1" ht="15.75" customHeight="1" x14ac:dyDescent="0.25">
      <c r="A2789" s="72" t="s">
        <v>296</v>
      </c>
      <c r="B2789" s="33" t="s">
        <v>333</v>
      </c>
      <c r="C2789" s="78" t="s">
        <v>147</v>
      </c>
      <c r="D2789" s="43" t="s">
        <v>148</v>
      </c>
      <c r="E2789" s="74"/>
      <c r="F2789" s="74"/>
      <c r="G2789" s="74"/>
      <c r="H2789" s="74"/>
      <c r="I2789" s="54"/>
      <c r="J2789" s="50"/>
      <c r="K2789" s="54"/>
      <c r="L2789" s="55"/>
      <c r="M2789" s="75"/>
      <c r="N2789" s="75"/>
      <c r="O2789" s="74"/>
      <c r="P2789" s="74"/>
      <c r="Q2789" s="57">
        <f t="shared" si="1095"/>
        <v>0</v>
      </c>
      <c r="R2789" s="74"/>
      <c r="S2789" s="53">
        <f t="shared" si="1098"/>
        <v>0</v>
      </c>
      <c r="T2789" s="58"/>
      <c r="U2789" s="58"/>
      <c r="V2789" s="53">
        <f t="shared" si="1097"/>
        <v>0</v>
      </c>
      <c r="W2789" s="143"/>
      <c r="X2789" s="76"/>
    </row>
    <row r="2790" spans="1:24" s="35" customFormat="1" ht="15.75" customHeight="1" x14ac:dyDescent="0.25">
      <c r="A2790" s="72" t="s">
        <v>296</v>
      </c>
      <c r="B2790" s="33" t="s">
        <v>333</v>
      </c>
      <c r="C2790" s="78" t="s">
        <v>149</v>
      </c>
      <c r="D2790" s="43" t="s">
        <v>150</v>
      </c>
      <c r="E2790" s="74"/>
      <c r="F2790" s="74"/>
      <c r="G2790" s="74"/>
      <c r="H2790" s="74"/>
      <c r="I2790" s="54"/>
      <c r="J2790" s="50"/>
      <c r="K2790" s="54"/>
      <c r="L2790" s="55"/>
      <c r="M2790" s="75"/>
      <c r="N2790" s="75"/>
      <c r="O2790" s="74"/>
      <c r="P2790" s="74"/>
      <c r="Q2790" s="57">
        <f t="shared" si="1095"/>
        <v>0</v>
      </c>
      <c r="R2790" s="74"/>
      <c r="S2790" s="53">
        <f t="shared" si="1098"/>
        <v>0</v>
      </c>
      <c r="T2790" s="58"/>
      <c r="U2790" s="58"/>
      <c r="V2790" s="53">
        <f t="shared" si="1097"/>
        <v>0</v>
      </c>
      <c r="W2790" s="143"/>
      <c r="X2790" s="76"/>
    </row>
    <row r="2791" spans="1:24" s="35" customFormat="1" ht="15.75" customHeight="1" x14ac:dyDescent="0.25">
      <c r="A2791" s="72" t="s">
        <v>296</v>
      </c>
      <c r="B2791" s="33" t="s">
        <v>333</v>
      </c>
      <c r="C2791" s="78" t="s">
        <v>130</v>
      </c>
      <c r="D2791" s="43" t="s">
        <v>151</v>
      </c>
      <c r="E2791" s="74"/>
      <c r="F2791" s="74"/>
      <c r="G2791" s="74"/>
      <c r="H2791" s="74"/>
      <c r="I2791" s="54"/>
      <c r="J2791" s="50"/>
      <c r="K2791" s="54"/>
      <c r="L2791" s="55"/>
      <c r="M2791" s="75"/>
      <c r="N2791" s="75"/>
      <c r="O2791" s="74"/>
      <c r="P2791" s="74"/>
      <c r="Q2791" s="57">
        <f t="shared" si="1095"/>
        <v>0</v>
      </c>
      <c r="R2791" s="74"/>
      <c r="S2791" s="53">
        <f t="shared" si="1098"/>
        <v>0</v>
      </c>
      <c r="T2791" s="58"/>
      <c r="U2791" s="58"/>
      <c r="V2791" s="53">
        <f t="shared" si="1097"/>
        <v>0</v>
      </c>
      <c r="W2791" s="143"/>
      <c r="X2791" s="76"/>
    </row>
    <row r="2792" spans="1:24" s="35" customFormat="1" ht="15.75" customHeight="1" x14ac:dyDescent="0.25">
      <c r="A2792" s="72" t="s">
        <v>296</v>
      </c>
      <c r="B2792" s="33" t="s">
        <v>333</v>
      </c>
      <c r="C2792" s="78" t="s">
        <v>174</v>
      </c>
      <c r="D2792" s="43" t="s">
        <v>175</v>
      </c>
      <c r="E2792" s="74"/>
      <c r="F2792" s="74"/>
      <c r="G2792" s="74"/>
      <c r="H2792" s="74"/>
      <c r="I2792" s="54"/>
      <c r="J2792" s="50"/>
      <c r="K2792" s="54"/>
      <c r="L2792" s="55"/>
      <c r="M2792" s="75"/>
      <c r="N2792" s="75"/>
      <c r="O2792" s="74"/>
      <c r="P2792" s="74"/>
      <c r="Q2792" s="57">
        <f t="shared" si="1095"/>
        <v>0</v>
      </c>
      <c r="R2792" s="74"/>
      <c r="S2792" s="53">
        <f t="shared" si="1098"/>
        <v>0</v>
      </c>
      <c r="T2792" s="58"/>
      <c r="U2792" s="58"/>
      <c r="V2792" s="53">
        <f t="shared" si="1097"/>
        <v>0</v>
      </c>
      <c r="W2792" s="143"/>
      <c r="X2792" s="76"/>
    </row>
    <row r="2793" spans="1:24" s="35" customFormat="1" ht="15.75" customHeight="1" x14ac:dyDescent="0.25">
      <c r="A2793" s="72" t="s">
        <v>296</v>
      </c>
      <c r="B2793" s="33" t="s">
        <v>333</v>
      </c>
      <c r="C2793" s="78" t="s">
        <v>129</v>
      </c>
      <c r="D2793" s="43" t="s">
        <v>152</v>
      </c>
      <c r="E2793" s="74"/>
      <c r="F2793" s="74"/>
      <c r="G2793" s="74"/>
      <c r="H2793" s="74"/>
      <c r="I2793" s="54"/>
      <c r="J2793" s="50"/>
      <c r="K2793" s="54"/>
      <c r="L2793" s="55"/>
      <c r="M2793" s="75"/>
      <c r="N2793" s="75"/>
      <c r="O2793" s="74"/>
      <c r="P2793" s="74"/>
      <c r="Q2793" s="57">
        <f t="shared" si="1095"/>
        <v>0</v>
      </c>
      <c r="R2793" s="74"/>
      <c r="S2793" s="53">
        <f t="shared" si="1098"/>
        <v>0</v>
      </c>
      <c r="T2793" s="58"/>
      <c r="U2793" s="58"/>
      <c r="V2793" s="53">
        <f t="shared" si="1097"/>
        <v>0</v>
      </c>
      <c r="W2793" s="143"/>
      <c r="X2793" s="76"/>
    </row>
    <row r="2794" spans="1:24" s="35" customFormat="1" ht="15.75" customHeight="1" x14ac:dyDescent="0.25">
      <c r="A2794" s="72" t="s">
        <v>296</v>
      </c>
      <c r="B2794" s="33" t="s">
        <v>333</v>
      </c>
      <c r="C2794" s="78" t="s">
        <v>176</v>
      </c>
      <c r="D2794" s="43" t="s">
        <v>177</v>
      </c>
      <c r="E2794" s="74"/>
      <c r="F2794" s="74"/>
      <c r="G2794" s="74"/>
      <c r="H2794" s="74"/>
      <c r="I2794" s="54"/>
      <c r="J2794" s="50"/>
      <c r="K2794" s="54"/>
      <c r="L2794" s="55"/>
      <c r="M2794" s="75"/>
      <c r="N2794" s="75"/>
      <c r="O2794" s="74"/>
      <c r="P2794" s="74"/>
      <c r="Q2794" s="57">
        <f t="shared" si="1095"/>
        <v>0</v>
      </c>
      <c r="R2794" s="74"/>
      <c r="S2794" s="53">
        <f t="shared" si="1098"/>
        <v>0</v>
      </c>
      <c r="T2794" s="58"/>
      <c r="U2794" s="58"/>
      <c r="V2794" s="53">
        <f t="shared" si="1097"/>
        <v>0</v>
      </c>
      <c r="W2794" s="143"/>
      <c r="X2794" s="76"/>
    </row>
    <row r="2795" spans="1:24" s="35" customFormat="1" ht="15.75" customHeight="1" x14ac:dyDescent="0.25">
      <c r="A2795" s="72" t="s">
        <v>296</v>
      </c>
      <c r="B2795" s="33" t="s">
        <v>333</v>
      </c>
      <c r="C2795" s="78" t="s">
        <v>131</v>
      </c>
      <c r="D2795" s="43" t="s">
        <v>153</v>
      </c>
      <c r="E2795" s="74"/>
      <c r="F2795" s="74"/>
      <c r="G2795" s="74"/>
      <c r="H2795" s="74"/>
      <c r="I2795" s="54"/>
      <c r="J2795" s="50"/>
      <c r="K2795" s="54"/>
      <c r="L2795" s="55"/>
      <c r="M2795" s="75"/>
      <c r="N2795" s="75"/>
      <c r="O2795" s="74"/>
      <c r="P2795" s="74"/>
      <c r="Q2795" s="57">
        <f t="shared" si="1095"/>
        <v>0</v>
      </c>
      <c r="R2795" s="74"/>
      <c r="S2795" s="53">
        <f t="shared" si="1098"/>
        <v>0</v>
      </c>
      <c r="T2795" s="58"/>
      <c r="U2795" s="58"/>
      <c r="V2795" s="53">
        <f t="shared" si="1097"/>
        <v>0</v>
      </c>
      <c r="W2795" s="143"/>
      <c r="X2795" s="76"/>
    </row>
    <row r="2796" spans="1:24" s="35" customFormat="1" ht="15.75" customHeight="1" x14ac:dyDescent="0.25">
      <c r="A2796" s="72" t="s">
        <v>296</v>
      </c>
      <c r="B2796" s="33" t="s">
        <v>333</v>
      </c>
      <c r="C2796" s="78" t="s">
        <v>178</v>
      </c>
      <c r="D2796" s="43" t="s">
        <v>179</v>
      </c>
      <c r="E2796" s="74"/>
      <c r="F2796" s="74"/>
      <c r="G2796" s="74"/>
      <c r="H2796" s="74"/>
      <c r="I2796" s="54"/>
      <c r="J2796" s="50"/>
      <c r="K2796" s="54"/>
      <c r="L2796" s="55"/>
      <c r="M2796" s="75"/>
      <c r="N2796" s="75"/>
      <c r="O2796" s="74"/>
      <c r="P2796" s="74"/>
      <c r="Q2796" s="57">
        <f t="shared" si="1095"/>
        <v>0</v>
      </c>
      <c r="R2796" s="74"/>
      <c r="S2796" s="53">
        <f t="shared" si="1098"/>
        <v>0</v>
      </c>
      <c r="T2796" s="58"/>
      <c r="U2796" s="58"/>
      <c r="V2796" s="53">
        <f t="shared" si="1097"/>
        <v>0</v>
      </c>
      <c r="W2796" s="143"/>
      <c r="X2796" s="76"/>
    </row>
    <row r="2797" spans="1:24" s="35" customFormat="1" ht="15.75" customHeight="1" x14ac:dyDescent="0.25">
      <c r="A2797" s="72" t="s">
        <v>296</v>
      </c>
      <c r="B2797" s="33" t="s">
        <v>333</v>
      </c>
      <c r="C2797" s="78" t="s">
        <v>132</v>
      </c>
      <c r="D2797" s="43" t="s">
        <v>154</v>
      </c>
      <c r="E2797" s="74"/>
      <c r="F2797" s="74"/>
      <c r="G2797" s="74"/>
      <c r="H2797" s="74"/>
      <c r="I2797" s="54"/>
      <c r="J2797" s="50"/>
      <c r="K2797" s="54"/>
      <c r="L2797" s="55"/>
      <c r="M2797" s="75"/>
      <c r="N2797" s="75"/>
      <c r="O2797" s="74"/>
      <c r="P2797" s="74"/>
      <c r="Q2797" s="57">
        <f t="shared" si="1095"/>
        <v>0</v>
      </c>
      <c r="R2797" s="74"/>
      <c r="S2797" s="53">
        <f t="shared" si="1098"/>
        <v>0</v>
      </c>
      <c r="T2797" s="58"/>
      <c r="U2797" s="58"/>
      <c r="V2797" s="53">
        <f t="shared" si="1097"/>
        <v>0</v>
      </c>
      <c r="W2797" s="143"/>
      <c r="X2797" s="76"/>
    </row>
    <row r="2798" spans="1:24" s="35" customFormat="1" ht="15.75" customHeight="1" x14ac:dyDescent="0.25">
      <c r="A2798" s="72" t="s">
        <v>296</v>
      </c>
      <c r="B2798" s="33" t="s">
        <v>333</v>
      </c>
      <c r="C2798" s="78" t="s">
        <v>133</v>
      </c>
      <c r="D2798" s="43" t="s">
        <v>155</v>
      </c>
      <c r="E2798" s="74"/>
      <c r="F2798" s="74"/>
      <c r="G2798" s="74"/>
      <c r="H2798" s="74"/>
      <c r="I2798" s="54"/>
      <c r="J2798" s="50"/>
      <c r="K2798" s="54"/>
      <c r="L2798" s="55"/>
      <c r="M2798" s="75"/>
      <c r="N2798" s="75"/>
      <c r="O2798" s="74"/>
      <c r="P2798" s="74"/>
      <c r="Q2798" s="57">
        <f t="shared" si="1095"/>
        <v>0</v>
      </c>
      <c r="R2798" s="74"/>
      <c r="S2798" s="53">
        <f t="shared" si="1098"/>
        <v>0</v>
      </c>
      <c r="T2798" s="58"/>
      <c r="U2798" s="58"/>
      <c r="V2798" s="53">
        <f t="shared" si="1097"/>
        <v>0</v>
      </c>
      <c r="W2798" s="143"/>
      <c r="X2798" s="76"/>
    </row>
    <row r="2799" spans="1:24" s="35" customFormat="1" ht="15.75" customHeight="1" x14ac:dyDescent="0.25">
      <c r="A2799" s="72" t="s">
        <v>296</v>
      </c>
      <c r="B2799" s="33" t="s">
        <v>333</v>
      </c>
      <c r="C2799" s="78" t="s">
        <v>135</v>
      </c>
      <c r="D2799" s="43" t="s">
        <v>156</v>
      </c>
      <c r="E2799" s="74"/>
      <c r="F2799" s="74"/>
      <c r="G2799" s="74"/>
      <c r="H2799" s="74"/>
      <c r="I2799" s="54"/>
      <c r="J2799" s="50"/>
      <c r="K2799" s="54"/>
      <c r="L2799" s="55"/>
      <c r="M2799" s="75"/>
      <c r="N2799" s="75"/>
      <c r="O2799" s="74"/>
      <c r="P2799" s="74"/>
      <c r="Q2799" s="57">
        <f t="shared" si="1095"/>
        <v>0</v>
      </c>
      <c r="R2799" s="74"/>
      <c r="S2799" s="53">
        <f t="shared" si="1098"/>
        <v>0</v>
      </c>
      <c r="T2799" s="58"/>
      <c r="U2799" s="58"/>
      <c r="V2799" s="53">
        <f t="shared" si="1097"/>
        <v>0</v>
      </c>
      <c r="W2799" s="143"/>
      <c r="X2799" s="76"/>
    </row>
    <row r="2800" spans="1:24" s="35" customFormat="1" ht="15.75" customHeight="1" x14ac:dyDescent="0.25">
      <c r="A2800" s="72" t="s">
        <v>296</v>
      </c>
      <c r="B2800" s="33" t="s">
        <v>333</v>
      </c>
      <c r="C2800" s="78" t="s">
        <v>136</v>
      </c>
      <c r="D2800" s="43" t="s">
        <v>157</v>
      </c>
      <c r="E2800" s="74"/>
      <c r="F2800" s="74"/>
      <c r="G2800" s="74"/>
      <c r="H2800" s="74"/>
      <c r="I2800" s="54"/>
      <c r="J2800" s="50"/>
      <c r="K2800" s="54"/>
      <c r="L2800" s="55"/>
      <c r="M2800" s="75"/>
      <c r="N2800" s="75"/>
      <c r="O2800" s="74"/>
      <c r="P2800" s="74"/>
      <c r="Q2800" s="57">
        <f t="shared" si="1095"/>
        <v>0</v>
      </c>
      <c r="R2800" s="74"/>
      <c r="S2800" s="53">
        <f t="shared" si="1098"/>
        <v>0</v>
      </c>
      <c r="T2800" s="58"/>
      <c r="U2800" s="58"/>
      <c r="V2800" s="53">
        <f t="shared" si="1097"/>
        <v>0</v>
      </c>
      <c r="W2800" s="143"/>
      <c r="X2800" s="76"/>
    </row>
    <row r="2801" spans="1:24" s="35" customFormat="1" ht="15.75" customHeight="1" x14ac:dyDescent="0.25">
      <c r="A2801" s="72" t="s">
        <v>296</v>
      </c>
      <c r="B2801" s="33" t="s">
        <v>333</v>
      </c>
      <c r="C2801" s="78" t="s">
        <v>134</v>
      </c>
      <c r="D2801" s="43" t="s">
        <v>158</v>
      </c>
      <c r="E2801" s="74"/>
      <c r="F2801" s="74"/>
      <c r="G2801" s="74"/>
      <c r="H2801" s="74"/>
      <c r="I2801" s="54"/>
      <c r="J2801" s="50"/>
      <c r="K2801" s="54"/>
      <c r="L2801" s="55"/>
      <c r="M2801" s="75"/>
      <c r="N2801" s="75"/>
      <c r="O2801" s="74"/>
      <c r="P2801" s="74"/>
      <c r="Q2801" s="57">
        <f t="shared" si="1095"/>
        <v>0</v>
      </c>
      <c r="R2801" s="74"/>
      <c r="S2801" s="53">
        <f t="shared" si="1098"/>
        <v>0</v>
      </c>
      <c r="T2801" s="58"/>
      <c r="U2801" s="58"/>
      <c r="V2801" s="53">
        <f t="shared" si="1097"/>
        <v>0</v>
      </c>
      <c r="W2801" s="143"/>
      <c r="X2801" s="76"/>
    </row>
    <row r="2802" spans="1:24" s="35" customFormat="1" ht="15.75" customHeight="1" x14ac:dyDescent="0.25">
      <c r="A2802" s="72" t="s">
        <v>296</v>
      </c>
      <c r="B2802" s="33" t="s">
        <v>333</v>
      </c>
      <c r="C2802" s="78" t="s">
        <v>138</v>
      </c>
      <c r="D2802" s="43" t="s">
        <v>159</v>
      </c>
      <c r="E2802" s="74"/>
      <c r="F2802" s="74"/>
      <c r="G2802" s="74"/>
      <c r="H2802" s="74"/>
      <c r="I2802" s="54"/>
      <c r="J2802" s="50"/>
      <c r="K2802" s="54"/>
      <c r="L2802" s="55"/>
      <c r="M2802" s="75"/>
      <c r="N2802" s="75"/>
      <c r="O2802" s="74"/>
      <c r="P2802" s="74"/>
      <c r="Q2802" s="57">
        <f t="shared" si="1095"/>
        <v>0</v>
      </c>
      <c r="R2802" s="74"/>
      <c r="S2802" s="53">
        <f t="shared" si="1098"/>
        <v>0</v>
      </c>
      <c r="T2802" s="58"/>
      <c r="U2802" s="58"/>
      <c r="V2802" s="53">
        <f t="shared" si="1097"/>
        <v>0</v>
      </c>
      <c r="W2802" s="143"/>
      <c r="X2802" s="76"/>
    </row>
    <row r="2803" spans="1:24" s="35" customFormat="1" ht="15.75" customHeight="1" x14ac:dyDescent="0.25">
      <c r="A2803" s="72" t="s">
        <v>296</v>
      </c>
      <c r="B2803" s="33" t="s">
        <v>333</v>
      </c>
      <c r="C2803" s="78" t="s">
        <v>180</v>
      </c>
      <c r="D2803" s="43" t="s">
        <v>181</v>
      </c>
      <c r="E2803" s="74"/>
      <c r="F2803" s="74"/>
      <c r="G2803" s="74"/>
      <c r="H2803" s="74"/>
      <c r="I2803" s="54"/>
      <c r="J2803" s="50"/>
      <c r="K2803" s="54"/>
      <c r="L2803" s="55"/>
      <c r="M2803" s="75"/>
      <c r="N2803" s="75"/>
      <c r="O2803" s="74"/>
      <c r="P2803" s="74"/>
      <c r="Q2803" s="57">
        <f t="shared" si="1095"/>
        <v>0</v>
      </c>
      <c r="R2803" s="74"/>
      <c r="S2803" s="53">
        <f t="shared" si="1098"/>
        <v>0</v>
      </c>
      <c r="T2803" s="58"/>
      <c r="U2803" s="58"/>
      <c r="V2803" s="53">
        <f t="shared" si="1097"/>
        <v>0</v>
      </c>
      <c r="W2803" s="143"/>
      <c r="X2803" s="76"/>
    </row>
    <row r="2804" spans="1:24" s="35" customFormat="1" ht="15.75" customHeight="1" x14ac:dyDescent="0.25">
      <c r="A2804" s="72" t="s">
        <v>296</v>
      </c>
      <c r="B2804" s="33" t="s">
        <v>333</v>
      </c>
      <c r="C2804" s="78" t="s">
        <v>137</v>
      </c>
      <c r="D2804" s="43" t="s">
        <v>160</v>
      </c>
      <c r="E2804" s="74"/>
      <c r="F2804" s="74"/>
      <c r="G2804" s="74"/>
      <c r="H2804" s="74"/>
      <c r="I2804" s="54"/>
      <c r="J2804" s="50"/>
      <c r="K2804" s="54"/>
      <c r="L2804" s="55"/>
      <c r="M2804" s="75"/>
      <c r="N2804" s="75"/>
      <c r="O2804" s="74"/>
      <c r="P2804" s="74"/>
      <c r="Q2804" s="57">
        <f t="shared" si="1095"/>
        <v>0</v>
      </c>
      <c r="R2804" s="74"/>
      <c r="S2804" s="53">
        <f t="shared" si="1098"/>
        <v>0</v>
      </c>
      <c r="T2804" s="58"/>
      <c r="U2804" s="58"/>
      <c r="V2804" s="53">
        <f t="shared" si="1097"/>
        <v>0</v>
      </c>
      <c r="W2804" s="143"/>
      <c r="X2804" s="76"/>
    </row>
    <row r="2805" spans="1:24" s="35" customFormat="1" ht="15.75" customHeight="1" x14ac:dyDescent="0.25">
      <c r="A2805" s="72" t="s">
        <v>296</v>
      </c>
      <c r="B2805" s="33" t="s">
        <v>333</v>
      </c>
      <c r="C2805" s="78" t="s">
        <v>127</v>
      </c>
      <c r="D2805" s="43" t="s">
        <v>161</v>
      </c>
      <c r="E2805" s="74"/>
      <c r="F2805" s="74"/>
      <c r="G2805" s="74"/>
      <c r="H2805" s="74"/>
      <c r="I2805" s="54"/>
      <c r="J2805" s="50"/>
      <c r="K2805" s="54"/>
      <c r="L2805" s="55"/>
      <c r="M2805" s="75"/>
      <c r="N2805" s="75"/>
      <c r="O2805" s="74"/>
      <c r="P2805" s="74"/>
      <c r="Q2805" s="57">
        <f t="shared" si="1095"/>
        <v>0</v>
      </c>
      <c r="R2805" s="74"/>
      <c r="S2805" s="53">
        <f t="shared" si="1098"/>
        <v>0</v>
      </c>
      <c r="T2805" s="58"/>
      <c r="U2805" s="58"/>
      <c r="V2805" s="53">
        <f t="shared" si="1097"/>
        <v>0</v>
      </c>
      <c r="W2805" s="143"/>
      <c r="X2805" s="76"/>
    </row>
    <row r="2806" spans="1:24" s="35" customFormat="1" ht="15.75" customHeight="1" x14ac:dyDescent="0.25">
      <c r="A2806" s="72" t="s">
        <v>296</v>
      </c>
      <c r="B2806" s="33" t="s">
        <v>333</v>
      </c>
      <c r="C2806" s="78" t="s">
        <v>126</v>
      </c>
      <c r="D2806" s="43" t="s">
        <v>162</v>
      </c>
      <c r="E2806" s="74"/>
      <c r="F2806" s="74"/>
      <c r="G2806" s="74"/>
      <c r="H2806" s="74"/>
      <c r="I2806" s="54"/>
      <c r="J2806" s="50"/>
      <c r="K2806" s="54"/>
      <c r="L2806" s="55"/>
      <c r="M2806" s="75"/>
      <c r="N2806" s="75"/>
      <c r="O2806" s="74"/>
      <c r="P2806" s="74"/>
      <c r="Q2806" s="57">
        <f t="shared" si="1095"/>
        <v>0</v>
      </c>
      <c r="R2806" s="74"/>
      <c r="S2806" s="53">
        <f t="shared" si="1098"/>
        <v>0</v>
      </c>
      <c r="T2806" s="58"/>
      <c r="U2806" s="58"/>
      <c r="V2806" s="53">
        <f t="shared" si="1097"/>
        <v>0</v>
      </c>
      <c r="W2806" s="143"/>
      <c r="X2806" s="76"/>
    </row>
    <row r="2807" spans="1:24" s="35" customFormat="1" ht="15.75" customHeight="1" x14ac:dyDescent="0.25">
      <c r="A2807" s="72" t="s">
        <v>296</v>
      </c>
      <c r="B2807" s="33" t="s">
        <v>333</v>
      </c>
      <c r="C2807" s="78" t="s">
        <v>122</v>
      </c>
      <c r="D2807" s="43" t="s">
        <v>163</v>
      </c>
      <c r="E2807" s="74"/>
      <c r="F2807" s="74"/>
      <c r="G2807" s="74"/>
      <c r="H2807" s="74"/>
      <c r="I2807" s="54"/>
      <c r="J2807" s="50"/>
      <c r="K2807" s="54"/>
      <c r="L2807" s="55"/>
      <c r="M2807" s="75"/>
      <c r="N2807" s="75"/>
      <c r="O2807" s="74"/>
      <c r="P2807" s="74"/>
      <c r="Q2807" s="57">
        <f t="shared" si="1095"/>
        <v>0</v>
      </c>
      <c r="R2807" s="74"/>
      <c r="S2807" s="53">
        <f t="shared" si="1098"/>
        <v>0</v>
      </c>
      <c r="T2807" s="58"/>
      <c r="U2807" s="58"/>
      <c r="V2807" s="53">
        <f t="shared" si="1097"/>
        <v>0</v>
      </c>
      <c r="W2807" s="143"/>
      <c r="X2807" s="76"/>
    </row>
    <row r="2808" spans="1:24" s="35" customFormat="1" ht="15.75" customHeight="1" x14ac:dyDescent="0.25">
      <c r="A2808" s="72" t="s">
        <v>296</v>
      </c>
      <c r="B2808" s="33" t="s">
        <v>333</v>
      </c>
      <c r="C2808" s="78" t="s">
        <v>123</v>
      </c>
      <c r="D2808" s="43" t="s">
        <v>164</v>
      </c>
      <c r="E2808" s="74"/>
      <c r="F2808" s="74"/>
      <c r="G2808" s="74"/>
      <c r="H2808" s="74"/>
      <c r="I2808" s="54"/>
      <c r="J2808" s="50"/>
      <c r="K2808" s="54"/>
      <c r="L2808" s="55"/>
      <c r="M2808" s="75"/>
      <c r="N2808" s="75"/>
      <c r="O2808" s="74"/>
      <c r="P2808" s="74"/>
      <c r="Q2808" s="57">
        <f t="shared" si="1095"/>
        <v>0</v>
      </c>
      <c r="R2808" s="74"/>
      <c r="S2808" s="53">
        <f t="shared" si="1098"/>
        <v>0</v>
      </c>
      <c r="T2808" s="58"/>
      <c r="U2808" s="58"/>
      <c r="V2808" s="53">
        <f t="shared" si="1097"/>
        <v>0</v>
      </c>
      <c r="W2808" s="143"/>
      <c r="X2808" s="76"/>
    </row>
    <row r="2809" spans="1:24" s="35" customFormat="1" ht="15.75" customHeight="1" x14ac:dyDescent="0.25">
      <c r="A2809" s="72" t="s">
        <v>296</v>
      </c>
      <c r="B2809" s="33" t="s">
        <v>333</v>
      </c>
      <c r="C2809" s="78" t="s">
        <v>182</v>
      </c>
      <c r="D2809" s="43" t="s">
        <v>183</v>
      </c>
      <c r="E2809" s="74"/>
      <c r="F2809" s="74"/>
      <c r="G2809" s="74"/>
      <c r="H2809" s="74"/>
      <c r="I2809" s="54"/>
      <c r="J2809" s="50"/>
      <c r="K2809" s="54"/>
      <c r="L2809" s="55"/>
      <c r="M2809" s="75"/>
      <c r="N2809" s="75"/>
      <c r="O2809" s="74"/>
      <c r="P2809" s="74"/>
      <c r="Q2809" s="57">
        <f t="shared" si="1095"/>
        <v>0</v>
      </c>
      <c r="R2809" s="74"/>
      <c r="S2809" s="53">
        <f t="shared" si="1098"/>
        <v>0</v>
      </c>
      <c r="T2809" s="58"/>
      <c r="U2809" s="58"/>
      <c r="V2809" s="53">
        <f t="shared" si="1097"/>
        <v>0</v>
      </c>
      <c r="W2809" s="143"/>
      <c r="X2809" s="76"/>
    </row>
    <row r="2810" spans="1:24" s="35" customFormat="1" ht="15.75" customHeight="1" x14ac:dyDescent="0.25">
      <c r="A2810" s="72" t="s">
        <v>296</v>
      </c>
      <c r="B2810" s="33" t="s">
        <v>333</v>
      </c>
      <c r="C2810" s="78" t="s">
        <v>184</v>
      </c>
      <c r="D2810" s="43" t="s">
        <v>185</v>
      </c>
      <c r="E2810" s="74"/>
      <c r="F2810" s="74"/>
      <c r="G2810" s="74"/>
      <c r="H2810" s="74"/>
      <c r="I2810" s="54"/>
      <c r="J2810" s="50"/>
      <c r="K2810" s="54"/>
      <c r="L2810" s="55"/>
      <c r="M2810" s="75"/>
      <c r="N2810" s="75"/>
      <c r="O2810" s="74"/>
      <c r="P2810" s="74"/>
      <c r="Q2810" s="57">
        <f t="shared" si="1095"/>
        <v>0</v>
      </c>
      <c r="R2810" s="74"/>
      <c r="S2810" s="53">
        <f t="shared" si="1098"/>
        <v>0</v>
      </c>
      <c r="T2810" s="58"/>
      <c r="U2810" s="58"/>
      <c r="V2810" s="53">
        <f t="shared" si="1097"/>
        <v>0</v>
      </c>
      <c r="W2810" s="143"/>
      <c r="X2810" s="76"/>
    </row>
    <row r="2811" spans="1:24" s="35" customFormat="1" ht="15.75" customHeight="1" x14ac:dyDescent="0.25">
      <c r="A2811" s="72" t="s">
        <v>296</v>
      </c>
      <c r="B2811" s="33" t="s">
        <v>333</v>
      </c>
      <c r="C2811" s="78" t="s">
        <v>186</v>
      </c>
      <c r="D2811" s="43" t="s">
        <v>187</v>
      </c>
      <c r="E2811" s="74"/>
      <c r="F2811" s="74"/>
      <c r="G2811" s="74"/>
      <c r="H2811" s="74"/>
      <c r="I2811" s="54"/>
      <c r="J2811" s="50"/>
      <c r="K2811" s="54"/>
      <c r="L2811" s="55"/>
      <c r="M2811" s="75"/>
      <c r="N2811" s="75"/>
      <c r="O2811" s="74"/>
      <c r="P2811" s="74"/>
      <c r="Q2811" s="57">
        <f t="shared" si="1095"/>
        <v>0</v>
      </c>
      <c r="R2811" s="74"/>
      <c r="S2811" s="53">
        <f t="shared" si="1098"/>
        <v>0</v>
      </c>
      <c r="T2811" s="58"/>
      <c r="U2811" s="58"/>
      <c r="V2811" s="53">
        <f t="shared" si="1097"/>
        <v>0</v>
      </c>
      <c r="W2811" s="143"/>
      <c r="X2811" s="76"/>
    </row>
    <row r="2812" spans="1:24" s="35" customFormat="1" ht="15.75" customHeight="1" x14ac:dyDescent="0.25">
      <c r="A2812" s="72" t="s">
        <v>296</v>
      </c>
      <c r="B2812" s="33" t="s">
        <v>333</v>
      </c>
      <c r="C2812" s="78" t="s">
        <v>188</v>
      </c>
      <c r="D2812" s="43" t="s">
        <v>189</v>
      </c>
      <c r="E2812" s="74"/>
      <c r="F2812" s="74"/>
      <c r="G2812" s="74"/>
      <c r="H2812" s="74"/>
      <c r="I2812" s="54"/>
      <c r="J2812" s="50"/>
      <c r="K2812" s="54"/>
      <c r="L2812" s="55"/>
      <c r="M2812" s="75"/>
      <c r="N2812" s="75"/>
      <c r="O2812" s="74"/>
      <c r="P2812" s="74"/>
      <c r="Q2812" s="57">
        <f t="shared" si="1095"/>
        <v>0</v>
      </c>
      <c r="R2812" s="74"/>
      <c r="S2812" s="53">
        <f t="shared" si="1098"/>
        <v>0</v>
      </c>
      <c r="T2812" s="58"/>
      <c r="U2812" s="58"/>
      <c r="V2812" s="53">
        <f t="shared" si="1097"/>
        <v>0</v>
      </c>
      <c r="W2812" s="143"/>
      <c r="X2812" s="76"/>
    </row>
    <row r="2813" spans="1:24" s="35" customFormat="1" ht="15.75" customHeight="1" x14ac:dyDescent="0.25">
      <c r="A2813" s="72" t="s">
        <v>296</v>
      </c>
      <c r="B2813" s="33" t="s">
        <v>333</v>
      </c>
      <c r="C2813" s="78" t="s">
        <v>124</v>
      </c>
      <c r="D2813" s="43" t="s">
        <v>165</v>
      </c>
      <c r="E2813" s="74"/>
      <c r="F2813" s="74"/>
      <c r="G2813" s="74"/>
      <c r="H2813" s="74"/>
      <c r="I2813" s="54"/>
      <c r="J2813" s="50"/>
      <c r="K2813" s="54"/>
      <c r="L2813" s="55"/>
      <c r="M2813" s="75"/>
      <c r="N2813" s="75"/>
      <c r="O2813" s="74"/>
      <c r="P2813" s="74"/>
      <c r="Q2813" s="57">
        <f t="shared" si="1095"/>
        <v>0</v>
      </c>
      <c r="R2813" s="74"/>
      <c r="S2813" s="53">
        <f t="shared" si="1098"/>
        <v>0</v>
      </c>
      <c r="T2813" s="58"/>
      <c r="U2813" s="58"/>
      <c r="V2813" s="53">
        <f t="shared" si="1097"/>
        <v>0</v>
      </c>
      <c r="W2813" s="143"/>
      <c r="X2813" s="76"/>
    </row>
    <row r="2814" spans="1:24" s="35" customFormat="1" ht="15.75" customHeight="1" x14ac:dyDescent="0.25">
      <c r="A2814" s="72" t="s">
        <v>296</v>
      </c>
      <c r="B2814" s="33" t="s">
        <v>333</v>
      </c>
      <c r="C2814" s="78" t="s">
        <v>125</v>
      </c>
      <c r="D2814" s="43" t="s">
        <v>166</v>
      </c>
      <c r="E2814" s="74"/>
      <c r="F2814" s="74"/>
      <c r="G2814" s="74"/>
      <c r="H2814" s="74"/>
      <c r="I2814" s="54"/>
      <c r="J2814" s="50"/>
      <c r="K2814" s="54"/>
      <c r="L2814" s="55"/>
      <c r="M2814" s="75"/>
      <c r="N2814" s="75"/>
      <c r="O2814" s="74"/>
      <c r="P2814" s="74"/>
      <c r="Q2814" s="57">
        <f t="shared" si="1095"/>
        <v>0</v>
      </c>
      <c r="R2814" s="74"/>
      <c r="S2814" s="53">
        <f t="shared" si="1098"/>
        <v>0</v>
      </c>
      <c r="T2814" s="58"/>
      <c r="U2814" s="58"/>
      <c r="V2814" s="53">
        <f t="shared" si="1097"/>
        <v>0</v>
      </c>
      <c r="W2814" s="143"/>
      <c r="X2814" s="76"/>
    </row>
    <row r="2815" spans="1:24" s="35" customFormat="1" ht="15.75" customHeight="1" x14ac:dyDescent="0.25">
      <c r="A2815" s="72" t="s">
        <v>296</v>
      </c>
      <c r="B2815" s="33" t="s">
        <v>333</v>
      </c>
      <c r="C2815" s="78" t="s">
        <v>34</v>
      </c>
      <c r="D2815" s="43" t="s">
        <v>167</v>
      </c>
      <c r="E2815" s="74"/>
      <c r="F2815" s="74"/>
      <c r="G2815" s="74"/>
      <c r="H2815" s="74"/>
      <c r="I2815" s="54"/>
      <c r="J2815" s="50"/>
      <c r="K2815" s="54"/>
      <c r="L2815" s="55"/>
      <c r="M2815" s="75"/>
      <c r="N2815" s="75"/>
      <c r="O2815" s="74"/>
      <c r="P2815" s="74"/>
      <c r="Q2815" s="57">
        <f t="shared" si="1095"/>
        <v>0</v>
      </c>
      <c r="R2815" s="74"/>
      <c r="S2815" s="53">
        <f t="shared" si="1098"/>
        <v>0</v>
      </c>
      <c r="T2815" s="58"/>
      <c r="U2815" s="58"/>
      <c r="V2815" s="53">
        <f t="shared" si="1097"/>
        <v>0</v>
      </c>
      <c r="W2815" s="143"/>
      <c r="X2815" s="76"/>
    </row>
    <row r="2816" spans="1:24" s="35" customFormat="1" ht="15.75" customHeight="1" x14ac:dyDescent="0.25">
      <c r="A2816" s="72" t="s">
        <v>296</v>
      </c>
      <c r="B2816" s="33" t="s">
        <v>333</v>
      </c>
      <c r="C2816" s="78" t="s">
        <v>35</v>
      </c>
      <c r="D2816" s="43" t="s">
        <v>168</v>
      </c>
      <c r="E2816" s="74"/>
      <c r="F2816" s="74"/>
      <c r="G2816" s="74"/>
      <c r="H2816" s="74"/>
      <c r="I2816" s="54"/>
      <c r="J2816" s="50"/>
      <c r="K2816" s="54"/>
      <c r="L2816" s="55"/>
      <c r="M2816" s="75"/>
      <c r="N2816" s="75"/>
      <c r="O2816" s="74"/>
      <c r="P2816" s="74"/>
      <c r="Q2816" s="57">
        <f t="shared" ref="Q2816:Q2836" si="1099">O2816-P2816</f>
        <v>0</v>
      </c>
      <c r="R2816" s="74"/>
      <c r="S2816" s="53">
        <f t="shared" si="1098"/>
        <v>0</v>
      </c>
      <c r="T2816" s="58"/>
      <c r="U2816" s="58"/>
      <c r="V2816" s="53">
        <f t="shared" ref="V2816:V2836" si="1100">T2816-U2816</f>
        <v>0</v>
      </c>
      <c r="W2816" s="143"/>
      <c r="X2816" s="76"/>
    </row>
    <row r="2817" spans="1:24" s="35" customFormat="1" ht="15.75" customHeight="1" x14ac:dyDescent="0.25">
      <c r="A2817" s="72" t="s">
        <v>296</v>
      </c>
      <c r="B2817" s="33" t="s">
        <v>333</v>
      </c>
      <c r="C2817" s="78" t="s">
        <v>36</v>
      </c>
      <c r="D2817" s="43" t="s">
        <v>190</v>
      </c>
      <c r="E2817" s="74"/>
      <c r="F2817" s="74"/>
      <c r="G2817" s="74"/>
      <c r="H2817" s="74"/>
      <c r="I2817" s="54"/>
      <c r="J2817" s="50"/>
      <c r="K2817" s="54"/>
      <c r="L2817" s="55"/>
      <c r="M2817" s="75"/>
      <c r="N2817" s="75"/>
      <c r="O2817" s="74"/>
      <c r="P2817" s="74"/>
      <c r="Q2817" s="57">
        <f t="shared" si="1099"/>
        <v>0</v>
      </c>
      <c r="R2817" s="74"/>
      <c r="S2817" s="53">
        <f t="shared" si="1098"/>
        <v>0</v>
      </c>
      <c r="T2817" s="58"/>
      <c r="U2817" s="58"/>
      <c r="V2817" s="53">
        <f t="shared" si="1100"/>
        <v>0</v>
      </c>
      <c r="W2817" s="143"/>
      <c r="X2817" s="76"/>
    </row>
    <row r="2818" spans="1:24" s="35" customFormat="1" ht="15.75" customHeight="1" x14ac:dyDescent="0.25">
      <c r="A2818" s="72" t="s">
        <v>296</v>
      </c>
      <c r="B2818" s="33" t="s">
        <v>333</v>
      </c>
      <c r="C2818" s="78" t="s">
        <v>37</v>
      </c>
      <c r="D2818" s="43" t="s">
        <v>191</v>
      </c>
      <c r="E2818" s="74"/>
      <c r="F2818" s="74"/>
      <c r="G2818" s="74"/>
      <c r="H2818" s="74"/>
      <c r="I2818" s="54"/>
      <c r="J2818" s="50"/>
      <c r="K2818" s="54"/>
      <c r="L2818" s="55"/>
      <c r="M2818" s="75"/>
      <c r="N2818" s="75"/>
      <c r="O2818" s="74"/>
      <c r="P2818" s="74"/>
      <c r="Q2818" s="57">
        <f t="shared" si="1099"/>
        <v>0</v>
      </c>
      <c r="R2818" s="74"/>
      <c r="S2818" s="53">
        <f t="shared" ref="S2818:S2836" si="1101">ROUND(R2818/12*3,0)</f>
        <v>0</v>
      </c>
      <c r="T2818" s="58"/>
      <c r="U2818" s="58"/>
      <c r="V2818" s="53">
        <f t="shared" si="1100"/>
        <v>0</v>
      </c>
      <c r="W2818" s="143"/>
      <c r="X2818" s="76"/>
    </row>
    <row r="2819" spans="1:24" s="35" customFormat="1" ht="15.75" customHeight="1" x14ac:dyDescent="0.25">
      <c r="A2819" s="72" t="s">
        <v>296</v>
      </c>
      <c r="B2819" s="33" t="s">
        <v>333</v>
      </c>
      <c r="C2819" s="78" t="s">
        <v>38</v>
      </c>
      <c r="D2819" s="43" t="s">
        <v>169</v>
      </c>
      <c r="E2819" s="74"/>
      <c r="F2819" s="74"/>
      <c r="G2819" s="74"/>
      <c r="H2819" s="74"/>
      <c r="I2819" s="54"/>
      <c r="J2819" s="50"/>
      <c r="K2819" s="54"/>
      <c r="L2819" s="55"/>
      <c r="M2819" s="75"/>
      <c r="N2819" s="75"/>
      <c r="O2819" s="74"/>
      <c r="P2819" s="74"/>
      <c r="Q2819" s="57">
        <f t="shared" si="1099"/>
        <v>0</v>
      </c>
      <c r="R2819" s="74"/>
      <c r="S2819" s="53">
        <f t="shared" si="1101"/>
        <v>0</v>
      </c>
      <c r="T2819" s="58"/>
      <c r="U2819" s="58"/>
      <c r="V2819" s="53">
        <f t="shared" si="1100"/>
        <v>0</v>
      </c>
      <c r="W2819" s="143"/>
      <c r="X2819" s="76"/>
    </row>
    <row r="2820" spans="1:24" s="35" customFormat="1" ht="15.75" customHeight="1" x14ac:dyDescent="0.25">
      <c r="A2820" s="72" t="s">
        <v>296</v>
      </c>
      <c r="B2820" s="33" t="s">
        <v>333</v>
      </c>
      <c r="C2820" s="78" t="s">
        <v>39</v>
      </c>
      <c r="D2820" s="43" t="s">
        <v>170</v>
      </c>
      <c r="E2820" s="74"/>
      <c r="F2820" s="74"/>
      <c r="G2820" s="74"/>
      <c r="H2820" s="74"/>
      <c r="I2820" s="54"/>
      <c r="J2820" s="50"/>
      <c r="K2820" s="54"/>
      <c r="L2820" s="55"/>
      <c r="M2820" s="75"/>
      <c r="N2820" s="75"/>
      <c r="O2820" s="74"/>
      <c r="P2820" s="74"/>
      <c r="Q2820" s="57">
        <f t="shared" si="1099"/>
        <v>0</v>
      </c>
      <c r="R2820" s="74"/>
      <c r="S2820" s="53">
        <f t="shared" si="1101"/>
        <v>0</v>
      </c>
      <c r="T2820" s="58"/>
      <c r="U2820" s="58"/>
      <c r="V2820" s="53">
        <f t="shared" si="1100"/>
        <v>0</v>
      </c>
      <c r="W2820" s="143"/>
      <c r="X2820" s="76"/>
    </row>
    <row r="2821" spans="1:24" s="35" customFormat="1" ht="15.75" customHeight="1" x14ac:dyDescent="0.25">
      <c r="A2821" s="72" t="s">
        <v>296</v>
      </c>
      <c r="B2821" s="33" t="s">
        <v>333</v>
      </c>
      <c r="C2821" s="78" t="s">
        <v>40</v>
      </c>
      <c r="D2821" s="43" t="s">
        <v>172</v>
      </c>
      <c r="E2821" s="74"/>
      <c r="F2821" s="74"/>
      <c r="G2821" s="74"/>
      <c r="H2821" s="74"/>
      <c r="I2821" s="54"/>
      <c r="J2821" s="50"/>
      <c r="K2821" s="54"/>
      <c r="L2821" s="55"/>
      <c r="M2821" s="75"/>
      <c r="N2821" s="75"/>
      <c r="O2821" s="74"/>
      <c r="P2821" s="74"/>
      <c r="Q2821" s="57">
        <f t="shared" si="1099"/>
        <v>0</v>
      </c>
      <c r="R2821" s="74"/>
      <c r="S2821" s="53">
        <f t="shared" si="1101"/>
        <v>0</v>
      </c>
      <c r="T2821" s="58"/>
      <c r="U2821" s="58"/>
      <c r="V2821" s="53">
        <f t="shared" si="1100"/>
        <v>0</v>
      </c>
      <c r="W2821" s="143"/>
      <c r="X2821" s="76"/>
    </row>
    <row r="2822" spans="1:24" s="35" customFormat="1" ht="15.75" customHeight="1" x14ac:dyDescent="0.25">
      <c r="A2822" s="72" t="s">
        <v>296</v>
      </c>
      <c r="B2822" s="33" t="s">
        <v>333</v>
      </c>
      <c r="C2822" s="78" t="s">
        <v>41</v>
      </c>
      <c r="D2822" s="43" t="s">
        <v>171</v>
      </c>
      <c r="E2822" s="74"/>
      <c r="F2822" s="74"/>
      <c r="G2822" s="74"/>
      <c r="H2822" s="74"/>
      <c r="I2822" s="54"/>
      <c r="J2822" s="50"/>
      <c r="K2822" s="54"/>
      <c r="L2822" s="55"/>
      <c r="M2822" s="75"/>
      <c r="N2822" s="75"/>
      <c r="O2822" s="74"/>
      <c r="P2822" s="74"/>
      <c r="Q2822" s="57">
        <f t="shared" si="1099"/>
        <v>0</v>
      </c>
      <c r="R2822" s="74"/>
      <c r="S2822" s="53">
        <f t="shared" si="1101"/>
        <v>0</v>
      </c>
      <c r="T2822" s="58"/>
      <c r="U2822" s="58"/>
      <c r="V2822" s="53">
        <f t="shared" si="1100"/>
        <v>0</v>
      </c>
      <c r="W2822" s="143"/>
      <c r="X2822" s="76"/>
    </row>
    <row r="2823" spans="1:24" s="35" customFormat="1" ht="15.75" customHeight="1" x14ac:dyDescent="0.25">
      <c r="A2823" s="72" t="s">
        <v>296</v>
      </c>
      <c r="B2823" s="33" t="s">
        <v>333</v>
      </c>
      <c r="C2823" s="78" t="s">
        <v>42</v>
      </c>
      <c r="D2823" s="43" t="s">
        <v>192</v>
      </c>
      <c r="E2823" s="74"/>
      <c r="F2823" s="74"/>
      <c r="G2823" s="74"/>
      <c r="H2823" s="74"/>
      <c r="I2823" s="54"/>
      <c r="J2823" s="50"/>
      <c r="K2823" s="54"/>
      <c r="L2823" s="55"/>
      <c r="M2823" s="75"/>
      <c r="N2823" s="75"/>
      <c r="O2823" s="74"/>
      <c r="P2823" s="74"/>
      <c r="Q2823" s="57">
        <f t="shared" si="1099"/>
        <v>0</v>
      </c>
      <c r="R2823" s="74"/>
      <c r="S2823" s="53">
        <f t="shared" si="1101"/>
        <v>0</v>
      </c>
      <c r="T2823" s="58"/>
      <c r="U2823" s="58"/>
      <c r="V2823" s="53">
        <f t="shared" si="1100"/>
        <v>0</v>
      </c>
      <c r="W2823" s="143"/>
      <c r="X2823" s="76"/>
    </row>
    <row r="2824" spans="1:24" s="35" customFormat="1" ht="15.75" customHeight="1" x14ac:dyDescent="0.25">
      <c r="A2824" s="72" t="s">
        <v>296</v>
      </c>
      <c r="B2824" s="33" t="s">
        <v>333</v>
      </c>
      <c r="C2824" s="78" t="s">
        <v>43</v>
      </c>
      <c r="D2824" s="43" t="s">
        <v>193</v>
      </c>
      <c r="E2824" s="74"/>
      <c r="F2824" s="74"/>
      <c r="G2824" s="74"/>
      <c r="H2824" s="74"/>
      <c r="I2824" s="54"/>
      <c r="J2824" s="50"/>
      <c r="K2824" s="54"/>
      <c r="L2824" s="55"/>
      <c r="M2824" s="75"/>
      <c r="N2824" s="75"/>
      <c r="O2824" s="74"/>
      <c r="P2824" s="74"/>
      <c r="Q2824" s="57">
        <f t="shared" si="1099"/>
        <v>0</v>
      </c>
      <c r="R2824" s="74"/>
      <c r="S2824" s="53">
        <f t="shared" si="1101"/>
        <v>0</v>
      </c>
      <c r="T2824" s="58"/>
      <c r="U2824" s="58"/>
      <c r="V2824" s="53">
        <f t="shared" si="1100"/>
        <v>0</v>
      </c>
      <c r="W2824" s="143"/>
      <c r="X2824" s="76"/>
    </row>
    <row r="2825" spans="1:24" s="35" customFormat="1" ht="15.75" customHeight="1" x14ac:dyDescent="0.25">
      <c r="A2825" s="72" t="s">
        <v>296</v>
      </c>
      <c r="B2825" s="33" t="s">
        <v>333</v>
      </c>
      <c r="C2825" s="78" t="s">
        <v>44</v>
      </c>
      <c r="D2825" s="43" t="s">
        <v>173</v>
      </c>
      <c r="E2825" s="74"/>
      <c r="F2825" s="74"/>
      <c r="G2825" s="74"/>
      <c r="H2825" s="74"/>
      <c r="I2825" s="54"/>
      <c r="J2825" s="50"/>
      <c r="K2825" s="54"/>
      <c r="L2825" s="55"/>
      <c r="M2825" s="75"/>
      <c r="N2825" s="75"/>
      <c r="O2825" s="74"/>
      <c r="P2825" s="74"/>
      <c r="Q2825" s="57">
        <f t="shared" si="1099"/>
        <v>0</v>
      </c>
      <c r="R2825" s="74"/>
      <c r="S2825" s="53">
        <f t="shared" si="1101"/>
        <v>0</v>
      </c>
      <c r="T2825" s="58"/>
      <c r="U2825" s="58"/>
      <c r="V2825" s="53">
        <f t="shared" si="1100"/>
        <v>0</v>
      </c>
      <c r="W2825" s="143"/>
      <c r="X2825" s="76"/>
    </row>
    <row r="2826" spans="1:24" s="35" customFormat="1" ht="15.75" customHeight="1" x14ac:dyDescent="0.25">
      <c r="A2826" s="72" t="s">
        <v>296</v>
      </c>
      <c r="B2826" s="33" t="s">
        <v>333</v>
      </c>
      <c r="C2826" s="78" t="s">
        <v>45</v>
      </c>
      <c r="D2826" s="43" t="s">
        <v>187</v>
      </c>
      <c r="E2826" s="74"/>
      <c r="F2826" s="74"/>
      <c r="G2826" s="74"/>
      <c r="H2826" s="74"/>
      <c r="I2826" s="54"/>
      <c r="J2826" s="50"/>
      <c r="K2826" s="54"/>
      <c r="L2826" s="55"/>
      <c r="M2826" s="75"/>
      <c r="N2826" s="75"/>
      <c r="O2826" s="74"/>
      <c r="P2826" s="74"/>
      <c r="Q2826" s="57">
        <f t="shared" si="1099"/>
        <v>0</v>
      </c>
      <c r="R2826" s="74"/>
      <c r="S2826" s="53">
        <f t="shared" si="1101"/>
        <v>0</v>
      </c>
      <c r="T2826" s="58"/>
      <c r="U2826" s="58"/>
      <c r="V2826" s="53">
        <f t="shared" si="1100"/>
        <v>0</v>
      </c>
      <c r="W2826" s="143"/>
      <c r="X2826" s="76"/>
    </row>
    <row r="2827" spans="1:24" s="35" customFormat="1" ht="15.75" customHeight="1" x14ac:dyDescent="0.25">
      <c r="A2827" s="72" t="s">
        <v>296</v>
      </c>
      <c r="B2827" s="33" t="s">
        <v>333</v>
      </c>
      <c r="C2827" s="78" t="s">
        <v>46</v>
      </c>
      <c r="D2827" s="43" t="s">
        <v>194</v>
      </c>
      <c r="E2827" s="74"/>
      <c r="F2827" s="74"/>
      <c r="G2827" s="74"/>
      <c r="H2827" s="74"/>
      <c r="I2827" s="54"/>
      <c r="J2827" s="50"/>
      <c r="K2827" s="54"/>
      <c r="L2827" s="55"/>
      <c r="M2827" s="75"/>
      <c r="N2827" s="75"/>
      <c r="O2827" s="74"/>
      <c r="P2827" s="74"/>
      <c r="Q2827" s="57">
        <f t="shared" si="1099"/>
        <v>0</v>
      </c>
      <c r="R2827" s="74"/>
      <c r="S2827" s="53">
        <f t="shared" si="1101"/>
        <v>0</v>
      </c>
      <c r="T2827" s="58"/>
      <c r="U2827" s="58"/>
      <c r="V2827" s="53">
        <f t="shared" si="1100"/>
        <v>0</v>
      </c>
      <c r="W2827" s="143"/>
      <c r="X2827" s="76"/>
    </row>
    <row r="2828" spans="1:24" s="35" customFormat="1" ht="15.75" customHeight="1" x14ac:dyDescent="0.25">
      <c r="A2828" s="72" t="s">
        <v>296</v>
      </c>
      <c r="B2828" s="33" t="s">
        <v>333</v>
      </c>
      <c r="C2828" s="78" t="s">
        <v>47</v>
      </c>
      <c r="D2828" s="43" t="s">
        <v>121</v>
      </c>
      <c r="E2828" s="74"/>
      <c r="F2828" s="74"/>
      <c r="G2828" s="74"/>
      <c r="H2828" s="74"/>
      <c r="I2828" s="54"/>
      <c r="J2828" s="50"/>
      <c r="K2828" s="54"/>
      <c r="L2828" s="55"/>
      <c r="M2828" s="75"/>
      <c r="N2828" s="75"/>
      <c r="O2828" s="74"/>
      <c r="P2828" s="74"/>
      <c r="Q2828" s="57">
        <f t="shared" si="1099"/>
        <v>0</v>
      </c>
      <c r="R2828" s="74"/>
      <c r="S2828" s="53">
        <f t="shared" si="1101"/>
        <v>0</v>
      </c>
      <c r="T2828" s="58"/>
      <c r="U2828" s="58"/>
      <c r="V2828" s="53">
        <f t="shared" si="1100"/>
        <v>0</v>
      </c>
      <c r="W2828" s="143"/>
      <c r="X2828" s="76"/>
    </row>
    <row r="2829" spans="1:24" s="35" customFormat="1" ht="15.75" customHeight="1" x14ac:dyDescent="0.25">
      <c r="A2829" s="72" t="s">
        <v>296</v>
      </c>
      <c r="B2829" s="33" t="s">
        <v>333</v>
      </c>
      <c r="C2829" s="78" t="s">
        <v>48</v>
      </c>
      <c r="D2829" s="43" t="s">
        <v>195</v>
      </c>
      <c r="E2829" s="74"/>
      <c r="F2829" s="74"/>
      <c r="G2829" s="74"/>
      <c r="H2829" s="74"/>
      <c r="I2829" s="54"/>
      <c r="J2829" s="50"/>
      <c r="K2829" s="54"/>
      <c r="L2829" s="55"/>
      <c r="M2829" s="75"/>
      <c r="N2829" s="75"/>
      <c r="O2829" s="74"/>
      <c r="P2829" s="74"/>
      <c r="Q2829" s="57">
        <f t="shared" si="1099"/>
        <v>0</v>
      </c>
      <c r="R2829" s="74"/>
      <c r="S2829" s="53">
        <f t="shared" si="1101"/>
        <v>0</v>
      </c>
      <c r="T2829" s="58"/>
      <c r="U2829" s="58"/>
      <c r="V2829" s="53">
        <f t="shared" si="1100"/>
        <v>0</v>
      </c>
      <c r="W2829" s="143"/>
      <c r="X2829" s="76"/>
    </row>
    <row r="2830" spans="1:24" s="35" customFormat="1" ht="15.75" customHeight="1" x14ac:dyDescent="0.25">
      <c r="A2830" s="72" t="s">
        <v>296</v>
      </c>
      <c r="B2830" s="33" t="s">
        <v>333</v>
      </c>
      <c r="C2830" s="78" t="s">
        <v>128</v>
      </c>
      <c r="D2830" s="43" t="s">
        <v>118</v>
      </c>
      <c r="E2830" s="74"/>
      <c r="F2830" s="74"/>
      <c r="G2830" s="74"/>
      <c r="H2830" s="74"/>
      <c r="I2830" s="54"/>
      <c r="J2830" s="50"/>
      <c r="K2830" s="54"/>
      <c r="L2830" s="55"/>
      <c r="M2830" s="75"/>
      <c r="N2830" s="75"/>
      <c r="O2830" s="74"/>
      <c r="P2830" s="74"/>
      <c r="Q2830" s="57">
        <f t="shared" si="1099"/>
        <v>0</v>
      </c>
      <c r="R2830" s="74"/>
      <c r="S2830" s="53">
        <f t="shared" si="1101"/>
        <v>0</v>
      </c>
      <c r="T2830" s="58"/>
      <c r="U2830" s="58"/>
      <c r="V2830" s="53">
        <f t="shared" si="1100"/>
        <v>0</v>
      </c>
      <c r="W2830" s="143"/>
      <c r="X2830" s="76"/>
    </row>
    <row r="2831" spans="1:24" s="35" customFormat="1" ht="15.75" customHeight="1" x14ac:dyDescent="0.25">
      <c r="A2831" s="72" t="s">
        <v>296</v>
      </c>
      <c r="B2831" s="33" t="s">
        <v>333</v>
      </c>
      <c r="C2831" s="78" t="s">
        <v>47</v>
      </c>
      <c r="D2831" s="43" t="s">
        <v>121</v>
      </c>
      <c r="E2831" s="74"/>
      <c r="F2831" s="74"/>
      <c r="G2831" s="74"/>
      <c r="H2831" s="74"/>
      <c r="I2831" s="54"/>
      <c r="J2831" s="50"/>
      <c r="K2831" s="54"/>
      <c r="L2831" s="55"/>
      <c r="M2831" s="75"/>
      <c r="N2831" s="75"/>
      <c r="O2831" s="74"/>
      <c r="P2831" s="74"/>
      <c r="Q2831" s="57">
        <f t="shared" si="1099"/>
        <v>0</v>
      </c>
      <c r="R2831" s="74"/>
      <c r="S2831" s="53">
        <f t="shared" si="1101"/>
        <v>0</v>
      </c>
      <c r="T2831" s="58"/>
      <c r="U2831" s="58"/>
      <c r="V2831" s="53">
        <f t="shared" si="1100"/>
        <v>0</v>
      </c>
      <c r="W2831" s="143"/>
      <c r="X2831" s="76"/>
    </row>
    <row r="2832" spans="1:24" s="35" customFormat="1" ht="15.75" customHeight="1" x14ac:dyDescent="0.25">
      <c r="A2832" s="72" t="s">
        <v>296</v>
      </c>
      <c r="B2832" s="33" t="s">
        <v>333</v>
      </c>
      <c r="C2832" s="78" t="s">
        <v>49</v>
      </c>
      <c r="D2832" s="43" t="s">
        <v>196</v>
      </c>
      <c r="E2832" s="74"/>
      <c r="F2832" s="74"/>
      <c r="G2832" s="74"/>
      <c r="H2832" s="74"/>
      <c r="I2832" s="54"/>
      <c r="J2832" s="50"/>
      <c r="K2832" s="54"/>
      <c r="L2832" s="55"/>
      <c r="M2832" s="75"/>
      <c r="N2832" s="75"/>
      <c r="O2832" s="74"/>
      <c r="P2832" s="74"/>
      <c r="Q2832" s="57">
        <f t="shared" si="1099"/>
        <v>0</v>
      </c>
      <c r="R2832" s="74"/>
      <c r="S2832" s="53">
        <f t="shared" si="1101"/>
        <v>0</v>
      </c>
      <c r="T2832" s="58"/>
      <c r="U2832" s="58"/>
      <c r="V2832" s="53">
        <f t="shared" si="1100"/>
        <v>0</v>
      </c>
      <c r="W2832" s="143"/>
      <c r="X2832" s="76"/>
    </row>
    <row r="2833" spans="1:27" s="35" customFormat="1" ht="15.75" customHeight="1" x14ac:dyDescent="0.25">
      <c r="A2833" s="72" t="s">
        <v>296</v>
      </c>
      <c r="B2833" s="33" t="s">
        <v>333</v>
      </c>
      <c r="C2833" s="78" t="s">
        <v>197</v>
      </c>
      <c r="D2833" s="43" t="s">
        <v>198</v>
      </c>
      <c r="E2833" s="74"/>
      <c r="F2833" s="74"/>
      <c r="G2833" s="74"/>
      <c r="H2833" s="74"/>
      <c r="I2833" s="54"/>
      <c r="J2833" s="50"/>
      <c r="K2833" s="54"/>
      <c r="L2833" s="55"/>
      <c r="M2833" s="75"/>
      <c r="N2833" s="75"/>
      <c r="O2833" s="74"/>
      <c r="P2833" s="74"/>
      <c r="Q2833" s="57">
        <f t="shared" si="1099"/>
        <v>0</v>
      </c>
      <c r="R2833" s="74"/>
      <c r="S2833" s="53">
        <f t="shared" si="1101"/>
        <v>0</v>
      </c>
      <c r="T2833" s="58"/>
      <c r="U2833" s="58"/>
      <c r="V2833" s="53">
        <f t="shared" si="1100"/>
        <v>0</v>
      </c>
      <c r="W2833" s="143"/>
      <c r="X2833" s="76"/>
    </row>
    <row r="2834" spans="1:27" s="35" customFormat="1" ht="15.75" customHeight="1" x14ac:dyDescent="0.25">
      <c r="A2834" s="72" t="s">
        <v>296</v>
      </c>
      <c r="B2834" s="33" t="s">
        <v>333</v>
      </c>
      <c r="C2834" s="78" t="s">
        <v>199</v>
      </c>
      <c r="D2834" s="43" t="s">
        <v>200</v>
      </c>
      <c r="E2834" s="74"/>
      <c r="F2834" s="74"/>
      <c r="G2834" s="74"/>
      <c r="H2834" s="74"/>
      <c r="I2834" s="54"/>
      <c r="J2834" s="50"/>
      <c r="K2834" s="54"/>
      <c r="L2834" s="55"/>
      <c r="M2834" s="75"/>
      <c r="N2834" s="75"/>
      <c r="O2834" s="74"/>
      <c r="P2834" s="74"/>
      <c r="Q2834" s="57">
        <f t="shared" si="1099"/>
        <v>0</v>
      </c>
      <c r="R2834" s="74"/>
      <c r="S2834" s="53">
        <f t="shared" si="1101"/>
        <v>0</v>
      </c>
      <c r="T2834" s="58"/>
      <c r="U2834" s="58"/>
      <c r="V2834" s="53">
        <f t="shared" si="1100"/>
        <v>0</v>
      </c>
      <c r="W2834" s="143"/>
      <c r="X2834" s="76"/>
      <c r="Y2834" s="177"/>
      <c r="Z2834" s="177"/>
    </row>
    <row r="2835" spans="1:27" s="35" customFormat="1" ht="15.75" customHeight="1" x14ac:dyDescent="0.25">
      <c r="A2835" s="72" t="s">
        <v>296</v>
      </c>
      <c r="B2835" s="33" t="s">
        <v>333</v>
      </c>
      <c r="C2835" s="78" t="s">
        <v>201</v>
      </c>
      <c r="D2835" s="43" t="s">
        <v>202</v>
      </c>
      <c r="E2835" s="74"/>
      <c r="F2835" s="74"/>
      <c r="G2835" s="74"/>
      <c r="H2835" s="74"/>
      <c r="I2835" s="54"/>
      <c r="J2835" s="50"/>
      <c r="K2835" s="54"/>
      <c r="L2835" s="55"/>
      <c r="M2835" s="75"/>
      <c r="N2835" s="75"/>
      <c r="O2835" s="74"/>
      <c r="P2835" s="74"/>
      <c r="Q2835" s="57">
        <f t="shared" si="1099"/>
        <v>0</v>
      </c>
      <c r="R2835" s="74"/>
      <c r="S2835" s="53">
        <f t="shared" si="1101"/>
        <v>0</v>
      </c>
      <c r="T2835" s="58"/>
      <c r="U2835" s="58"/>
      <c r="V2835" s="53">
        <f t="shared" si="1100"/>
        <v>0</v>
      </c>
      <c r="W2835" s="143"/>
      <c r="X2835" s="76"/>
    </row>
    <row r="2836" spans="1:27" s="35" customFormat="1" ht="15.75" customHeight="1" x14ac:dyDescent="0.25">
      <c r="A2836" s="72" t="s">
        <v>296</v>
      </c>
      <c r="B2836" s="33" t="s">
        <v>333</v>
      </c>
      <c r="C2836" s="78" t="s">
        <v>203</v>
      </c>
      <c r="D2836" s="43" t="s">
        <v>204</v>
      </c>
      <c r="E2836" s="74"/>
      <c r="F2836" s="74"/>
      <c r="G2836" s="74"/>
      <c r="H2836" s="74"/>
      <c r="I2836" s="54"/>
      <c r="J2836" s="50"/>
      <c r="K2836" s="54"/>
      <c r="L2836" s="55"/>
      <c r="M2836" s="75"/>
      <c r="N2836" s="75"/>
      <c r="O2836" s="74"/>
      <c r="P2836" s="74"/>
      <c r="Q2836" s="57">
        <f t="shared" si="1099"/>
        <v>0</v>
      </c>
      <c r="R2836" s="74"/>
      <c r="S2836" s="53">
        <f t="shared" si="1101"/>
        <v>0</v>
      </c>
      <c r="T2836" s="58"/>
      <c r="U2836" s="58"/>
      <c r="V2836" s="53">
        <f t="shared" si="1100"/>
        <v>0</v>
      </c>
      <c r="W2836" s="143"/>
      <c r="X2836" s="76"/>
    </row>
    <row r="2837" spans="1:27" s="35" customFormat="1" ht="15.75" customHeight="1" x14ac:dyDescent="0.25">
      <c r="A2837" s="72" t="s">
        <v>296</v>
      </c>
      <c r="B2837" s="22" t="s">
        <v>334</v>
      </c>
      <c r="C2837" s="73" t="s">
        <v>102</v>
      </c>
      <c r="D2837" s="32" t="s">
        <v>50</v>
      </c>
      <c r="E2837" s="64">
        <f>SUM(E2838:E2884)</f>
        <v>23114</v>
      </c>
      <c r="F2837" s="64">
        <f>SUM(F2838:F2884)</f>
        <v>18552</v>
      </c>
      <c r="G2837" s="64">
        <f>SUM(G2838:G2884)</f>
        <v>18726.84</v>
      </c>
      <c r="H2837" s="64">
        <f>SUM(H2838:H2884)</f>
        <v>17926</v>
      </c>
      <c r="I2837" s="64">
        <f>SUM(I2838:I2884)</f>
        <v>333.32</v>
      </c>
      <c r="J2837" s="55">
        <f>ROUND(I2837/F2837*100,2)</f>
        <v>1.8</v>
      </c>
      <c r="K2837" s="64">
        <f>SUM(K2838:K2884)</f>
        <v>-168.18000000000029</v>
      </c>
      <c r="L2837" s="55">
        <f>ROUND(K2837*100/-F2837,2)</f>
        <v>0.91</v>
      </c>
      <c r="M2837" s="64"/>
      <c r="N2837" s="64"/>
      <c r="O2837" s="64">
        <f t="shared" ref="O2837:V2837" si="1102">SUM(O2838:O2881)</f>
        <v>0</v>
      </c>
      <c r="P2837" s="64">
        <f t="shared" si="1102"/>
        <v>0</v>
      </c>
      <c r="Q2837" s="126">
        <f t="shared" si="1102"/>
        <v>0</v>
      </c>
      <c r="R2837" s="64">
        <f t="shared" si="1102"/>
        <v>0</v>
      </c>
      <c r="S2837" s="64">
        <f t="shared" si="1102"/>
        <v>0</v>
      </c>
      <c r="T2837" s="136">
        <f t="shared" si="1102"/>
        <v>0</v>
      </c>
      <c r="U2837" s="136">
        <f t="shared" si="1102"/>
        <v>0</v>
      </c>
      <c r="V2837" s="64">
        <f t="shared" si="1102"/>
        <v>0</v>
      </c>
      <c r="W2837" s="65"/>
      <c r="X2837" s="76"/>
    </row>
    <row r="2838" spans="1:27" s="35" customFormat="1" ht="15.75" customHeight="1" x14ac:dyDescent="0.25">
      <c r="A2838" s="72" t="s">
        <v>296</v>
      </c>
      <c r="B2838" s="44" t="s">
        <v>334</v>
      </c>
      <c r="C2838" s="73" t="s">
        <v>102</v>
      </c>
      <c r="D2838" s="43" t="s">
        <v>205</v>
      </c>
      <c r="E2838" s="74"/>
      <c r="F2838" s="74"/>
      <c r="G2838" s="74"/>
      <c r="H2838" s="74"/>
      <c r="I2838" s="54"/>
      <c r="J2838" s="50"/>
      <c r="K2838" s="54"/>
      <c r="L2838" s="55"/>
      <c r="M2838" s="75"/>
      <c r="N2838" s="75"/>
      <c r="O2838" s="74"/>
      <c r="P2838" s="74"/>
      <c r="Q2838" s="57">
        <f>O2838-P2838</f>
        <v>0</v>
      </c>
      <c r="R2838" s="74"/>
      <c r="S2838" s="53">
        <f>ROUND(R2838/12*3,0)</f>
        <v>0</v>
      </c>
      <c r="T2838" s="58"/>
      <c r="U2838" s="58"/>
      <c r="V2838" s="53">
        <f>T2838-U2838</f>
        <v>0</v>
      </c>
      <c r="W2838" s="143"/>
      <c r="X2838" s="76"/>
    </row>
    <row r="2839" spans="1:27" s="35" customFormat="1" ht="15.75" customHeight="1" x14ac:dyDescent="0.25">
      <c r="A2839" s="72" t="s">
        <v>296</v>
      </c>
      <c r="B2839" s="44" t="s">
        <v>334</v>
      </c>
      <c r="C2839" s="23" t="s">
        <v>366</v>
      </c>
      <c r="D2839" s="43" t="s">
        <v>369</v>
      </c>
      <c r="E2839" s="74"/>
      <c r="F2839" s="74"/>
      <c r="G2839" s="74"/>
      <c r="H2839" s="74"/>
      <c r="I2839" s="54"/>
      <c r="J2839" s="50"/>
      <c r="K2839" s="54"/>
      <c r="L2839" s="55"/>
      <c r="M2839" s="75"/>
      <c r="N2839" s="75"/>
      <c r="O2839" s="74"/>
      <c r="P2839" s="74"/>
      <c r="Q2839" s="57"/>
      <c r="R2839" s="74"/>
      <c r="S2839" s="53"/>
      <c r="T2839" s="58"/>
      <c r="U2839" s="58"/>
      <c r="V2839" s="53"/>
      <c r="W2839" s="143"/>
      <c r="X2839" s="76"/>
    </row>
    <row r="2840" spans="1:27" s="35" customFormat="1" ht="15.75" customHeight="1" x14ac:dyDescent="0.25">
      <c r="A2840" s="72" t="s">
        <v>296</v>
      </c>
      <c r="B2840" s="44" t="s">
        <v>334</v>
      </c>
      <c r="C2840" s="23" t="s">
        <v>367</v>
      </c>
      <c r="D2840" s="43" t="s">
        <v>370</v>
      </c>
      <c r="E2840" s="74"/>
      <c r="F2840" s="74"/>
      <c r="G2840" s="74"/>
      <c r="H2840" s="74"/>
      <c r="I2840" s="54"/>
      <c r="J2840" s="50"/>
      <c r="K2840" s="54"/>
      <c r="L2840" s="55"/>
      <c r="M2840" s="75"/>
      <c r="N2840" s="75"/>
      <c r="O2840" s="74"/>
      <c r="P2840" s="74"/>
      <c r="Q2840" s="57"/>
      <c r="R2840" s="74"/>
      <c r="S2840" s="53"/>
      <c r="T2840" s="58"/>
      <c r="U2840" s="58"/>
      <c r="V2840" s="53"/>
      <c r="W2840" s="143"/>
      <c r="X2840" s="76"/>
    </row>
    <row r="2841" spans="1:27" s="35" customFormat="1" ht="15.75" customHeight="1" x14ac:dyDescent="0.25">
      <c r="A2841" s="72" t="s">
        <v>296</v>
      </c>
      <c r="B2841" s="44" t="s">
        <v>334</v>
      </c>
      <c r="C2841" s="23" t="s">
        <v>368</v>
      </c>
      <c r="D2841" s="43" t="s">
        <v>371</v>
      </c>
      <c r="E2841" s="74"/>
      <c r="F2841" s="74"/>
      <c r="G2841" s="74"/>
      <c r="H2841" s="74"/>
      <c r="I2841" s="119"/>
      <c r="J2841" s="55"/>
      <c r="K2841" s="119"/>
      <c r="L2841" s="55"/>
      <c r="M2841" s="75"/>
      <c r="N2841" s="75"/>
      <c r="O2841" s="74"/>
      <c r="P2841" s="74"/>
      <c r="Q2841" s="59"/>
      <c r="R2841" s="74"/>
      <c r="S2841" s="53"/>
      <c r="T2841" s="53"/>
      <c r="U2841" s="53"/>
      <c r="V2841" s="53"/>
      <c r="W2841" s="143"/>
      <c r="X2841" s="76"/>
    </row>
    <row r="2842" spans="1:27" s="35" customFormat="1" ht="15.75" customHeight="1" x14ac:dyDescent="0.25">
      <c r="A2842" s="72" t="s">
        <v>296</v>
      </c>
      <c r="B2842" s="44" t="s">
        <v>334</v>
      </c>
      <c r="C2842" s="79" t="s">
        <v>206</v>
      </c>
      <c r="D2842" s="43" t="s">
        <v>207</v>
      </c>
      <c r="E2842" s="74"/>
      <c r="F2842" s="74"/>
      <c r="G2842" s="74"/>
      <c r="H2842" s="74"/>
      <c r="I2842" s="54"/>
      <c r="J2842" s="50"/>
      <c r="K2842" s="54"/>
      <c r="L2842" s="55"/>
      <c r="M2842" s="75"/>
      <c r="N2842" s="75"/>
      <c r="O2842" s="74"/>
      <c r="P2842" s="74"/>
      <c r="Q2842" s="57">
        <f t="shared" ref="Q2842:Q2879" si="1103">O2842-P2842</f>
        <v>0</v>
      </c>
      <c r="R2842" s="74"/>
      <c r="S2842" s="53">
        <f t="shared" ref="S2842:S2879" si="1104">ROUND(R2842/12*3,0)</f>
        <v>0</v>
      </c>
      <c r="T2842" s="58"/>
      <c r="U2842" s="58"/>
      <c r="V2842" s="53">
        <f t="shared" ref="V2842:V2879" si="1105">T2842-U2842</f>
        <v>0</v>
      </c>
      <c r="W2842" s="143"/>
      <c r="X2842" s="76"/>
    </row>
    <row r="2843" spans="1:27" s="35" customFormat="1" ht="15.75" customHeight="1" x14ac:dyDescent="0.25">
      <c r="A2843" s="72" t="s">
        <v>296</v>
      </c>
      <c r="B2843" s="44" t="s">
        <v>334</v>
      </c>
      <c r="C2843" s="79" t="s">
        <v>208</v>
      </c>
      <c r="D2843" s="43" t="s">
        <v>209</v>
      </c>
      <c r="E2843" s="53">
        <v>2773</v>
      </c>
      <c r="F2843" s="53">
        <f>ROUND(E2843/12*7,0)</f>
        <v>1618</v>
      </c>
      <c r="G2843" s="75">
        <v>1934.99</v>
      </c>
      <c r="H2843" s="99">
        <v>1935</v>
      </c>
      <c r="I2843" s="119">
        <f t="shared" ref="I2843" si="1106">G2843-F2843</f>
        <v>316.99</v>
      </c>
      <c r="J2843" s="55">
        <f t="shared" ref="J2843" si="1107">ROUND(I2843/F2843*100,2)</f>
        <v>19.59</v>
      </c>
      <c r="K2843" s="54"/>
      <c r="L2843" s="55"/>
      <c r="M2843" s="75"/>
      <c r="N2843" s="75"/>
      <c r="O2843" s="74"/>
      <c r="P2843" s="74"/>
      <c r="Q2843" s="57">
        <f t="shared" si="1103"/>
        <v>0</v>
      </c>
      <c r="R2843" s="74"/>
      <c r="S2843" s="53">
        <f t="shared" si="1104"/>
        <v>0</v>
      </c>
      <c r="T2843" s="58"/>
      <c r="U2843" s="58"/>
      <c r="V2843" s="53">
        <f t="shared" si="1105"/>
        <v>0</v>
      </c>
      <c r="W2843" s="143"/>
      <c r="X2843" s="76"/>
    </row>
    <row r="2844" spans="1:27" s="35" customFormat="1" ht="15.75" customHeight="1" x14ac:dyDescent="0.25">
      <c r="A2844" s="72" t="s">
        <v>296</v>
      </c>
      <c r="B2844" s="44" t="s">
        <v>334</v>
      </c>
      <c r="C2844" s="79" t="s">
        <v>210</v>
      </c>
      <c r="D2844" s="43" t="s">
        <v>223</v>
      </c>
      <c r="E2844" s="74"/>
      <c r="F2844" s="74"/>
      <c r="G2844" s="74"/>
      <c r="H2844" s="74"/>
      <c r="I2844" s="119"/>
      <c r="J2844" s="55"/>
      <c r="K2844" s="54"/>
      <c r="L2844" s="55"/>
      <c r="M2844" s="75"/>
      <c r="N2844" s="75"/>
      <c r="O2844" s="74"/>
      <c r="P2844" s="74"/>
      <c r="Q2844" s="57">
        <f t="shared" si="1103"/>
        <v>0</v>
      </c>
      <c r="R2844" s="74"/>
      <c r="S2844" s="53">
        <f t="shared" si="1104"/>
        <v>0</v>
      </c>
      <c r="T2844" s="58"/>
      <c r="U2844" s="58"/>
      <c r="V2844" s="53">
        <f t="shared" si="1105"/>
        <v>0</v>
      </c>
      <c r="W2844" s="143"/>
      <c r="X2844" s="76"/>
    </row>
    <row r="2845" spans="1:27" s="35" customFormat="1" ht="15.75" customHeight="1" x14ac:dyDescent="0.25">
      <c r="A2845" s="72" t="s">
        <v>296</v>
      </c>
      <c r="B2845" s="44" t="s">
        <v>334</v>
      </c>
      <c r="C2845" s="79" t="s">
        <v>211</v>
      </c>
      <c r="D2845" s="43" t="s">
        <v>212</v>
      </c>
      <c r="E2845" s="53"/>
      <c r="F2845" s="53">
        <f>E2845/12*1</f>
        <v>0</v>
      </c>
      <c r="G2845" s="53"/>
      <c r="H2845" s="53"/>
      <c r="I2845" s="54"/>
      <c r="J2845" s="50"/>
      <c r="K2845" s="54"/>
      <c r="L2845" s="55"/>
      <c r="M2845" s="75"/>
      <c r="N2845" s="75"/>
      <c r="O2845" s="74"/>
      <c r="P2845" s="74"/>
      <c r="Q2845" s="57">
        <f t="shared" si="1103"/>
        <v>0</v>
      </c>
      <c r="R2845" s="74"/>
      <c r="S2845" s="53">
        <f t="shared" si="1104"/>
        <v>0</v>
      </c>
      <c r="T2845" s="58"/>
      <c r="U2845" s="58"/>
      <c r="V2845" s="53">
        <f t="shared" si="1105"/>
        <v>0</v>
      </c>
      <c r="W2845" s="143"/>
      <c r="X2845" s="76"/>
    </row>
    <row r="2846" spans="1:27" s="35" customFormat="1" ht="15.75" customHeight="1" x14ac:dyDescent="0.25">
      <c r="A2846" s="72" t="s">
        <v>296</v>
      </c>
      <c r="B2846" s="44" t="s">
        <v>334</v>
      </c>
      <c r="C2846" s="79" t="s">
        <v>213</v>
      </c>
      <c r="D2846" s="43" t="s">
        <v>214</v>
      </c>
      <c r="E2846" s="74"/>
      <c r="F2846" s="74"/>
      <c r="G2846" s="74"/>
      <c r="H2846" s="74"/>
      <c r="I2846" s="54"/>
      <c r="J2846" s="50"/>
      <c r="K2846" s="54"/>
      <c r="L2846" s="55"/>
      <c r="M2846" s="75"/>
      <c r="N2846" s="75"/>
      <c r="O2846" s="74"/>
      <c r="P2846" s="74"/>
      <c r="Q2846" s="57">
        <f t="shared" si="1103"/>
        <v>0</v>
      </c>
      <c r="R2846" s="74"/>
      <c r="S2846" s="53">
        <f t="shared" si="1104"/>
        <v>0</v>
      </c>
      <c r="T2846" s="58"/>
      <c r="U2846" s="58"/>
      <c r="V2846" s="53">
        <f t="shared" si="1105"/>
        <v>0</v>
      </c>
      <c r="W2846" s="143"/>
      <c r="X2846" s="76"/>
    </row>
    <row r="2847" spans="1:27" s="35" customFormat="1" ht="15.75" customHeight="1" x14ac:dyDescent="0.25">
      <c r="A2847" s="72" t="s">
        <v>296</v>
      </c>
      <c r="B2847" s="44" t="s">
        <v>334</v>
      </c>
      <c r="C2847" s="79" t="s">
        <v>215</v>
      </c>
      <c r="D2847" s="43" t="s">
        <v>216</v>
      </c>
      <c r="E2847" s="74">
        <v>8177</v>
      </c>
      <c r="F2847" s="53">
        <f>ROUND(E2847/12*7,0)</f>
        <v>4770</v>
      </c>
      <c r="G2847" s="75">
        <v>4601.82</v>
      </c>
      <c r="H2847" s="99">
        <v>3817</v>
      </c>
      <c r="I2847" s="119"/>
      <c r="J2847" s="55"/>
      <c r="K2847" s="54">
        <f>G2847-F2847</f>
        <v>-168.18000000000029</v>
      </c>
      <c r="L2847" s="55">
        <f>ROUND(K2847*100/-F2847,2)</f>
        <v>3.53</v>
      </c>
      <c r="M2847" s="75"/>
      <c r="N2847" s="75"/>
      <c r="O2847" s="74"/>
      <c r="P2847" s="74"/>
      <c r="Q2847" s="57">
        <f t="shared" si="1103"/>
        <v>0</v>
      </c>
      <c r="R2847" s="74"/>
      <c r="S2847" s="53">
        <f t="shared" si="1104"/>
        <v>0</v>
      </c>
      <c r="T2847" s="58"/>
      <c r="U2847" s="58"/>
      <c r="V2847" s="53">
        <f t="shared" si="1105"/>
        <v>0</v>
      </c>
      <c r="W2847" s="143"/>
      <c r="X2847" s="76"/>
      <c r="Y2847" s="177"/>
      <c r="Z2847" s="177"/>
      <c r="AA2847" s="177"/>
    </row>
    <row r="2848" spans="1:27" s="35" customFormat="1" ht="15.75" customHeight="1" x14ac:dyDescent="0.25">
      <c r="A2848" s="72" t="s">
        <v>296</v>
      </c>
      <c r="B2848" s="44" t="s">
        <v>334</v>
      </c>
      <c r="C2848" s="79" t="s">
        <v>217</v>
      </c>
      <c r="D2848" s="43" t="s">
        <v>218</v>
      </c>
      <c r="E2848" s="53"/>
      <c r="F2848" s="53">
        <f>E2848/12*1</f>
        <v>0</v>
      </c>
      <c r="G2848" s="53"/>
      <c r="H2848" s="53"/>
      <c r="I2848" s="54"/>
      <c r="J2848" s="50"/>
      <c r="K2848" s="54"/>
      <c r="L2848" s="55"/>
      <c r="M2848" s="75"/>
      <c r="N2848" s="75"/>
      <c r="O2848" s="74"/>
      <c r="P2848" s="74"/>
      <c r="Q2848" s="57">
        <f t="shared" si="1103"/>
        <v>0</v>
      </c>
      <c r="R2848" s="74"/>
      <c r="S2848" s="53">
        <f t="shared" si="1104"/>
        <v>0</v>
      </c>
      <c r="T2848" s="58"/>
      <c r="U2848" s="58"/>
      <c r="V2848" s="53">
        <f t="shared" si="1105"/>
        <v>0</v>
      </c>
      <c r="W2848" s="143"/>
      <c r="X2848" s="76"/>
    </row>
    <row r="2849" spans="1:24" s="35" customFormat="1" ht="15.75" customHeight="1" x14ac:dyDescent="0.25">
      <c r="A2849" s="72" t="s">
        <v>296</v>
      </c>
      <c r="B2849" s="44" t="s">
        <v>334</v>
      </c>
      <c r="C2849" s="79" t="s">
        <v>219</v>
      </c>
      <c r="D2849" s="43" t="s">
        <v>220</v>
      </c>
      <c r="E2849" s="53"/>
      <c r="F2849" s="53">
        <f>E2849/12*1</f>
        <v>0</v>
      </c>
      <c r="G2849" s="53"/>
      <c r="H2849" s="53"/>
      <c r="I2849" s="54"/>
      <c r="J2849" s="50"/>
      <c r="K2849" s="54"/>
      <c r="L2849" s="55"/>
      <c r="M2849" s="75"/>
      <c r="N2849" s="75"/>
      <c r="O2849" s="74"/>
      <c r="P2849" s="74"/>
      <c r="Q2849" s="57">
        <f t="shared" si="1103"/>
        <v>0</v>
      </c>
      <c r="R2849" s="74"/>
      <c r="S2849" s="53">
        <f t="shared" si="1104"/>
        <v>0</v>
      </c>
      <c r="T2849" s="58"/>
      <c r="U2849" s="58"/>
      <c r="V2849" s="53">
        <f t="shared" si="1105"/>
        <v>0</v>
      </c>
      <c r="W2849" s="143"/>
      <c r="X2849" s="76"/>
    </row>
    <row r="2850" spans="1:24" s="35" customFormat="1" ht="15.75" customHeight="1" x14ac:dyDescent="0.25">
      <c r="A2850" s="72" t="s">
        <v>296</v>
      </c>
      <c r="B2850" s="44" t="s">
        <v>334</v>
      </c>
      <c r="C2850" s="79" t="s">
        <v>221</v>
      </c>
      <c r="D2850" s="43" t="s">
        <v>224</v>
      </c>
      <c r="E2850" s="53"/>
      <c r="F2850" s="53">
        <f>E2850/12*1</f>
        <v>0</v>
      </c>
      <c r="G2850" s="53"/>
      <c r="H2850" s="53"/>
      <c r="I2850" s="54"/>
      <c r="J2850" s="50"/>
      <c r="K2850" s="54"/>
      <c r="L2850" s="55"/>
      <c r="M2850" s="75"/>
      <c r="N2850" s="75"/>
      <c r="O2850" s="74"/>
      <c r="P2850" s="74"/>
      <c r="Q2850" s="57">
        <f t="shared" si="1103"/>
        <v>0</v>
      </c>
      <c r="R2850" s="74"/>
      <c r="S2850" s="53">
        <f t="shared" si="1104"/>
        <v>0</v>
      </c>
      <c r="T2850" s="58"/>
      <c r="U2850" s="58"/>
      <c r="V2850" s="53">
        <f t="shared" si="1105"/>
        <v>0</v>
      </c>
      <c r="W2850" s="143"/>
      <c r="X2850" s="76"/>
    </row>
    <row r="2851" spans="1:24" s="35" customFormat="1" ht="15.75" customHeight="1" x14ac:dyDescent="0.25">
      <c r="A2851" s="72" t="s">
        <v>296</v>
      </c>
      <c r="B2851" s="44" t="s">
        <v>334</v>
      </c>
      <c r="C2851" s="79" t="s">
        <v>222</v>
      </c>
      <c r="D2851" s="43" t="s">
        <v>225</v>
      </c>
      <c r="E2851" s="53"/>
      <c r="F2851" s="53">
        <f>E2851/12*1</f>
        <v>0</v>
      </c>
      <c r="G2851" s="53"/>
      <c r="H2851" s="53"/>
      <c r="I2851" s="54"/>
      <c r="J2851" s="50"/>
      <c r="K2851" s="54"/>
      <c r="L2851" s="55"/>
      <c r="M2851" s="75"/>
      <c r="N2851" s="75"/>
      <c r="O2851" s="74"/>
      <c r="P2851" s="74"/>
      <c r="Q2851" s="57">
        <f t="shared" si="1103"/>
        <v>0</v>
      </c>
      <c r="R2851" s="74"/>
      <c r="S2851" s="53">
        <f t="shared" si="1104"/>
        <v>0</v>
      </c>
      <c r="T2851" s="58"/>
      <c r="U2851" s="58"/>
      <c r="V2851" s="53">
        <f t="shared" si="1105"/>
        <v>0</v>
      </c>
      <c r="W2851" s="143"/>
      <c r="X2851" s="76"/>
    </row>
    <row r="2852" spans="1:24" s="35" customFormat="1" ht="15.75" customHeight="1" x14ac:dyDescent="0.25">
      <c r="A2852" s="72" t="s">
        <v>296</v>
      </c>
      <c r="B2852" s="44" t="s">
        <v>334</v>
      </c>
      <c r="C2852" s="79" t="s">
        <v>277</v>
      </c>
      <c r="D2852" s="43" t="s">
        <v>278</v>
      </c>
      <c r="E2852" s="53"/>
      <c r="F2852" s="53">
        <f>E2852/12*1</f>
        <v>0</v>
      </c>
      <c r="G2852" s="53"/>
      <c r="H2852" s="53"/>
      <c r="I2852" s="54"/>
      <c r="J2852" s="50"/>
      <c r="K2852" s="54"/>
      <c r="L2852" s="55"/>
      <c r="M2852" s="75"/>
      <c r="N2852" s="75"/>
      <c r="O2852" s="74"/>
      <c r="P2852" s="74"/>
      <c r="Q2852" s="57">
        <f t="shared" si="1103"/>
        <v>0</v>
      </c>
      <c r="R2852" s="74"/>
      <c r="S2852" s="53">
        <f t="shared" si="1104"/>
        <v>0</v>
      </c>
      <c r="T2852" s="58"/>
      <c r="U2852" s="58"/>
      <c r="V2852" s="53">
        <f t="shared" si="1105"/>
        <v>0</v>
      </c>
      <c r="W2852" s="143"/>
      <c r="X2852" s="76"/>
    </row>
    <row r="2853" spans="1:24" s="35" customFormat="1" ht="15.75" customHeight="1" x14ac:dyDescent="0.25">
      <c r="A2853" s="72" t="s">
        <v>296</v>
      </c>
      <c r="B2853" s="44" t="s">
        <v>334</v>
      </c>
      <c r="C2853" s="79" t="s">
        <v>226</v>
      </c>
      <c r="D2853" s="38" t="s">
        <v>405</v>
      </c>
      <c r="E2853" s="53">
        <v>65</v>
      </c>
      <c r="F2853" s="53">
        <f>E2853</f>
        <v>65</v>
      </c>
      <c r="G2853" s="75">
        <v>74.7</v>
      </c>
      <c r="H2853" s="99">
        <v>75</v>
      </c>
      <c r="I2853" s="119"/>
      <c r="J2853" s="55"/>
      <c r="K2853" s="54"/>
      <c r="L2853" s="55"/>
      <c r="M2853" s="75"/>
      <c r="N2853" s="75"/>
      <c r="O2853" s="74"/>
      <c r="P2853" s="74"/>
      <c r="Q2853" s="57">
        <f t="shared" si="1103"/>
        <v>0</v>
      </c>
      <c r="R2853" s="74"/>
      <c r="S2853" s="53">
        <f t="shared" si="1104"/>
        <v>0</v>
      </c>
      <c r="T2853" s="58"/>
      <c r="U2853" s="58"/>
      <c r="V2853" s="53">
        <f t="shared" si="1105"/>
        <v>0</v>
      </c>
      <c r="W2853" s="143"/>
      <c r="X2853" s="76"/>
    </row>
    <row r="2854" spans="1:24" s="35" customFormat="1" ht="15.75" customHeight="1" x14ac:dyDescent="0.25">
      <c r="A2854" s="72" t="s">
        <v>296</v>
      </c>
      <c r="B2854" s="44" t="s">
        <v>334</v>
      </c>
      <c r="C2854" s="79" t="s">
        <v>227</v>
      </c>
      <c r="D2854" s="43" t="s">
        <v>228</v>
      </c>
      <c r="E2854" s="53"/>
      <c r="F2854" s="53">
        <f t="shared" ref="F2854:F2861" si="1108">E2854/12*1</f>
        <v>0</v>
      </c>
      <c r="G2854" s="53"/>
      <c r="H2854" s="53"/>
      <c r="I2854" s="54"/>
      <c r="J2854" s="50"/>
      <c r="K2854" s="54"/>
      <c r="L2854" s="55"/>
      <c r="M2854" s="75"/>
      <c r="N2854" s="75"/>
      <c r="O2854" s="74"/>
      <c r="P2854" s="74"/>
      <c r="Q2854" s="57">
        <f t="shared" si="1103"/>
        <v>0</v>
      </c>
      <c r="R2854" s="74"/>
      <c r="S2854" s="53">
        <f t="shared" si="1104"/>
        <v>0</v>
      </c>
      <c r="T2854" s="58"/>
      <c r="U2854" s="58"/>
      <c r="V2854" s="53">
        <f t="shared" si="1105"/>
        <v>0</v>
      </c>
      <c r="W2854" s="143"/>
      <c r="X2854" s="76"/>
    </row>
    <row r="2855" spans="1:24" s="35" customFormat="1" ht="15.75" customHeight="1" x14ac:dyDescent="0.25">
      <c r="A2855" s="72" t="s">
        <v>296</v>
      </c>
      <c r="B2855" s="44" t="s">
        <v>334</v>
      </c>
      <c r="C2855" s="79" t="s">
        <v>229</v>
      </c>
      <c r="D2855" s="43" t="s">
        <v>230</v>
      </c>
      <c r="E2855" s="53"/>
      <c r="F2855" s="53">
        <f t="shared" si="1108"/>
        <v>0</v>
      </c>
      <c r="G2855" s="53"/>
      <c r="H2855" s="53"/>
      <c r="I2855" s="54"/>
      <c r="J2855" s="50"/>
      <c r="K2855" s="54"/>
      <c r="L2855" s="55"/>
      <c r="M2855" s="75"/>
      <c r="N2855" s="75"/>
      <c r="O2855" s="74"/>
      <c r="P2855" s="74"/>
      <c r="Q2855" s="57">
        <f t="shared" si="1103"/>
        <v>0</v>
      </c>
      <c r="R2855" s="74"/>
      <c r="S2855" s="53">
        <f t="shared" si="1104"/>
        <v>0</v>
      </c>
      <c r="T2855" s="58"/>
      <c r="U2855" s="58"/>
      <c r="V2855" s="53">
        <f t="shared" si="1105"/>
        <v>0</v>
      </c>
      <c r="W2855" s="143"/>
      <c r="X2855" s="76"/>
    </row>
    <row r="2856" spans="1:24" s="35" customFormat="1" ht="15.75" customHeight="1" x14ac:dyDescent="0.25">
      <c r="A2856" s="72" t="s">
        <v>296</v>
      </c>
      <c r="B2856" s="44" t="s">
        <v>334</v>
      </c>
      <c r="C2856" s="37" t="s">
        <v>376</v>
      </c>
      <c r="D2856" s="43" t="s">
        <v>358</v>
      </c>
      <c r="E2856" s="53"/>
      <c r="F2856" s="53">
        <f t="shared" si="1108"/>
        <v>0</v>
      </c>
      <c r="G2856" s="53"/>
      <c r="H2856" s="53"/>
      <c r="I2856" s="54"/>
      <c r="J2856" s="50"/>
      <c r="K2856" s="54"/>
      <c r="L2856" s="55"/>
      <c r="M2856" s="75"/>
      <c r="N2856" s="75"/>
      <c r="O2856" s="74"/>
      <c r="P2856" s="74"/>
      <c r="Q2856" s="57">
        <f t="shared" si="1103"/>
        <v>0</v>
      </c>
      <c r="R2856" s="74"/>
      <c r="S2856" s="53">
        <f t="shared" si="1104"/>
        <v>0</v>
      </c>
      <c r="T2856" s="58"/>
      <c r="U2856" s="58"/>
      <c r="V2856" s="53">
        <f t="shared" si="1105"/>
        <v>0</v>
      </c>
      <c r="W2856" s="143"/>
      <c r="X2856" s="76"/>
    </row>
    <row r="2857" spans="1:24" s="35" customFormat="1" ht="15.75" customHeight="1" x14ac:dyDescent="0.25">
      <c r="A2857" s="72" t="s">
        <v>296</v>
      </c>
      <c r="B2857" s="44" t="s">
        <v>334</v>
      </c>
      <c r="C2857" s="79" t="s">
        <v>231</v>
      </c>
      <c r="D2857" s="43" t="s">
        <v>232</v>
      </c>
      <c r="E2857" s="53"/>
      <c r="F2857" s="53">
        <f t="shared" si="1108"/>
        <v>0</v>
      </c>
      <c r="G2857" s="53"/>
      <c r="H2857" s="53"/>
      <c r="I2857" s="54"/>
      <c r="J2857" s="50"/>
      <c r="K2857" s="54"/>
      <c r="L2857" s="55"/>
      <c r="M2857" s="75"/>
      <c r="N2857" s="75"/>
      <c r="O2857" s="74"/>
      <c r="P2857" s="74"/>
      <c r="Q2857" s="57">
        <f t="shared" si="1103"/>
        <v>0</v>
      </c>
      <c r="R2857" s="74"/>
      <c r="S2857" s="53">
        <f t="shared" si="1104"/>
        <v>0</v>
      </c>
      <c r="T2857" s="58"/>
      <c r="U2857" s="58"/>
      <c r="V2857" s="53">
        <f t="shared" si="1105"/>
        <v>0</v>
      </c>
      <c r="W2857" s="143"/>
      <c r="X2857" s="76"/>
    </row>
    <row r="2858" spans="1:24" s="35" customFormat="1" ht="15.75" customHeight="1" x14ac:dyDescent="0.25">
      <c r="A2858" s="72" t="s">
        <v>296</v>
      </c>
      <c r="B2858" s="44" t="s">
        <v>334</v>
      </c>
      <c r="C2858" s="79" t="s">
        <v>233</v>
      </c>
      <c r="D2858" s="43" t="s">
        <v>234</v>
      </c>
      <c r="E2858" s="53"/>
      <c r="F2858" s="53">
        <f t="shared" si="1108"/>
        <v>0</v>
      </c>
      <c r="G2858" s="53"/>
      <c r="H2858" s="53"/>
      <c r="I2858" s="54"/>
      <c r="J2858" s="50"/>
      <c r="K2858" s="54"/>
      <c r="L2858" s="55"/>
      <c r="M2858" s="75"/>
      <c r="N2858" s="75"/>
      <c r="O2858" s="74"/>
      <c r="P2858" s="74"/>
      <c r="Q2858" s="57">
        <f t="shared" si="1103"/>
        <v>0</v>
      </c>
      <c r="R2858" s="74"/>
      <c r="S2858" s="53">
        <f t="shared" si="1104"/>
        <v>0</v>
      </c>
      <c r="T2858" s="58"/>
      <c r="U2858" s="58"/>
      <c r="V2858" s="53">
        <f t="shared" si="1105"/>
        <v>0</v>
      </c>
      <c r="W2858" s="143"/>
      <c r="X2858" s="76"/>
    </row>
    <row r="2859" spans="1:24" s="35" customFormat="1" ht="15.75" customHeight="1" x14ac:dyDescent="0.25">
      <c r="A2859" s="72" t="s">
        <v>296</v>
      </c>
      <c r="B2859" s="44" t="s">
        <v>334</v>
      </c>
      <c r="C2859" s="79" t="s">
        <v>235</v>
      </c>
      <c r="D2859" s="43" t="s">
        <v>236</v>
      </c>
      <c r="E2859" s="53"/>
      <c r="F2859" s="53">
        <f t="shared" si="1108"/>
        <v>0</v>
      </c>
      <c r="G2859" s="53"/>
      <c r="H2859" s="53"/>
      <c r="I2859" s="54"/>
      <c r="J2859" s="50"/>
      <c r="K2859" s="54"/>
      <c r="L2859" s="55"/>
      <c r="M2859" s="75"/>
      <c r="N2859" s="75"/>
      <c r="O2859" s="74"/>
      <c r="P2859" s="74"/>
      <c r="Q2859" s="57">
        <f t="shared" si="1103"/>
        <v>0</v>
      </c>
      <c r="R2859" s="74"/>
      <c r="S2859" s="53">
        <f t="shared" si="1104"/>
        <v>0</v>
      </c>
      <c r="T2859" s="58"/>
      <c r="U2859" s="58"/>
      <c r="V2859" s="53">
        <f t="shared" si="1105"/>
        <v>0</v>
      </c>
      <c r="W2859" s="143"/>
      <c r="X2859" s="76"/>
    </row>
    <row r="2860" spans="1:24" s="35" customFormat="1" ht="15.75" customHeight="1" x14ac:dyDescent="0.25">
      <c r="A2860" s="72" t="s">
        <v>296</v>
      </c>
      <c r="B2860" s="44" t="s">
        <v>334</v>
      </c>
      <c r="C2860" s="79" t="s">
        <v>237</v>
      </c>
      <c r="D2860" s="43" t="s">
        <v>238</v>
      </c>
      <c r="E2860" s="53"/>
      <c r="F2860" s="53">
        <f t="shared" si="1108"/>
        <v>0</v>
      </c>
      <c r="G2860" s="53"/>
      <c r="H2860" s="53"/>
      <c r="I2860" s="54"/>
      <c r="J2860" s="50"/>
      <c r="K2860" s="54"/>
      <c r="L2860" s="55"/>
      <c r="M2860" s="75"/>
      <c r="N2860" s="75"/>
      <c r="O2860" s="74"/>
      <c r="P2860" s="74"/>
      <c r="Q2860" s="57">
        <f t="shared" si="1103"/>
        <v>0</v>
      </c>
      <c r="R2860" s="74"/>
      <c r="S2860" s="53">
        <f t="shared" si="1104"/>
        <v>0</v>
      </c>
      <c r="T2860" s="58"/>
      <c r="U2860" s="58"/>
      <c r="V2860" s="53">
        <f t="shared" si="1105"/>
        <v>0</v>
      </c>
      <c r="W2860" s="143"/>
      <c r="X2860" s="76"/>
    </row>
    <row r="2861" spans="1:24" s="35" customFormat="1" ht="15.75" customHeight="1" x14ac:dyDescent="0.25">
      <c r="A2861" s="72" t="s">
        <v>296</v>
      </c>
      <c r="B2861" s="44" t="s">
        <v>334</v>
      </c>
      <c r="C2861" s="79" t="s">
        <v>239</v>
      </c>
      <c r="D2861" s="43" t="s">
        <v>243</v>
      </c>
      <c r="E2861" s="53"/>
      <c r="F2861" s="53">
        <f t="shared" si="1108"/>
        <v>0</v>
      </c>
      <c r="G2861" s="53"/>
      <c r="H2861" s="53"/>
      <c r="I2861" s="54"/>
      <c r="J2861" s="50"/>
      <c r="K2861" s="54"/>
      <c r="L2861" s="55"/>
      <c r="M2861" s="75"/>
      <c r="N2861" s="75"/>
      <c r="O2861" s="74"/>
      <c r="P2861" s="74"/>
      <c r="Q2861" s="57">
        <f t="shared" si="1103"/>
        <v>0</v>
      </c>
      <c r="R2861" s="74"/>
      <c r="S2861" s="53">
        <f t="shared" si="1104"/>
        <v>0</v>
      </c>
      <c r="T2861" s="58"/>
      <c r="U2861" s="58"/>
      <c r="V2861" s="53">
        <f t="shared" si="1105"/>
        <v>0</v>
      </c>
      <c r="W2861" s="143"/>
      <c r="X2861" s="76"/>
    </row>
    <row r="2862" spans="1:24" s="35" customFormat="1" ht="15.75" customHeight="1" x14ac:dyDescent="0.25">
      <c r="A2862" s="72" t="s">
        <v>296</v>
      </c>
      <c r="B2862" s="44" t="s">
        <v>334</v>
      </c>
      <c r="C2862" s="79" t="s">
        <v>240</v>
      </c>
      <c r="D2862" s="43" t="s">
        <v>244</v>
      </c>
      <c r="E2862" s="53"/>
      <c r="F2862" s="53"/>
      <c r="G2862" s="53"/>
      <c r="H2862" s="53"/>
      <c r="I2862" s="119"/>
      <c r="J2862" s="55"/>
      <c r="K2862" s="54"/>
      <c r="L2862" s="55"/>
      <c r="M2862" s="75"/>
      <c r="N2862" s="75"/>
      <c r="O2862" s="74"/>
      <c r="P2862" s="74"/>
      <c r="Q2862" s="57">
        <f t="shared" si="1103"/>
        <v>0</v>
      </c>
      <c r="R2862" s="74"/>
      <c r="S2862" s="53">
        <f t="shared" si="1104"/>
        <v>0</v>
      </c>
      <c r="T2862" s="58"/>
      <c r="U2862" s="58"/>
      <c r="V2862" s="53">
        <f t="shared" si="1105"/>
        <v>0</v>
      </c>
      <c r="W2862" s="143"/>
      <c r="X2862" s="76"/>
    </row>
    <row r="2863" spans="1:24" s="35" customFormat="1" ht="15.75" customHeight="1" x14ac:dyDescent="0.25">
      <c r="A2863" s="72" t="s">
        <v>296</v>
      </c>
      <c r="B2863" s="44" t="s">
        <v>334</v>
      </c>
      <c r="C2863" s="79" t="s">
        <v>241</v>
      </c>
      <c r="D2863" s="43" t="s">
        <v>242</v>
      </c>
      <c r="E2863" s="53"/>
      <c r="F2863" s="53">
        <f>ROUND(E2863/12*7,0)</f>
        <v>0</v>
      </c>
      <c r="G2863" s="75">
        <v>16.329999999999998</v>
      </c>
      <c r="H2863" s="99"/>
      <c r="I2863" s="119">
        <f t="shared" ref="I2863" si="1109">G2863-F2863</f>
        <v>16.329999999999998</v>
      </c>
      <c r="J2863" s="55"/>
      <c r="K2863" s="54"/>
      <c r="L2863" s="55"/>
      <c r="M2863" s="75"/>
      <c r="N2863" s="75"/>
      <c r="O2863" s="74"/>
      <c r="P2863" s="74"/>
      <c r="Q2863" s="57">
        <f t="shared" si="1103"/>
        <v>0</v>
      </c>
      <c r="R2863" s="74"/>
      <c r="S2863" s="53">
        <f t="shared" si="1104"/>
        <v>0</v>
      </c>
      <c r="T2863" s="58"/>
      <c r="U2863" s="58"/>
      <c r="V2863" s="53">
        <f t="shared" si="1105"/>
        <v>0</v>
      </c>
      <c r="W2863" s="143"/>
      <c r="X2863" s="76"/>
    </row>
    <row r="2864" spans="1:24" s="35" customFormat="1" ht="15.75" customHeight="1" x14ac:dyDescent="0.25">
      <c r="A2864" s="72" t="s">
        <v>296</v>
      </c>
      <c r="B2864" s="44" t="s">
        <v>334</v>
      </c>
      <c r="C2864" s="79" t="s">
        <v>245</v>
      </c>
      <c r="D2864" s="43" t="s">
        <v>246</v>
      </c>
      <c r="E2864" s="53"/>
      <c r="F2864" s="53">
        <f t="shared" ref="F2864:F2878" si="1110">E2864/12*1</f>
        <v>0</v>
      </c>
      <c r="G2864" s="53"/>
      <c r="H2864" s="53"/>
      <c r="I2864" s="54"/>
      <c r="J2864" s="50"/>
      <c r="K2864" s="54"/>
      <c r="L2864" s="55"/>
      <c r="M2864" s="75"/>
      <c r="N2864" s="75"/>
      <c r="O2864" s="74"/>
      <c r="P2864" s="74"/>
      <c r="Q2864" s="57">
        <f t="shared" si="1103"/>
        <v>0</v>
      </c>
      <c r="R2864" s="74"/>
      <c r="S2864" s="53">
        <f t="shared" si="1104"/>
        <v>0</v>
      </c>
      <c r="T2864" s="58"/>
      <c r="U2864" s="58"/>
      <c r="V2864" s="53">
        <f t="shared" si="1105"/>
        <v>0</v>
      </c>
      <c r="W2864" s="143"/>
      <c r="X2864" s="76"/>
    </row>
    <row r="2865" spans="1:24" s="35" customFormat="1" ht="15.75" customHeight="1" x14ac:dyDescent="0.25">
      <c r="A2865" s="72" t="s">
        <v>296</v>
      </c>
      <c r="B2865" s="44" t="s">
        <v>334</v>
      </c>
      <c r="C2865" s="79" t="s">
        <v>247</v>
      </c>
      <c r="D2865" s="43" t="s">
        <v>248</v>
      </c>
      <c r="E2865" s="53"/>
      <c r="F2865" s="53">
        <f t="shared" si="1110"/>
        <v>0</v>
      </c>
      <c r="G2865" s="53"/>
      <c r="H2865" s="53"/>
      <c r="I2865" s="54"/>
      <c r="J2865" s="50"/>
      <c r="K2865" s="54"/>
      <c r="L2865" s="55"/>
      <c r="M2865" s="75"/>
      <c r="N2865" s="75"/>
      <c r="O2865" s="74"/>
      <c r="P2865" s="74"/>
      <c r="Q2865" s="57">
        <f t="shared" si="1103"/>
        <v>0</v>
      </c>
      <c r="R2865" s="74"/>
      <c r="S2865" s="53">
        <f t="shared" si="1104"/>
        <v>0</v>
      </c>
      <c r="T2865" s="58"/>
      <c r="U2865" s="58"/>
      <c r="V2865" s="53">
        <f t="shared" si="1105"/>
        <v>0</v>
      </c>
      <c r="W2865" s="143"/>
      <c r="X2865" s="76"/>
    </row>
    <row r="2866" spans="1:24" s="35" customFormat="1" ht="15.75" customHeight="1" x14ac:dyDescent="0.25">
      <c r="A2866" s="72" t="s">
        <v>296</v>
      </c>
      <c r="B2866" s="44" t="s">
        <v>334</v>
      </c>
      <c r="C2866" s="79" t="s">
        <v>249</v>
      </c>
      <c r="D2866" s="43" t="s">
        <v>250</v>
      </c>
      <c r="E2866" s="53"/>
      <c r="F2866" s="53">
        <f t="shared" si="1110"/>
        <v>0</v>
      </c>
      <c r="G2866" s="53"/>
      <c r="H2866" s="53"/>
      <c r="I2866" s="54"/>
      <c r="J2866" s="50"/>
      <c r="K2866" s="54"/>
      <c r="L2866" s="55"/>
      <c r="M2866" s="75"/>
      <c r="N2866" s="75"/>
      <c r="O2866" s="74"/>
      <c r="P2866" s="74"/>
      <c r="Q2866" s="57">
        <f t="shared" si="1103"/>
        <v>0</v>
      </c>
      <c r="R2866" s="74"/>
      <c r="S2866" s="53">
        <f t="shared" si="1104"/>
        <v>0</v>
      </c>
      <c r="T2866" s="58"/>
      <c r="U2866" s="58"/>
      <c r="V2866" s="53">
        <f t="shared" si="1105"/>
        <v>0</v>
      </c>
      <c r="W2866" s="143"/>
      <c r="X2866" s="76"/>
    </row>
    <row r="2867" spans="1:24" s="35" customFormat="1" ht="15.75" customHeight="1" x14ac:dyDescent="0.25">
      <c r="A2867" s="72" t="s">
        <v>296</v>
      </c>
      <c r="B2867" s="44" t="s">
        <v>334</v>
      </c>
      <c r="C2867" s="79" t="s">
        <v>251</v>
      </c>
      <c r="D2867" s="43" t="s">
        <v>260</v>
      </c>
      <c r="E2867" s="53"/>
      <c r="F2867" s="53">
        <f t="shared" si="1110"/>
        <v>0</v>
      </c>
      <c r="G2867" s="53"/>
      <c r="H2867" s="53"/>
      <c r="I2867" s="54"/>
      <c r="J2867" s="50"/>
      <c r="K2867" s="54"/>
      <c r="L2867" s="55"/>
      <c r="M2867" s="75"/>
      <c r="N2867" s="75"/>
      <c r="O2867" s="74"/>
      <c r="P2867" s="74"/>
      <c r="Q2867" s="57">
        <f t="shared" si="1103"/>
        <v>0</v>
      </c>
      <c r="R2867" s="74"/>
      <c r="S2867" s="53">
        <f t="shared" si="1104"/>
        <v>0</v>
      </c>
      <c r="T2867" s="58"/>
      <c r="U2867" s="58"/>
      <c r="V2867" s="53">
        <f t="shared" si="1105"/>
        <v>0</v>
      </c>
      <c r="W2867" s="143"/>
      <c r="X2867" s="76"/>
    </row>
    <row r="2868" spans="1:24" s="35" customFormat="1" ht="15.75" customHeight="1" x14ac:dyDescent="0.25">
      <c r="A2868" s="72" t="s">
        <v>296</v>
      </c>
      <c r="B2868" s="44" t="s">
        <v>334</v>
      </c>
      <c r="C2868" s="79" t="s">
        <v>252</v>
      </c>
      <c r="D2868" s="43" t="s">
        <v>253</v>
      </c>
      <c r="E2868" s="53"/>
      <c r="F2868" s="53">
        <f t="shared" si="1110"/>
        <v>0</v>
      </c>
      <c r="G2868" s="53"/>
      <c r="H2868" s="53"/>
      <c r="I2868" s="54"/>
      <c r="J2868" s="50"/>
      <c r="K2868" s="54"/>
      <c r="L2868" s="55"/>
      <c r="M2868" s="75"/>
      <c r="N2868" s="75"/>
      <c r="O2868" s="74"/>
      <c r="P2868" s="74"/>
      <c r="Q2868" s="57">
        <f t="shared" si="1103"/>
        <v>0</v>
      </c>
      <c r="R2868" s="74"/>
      <c r="S2868" s="53">
        <f t="shared" si="1104"/>
        <v>0</v>
      </c>
      <c r="T2868" s="58"/>
      <c r="U2868" s="58"/>
      <c r="V2868" s="53">
        <f t="shared" si="1105"/>
        <v>0</v>
      </c>
      <c r="W2868" s="143"/>
      <c r="X2868" s="76"/>
    </row>
    <row r="2869" spans="1:24" s="35" customFormat="1" ht="15.75" customHeight="1" x14ac:dyDescent="0.25">
      <c r="A2869" s="72" t="s">
        <v>296</v>
      </c>
      <c r="B2869" s="44" t="s">
        <v>334</v>
      </c>
      <c r="C2869" s="79" t="s">
        <v>254</v>
      </c>
      <c r="D2869" s="43" t="s">
        <v>255</v>
      </c>
      <c r="E2869" s="53"/>
      <c r="F2869" s="53">
        <f t="shared" si="1110"/>
        <v>0</v>
      </c>
      <c r="G2869" s="53"/>
      <c r="H2869" s="53"/>
      <c r="I2869" s="54"/>
      <c r="J2869" s="50"/>
      <c r="K2869" s="54"/>
      <c r="L2869" s="55"/>
      <c r="M2869" s="75"/>
      <c r="N2869" s="75"/>
      <c r="O2869" s="74"/>
      <c r="P2869" s="74"/>
      <c r="Q2869" s="57">
        <f t="shared" si="1103"/>
        <v>0</v>
      </c>
      <c r="R2869" s="74"/>
      <c r="S2869" s="53">
        <f t="shared" si="1104"/>
        <v>0</v>
      </c>
      <c r="T2869" s="58"/>
      <c r="U2869" s="58"/>
      <c r="V2869" s="53">
        <f t="shared" si="1105"/>
        <v>0</v>
      </c>
      <c r="W2869" s="143"/>
      <c r="X2869" s="76"/>
    </row>
    <row r="2870" spans="1:24" s="35" customFormat="1" ht="15.75" customHeight="1" x14ac:dyDescent="0.25">
      <c r="A2870" s="72" t="s">
        <v>296</v>
      </c>
      <c r="B2870" s="44" t="s">
        <v>334</v>
      </c>
      <c r="C2870" s="79" t="s">
        <v>256</v>
      </c>
      <c r="D2870" s="43" t="s">
        <v>257</v>
      </c>
      <c r="E2870" s="53"/>
      <c r="F2870" s="53">
        <f t="shared" si="1110"/>
        <v>0</v>
      </c>
      <c r="G2870" s="53"/>
      <c r="H2870" s="53"/>
      <c r="I2870" s="54"/>
      <c r="J2870" s="50"/>
      <c r="K2870" s="54"/>
      <c r="L2870" s="55"/>
      <c r="M2870" s="75"/>
      <c r="N2870" s="75"/>
      <c r="O2870" s="74"/>
      <c r="P2870" s="74"/>
      <c r="Q2870" s="57">
        <f t="shared" si="1103"/>
        <v>0</v>
      </c>
      <c r="R2870" s="74"/>
      <c r="S2870" s="53">
        <f t="shared" si="1104"/>
        <v>0</v>
      </c>
      <c r="T2870" s="58"/>
      <c r="U2870" s="58"/>
      <c r="V2870" s="53">
        <f t="shared" si="1105"/>
        <v>0</v>
      </c>
      <c r="W2870" s="143"/>
      <c r="X2870" s="76"/>
    </row>
    <row r="2871" spans="1:24" s="35" customFormat="1" ht="15.75" customHeight="1" x14ac:dyDescent="0.25">
      <c r="A2871" s="72" t="s">
        <v>296</v>
      </c>
      <c r="B2871" s="44" t="s">
        <v>334</v>
      </c>
      <c r="C2871" s="79" t="s">
        <v>258</v>
      </c>
      <c r="D2871" s="43" t="s">
        <v>259</v>
      </c>
      <c r="E2871" s="53"/>
      <c r="F2871" s="53">
        <f t="shared" si="1110"/>
        <v>0</v>
      </c>
      <c r="G2871" s="53"/>
      <c r="H2871" s="53"/>
      <c r="I2871" s="54"/>
      <c r="J2871" s="50"/>
      <c r="K2871" s="54"/>
      <c r="L2871" s="55"/>
      <c r="M2871" s="75"/>
      <c r="N2871" s="75"/>
      <c r="O2871" s="74"/>
      <c r="P2871" s="74"/>
      <c r="Q2871" s="57">
        <f t="shared" si="1103"/>
        <v>0</v>
      </c>
      <c r="R2871" s="74"/>
      <c r="S2871" s="53">
        <f t="shared" si="1104"/>
        <v>0</v>
      </c>
      <c r="T2871" s="58"/>
      <c r="U2871" s="58"/>
      <c r="V2871" s="53">
        <f t="shared" si="1105"/>
        <v>0</v>
      </c>
      <c r="W2871" s="143"/>
      <c r="X2871" s="76"/>
    </row>
    <row r="2872" spans="1:24" s="35" customFormat="1" ht="15.75" customHeight="1" x14ac:dyDescent="0.25">
      <c r="A2872" s="72" t="s">
        <v>296</v>
      </c>
      <c r="B2872" s="44" t="s">
        <v>334</v>
      </c>
      <c r="C2872" s="79" t="s">
        <v>261</v>
      </c>
      <c r="D2872" s="43" t="s">
        <v>262</v>
      </c>
      <c r="E2872" s="53"/>
      <c r="F2872" s="53">
        <f t="shared" si="1110"/>
        <v>0</v>
      </c>
      <c r="G2872" s="53"/>
      <c r="H2872" s="53"/>
      <c r="I2872" s="54"/>
      <c r="J2872" s="50"/>
      <c r="K2872" s="54"/>
      <c r="L2872" s="55"/>
      <c r="M2872" s="75"/>
      <c r="N2872" s="75"/>
      <c r="O2872" s="74"/>
      <c r="P2872" s="74"/>
      <c r="Q2872" s="57">
        <f t="shared" si="1103"/>
        <v>0</v>
      </c>
      <c r="R2872" s="74"/>
      <c r="S2872" s="53">
        <f t="shared" si="1104"/>
        <v>0</v>
      </c>
      <c r="T2872" s="58"/>
      <c r="U2872" s="58"/>
      <c r="V2872" s="53">
        <f t="shared" si="1105"/>
        <v>0</v>
      </c>
      <c r="W2872" s="143"/>
      <c r="X2872" s="76"/>
    </row>
    <row r="2873" spans="1:24" s="35" customFormat="1" ht="15.75" customHeight="1" x14ac:dyDescent="0.25">
      <c r="A2873" s="72" t="s">
        <v>296</v>
      </c>
      <c r="B2873" s="44" t="s">
        <v>334</v>
      </c>
      <c r="C2873" s="79" t="s">
        <v>263</v>
      </c>
      <c r="D2873" s="43" t="s">
        <v>264</v>
      </c>
      <c r="E2873" s="53"/>
      <c r="F2873" s="53">
        <f t="shared" si="1110"/>
        <v>0</v>
      </c>
      <c r="G2873" s="53"/>
      <c r="H2873" s="53"/>
      <c r="I2873" s="54"/>
      <c r="J2873" s="50"/>
      <c r="K2873" s="54"/>
      <c r="L2873" s="55"/>
      <c r="M2873" s="75"/>
      <c r="N2873" s="75"/>
      <c r="O2873" s="74"/>
      <c r="P2873" s="74"/>
      <c r="Q2873" s="57">
        <f t="shared" si="1103"/>
        <v>0</v>
      </c>
      <c r="R2873" s="74"/>
      <c r="S2873" s="53">
        <f t="shared" si="1104"/>
        <v>0</v>
      </c>
      <c r="T2873" s="58"/>
      <c r="U2873" s="58"/>
      <c r="V2873" s="53">
        <f t="shared" si="1105"/>
        <v>0</v>
      </c>
      <c r="W2873" s="143"/>
      <c r="X2873" s="76"/>
    </row>
    <row r="2874" spans="1:24" s="35" customFormat="1" ht="15.75" customHeight="1" x14ac:dyDescent="0.25">
      <c r="A2874" s="72" t="s">
        <v>296</v>
      </c>
      <c r="B2874" s="44" t="s">
        <v>334</v>
      </c>
      <c r="C2874" s="79" t="s">
        <v>265</v>
      </c>
      <c r="D2874" s="43" t="s">
        <v>266</v>
      </c>
      <c r="E2874" s="53"/>
      <c r="F2874" s="53">
        <f t="shared" si="1110"/>
        <v>0</v>
      </c>
      <c r="G2874" s="53"/>
      <c r="H2874" s="53"/>
      <c r="I2874" s="54"/>
      <c r="J2874" s="50"/>
      <c r="K2874" s="54"/>
      <c r="L2874" s="55"/>
      <c r="M2874" s="75"/>
      <c r="N2874" s="75"/>
      <c r="O2874" s="74"/>
      <c r="P2874" s="74"/>
      <c r="Q2874" s="57">
        <f t="shared" si="1103"/>
        <v>0</v>
      </c>
      <c r="R2874" s="74"/>
      <c r="S2874" s="53">
        <f t="shared" si="1104"/>
        <v>0</v>
      </c>
      <c r="T2874" s="58"/>
      <c r="U2874" s="58"/>
      <c r="V2874" s="53">
        <f t="shared" si="1105"/>
        <v>0</v>
      </c>
      <c r="W2874" s="143"/>
      <c r="X2874" s="76"/>
    </row>
    <row r="2875" spans="1:24" s="35" customFormat="1" ht="15.75" customHeight="1" x14ac:dyDescent="0.25">
      <c r="A2875" s="72" t="s">
        <v>296</v>
      </c>
      <c r="B2875" s="44" t="s">
        <v>334</v>
      </c>
      <c r="C2875" s="79" t="s">
        <v>267</v>
      </c>
      <c r="D2875" s="43" t="s">
        <v>268</v>
      </c>
      <c r="E2875" s="53"/>
      <c r="F2875" s="53">
        <f t="shared" si="1110"/>
        <v>0</v>
      </c>
      <c r="G2875" s="53"/>
      <c r="H2875" s="53"/>
      <c r="I2875" s="54"/>
      <c r="J2875" s="50"/>
      <c r="K2875" s="54"/>
      <c r="L2875" s="55"/>
      <c r="M2875" s="75"/>
      <c r="N2875" s="75"/>
      <c r="O2875" s="74"/>
      <c r="P2875" s="74"/>
      <c r="Q2875" s="57">
        <f t="shared" si="1103"/>
        <v>0</v>
      </c>
      <c r="R2875" s="74"/>
      <c r="S2875" s="53">
        <f t="shared" si="1104"/>
        <v>0</v>
      </c>
      <c r="T2875" s="58"/>
      <c r="U2875" s="58"/>
      <c r="V2875" s="53">
        <f t="shared" si="1105"/>
        <v>0</v>
      </c>
      <c r="W2875" s="143"/>
      <c r="X2875" s="76"/>
    </row>
    <row r="2876" spans="1:24" s="35" customFormat="1" ht="15.75" customHeight="1" x14ac:dyDescent="0.25">
      <c r="A2876" s="72" t="s">
        <v>296</v>
      </c>
      <c r="B2876" s="44" t="s">
        <v>334</v>
      </c>
      <c r="C2876" s="79" t="s">
        <v>269</v>
      </c>
      <c r="D2876" s="43" t="s">
        <v>270</v>
      </c>
      <c r="E2876" s="53"/>
      <c r="F2876" s="53">
        <f t="shared" si="1110"/>
        <v>0</v>
      </c>
      <c r="G2876" s="53"/>
      <c r="H2876" s="53"/>
      <c r="I2876" s="54"/>
      <c r="J2876" s="50"/>
      <c r="K2876" s="54"/>
      <c r="L2876" s="55"/>
      <c r="M2876" s="75"/>
      <c r="N2876" s="75"/>
      <c r="O2876" s="74"/>
      <c r="P2876" s="74"/>
      <c r="Q2876" s="57">
        <f t="shared" si="1103"/>
        <v>0</v>
      </c>
      <c r="R2876" s="74"/>
      <c r="S2876" s="53">
        <f t="shared" si="1104"/>
        <v>0</v>
      </c>
      <c r="T2876" s="58"/>
      <c r="U2876" s="58"/>
      <c r="V2876" s="53">
        <f t="shared" si="1105"/>
        <v>0</v>
      </c>
      <c r="W2876" s="143"/>
      <c r="X2876" s="76"/>
    </row>
    <row r="2877" spans="1:24" s="35" customFormat="1" ht="15.75" customHeight="1" x14ac:dyDescent="0.25">
      <c r="A2877" s="72" t="s">
        <v>296</v>
      </c>
      <c r="B2877" s="44" t="s">
        <v>334</v>
      </c>
      <c r="C2877" s="79" t="s">
        <v>271</v>
      </c>
      <c r="D2877" s="43" t="s">
        <v>272</v>
      </c>
      <c r="E2877" s="53"/>
      <c r="F2877" s="53">
        <f t="shared" si="1110"/>
        <v>0</v>
      </c>
      <c r="G2877" s="53"/>
      <c r="H2877" s="53"/>
      <c r="I2877" s="54"/>
      <c r="J2877" s="50"/>
      <c r="K2877" s="54"/>
      <c r="L2877" s="55"/>
      <c r="M2877" s="75"/>
      <c r="N2877" s="75"/>
      <c r="O2877" s="74"/>
      <c r="P2877" s="74"/>
      <c r="Q2877" s="57">
        <f t="shared" si="1103"/>
        <v>0</v>
      </c>
      <c r="R2877" s="74"/>
      <c r="S2877" s="53">
        <f t="shared" si="1104"/>
        <v>0</v>
      </c>
      <c r="T2877" s="58"/>
      <c r="U2877" s="58"/>
      <c r="V2877" s="53">
        <f t="shared" si="1105"/>
        <v>0</v>
      </c>
      <c r="W2877" s="143"/>
      <c r="X2877" s="76"/>
    </row>
    <row r="2878" spans="1:24" s="35" customFormat="1" ht="15.75" customHeight="1" x14ac:dyDescent="0.25">
      <c r="A2878" s="72" t="s">
        <v>296</v>
      </c>
      <c r="B2878" s="44" t="s">
        <v>334</v>
      </c>
      <c r="C2878" s="79" t="s">
        <v>273</v>
      </c>
      <c r="D2878" s="43" t="s">
        <v>274</v>
      </c>
      <c r="E2878" s="53"/>
      <c r="F2878" s="53">
        <f t="shared" si="1110"/>
        <v>0</v>
      </c>
      <c r="G2878" s="53"/>
      <c r="H2878" s="53"/>
      <c r="I2878" s="54"/>
      <c r="J2878" s="50"/>
      <c r="K2878" s="54"/>
      <c r="L2878" s="55"/>
      <c r="M2878" s="75"/>
      <c r="N2878" s="75"/>
      <c r="O2878" s="74"/>
      <c r="P2878" s="74"/>
      <c r="Q2878" s="57">
        <f t="shared" si="1103"/>
        <v>0</v>
      </c>
      <c r="R2878" s="74"/>
      <c r="S2878" s="53">
        <f t="shared" si="1104"/>
        <v>0</v>
      </c>
      <c r="T2878" s="58"/>
      <c r="U2878" s="58"/>
      <c r="V2878" s="53">
        <f t="shared" si="1105"/>
        <v>0</v>
      </c>
      <c r="W2878" s="143"/>
      <c r="X2878" s="76"/>
    </row>
    <row r="2879" spans="1:24" s="35" customFormat="1" ht="15.75" customHeight="1" x14ac:dyDescent="0.25">
      <c r="A2879" s="72" t="s">
        <v>296</v>
      </c>
      <c r="B2879" s="44" t="s">
        <v>334</v>
      </c>
      <c r="C2879" s="79" t="s">
        <v>275</v>
      </c>
      <c r="D2879" s="43" t="s">
        <v>276</v>
      </c>
      <c r="E2879" s="74"/>
      <c r="F2879" s="74"/>
      <c r="G2879" s="74"/>
      <c r="H2879" s="74"/>
      <c r="I2879" s="54"/>
      <c r="J2879" s="50"/>
      <c r="K2879" s="54"/>
      <c r="L2879" s="55"/>
      <c r="M2879" s="75"/>
      <c r="N2879" s="75"/>
      <c r="O2879" s="74"/>
      <c r="P2879" s="74"/>
      <c r="Q2879" s="57">
        <f t="shared" si="1103"/>
        <v>0</v>
      </c>
      <c r="R2879" s="74"/>
      <c r="S2879" s="53">
        <f t="shared" si="1104"/>
        <v>0</v>
      </c>
      <c r="T2879" s="58"/>
      <c r="U2879" s="58"/>
      <c r="V2879" s="53">
        <f t="shared" si="1105"/>
        <v>0</v>
      </c>
      <c r="W2879" s="143"/>
      <c r="X2879" s="76"/>
    </row>
    <row r="2880" spans="1:24" s="35" customFormat="1" ht="15.75" customHeight="1" x14ac:dyDescent="0.25">
      <c r="A2880" s="72" t="s">
        <v>296</v>
      </c>
      <c r="B2880" s="44" t="s">
        <v>334</v>
      </c>
      <c r="C2880" s="37" t="s">
        <v>352</v>
      </c>
      <c r="D2880" s="43" t="s">
        <v>350</v>
      </c>
      <c r="E2880" s="53"/>
      <c r="F2880" s="53">
        <f>E2880/12*1</f>
        <v>0</v>
      </c>
      <c r="G2880" s="53"/>
      <c r="H2880" s="53"/>
      <c r="I2880" s="54"/>
      <c r="J2880" s="50"/>
      <c r="K2880" s="54"/>
      <c r="L2880" s="55"/>
      <c r="M2880" s="75"/>
      <c r="N2880" s="75"/>
      <c r="O2880" s="74"/>
      <c r="P2880" s="74"/>
      <c r="Q2880" s="57"/>
      <c r="R2880" s="74"/>
      <c r="S2880" s="53"/>
      <c r="T2880" s="58"/>
      <c r="U2880" s="58"/>
      <c r="V2880" s="53"/>
      <c r="W2880" s="143"/>
      <c r="X2880" s="76"/>
    </row>
    <row r="2881" spans="1:27" s="35" customFormat="1" ht="15.75" customHeight="1" x14ac:dyDescent="0.25">
      <c r="A2881" s="72" t="s">
        <v>296</v>
      </c>
      <c r="B2881" s="44" t="s">
        <v>334</v>
      </c>
      <c r="C2881" s="37" t="s">
        <v>353</v>
      </c>
      <c r="D2881" s="38" t="s">
        <v>354</v>
      </c>
      <c r="E2881" s="53"/>
      <c r="F2881" s="99">
        <f>E2881/12*1</f>
        <v>0</v>
      </c>
      <c r="G2881" s="53"/>
      <c r="H2881" s="53"/>
      <c r="I2881" s="54"/>
      <c r="J2881" s="50"/>
      <c r="K2881" s="54"/>
      <c r="L2881" s="55"/>
      <c r="M2881" s="75"/>
      <c r="N2881" s="75"/>
      <c r="O2881" s="74"/>
      <c r="P2881" s="74"/>
      <c r="Q2881" s="57">
        <f>O2881-P2881</f>
        <v>0</v>
      </c>
      <c r="R2881" s="74"/>
      <c r="S2881" s="53">
        <f>ROUND(R2881/12*3,0)</f>
        <v>0</v>
      </c>
      <c r="T2881" s="58"/>
      <c r="U2881" s="58"/>
      <c r="V2881" s="53">
        <f>T2881-U2881</f>
        <v>0</v>
      </c>
      <c r="W2881" s="143"/>
      <c r="X2881" s="76"/>
    </row>
    <row r="2882" spans="1:27" s="35" customFormat="1" ht="15.75" customHeight="1" x14ac:dyDescent="0.25">
      <c r="A2882" s="72" t="s">
        <v>296</v>
      </c>
      <c r="B2882" s="44" t="s">
        <v>334</v>
      </c>
      <c r="C2882" s="37" t="s">
        <v>359</v>
      </c>
      <c r="D2882" s="43" t="s">
        <v>318</v>
      </c>
      <c r="E2882" s="74">
        <v>683</v>
      </c>
      <c r="F2882" s="53">
        <f>E2882</f>
        <v>683</v>
      </c>
      <c r="G2882" s="99">
        <v>683</v>
      </c>
      <c r="H2882" s="99">
        <v>683</v>
      </c>
      <c r="I2882" s="119">
        <f t="shared" ref="I2882" si="1111">G2882-F2882</f>
        <v>0</v>
      </c>
      <c r="J2882" s="55">
        <f t="shared" ref="J2882" si="1112">ROUND(I2882/F2882*100,2)</f>
        <v>0</v>
      </c>
      <c r="K2882" s="54">
        <f>G2882-F2882</f>
        <v>0</v>
      </c>
      <c r="L2882" s="55">
        <f>ROUND(K2882*100/-F2882,2)</f>
        <v>0</v>
      </c>
      <c r="M2882" s="75"/>
      <c r="N2882" s="75"/>
      <c r="O2882" s="74"/>
      <c r="P2882" s="74"/>
      <c r="Q2882" s="57"/>
      <c r="R2882" s="74"/>
      <c r="S2882" s="53"/>
      <c r="T2882" s="58"/>
      <c r="U2882" s="58"/>
      <c r="V2882" s="53"/>
      <c r="W2882" s="143"/>
      <c r="X2882" s="76"/>
    </row>
    <row r="2883" spans="1:27" s="35" customFormat="1" ht="15.75" customHeight="1" x14ac:dyDescent="0.25">
      <c r="A2883" s="72" t="s">
        <v>296</v>
      </c>
      <c r="B2883" s="44" t="s">
        <v>334</v>
      </c>
      <c r="C2883" s="37" t="s">
        <v>379</v>
      </c>
      <c r="D2883" s="39" t="s">
        <v>360</v>
      </c>
      <c r="E2883" s="53"/>
      <c r="F2883" s="99">
        <f>E2883/12*1</f>
        <v>0</v>
      </c>
      <c r="G2883" s="53"/>
      <c r="H2883" s="53"/>
      <c r="I2883" s="119"/>
      <c r="J2883" s="55"/>
      <c r="K2883" s="54"/>
      <c r="L2883" s="55"/>
      <c r="M2883" s="75"/>
      <c r="N2883" s="75"/>
      <c r="O2883" s="74"/>
      <c r="P2883" s="74"/>
      <c r="Q2883" s="57"/>
      <c r="R2883" s="74"/>
      <c r="S2883" s="53"/>
      <c r="T2883" s="58"/>
      <c r="U2883" s="58"/>
      <c r="V2883" s="53"/>
      <c r="W2883" s="143"/>
      <c r="X2883" s="76"/>
    </row>
    <row r="2884" spans="1:27" s="35" customFormat="1" ht="15.75" customHeight="1" x14ac:dyDescent="0.25">
      <c r="A2884" s="72" t="s">
        <v>296</v>
      </c>
      <c r="B2884" s="44" t="s">
        <v>334</v>
      </c>
      <c r="C2884" s="98" t="s">
        <v>386</v>
      </c>
      <c r="D2884" s="117" t="s">
        <v>387</v>
      </c>
      <c r="E2884" s="53">
        <v>11416</v>
      </c>
      <c r="F2884" s="53">
        <v>11416</v>
      </c>
      <c r="G2884" s="53">
        <v>11416</v>
      </c>
      <c r="H2884" s="53">
        <v>11416</v>
      </c>
      <c r="I2884" s="119">
        <f>G2884-F2884</f>
        <v>0</v>
      </c>
      <c r="J2884" s="55">
        <f>ROUND(I2884/F2884*100,2)</f>
        <v>0</v>
      </c>
      <c r="K2884" s="54">
        <f>G2884-F2884</f>
        <v>0</v>
      </c>
      <c r="L2884" s="55">
        <f>ROUND(K2884*100/-F2884,2)</f>
        <v>0</v>
      </c>
      <c r="M2884" s="75"/>
      <c r="N2884" s="75"/>
      <c r="O2884" s="74"/>
      <c r="P2884" s="74"/>
      <c r="Q2884" s="57"/>
      <c r="R2884" s="74"/>
      <c r="S2884" s="53"/>
      <c r="T2884" s="58"/>
      <c r="U2884" s="58"/>
      <c r="V2884" s="53"/>
      <c r="W2884" s="143"/>
      <c r="X2884" s="76"/>
    </row>
    <row r="2885" spans="1:27" s="35" customFormat="1" ht="15.75" x14ac:dyDescent="0.25">
      <c r="A2885" s="100" t="s">
        <v>297</v>
      </c>
      <c r="B2885" s="100" t="s">
        <v>335</v>
      </c>
      <c r="C2885" s="108" t="s">
        <v>102</v>
      </c>
      <c r="D2885" s="102" t="s">
        <v>21</v>
      </c>
      <c r="E2885" s="109">
        <f>E2886+E2925</f>
        <v>15370069</v>
      </c>
      <c r="F2885" s="109">
        <f>F2886+F2925</f>
        <v>8982181.5800000001</v>
      </c>
      <c r="G2885" s="109">
        <f>G2886+G2925</f>
        <v>8940913.8800000064</v>
      </c>
      <c r="H2885" s="109">
        <f>H2886+H2925</f>
        <v>8789888</v>
      </c>
      <c r="I2885" s="127">
        <f>I2886+I2925</f>
        <v>147008.84000000553</v>
      </c>
      <c r="J2885" s="104">
        <f>ROUND(I2885/F2885*100,2)</f>
        <v>1.64</v>
      </c>
      <c r="K2885" s="127">
        <f>K2886+K2925</f>
        <v>-193849.71999999997</v>
      </c>
      <c r="L2885" s="106">
        <f>ROUND(K2885/H2885*100,2)</f>
        <v>-2.21</v>
      </c>
      <c r="M2885" s="109">
        <f t="shared" ref="M2885:V2885" si="1113">M2886+M2925</f>
        <v>359672</v>
      </c>
      <c r="N2885" s="109">
        <f t="shared" si="1113"/>
        <v>209808.67</v>
      </c>
      <c r="O2885" s="109">
        <f t="shared" si="1113"/>
        <v>216903</v>
      </c>
      <c r="P2885" s="109">
        <f t="shared" si="1113"/>
        <v>216452</v>
      </c>
      <c r="Q2885" s="127">
        <f t="shared" si="1113"/>
        <v>451</v>
      </c>
      <c r="R2885" s="109">
        <f t="shared" si="1113"/>
        <v>10506</v>
      </c>
      <c r="S2885" s="103">
        <f t="shared" si="1113"/>
        <v>6133</v>
      </c>
      <c r="T2885" s="103">
        <f t="shared" si="1113"/>
        <v>6065</v>
      </c>
      <c r="U2885" s="103">
        <f t="shared" si="1113"/>
        <v>6056</v>
      </c>
      <c r="V2885" s="103">
        <f t="shared" si="1113"/>
        <v>9</v>
      </c>
      <c r="W2885" s="107">
        <v>212419</v>
      </c>
      <c r="X2885" s="80"/>
    </row>
    <row r="2886" spans="1:27" s="26" customFormat="1" ht="29.25" customHeight="1" x14ac:dyDescent="0.25">
      <c r="A2886" s="72" t="s">
        <v>297</v>
      </c>
      <c r="B2886" s="21">
        <v>1</v>
      </c>
      <c r="C2886" s="73" t="s">
        <v>102</v>
      </c>
      <c r="D2886" s="27" t="s">
        <v>22</v>
      </c>
      <c r="E2886" s="52">
        <f>E2887+E2893+E2907</f>
        <v>14482901</v>
      </c>
      <c r="F2886" s="52">
        <f>F2887+F2893+F2907</f>
        <v>8450849.8300000001</v>
      </c>
      <c r="G2886" s="52">
        <f>G2887+G2893+G2907</f>
        <v>8455103.400000006</v>
      </c>
      <c r="H2886" s="52">
        <f>H2887+H2893+H2907</f>
        <v>8324222</v>
      </c>
      <c r="I2886" s="52">
        <f>I2887+I2893+I2907</f>
        <v>97112.400000005524</v>
      </c>
      <c r="J2886" s="50">
        <f>ROUND(I2886/F2886*100,2)</f>
        <v>1.1499999999999999</v>
      </c>
      <c r="K2886" s="52">
        <f>K2887+K2893+K2907</f>
        <v>-98152.829999999987</v>
      </c>
      <c r="L2886" s="55">
        <f>ROUND(K2886*100/-F2886,2)</f>
        <v>1.1599999999999999</v>
      </c>
      <c r="M2886" s="49">
        <v>321305</v>
      </c>
      <c r="N2886" s="49">
        <f>ROUND(M2886/12*7,2)</f>
        <v>187427.92</v>
      </c>
      <c r="O2886" s="52">
        <f t="shared" ref="O2886:V2886" si="1114">O2887+O2893+O2907</f>
        <v>212908</v>
      </c>
      <c r="P2886" s="52">
        <f t="shared" si="1114"/>
        <v>212908</v>
      </c>
      <c r="Q2886" s="52">
        <f t="shared" si="1114"/>
        <v>0</v>
      </c>
      <c r="R2886" s="52">
        <f t="shared" si="1114"/>
        <v>9882</v>
      </c>
      <c r="S2886" s="52">
        <f t="shared" si="1114"/>
        <v>5768</v>
      </c>
      <c r="T2886" s="59">
        <f t="shared" si="1114"/>
        <v>5723</v>
      </c>
      <c r="U2886" s="59">
        <f t="shared" si="1114"/>
        <v>5723</v>
      </c>
      <c r="V2886" s="59">
        <f t="shared" si="1114"/>
        <v>0</v>
      </c>
      <c r="W2886" s="75"/>
      <c r="X2886" s="82"/>
    </row>
    <row r="2887" spans="1:27" s="26" customFormat="1" ht="25.5" customHeight="1" x14ac:dyDescent="0.25">
      <c r="A2887" s="72" t="s">
        <v>297</v>
      </c>
      <c r="B2887" s="33" t="s">
        <v>329</v>
      </c>
      <c r="C2887" s="73" t="s">
        <v>102</v>
      </c>
      <c r="D2887" s="32" t="s">
        <v>23</v>
      </c>
      <c r="E2887" s="83">
        <f>SUM(E2888:E2892)</f>
        <v>13347488</v>
      </c>
      <c r="F2887" s="83">
        <f>SUM(F2888:F2892)</f>
        <v>7786287</v>
      </c>
      <c r="G2887" s="83">
        <f>SUM(G2888:G2892)</f>
        <v>7786495</v>
      </c>
      <c r="H2887" s="83">
        <f>SUM(H2888:H2892)</f>
        <v>7786287</v>
      </c>
      <c r="I2887" s="49">
        <f>SUM(I2888:I2892)</f>
        <v>208</v>
      </c>
      <c r="J2887" s="50">
        <f>ROUND(I2887/F2887*100,2)</f>
        <v>0</v>
      </c>
      <c r="K2887" s="49">
        <f>SUM(K2888:K2892)</f>
        <v>0</v>
      </c>
      <c r="L2887" s="49">
        <f>SUM(L2888:L2892)</f>
        <v>0</v>
      </c>
      <c r="M2887" s="83"/>
      <c r="N2887" s="83"/>
      <c r="O2887" s="52">
        <f t="shared" ref="O2887:V2887" si="1115">SUM(O2888:O2892)</f>
        <v>211070</v>
      </c>
      <c r="P2887" s="52">
        <f t="shared" si="1115"/>
        <v>211070</v>
      </c>
      <c r="Q2887" s="52">
        <f t="shared" si="1115"/>
        <v>0</v>
      </c>
      <c r="R2887" s="52">
        <f t="shared" si="1115"/>
        <v>9714</v>
      </c>
      <c r="S2887" s="52">
        <f t="shared" si="1115"/>
        <v>5667</v>
      </c>
      <c r="T2887" s="52">
        <f t="shared" si="1115"/>
        <v>5667</v>
      </c>
      <c r="U2887" s="49">
        <f t="shared" si="1115"/>
        <v>5667</v>
      </c>
      <c r="V2887" s="49">
        <f t="shared" si="1115"/>
        <v>0</v>
      </c>
      <c r="W2887" s="83"/>
      <c r="X2887" s="82"/>
    </row>
    <row r="2888" spans="1:27" s="26" customFormat="1" ht="22.5" customHeight="1" x14ac:dyDescent="0.25">
      <c r="A2888" s="157" t="s">
        <v>297</v>
      </c>
      <c r="B2888" s="33" t="s">
        <v>329</v>
      </c>
      <c r="C2888" s="73" t="s">
        <v>73</v>
      </c>
      <c r="D2888" s="34" t="s">
        <v>106</v>
      </c>
      <c r="E2888" s="53">
        <v>9028248</v>
      </c>
      <c r="F2888" s="53">
        <f>752509*3+752302*4</f>
        <v>5266735</v>
      </c>
      <c r="G2888" s="99">
        <v>5266943</v>
      </c>
      <c r="H2888" s="99">
        <v>5266735</v>
      </c>
      <c r="I2888" s="119">
        <f>G2888-F2888</f>
        <v>208</v>
      </c>
      <c r="J2888" s="55">
        <f>ROUND(I2888/F2888*100,2)</f>
        <v>0</v>
      </c>
      <c r="K2888" s="54"/>
      <c r="L2888" s="55"/>
      <c r="M2888" s="74"/>
      <c r="N2888" s="74"/>
      <c r="O2888" s="74">
        <v>211070</v>
      </c>
      <c r="P2888" s="74">
        <v>211070</v>
      </c>
      <c r="Q2888" s="59">
        <f>O2888-P2888</f>
        <v>0</v>
      </c>
      <c r="R2888" s="74">
        <v>9714</v>
      </c>
      <c r="S2888" s="53">
        <f>ROUND(R2888/12*7,0)</f>
        <v>5667</v>
      </c>
      <c r="T2888" s="58">
        <v>5667</v>
      </c>
      <c r="U2888" s="58">
        <v>5667</v>
      </c>
      <c r="V2888" s="53">
        <f>T2888-U2888</f>
        <v>0</v>
      </c>
      <c r="W2888" s="74"/>
      <c r="X2888" s="76"/>
      <c r="Z2888" s="176"/>
      <c r="AA2888" s="176"/>
    </row>
    <row r="2889" spans="1:27" s="35" customFormat="1" ht="15.75" x14ac:dyDescent="0.25">
      <c r="A2889" s="72" t="s">
        <v>297</v>
      </c>
      <c r="B2889" s="33" t="s">
        <v>329</v>
      </c>
      <c r="C2889" s="73" t="s">
        <v>74</v>
      </c>
      <c r="D2889" s="116" t="s">
        <v>104</v>
      </c>
      <c r="E2889" s="53">
        <v>3843760</v>
      </c>
      <c r="F2889" s="53">
        <f>320313*7</f>
        <v>2242191</v>
      </c>
      <c r="G2889" s="99">
        <v>2242191</v>
      </c>
      <c r="H2889" s="99">
        <v>2242191</v>
      </c>
      <c r="I2889" s="119"/>
      <c r="J2889" s="55"/>
      <c r="K2889" s="54"/>
      <c r="L2889" s="55"/>
      <c r="M2889" s="75"/>
      <c r="N2889" s="75"/>
      <c r="O2889" s="74"/>
      <c r="P2889" s="74"/>
      <c r="Q2889" s="57">
        <f>O2889-P2889</f>
        <v>0</v>
      </c>
      <c r="R2889" s="74"/>
      <c r="S2889" s="53">
        <f>ROUND(R2889/12*3,0)</f>
        <v>0</v>
      </c>
      <c r="T2889" s="58"/>
      <c r="U2889" s="58"/>
      <c r="V2889" s="53">
        <f>T2889-U2889</f>
        <v>0</v>
      </c>
      <c r="W2889" s="75"/>
      <c r="X2889" s="76"/>
    </row>
    <row r="2890" spans="1:27" s="35" customFormat="1" ht="15.75" x14ac:dyDescent="0.25">
      <c r="A2890" s="72" t="s">
        <v>297</v>
      </c>
      <c r="B2890" s="33" t="s">
        <v>329</v>
      </c>
      <c r="C2890" s="73" t="s">
        <v>74</v>
      </c>
      <c r="D2890" s="116" t="s">
        <v>105</v>
      </c>
      <c r="E2890" s="53">
        <v>475480</v>
      </c>
      <c r="F2890" s="53">
        <f>39623*7</f>
        <v>277361</v>
      </c>
      <c r="G2890" s="99">
        <v>277361</v>
      </c>
      <c r="H2890" s="99">
        <v>277361</v>
      </c>
      <c r="I2890" s="119"/>
      <c r="J2890" s="55"/>
      <c r="K2890" s="54"/>
      <c r="L2890" s="55"/>
      <c r="M2890" s="75"/>
      <c r="N2890" s="75"/>
      <c r="O2890" s="74"/>
      <c r="P2890" s="74"/>
      <c r="Q2890" s="57">
        <f>O2890-P2890</f>
        <v>0</v>
      </c>
      <c r="R2890" s="74"/>
      <c r="S2890" s="53">
        <f>ROUND(R2890/12*3,0)</f>
        <v>0</v>
      </c>
      <c r="T2890" s="58"/>
      <c r="U2890" s="58"/>
      <c r="V2890" s="53">
        <f>T2890-U2890</f>
        <v>0</v>
      </c>
      <c r="W2890" s="75"/>
      <c r="X2890" s="76"/>
    </row>
    <row r="2891" spans="1:27" s="35" customFormat="1" ht="15.75" x14ac:dyDescent="0.25">
      <c r="A2891" s="72" t="s">
        <v>297</v>
      </c>
      <c r="B2891" s="33" t="s">
        <v>329</v>
      </c>
      <c r="C2891" s="73" t="s">
        <v>75</v>
      </c>
      <c r="D2891" s="34" t="s">
        <v>107</v>
      </c>
      <c r="E2891" s="74"/>
      <c r="F2891" s="53"/>
      <c r="G2891" s="74"/>
      <c r="H2891" s="74"/>
      <c r="I2891" s="54"/>
      <c r="J2891" s="50"/>
      <c r="K2891" s="54"/>
      <c r="L2891" s="55"/>
      <c r="M2891" s="75"/>
      <c r="N2891" s="75"/>
      <c r="O2891" s="74"/>
      <c r="P2891" s="74"/>
      <c r="Q2891" s="57">
        <f>O2891-P2891</f>
        <v>0</v>
      </c>
      <c r="R2891" s="74"/>
      <c r="S2891" s="53">
        <f>ROUND(R2891/12*3,0)</f>
        <v>0</v>
      </c>
      <c r="T2891" s="58"/>
      <c r="U2891" s="58"/>
      <c r="V2891" s="53">
        <f>T2891-U2891</f>
        <v>0</v>
      </c>
      <c r="W2891" s="75"/>
      <c r="X2891" s="76"/>
    </row>
    <row r="2892" spans="1:27" s="35" customFormat="1" ht="31.5" x14ac:dyDescent="0.25">
      <c r="A2892" s="72" t="s">
        <v>297</v>
      </c>
      <c r="B2892" s="33" t="s">
        <v>329</v>
      </c>
      <c r="C2892" s="73" t="s">
        <v>76</v>
      </c>
      <c r="D2892" s="34" t="s">
        <v>108</v>
      </c>
      <c r="E2892" s="74"/>
      <c r="F2892" s="53"/>
      <c r="G2892" s="74"/>
      <c r="H2892" s="74"/>
      <c r="I2892" s="54"/>
      <c r="J2892" s="50"/>
      <c r="K2892" s="54"/>
      <c r="L2892" s="55"/>
      <c r="M2892" s="75"/>
      <c r="N2892" s="75"/>
      <c r="O2892" s="74"/>
      <c r="P2892" s="74"/>
      <c r="Q2892" s="57">
        <f>O2892-P2892</f>
        <v>0</v>
      </c>
      <c r="R2892" s="74"/>
      <c r="S2892" s="53">
        <f>ROUND(R2892/12*3,0)</f>
        <v>0</v>
      </c>
      <c r="T2892" s="58"/>
      <c r="U2892" s="58"/>
      <c r="V2892" s="53">
        <f>T2892-U2892</f>
        <v>0</v>
      </c>
      <c r="W2892" s="75"/>
      <c r="X2892" s="76"/>
    </row>
    <row r="2893" spans="1:27" s="35" customFormat="1" ht="15.75" x14ac:dyDescent="0.25">
      <c r="A2893" s="72" t="s">
        <v>297</v>
      </c>
      <c r="B2893" s="22" t="s">
        <v>330</v>
      </c>
      <c r="C2893" s="36"/>
      <c r="D2893" s="32" t="s">
        <v>24</v>
      </c>
      <c r="E2893" s="61">
        <f>SUM(E2894:E2906)</f>
        <v>318334</v>
      </c>
      <c r="F2893" s="61">
        <f>SUM(F2894:F2906)</f>
        <v>185694.83</v>
      </c>
      <c r="G2893" s="61">
        <f>SUM(G2894:G2906)</f>
        <v>87542</v>
      </c>
      <c r="H2893" s="61">
        <f>SUM(H2894:H2906)</f>
        <v>87542</v>
      </c>
      <c r="I2893" s="120">
        <f>SUM(I2894:I2906)</f>
        <v>0</v>
      </c>
      <c r="J2893" s="50">
        <f>ROUND(I2893/F2893*100,2)</f>
        <v>0</v>
      </c>
      <c r="K2893" s="120">
        <f>SUM(K2894:K2906)</f>
        <v>-98152.829999999987</v>
      </c>
      <c r="L2893" s="61">
        <f>SUM(L2894:L2906)</f>
        <v>52.86</v>
      </c>
      <c r="M2893" s="61"/>
      <c r="N2893" s="61"/>
      <c r="O2893" s="61">
        <f t="shared" ref="O2893:V2893" si="1116">SUM(O2894:O2906)</f>
        <v>1435</v>
      </c>
      <c r="P2893" s="61">
        <f t="shared" si="1116"/>
        <v>1435</v>
      </c>
      <c r="Q2893" s="120">
        <f t="shared" si="1116"/>
        <v>0</v>
      </c>
      <c r="R2893" s="61">
        <f t="shared" si="1116"/>
        <v>160</v>
      </c>
      <c r="S2893" s="61">
        <f t="shared" si="1116"/>
        <v>93</v>
      </c>
      <c r="T2893" s="137">
        <f t="shared" si="1116"/>
        <v>44</v>
      </c>
      <c r="U2893" s="137">
        <f t="shared" si="1116"/>
        <v>44</v>
      </c>
      <c r="V2893" s="61">
        <f t="shared" si="1116"/>
        <v>0</v>
      </c>
      <c r="W2893" s="68"/>
      <c r="X2893" s="76"/>
    </row>
    <row r="2894" spans="1:27" s="35" customFormat="1" ht="15.75" x14ac:dyDescent="0.25">
      <c r="A2894" s="72" t="s">
        <v>297</v>
      </c>
      <c r="B2894" s="33" t="s">
        <v>330</v>
      </c>
      <c r="C2894" s="79" t="s">
        <v>25</v>
      </c>
      <c r="D2894" s="34" t="s">
        <v>54</v>
      </c>
      <c r="E2894" s="53">
        <v>318334</v>
      </c>
      <c r="F2894" s="53">
        <f>ROUND(E2894/12*7,2)</f>
        <v>185694.83</v>
      </c>
      <c r="G2894" s="99">
        <v>87542</v>
      </c>
      <c r="H2894" s="99">
        <v>87542</v>
      </c>
      <c r="I2894" s="119"/>
      <c r="J2894" s="55"/>
      <c r="K2894" s="54">
        <f>G2894-F2894</f>
        <v>-98152.829999999987</v>
      </c>
      <c r="L2894" s="55">
        <f>ROUND(K2894*100/-F2894,2)</f>
        <v>52.86</v>
      </c>
      <c r="M2894" s="75"/>
      <c r="N2894" s="75"/>
      <c r="O2894" s="74">
        <v>1435</v>
      </c>
      <c r="P2894" s="74">
        <v>1435</v>
      </c>
      <c r="Q2894" s="59">
        <f t="shared" ref="Q2894:Q2906" si="1117">O2894-P2894</f>
        <v>0</v>
      </c>
      <c r="R2894" s="74">
        <v>160</v>
      </c>
      <c r="S2894" s="53">
        <f>ROUND(R2894/12*7,0)</f>
        <v>93</v>
      </c>
      <c r="T2894" s="58">
        <v>44</v>
      </c>
      <c r="U2894" s="58">
        <v>44</v>
      </c>
      <c r="V2894" s="53">
        <f t="shared" ref="V2894:V2906" si="1118">T2894-U2894</f>
        <v>0</v>
      </c>
      <c r="W2894" s="75"/>
      <c r="X2894" s="76"/>
    </row>
    <row r="2895" spans="1:27" s="35" customFormat="1" ht="15.75" x14ac:dyDescent="0.25">
      <c r="A2895" s="72" t="s">
        <v>297</v>
      </c>
      <c r="B2895" s="33" t="s">
        <v>330</v>
      </c>
      <c r="C2895" s="79" t="s">
        <v>26</v>
      </c>
      <c r="D2895" s="34" t="s">
        <v>27</v>
      </c>
      <c r="E2895" s="74"/>
      <c r="F2895" s="74"/>
      <c r="G2895" s="74"/>
      <c r="H2895" s="74"/>
      <c r="I2895" s="54"/>
      <c r="J2895" s="50"/>
      <c r="K2895" s="54"/>
      <c r="L2895" s="55"/>
      <c r="M2895" s="75"/>
      <c r="N2895" s="75"/>
      <c r="O2895" s="74"/>
      <c r="P2895" s="74"/>
      <c r="Q2895" s="57">
        <f t="shared" si="1117"/>
        <v>0</v>
      </c>
      <c r="R2895" s="74"/>
      <c r="S2895" s="53">
        <f t="shared" ref="S2895:S2906" si="1119">ROUND(R2895/12*3,0)</f>
        <v>0</v>
      </c>
      <c r="T2895" s="58"/>
      <c r="U2895" s="58"/>
      <c r="V2895" s="53">
        <f t="shared" si="1118"/>
        <v>0</v>
      </c>
      <c r="W2895" s="75"/>
      <c r="X2895" s="76"/>
    </row>
    <row r="2896" spans="1:27" s="35" customFormat="1" ht="31.5" x14ac:dyDescent="0.25">
      <c r="A2896" s="72" t="s">
        <v>297</v>
      </c>
      <c r="B2896" s="33" t="s">
        <v>330</v>
      </c>
      <c r="C2896" s="79" t="s">
        <v>28</v>
      </c>
      <c r="D2896" s="34" t="s">
        <v>29</v>
      </c>
      <c r="E2896" s="74"/>
      <c r="F2896" s="74"/>
      <c r="G2896" s="74"/>
      <c r="H2896" s="74"/>
      <c r="I2896" s="54"/>
      <c r="J2896" s="50"/>
      <c r="K2896" s="54"/>
      <c r="L2896" s="55"/>
      <c r="M2896" s="75"/>
      <c r="N2896" s="75"/>
      <c r="O2896" s="74"/>
      <c r="P2896" s="74"/>
      <c r="Q2896" s="57">
        <f t="shared" si="1117"/>
        <v>0</v>
      </c>
      <c r="R2896" s="74"/>
      <c r="S2896" s="53">
        <f t="shared" si="1119"/>
        <v>0</v>
      </c>
      <c r="T2896" s="58"/>
      <c r="U2896" s="58"/>
      <c r="V2896" s="53">
        <f t="shared" si="1118"/>
        <v>0</v>
      </c>
      <c r="W2896" s="75"/>
      <c r="X2896" s="76"/>
    </row>
    <row r="2897" spans="1:28" s="35" customFormat="1" ht="15.75" x14ac:dyDescent="0.25">
      <c r="A2897" s="72" t="s">
        <v>297</v>
      </c>
      <c r="B2897" s="33" t="s">
        <v>330</v>
      </c>
      <c r="C2897" s="79" t="s">
        <v>56</v>
      </c>
      <c r="D2897" s="34" t="s">
        <v>53</v>
      </c>
      <c r="E2897" s="74"/>
      <c r="F2897" s="74"/>
      <c r="G2897" s="74"/>
      <c r="H2897" s="74"/>
      <c r="I2897" s="54"/>
      <c r="J2897" s="50"/>
      <c r="K2897" s="54"/>
      <c r="L2897" s="55"/>
      <c r="M2897" s="75"/>
      <c r="N2897" s="75"/>
      <c r="O2897" s="74"/>
      <c r="P2897" s="74"/>
      <c r="Q2897" s="57">
        <f t="shared" si="1117"/>
        <v>0</v>
      </c>
      <c r="R2897" s="74"/>
      <c r="S2897" s="53">
        <f t="shared" si="1119"/>
        <v>0</v>
      </c>
      <c r="T2897" s="58"/>
      <c r="U2897" s="58"/>
      <c r="V2897" s="53">
        <f t="shared" si="1118"/>
        <v>0</v>
      </c>
      <c r="W2897" s="75"/>
      <c r="X2897" s="76"/>
    </row>
    <row r="2898" spans="1:28" s="35" customFormat="1" ht="15.75" x14ac:dyDescent="0.25">
      <c r="A2898" s="72" t="s">
        <v>297</v>
      </c>
      <c r="B2898" s="33" t="s">
        <v>330</v>
      </c>
      <c r="C2898" s="79" t="s">
        <v>57</v>
      </c>
      <c r="D2898" s="34" t="s">
        <v>68</v>
      </c>
      <c r="E2898" s="74"/>
      <c r="F2898" s="74"/>
      <c r="G2898" s="74"/>
      <c r="H2898" s="74"/>
      <c r="I2898" s="54"/>
      <c r="J2898" s="50"/>
      <c r="K2898" s="54"/>
      <c r="L2898" s="55"/>
      <c r="M2898" s="75"/>
      <c r="N2898" s="75"/>
      <c r="O2898" s="74"/>
      <c r="P2898" s="74"/>
      <c r="Q2898" s="57">
        <f t="shared" si="1117"/>
        <v>0</v>
      </c>
      <c r="R2898" s="74"/>
      <c r="S2898" s="53">
        <f t="shared" si="1119"/>
        <v>0</v>
      </c>
      <c r="T2898" s="58"/>
      <c r="U2898" s="58"/>
      <c r="V2898" s="53">
        <f t="shared" si="1118"/>
        <v>0</v>
      </c>
      <c r="W2898" s="75"/>
      <c r="X2898" s="76"/>
    </row>
    <row r="2899" spans="1:28" s="35" customFormat="1" ht="15.75" x14ac:dyDescent="0.25">
      <c r="A2899" s="72" t="s">
        <v>297</v>
      </c>
      <c r="B2899" s="33" t="s">
        <v>330</v>
      </c>
      <c r="C2899" s="79" t="s">
        <v>58</v>
      </c>
      <c r="D2899" s="34" t="s">
        <v>70</v>
      </c>
      <c r="E2899" s="74"/>
      <c r="F2899" s="74"/>
      <c r="G2899" s="74"/>
      <c r="H2899" s="74"/>
      <c r="I2899" s="54"/>
      <c r="J2899" s="50"/>
      <c r="K2899" s="54"/>
      <c r="L2899" s="55"/>
      <c r="M2899" s="75"/>
      <c r="N2899" s="36"/>
      <c r="O2899" s="74"/>
      <c r="P2899" s="74"/>
      <c r="Q2899" s="57">
        <f t="shared" si="1117"/>
        <v>0</v>
      </c>
      <c r="R2899" s="74"/>
      <c r="S2899" s="53">
        <f t="shared" si="1119"/>
        <v>0</v>
      </c>
      <c r="T2899" s="58"/>
      <c r="U2899" s="58"/>
      <c r="V2899" s="53">
        <f t="shared" si="1118"/>
        <v>0</v>
      </c>
      <c r="W2899" s="75"/>
      <c r="X2899" s="76"/>
    </row>
    <row r="2900" spans="1:28" s="35" customFormat="1" ht="31.5" x14ac:dyDescent="0.25">
      <c r="A2900" s="72" t="s">
        <v>297</v>
      </c>
      <c r="B2900" s="33" t="s">
        <v>330</v>
      </c>
      <c r="C2900" s="79" t="s">
        <v>59</v>
      </c>
      <c r="D2900" s="34" t="s">
        <v>69</v>
      </c>
      <c r="E2900" s="74"/>
      <c r="F2900" s="74"/>
      <c r="G2900" s="74"/>
      <c r="H2900" s="74"/>
      <c r="I2900" s="54"/>
      <c r="J2900" s="50"/>
      <c r="K2900" s="54"/>
      <c r="L2900" s="55"/>
      <c r="M2900" s="75"/>
      <c r="N2900" s="75"/>
      <c r="O2900" s="74"/>
      <c r="P2900" s="74"/>
      <c r="Q2900" s="57">
        <f t="shared" si="1117"/>
        <v>0</v>
      </c>
      <c r="R2900" s="74"/>
      <c r="S2900" s="53">
        <f t="shared" si="1119"/>
        <v>0</v>
      </c>
      <c r="T2900" s="58"/>
      <c r="U2900" s="58"/>
      <c r="V2900" s="53">
        <f t="shared" si="1118"/>
        <v>0</v>
      </c>
      <c r="W2900" s="75"/>
      <c r="X2900" s="76"/>
    </row>
    <row r="2901" spans="1:28" s="35" customFormat="1" ht="15.75" x14ac:dyDescent="0.25">
      <c r="A2901" s="72" t="s">
        <v>297</v>
      </c>
      <c r="B2901" s="33" t="s">
        <v>330</v>
      </c>
      <c r="C2901" s="79" t="s">
        <v>60</v>
      </c>
      <c r="D2901" s="34" t="s">
        <v>72</v>
      </c>
      <c r="E2901" s="74"/>
      <c r="F2901" s="74"/>
      <c r="G2901" s="74"/>
      <c r="H2901" s="74"/>
      <c r="I2901" s="54"/>
      <c r="J2901" s="50"/>
      <c r="K2901" s="54"/>
      <c r="L2901" s="55"/>
      <c r="M2901" s="75"/>
      <c r="N2901" s="75"/>
      <c r="O2901" s="74"/>
      <c r="P2901" s="74"/>
      <c r="Q2901" s="57">
        <f t="shared" si="1117"/>
        <v>0</v>
      </c>
      <c r="R2901" s="74"/>
      <c r="S2901" s="53">
        <f t="shared" si="1119"/>
        <v>0</v>
      </c>
      <c r="T2901" s="58"/>
      <c r="U2901" s="58"/>
      <c r="V2901" s="53">
        <f t="shared" si="1118"/>
        <v>0</v>
      </c>
      <c r="W2901" s="75"/>
      <c r="X2901" s="76"/>
    </row>
    <row r="2902" spans="1:28" s="35" customFormat="1" ht="15.75" x14ac:dyDescent="0.25">
      <c r="A2902" s="72" t="s">
        <v>297</v>
      </c>
      <c r="B2902" s="33" t="s">
        <v>330</v>
      </c>
      <c r="C2902" s="79" t="s">
        <v>61</v>
      </c>
      <c r="D2902" s="34" t="s">
        <v>67</v>
      </c>
      <c r="E2902" s="74"/>
      <c r="F2902" s="74"/>
      <c r="G2902" s="74"/>
      <c r="H2902" s="74"/>
      <c r="I2902" s="54"/>
      <c r="J2902" s="50"/>
      <c r="K2902" s="54"/>
      <c r="L2902" s="55"/>
      <c r="M2902" s="75"/>
      <c r="N2902" s="75"/>
      <c r="O2902" s="74"/>
      <c r="P2902" s="74"/>
      <c r="Q2902" s="57">
        <f t="shared" si="1117"/>
        <v>0</v>
      </c>
      <c r="R2902" s="74"/>
      <c r="S2902" s="53">
        <f t="shared" si="1119"/>
        <v>0</v>
      </c>
      <c r="T2902" s="58"/>
      <c r="U2902" s="58"/>
      <c r="V2902" s="53">
        <f t="shared" si="1118"/>
        <v>0</v>
      </c>
      <c r="W2902" s="75"/>
      <c r="X2902" s="76"/>
    </row>
    <row r="2903" spans="1:28" s="35" customFormat="1" ht="15.75" x14ac:dyDescent="0.25">
      <c r="A2903" s="72" t="s">
        <v>297</v>
      </c>
      <c r="B2903" s="33" t="s">
        <v>330</v>
      </c>
      <c r="C2903" s="79" t="s">
        <v>62</v>
      </c>
      <c r="D2903" s="34" t="s">
        <v>66</v>
      </c>
      <c r="E2903" s="74"/>
      <c r="F2903" s="74"/>
      <c r="G2903" s="74"/>
      <c r="H2903" s="74"/>
      <c r="I2903" s="54"/>
      <c r="J2903" s="50"/>
      <c r="K2903" s="54"/>
      <c r="L2903" s="55"/>
      <c r="M2903" s="75"/>
      <c r="N2903" s="75"/>
      <c r="O2903" s="74"/>
      <c r="P2903" s="74"/>
      <c r="Q2903" s="57">
        <f t="shared" si="1117"/>
        <v>0</v>
      </c>
      <c r="R2903" s="74"/>
      <c r="S2903" s="53">
        <f t="shared" si="1119"/>
        <v>0</v>
      </c>
      <c r="T2903" s="58"/>
      <c r="U2903" s="58"/>
      <c r="V2903" s="53">
        <f t="shared" si="1118"/>
        <v>0</v>
      </c>
      <c r="W2903" s="75"/>
      <c r="X2903" s="76"/>
    </row>
    <row r="2904" spans="1:28" s="35" customFormat="1" ht="15.75" x14ac:dyDescent="0.25">
      <c r="A2904" s="72" t="s">
        <v>297</v>
      </c>
      <c r="B2904" s="33" t="s">
        <v>330</v>
      </c>
      <c r="C2904" s="79" t="s">
        <v>63</v>
      </c>
      <c r="D2904" s="34" t="s">
        <v>52</v>
      </c>
      <c r="E2904" s="74"/>
      <c r="F2904" s="74"/>
      <c r="G2904" s="74"/>
      <c r="H2904" s="74"/>
      <c r="I2904" s="54"/>
      <c r="J2904" s="50"/>
      <c r="K2904" s="54"/>
      <c r="L2904" s="55"/>
      <c r="M2904" s="75"/>
      <c r="N2904" s="75"/>
      <c r="O2904" s="74"/>
      <c r="P2904" s="74"/>
      <c r="Q2904" s="57">
        <f t="shared" si="1117"/>
        <v>0</v>
      </c>
      <c r="R2904" s="74"/>
      <c r="S2904" s="53">
        <f t="shared" si="1119"/>
        <v>0</v>
      </c>
      <c r="T2904" s="58"/>
      <c r="U2904" s="58"/>
      <c r="V2904" s="53">
        <f t="shared" si="1118"/>
        <v>0</v>
      </c>
      <c r="W2904" s="75"/>
      <c r="X2904" s="76"/>
    </row>
    <row r="2905" spans="1:28" s="35" customFormat="1" ht="15.75" x14ac:dyDescent="0.25">
      <c r="A2905" s="72" t="s">
        <v>297</v>
      </c>
      <c r="B2905" s="33" t="s">
        <v>330</v>
      </c>
      <c r="C2905" s="79" t="s">
        <v>64</v>
      </c>
      <c r="D2905" s="34" t="s">
        <v>55</v>
      </c>
      <c r="E2905" s="74"/>
      <c r="F2905" s="74"/>
      <c r="G2905" s="74"/>
      <c r="H2905" s="74"/>
      <c r="I2905" s="54"/>
      <c r="J2905" s="50"/>
      <c r="K2905" s="54"/>
      <c r="L2905" s="55"/>
      <c r="M2905" s="75"/>
      <c r="N2905" s="75"/>
      <c r="O2905" s="74"/>
      <c r="P2905" s="74"/>
      <c r="Q2905" s="57">
        <f t="shared" si="1117"/>
        <v>0</v>
      </c>
      <c r="R2905" s="74"/>
      <c r="S2905" s="53">
        <f t="shared" si="1119"/>
        <v>0</v>
      </c>
      <c r="T2905" s="58"/>
      <c r="U2905" s="58"/>
      <c r="V2905" s="53">
        <f t="shared" si="1118"/>
        <v>0</v>
      </c>
      <c r="W2905" s="75"/>
      <c r="X2905" s="76"/>
    </row>
    <row r="2906" spans="1:28" s="35" customFormat="1" ht="15.75" x14ac:dyDescent="0.25">
      <c r="A2906" s="72" t="s">
        <v>297</v>
      </c>
      <c r="B2906" s="33" t="s">
        <v>330</v>
      </c>
      <c r="C2906" s="79" t="s">
        <v>65</v>
      </c>
      <c r="D2906" s="34" t="s">
        <v>71</v>
      </c>
      <c r="E2906" s="74"/>
      <c r="F2906" s="74"/>
      <c r="G2906" s="74"/>
      <c r="H2906" s="74"/>
      <c r="I2906" s="54"/>
      <c r="J2906" s="50"/>
      <c r="K2906" s="54"/>
      <c r="L2906" s="55"/>
      <c r="M2906" s="75"/>
      <c r="N2906" s="75"/>
      <c r="O2906" s="74"/>
      <c r="P2906" s="74"/>
      <c r="Q2906" s="57">
        <f t="shared" si="1117"/>
        <v>0</v>
      </c>
      <c r="R2906" s="74"/>
      <c r="S2906" s="53">
        <f t="shared" si="1119"/>
        <v>0</v>
      </c>
      <c r="T2906" s="58"/>
      <c r="U2906" s="58"/>
      <c r="V2906" s="53">
        <f t="shared" si="1118"/>
        <v>0</v>
      </c>
      <c r="W2906" s="75"/>
      <c r="X2906" s="76"/>
    </row>
    <row r="2907" spans="1:28" s="35" customFormat="1" ht="31.5" x14ac:dyDescent="0.25">
      <c r="A2907" s="72" t="s">
        <v>297</v>
      </c>
      <c r="B2907" s="22" t="s">
        <v>331</v>
      </c>
      <c r="C2907" s="73" t="s">
        <v>102</v>
      </c>
      <c r="D2907" s="32" t="s">
        <v>30</v>
      </c>
      <c r="E2907" s="61">
        <f>SUM(E2908:E2924)</f>
        <v>817079</v>
      </c>
      <c r="F2907" s="61">
        <f>SUM(F2908:F2924)</f>
        <v>478868</v>
      </c>
      <c r="G2907" s="61">
        <f>SUM(G2908:G2924)</f>
        <v>581066.40000000549</v>
      </c>
      <c r="H2907" s="61">
        <f>SUM(H2908:H2924)</f>
        <v>450393</v>
      </c>
      <c r="I2907" s="120">
        <f>SUM(I2908:I2924)</f>
        <v>96904.400000005524</v>
      </c>
      <c r="J2907" s="50">
        <f>ROUND(I2907/F2907*100,2)</f>
        <v>20.239999999999998</v>
      </c>
      <c r="K2907" s="120">
        <f>SUM(K2908:K2924)</f>
        <v>0</v>
      </c>
      <c r="L2907" s="61" t="e">
        <f>SUM(L2908:L2924)</f>
        <v>#DIV/0!</v>
      </c>
      <c r="M2907" s="61"/>
      <c r="N2907" s="61"/>
      <c r="O2907" s="61">
        <f t="shared" ref="O2907:V2907" si="1120">SUM(O2908:O2922)</f>
        <v>403</v>
      </c>
      <c r="P2907" s="61">
        <f t="shared" si="1120"/>
        <v>403</v>
      </c>
      <c r="Q2907" s="120">
        <f t="shared" si="1120"/>
        <v>0</v>
      </c>
      <c r="R2907" s="61">
        <f t="shared" si="1120"/>
        <v>8</v>
      </c>
      <c r="S2907" s="61">
        <f t="shared" si="1120"/>
        <v>8</v>
      </c>
      <c r="T2907" s="137">
        <f t="shared" si="1120"/>
        <v>12</v>
      </c>
      <c r="U2907" s="137">
        <f t="shared" si="1120"/>
        <v>12</v>
      </c>
      <c r="V2907" s="61">
        <f t="shared" si="1120"/>
        <v>0</v>
      </c>
      <c r="W2907" s="61"/>
      <c r="X2907" s="76"/>
    </row>
    <row r="2908" spans="1:28" s="35" customFormat="1" ht="15.75" x14ac:dyDescent="0.25">
      <c r="A2908" s="72" t="s">
        <v>297</v>
      </c>
      <c r="B2908" s="33" t="s">
        <v>331</v>
      </c>
      <c r="C2908" s="73" t="s">
        <v>79</v>
      </c>
      <c r="D2908" s="43" t="s">
        <v>77</v>
      </c>
      <c r="E2908" s="53">
        <v>47921</v>
      </c>
      <c r="F2908" s="53">
        <f t="shared" ref="F2908:F2909" si="1121">ROUND(E2908/12*7,0)</f>
        <v>27954</v>
      </c>
      <c r="G2908" s="59">
        <v>43497.09</v>
      </c>
      <c r="H2908" s="99">
        <v>17951</v>
      </c>
      <c r="I2908" s="119">
        <f t="shared" ref="I2908" si="1122">G2908-F2908</f>
        <v>15543.089999999997</v>
      </c>
      <c r="J2908" s="55">
        <f t="shared" ref="J2908" si="1123">ROUND(I2908/F2908*100,2)</f>
        <v>55.6</v>
      </c>
      <c r="K2908" s="54"/>
      <c r="L2908" s="55"/>
      <c r="M2908" s="75"/>
      <c r="N2908" s="75"/>
      <c r="O2908" s="74"/>
      <c r="P2908" s="74"/>
      <c r="Q2908" s="59">
        <f t="shared" ref="Q2908:Q2922" si="1124">O2908-P2908</f>
        <v>0</v>
      </c>
      <c r="R2908" s="74"/>
      <c r="S2908" s="53">
        <f>ROUND(R2908/12*3,0)</f>
        <v>0</v>
      </c>
      <c r="T2908" s="53"/>
      <c r="U2908" s="53"/>
      <c r="V2908" s="53">
        <f t="shared" ref="V2908:V2922" si="1125">T2908-U2908</f>
        <v>0</v>
      </c>
      <c r="W2908" s="75"/>
      <c r="X2908" s="76"/>
      <c r="Y2908" s="177"/>
      <c r="Z2908" s="177"/>
      <c r="AA2908" s="177"/>
      <c r="AB2908" s="177"/>
    </row>
    <row r="2909" spans="1:28" s="35" customFormat="1" ht="15.75" x14ac:dyDescent="0.25">
      <c r="A2909" s="72" t="s">
        <v>297</v>
      </c>
      <c r="B2909" s="33" t="s">
        <v>331</v>
      </c>
      <c r="C2909" s="73" t="s">
        <v>80</v>
      </c>
      <c r="D2909" s="43" t="s">
        <v>78</v>
      </c>
      <c r="E2909" s="53">
        <v>33859</v>
      </c>
      <c r="F2909" s="53">
        <f t="shared" si="1121"/>
        <v>19751</v>
      </c>
      <c r="G2909" s="59">
        <v>33995.97</v>
      </c>
      <c r="H2909" s="99">
        <v>27443</v>
      </c>
      <c r="I2909" s="119">
        <f t="shared" ref="I2909" si="1126">G2909-F2909</f>
        <v>14244.970000000001</v>
      </c>
      <c r="J2909" s="55">
        <f t="shared" ref="J2909" si="1127">ROUND(I2909/F2909*100,2)</f>
        <v>72.12</v>
      </c>
      <c r="K2909" s="54"/>
      <c r="L2909" s="55"/>
      <c r="M2909" s="75"/>
      <c r="N2909" s="75"/>
      <c r="O2909" s="74"/>
      <c r="P2909" s="74"/>
      <c r="Q2909" s="57">
        <f t="shared" si="1124"/>
        <v>0</v>
      </c>
      <c r="R2909" s="74"/>
      <c r="S2909" s="53">
        <f>ROUND(R2909/12*3,0)</f>
        <v>0</v>
      </c>
      <c r="T2909" s="58"/>
      <c r="U2909" s="58"/>
      <c r="V2909" s="53">
        <f t="shared" si="1125"/>
        <v>0</v>
      </c>
      <c r="W2909" s="75"/>
      <c r="X2909" s="76"/>
      <c r="Y2909" s="177"/>
      <c r="Z2909" s="177"/>
    </row>
    <row r="2910" spans="1:28" s="35" customFormat="1" ht="15.75" x14ac:dyDescent="0.25">
      <c r="A2910" s="72" t="s">
        <v>297</v>
      </c>
      <c r="B2910" s="33" t="s">
        <v>331</v>
      </c>
      <c r="C2910" s="73" t="s">
        <v>82</v>
      </c>
      <c r="D2910" s="34" t="s">
        <v>81</v>
      </c>
      <c r="E2910" s="74"/>
      <c r="F2910" s="74"/>
      <c r="G2910" s="74"/>
      <c r="H2910" s="74"/>
      <c r="I2910" s="54"/>
      <c r="J2910" s="50"/>
      <c r="K2910" s="54"/>
      <c r="L2910" s="55"/>
      <c r="M2910" s="75"/>
      <c r="N2910" s="75"/>
      <c r="O2910" s="74"/>
      <c r="P2910" s="74"/>
      <c r="Q2910" s="57">
        <f t="shared" si="1124"/>
        <v>0</v>
      </c>
      <c r="R2910" s="74"/>
      <c r="S2910" s="53">
        <f>ROUND(R2910/12*4,0)</f>
        <v>0</v>
      </c>
      <c r="T2910" s="58"/>
      <c r="U2910" s="58"/>
      <c r="V2910" s="53">
        <f t="shared" si="1125"/>
        <v>0</v>
      </c>
      <c r="W2910" s="75"/>
      <c r="X2910" s="76"/>
    </row>
    <row r="2911" spans="1:28" s="35" customFormat="1" ht="31.5" x14ac:dyDescent="0.25">
      <c r="A2911" s="72" t="s">
        <v>297</v>
      </c>
      <c r="B2911" s="33" t="s">
        <v>331</v>
      </c>
      <c r="C2911" s="73" t="s">
        <v>84</v>
      </c>
      <c r="D2911" s="43" t="s">
        <v>83</v>
      </c>
      <c r="E2911" s="74"/>
      <c r="F2911" s="74"/>
      <c r="G2911" s="74"/>
      <c r="H2911" s="74"/>
      <c r="I2911" s="54"/>
      <c r="J2911" s="50"/>
      <c r="K2911" s="54"/>
      <c r="L2911" s="55"/>
      <c r="M2911" s="75"/>
      <c r="N2911" s="75"/>
      <c r="O2911" s="74"/>
      <c r="P2911" s="74"/>
      <c r="Q2911" s="57">
        <f t="shared" si="1124"/>
        <v>0</v>
      </c>
      <c r="R2911" s="74"/>
      <c r="S2911" s="53">
        <f>ROUND(R2911/12*3,0)</f>
        <v>0</v>
      </c>
      <c r="T2911" s="58"/>
      <c r="U2911" s="58"/>
      <c r="V2911" s="53">
        <f t="shared" si="1125"/>
        <v>0</v>
      </c>
      <c r="W2911" s="75"/>
      <c r="X2911" s="76"/>
    </row>
    <row r="2912" spans="1:28" s="35" customFormat="1" ht="15.75" x14ac:dyDescent="0.25">
      <c r="A2912" s="72" t="s">
        <v>297</v>
      </c>
      <c r="B2912" s="33" t="s">
        <v>331</v>
      </c>
      <c r="C2912" s="73" t="s">
        <v>95</v>
      </c>
      <c r="D2912" s="43" t="s">
        <v>96</v>
      </c>
      <c r="E2912" s="74"/>
      <c r="F2912" s="74"/>
      <c r="G2912" s="74"/>
      <c r="H2912" s="74"/>
      <c r="I2912" s="54"/>
      <c r="J2912" s="50"/>
      <c r="K2912" s="54"/>
      <c r="L2912" s="55"/>
      <c r="M2912" s="75"/>
      <c r="N2912" s="75"/>
      <c r="O2912" s="74"/>
      <c r="P2912" s="74"/>
      <c r="Q2912" s="57">
        <f t="shared" si="1124"/>
        <v>0</v>
      </c>
      <c r="R2912" s="74"/>
      <c r="S2912" s="53">
        <f>ROUND(R2912/12*3,0)</f>
        <v>0</v>
      </c>
      <c r="T2912" s="58"/>
      <c r="U2912" s="58"/>
      <c r="V2912" s="53">
        <f t="shared" si="1125"/>
        <v>0</v>
      </c>
      <c r="W2912" s="75"/>
      <c r="X2912" s="76"/>
    </row>
    <row r="2913" spans="1:24" s="35" customFormat="1" ht="31.5" x14ac:dyDescent="0.25">
      <c r="A2913" s="72" t="s">
        <v>297</v>
      </c>
      <c r="B2913" s="33" t="s">
        <v>331</v>
      </c>
      <c r="C2913" s="73" t="s">
        <v>86</v>
      </c>
      <c r="D2913" s="43" t="s">
        <v>85</v>
      </c>
      <c r="E2913" s="53">
        <v>5372</v>
      </c>
      <c r="F2913" s="53">
        <f>E2913</f>
        <v>5372</v>
      </c>
      <c r="G2913" s="59">
        <v>6134</v>
      </c>
      <c r="H2913" s="99">
        <v>6134</v>
      </c>
      <c r="I2913" s="119"/>
      <c r="J2913" s="55"/>
      <c r="K2913" s="54"/>
      <c r="L2913" s="55"/>
      <c r="M2913" s="75"/>
      <c r="N2913" s="75"/>
      <c r="O2913" s="74">
        <v>403</v>
      </c>
      <c r="P2913" s="74">
        <v>403</v>
      </c>
      <c r="Q2913" s="57">
        <f t="shared" si="1124"/>
        <v>0</v>
      </c>
      <c r="R2913" s="74">
        <v>8</v>
      </c>
      <c r="S2913" s="53">
        <f>R2913</f>
        <v>8</v>
      </c>
      <c r="T2913" s="58">
        <v>10</v>
      </c>
      <c r="U2913" s="58">
        <v>10</v>
      </c>
      <c r="V2913" s="53">
        <f t="shared" si="1125"/>
        <v>0</v>
      </c>
      <c r="W2913" s="75"/>
      <c r="X2913" s="76"/>
    </row>
    <row r="2914" spans="1:24" s="35" customFormat="1" ht="31.5" x14ac:dyDescent="0.25">
      <c r="A2914" s="72" t="s">
        <v>297</v>
      </c>
      <c r="B2914" s="33" t="s">
        <v>331</v>
      </c>
      <c r="C2914" s="73" t="s">
        <v>102</v>
      </c>
      <c r="D2914" s="39" t="s">
        <v>351</v>
      </c>
      <c r="E2914" s="74"/>
      <c r="F2914" s="74"/>
      <c r="G2914" s="99">
        <v>4532</v>
      </c>
      <c r="H2914" s="99">
        <v>4532</v>
      </c>
      <c r="I2914" s="119"/>
      <c r="J2914" s="55"/>
      <c r="K2914" s="54"/>
      <c r="L2914" s="55"/>
      <c r="M2914" s="75"/>
      <c r="N2914" s="75"/>
      <c r="O2914" s="74"/>
      <c r="P2914" s="74"/>
      <c r="Q2914" s="57">
        <f t="shared" si="1124"/>
        <v>0</v>
      </c>
      <c r="R2914" s="74"/>
      <c r="S2914" s="53">
        <f t="shared" ref="S2914" si="1128">ROUND(R2914/12*6,0)</f>
        <v>0</v>
      </c>
      <c r="T2914" s="58">
        <v>2</v>
      </c>
      <c r="U2914" s="58">
        <v>2</v>
      </c>
      <c r="V2914" s="53">
        <f t="shared" si="1125"/>
        <v>0</v>
      </c>
      <c r="W2914" s="75"/>
      <c r="X2914" s="76"/>
    </row>
    <row r="2915" spans="1:24" s="35" customFormat="1" ht="15.75" x14ac:dyDescent="0.25">
      <c r="A2915" s="72" t="s">
        <v>297</v>
      </c>
      <c r="B2915" s="33" t="s">
        <v>331</v>
      </c>
      <c r="C2915" s="73" t="s">
        <v>89</v>
      </c>
      <c r="D2915" s="43" t="s">
        <v>88</v>
      </c>
      <c r="E2915" s="53"/>
      <c r="F2915" s="53"/>
      <c r="G2915" s="53"/>
      <c r="H2915" s="53"/>
      <c r="I2915" s="55">
        <f>G2915-F2915</f>
        <v>0</v>
      </c>
      <c r="J2915" s="55" t="e">
        <f>ROUND(I2915/F2915*100,2)</f>
        <v>#DIV/0!</v>
      </c>
      <c r="K2915" s="54">
        <f>G2915-F2915</f>
        <v>0</v>
      </c>
      <c r="L2915" s="55" t="e">
        <f>ROUND(K2915*100/-F2915,2)</f>
        <v>#DIV/0!</v>
      </c>
      <c r="M2915" s="75"/>
      <c r="N2915" s="75"/>
      <c r="O2915" s="74"/>
      <c r="P2915" s="74"/>
      <c r="Q2915" s="57">
        <f t="shared" si="1124"/>
        <v>0</v>
      </c>
      <c r="R2915" s="74"/>
      <c r="S2915" s="53">
        <f t="shared" ref="S2915:S2922" si="1129">ROUND(R2915/12*3,0)</f>
        <v>0</v>
      </c>
      <c r="T2915" s="58"/>
      <c r="U2915" s="58"/>
      <c r="V2915" s="53">
        <f t="shared" si="1125"/>
        <v>0</v>
      </c>
      <c r="W2915" s="75"/>
      <c r="X2915" s="76"/>
    </row>
    <row r="2916" spans="1:24" s="35" customFormat="1" ht="15.75" x14ac:dyDescent="0.25">
      <c r="A2916" s="72" t="s">
        <v>297</v>
      </c>
      <c r="B2916" s="33" t="s">
        <v>331</v>
      </c>
      <c r="C2916" s="73" t="s">
        <v>91</v>
      </c>
      <c r="D2916" s="43" t="s">
        <v>90</v>
      </c>
      <c r="E2916" s="53">
        <v>728286</v>
      </c>
      <c r="F2916" s="53">
        <f>ROUND(E2916/12*7,0)</f>
        <v>424834</v>
      </c>
      <c r="G2916" s="59">
        <v>489534.06000000553</v>
      </c>
      <c r="H2916" s="99">
        <v>392692</v>
      </c>
      <c r="I2916" s="119">
        <f>G2916-F2916</f>
        <v>64700.060000005527</v>
      </c>
      <c r="J2916" s="55">
        <f>ROUND(I2916/F2916*100,2)</f>
        <v>15.23</v>
      </c>
      <c r="K2916" s="54"/>
      <c r="L2916" s="55"/>
      <c r="M2916" s="75"/>
      <c r="N2916" s="75"/>
      <c r="O2916" s="74"/>
      <c r="P2916" s="74"/>
      <c r="Q2916" s="57">
        <f t="shared" si="1124"/>
        <v>0</v>
      </c>
      <c r="R2916" s="74"/>
      <c r="S2916" s="53">
        <f t="shared" si="1129"/>
        <v>0</v>
      </c>
      <c r="T2916" s="58"/>
      <c r="U2916" s="58"/>
      <c r="V2916" s="53">
        <f t="shared" si="1125"/>
        <v>0</v>
      </c>
      <c r="W2916" s="75"/>
      <c r="X2916" s="76"/>
    </row>
    <row r="2917" spans="1:24" s="35" customFormat="1" ht="15.75" x14ac:dyDescent="0.25">
      <c r="A2917" s="72" t="s">
        <v>297</v>
      </c>
      <c r="B2917" s="33" t="s">
        <v>331</v>
      </c>
      <c r="C2917" s="73" t="s">
        <v>94</v>
      </c>
      <c r="D2917" s="43" t="s">
        <v>97</v>
      </c>
      <c r="E2917" s="53"/>
      <c r="F2917" s="53"/>
      <c r="G2917" s="53"/>
      <c r="H2917" s="53"/>
      <c r="I2917" s="55">
        <f>G2917-F2917</f>
        <v>0</v>
      </c>
      <c r="J2917" s="55" t="e">
        <f>ROUND(I2917/F2917*100,2)</f>
        <v>#DIV/0!</v>
      </c>
      <c r="K2917" s="54">
        <f>G2917-F2917</f>
        <v>0</v>
      </c>
      <c r="L2917" s="55" t="e">
        <f>ROUND(K2917*100/-F2917,2)</f>
        <v>#DIV/0!</v>
      </c>
      <c r="M2917" s="75"/>
      <c r="N2917" s="75"/>
      <c r="O2917" s="74"/>
      <c r="P2917" s="74"/>
      <c r="Q2917" s="57">
        <f t="shared" si="1124"/>
        <v>0</v>
      </c>
      <c r="R2917" s="74"/>
      <c r="S2917" s="53">
        <f t="shared" si="1129"/>
        <v>0</v>
      </c>
      <c r="T2917" s="58"/>
      <c r="U2917" s="58"/>
      <c r="V2917" s="53">
        <f t="shared" si="1125"/>
        <v>0</v>
      </c>
      <c r="W2917" s="75"/>
      <c r="X2917" s="76"/>
    </row>
    <row r="2918" spans="1:24" s="35" customFormat="1" ht="15.75" x14ac:dyDescent="0.25">
      <c r="A2918" s="72" t="s">
        <v>297</v>
      </c>
      <c r="B2918" s="33" t="s">
        <v>331</v>
      </c>
      <c r="C2918" s="73" t="s">
        <v>93</v>
      </c>
      <c r="D2918" s="43" t="s">
        <v>92</v>
      </c>
      <c r="E2918" s="74"/>
      <c r="F2918" s="74"/>
      <c r="G2918" s="74"/>
      <c r="H2918" s="74"/>
      <c r="I2918" s="54"/>
      <c r="J2918" s="50"/>
      <c r="K2918" s="54"/>
      <c r="L2918" s="55"/>
      <c r="M2918" s="75"/>
      <c r="N2918" s="75"/>
      <c r="O2918" s="74"/>
      <c r="P2918" s="74"/>
      <c r="Q2918" s="57">
        <f t="shared" si="1124"/>
        <v>0</v>
      </c>
      <c r="R2918" s="74"/>
      <c r="S2918" s="53">
        <f t="shared" si="1129"/>
        <v>0</v>
      </c>
      <c r="T2918" s="58"/>
      <c r="U2918" s="58"/>
      <c r="V2918" s="53">
        <f t="shared" si="1125"/>
        <v>0</v>
      </c>
      <c r="W2918" s="75"/>
      <c r="X2918" s="76"/>
    </row>
    <row r="2919" spans="1:24" s="35" customFormat="1" ht="31.5" x14ac:dyDescent="0.25">
      <c r="A2919" s="72" t="s">
        <v>297</v>
      </c>
      <c r="B2919" s="33" t="s">
        <v>331</v>
      </c>
      <c r="C2919" s="73" t="s">
        <v>98</v>
      </c>
      <c r="D2919" s="34" t="s">
        <v>99</v>
      </c>
      <c r="E2919" s="74"/>
      <c r="F2919" s="74"/>
      <c r="G2919" s="74"/>
      <c r="H2919" s="74"/>
      <c r="I2919" s="54"/>
      <c r="J2919" s="50"/>
      <c r="K2919" s="54"/>
      <c r="L2919" s="55"/>
      <c r="M2919" s="75"/>
      <c r="N2919" s="75"/>
      <c r="O2919" s="74"/>
      <c r="P2919" s="74"/>
      <c r="Q2919" s="57">
        <f t="shared" si="1124"/>
        <v>0</v>
      </c>
      <c r="R2919" s="74"/>
      <c r="S2919" s="53">
        <f t="shared" si="1129"/>
        <v>0</v>
      </c>
      <c r="T2919" s="58"/>
      <c r="U2919" s="58"/>
      <c r="V2919" s="53">
        <f t="shared" si="1125"/>
        <v>0</v>
      </c>
      <c r="W2919" s="75"/>
      <c r="X2919" s="76"/>
    </row>
    <row r="2920" spans="1:24" s="35" customFormat="1" ht="15.75" x14ac:dyDescent="0.25">
      <c r="A2920" s="72" t="s">
        <v>297</v>
      </c>
      <c r="B2920" s="33" t="s">
        <v>331</v>
      </c>
      <c r="C2920" s="73" t="s">
        <v>100</v>
      </c>
      <c r="D2920" s="34" t="s">
        <v>101</v>
      </c>
      <c r="E2920" s="74"/>
      <c r="F2920" s="74"/>
      <c r="G2920" s="74"/>
      <c r="H2920" s="74"/>
      <c r="I2920" s="54"/>
      <c r="J2920" s="50"/>
      <c r="K2920" s="54"/>
      <c r="L2920" s="55"/>
      <c r="M2920" s="75"/>
      <c r="N2920" s="75"/>
      <c r="O2920" s="74"/>
      <c r="P2920" s="74"/>
      <c r="Q2920" s="57">
        <f t="shared" si="1124"/>
        <v>0</v>
      </c>
      <c r="R2920" s="74"/>
      <c r="S2920" s="53">
        <f t="shared" si="1129"/>
        <v>0</v>
      </c>
      <c r="T2920" s="58"/>
      <c r="U2920" s="58"/>
      <c r="V2920" s="53">
        <f t="shared" si="1125"/>
        <v>0</v>
      </c>
      <c r="W2920" s="75"/>
      <c r="X2920" s="76"/>
    </row>
    <row r="2921" spans="1:24" s="35" customFormat="1" ht="47.25" x14ac:dyDescent="0.25">
      <c r="A2921" s="72" t="s">
        <v>297</v>
      </c>
      <c r="B2921" s="33" t="s">
        <v>331</v>
      </c>
      <c r="C2921" s="73" t="s">
        <v>102</v>
      </c>
      <c r="D2921" s="39" t="s">
        <v>87</v>
      </c>
      <c r="E2921" s="74"/>
      <c r="F2921" s="74"/>
      <c r="G2921" s="74"/>
      <c r="H2921" s="74"/>
      <c r="I2921" s="54"/>
      <c r="J2921" s="50"/>
      <c r="K2921" s="54"/>
      <c r="L2921" s="55"/>
      <c r="M2921" s="75"/>
      <c r="N2921" s="75"/>
      <c r="O2921" s="74"/>
      <c r="P2921" s="74"/>
      <c r="Q2921" s="57">
        <f t="shared" si="1124"/>
        <v>0</v>
      </c>
      <c r="R2921" s="74"/>
      <c r="S2921" s="53">
        <f t="shared" si="1129"/>
        <v>0</v>
      </c>
      <c r="T2921" s="58"/>
      <c r="U2921" s="58"/>
      <c r="V2921" s="53">
        <f t="shared" si="1125"/>
        <v>0</v>
      </c>
      <c r="W2921" s="75"/>
      <c r="X2921" s="76"/>
    </row>
    <row r="2922" spans="1:24" s="35" customFormat="1" ht="63" x14ac:dyDescent="0.25">
      <c r="A2922" s="72" t="s">
        <v>297</v>
      </c>
      <c r="B2922" s="33" t="s">
        <v>331</v>
      </c>
      <c r="C2922" s="73" t="s">
        <v>102</v>
      </c>
      <c r="D2922" s="39" t="s">
        <v>103</v>
      </c>
      <c r="E2922" s="74"/>
      <c r="F2922" s="74"/>
      <c r="G2922" s="74"/>
      <c r="H2922" s="74"/>
      <c r="I2922" s="54"/>
      <c r="J2922" s="50"/>
      <c r="K2922" s="54"/>
      <c r="L2922" s="55"/>
      <c r="M2922" s="75"/>
      <c r="N2922" s="75"/>
      <c r="O2922" s="74"/>
      <c r="P2922" s="74"/>
      <c r="Q2922" s="57">
        <f t="shared" si="1124"/>
        <v>0</v>
      </c>
      <c r="R2922" s="74"/>
      <c r="S2922" s="53">
        <f t="shared" si="1129"/>
        <v>0</v>
      </c>
      <c r="T2922" s="58"/>
      <c r="U2922" s="58"/>
      <c r="V2922" s="53">
        <f t="shared" si="1125"/>
        <v>0</v>
      </c>
      <c r="W2922" s="75"/>
      <c r="X2922" s="76"/>
    </row>
    <row r="2923" spans="1:24" s="35" customFormat="1" ht="31.5" x14ac:dyDescent="0.25">
      <c r="A2923" s="72" t="s">
        <v>297</v>
      </c>
      <c r="B2923" s="33" t="s">
        <v>331</v>
      </c>
      <c r="C2923" s="23" t="s">
        <v>361</v>
      </c>
      <c r="D2923" s="39" t="s">
        <v>362</v>
      </c>
      <c r="E2923" s="53">
        <v>1641</v>
      </c>
      <c r="F2923" s="53">
        <f>ROUND(E2923/12*7,0)</f>
        <v>957</v>
      </c>
      <c r="G2923" s="59">
        <v>3373.28</v>
      </c>
      <c r="H2923" s="99">
        <v>1641</v>
      </c>
      <c r="I2923" s="119">
        <f>G2923-F2923</f>
        <v>2416.2800000000002</v>
      </c>
      <c r="J2923" s="55">
        <f>ROUND(I2923/F2923*100,2)</f>
        <v>252.48</v>
      </c>
      <c r="K2923" s="54"/>
      <c r="L2923" s="55"/>
      <c r="M2923" s="75"/>
      <c r="N2923" s="75"/>
      <c r="O2923" s="74"/>
      <c r="P2923" s="74"/>
      <c r="Q2923" s="57"/>
      <c r="R2923" s="74"/>
      <c r="S2923" s="53"/>
      <c r="T2923" s="58"/>
      <c r="U2923" s="58"/>
      <c r="V2923" s="53"/>
      <c r="W2923" s="75"/>
      <c r="X2923" s="76"/>
    </row>
    <row r="2924" spans="1:24" s="35" customFormat="1" ht="15.75" x14ac:dyDescent="0.25">
      <c r="A2924" s="72" t="s">
        <v>297</v>
      </c>
      <c r="B2924" s="33" t="s">
        <v>331</v>
      </c>
      <c r="C2924" s="23" t="s">
        <v>364</v>
      </c>
      <c r="D2924" s="39" t="s">
        <v>363</v>
      </c>
      <c r="E2924" s="74"/>
      <c r="F2924" s="74"/>
      <c r="G2924" s="74"/>
      <c r="H2924" s="74"/>
      <c r="I2924" s="54"/>
      <c r="J2924" s="50"/>
      <c r="K2924" s="54"/>
      <c r="L2924" s="55"/>
      <c r="M2924" s="75"/>
      <c r="N2924" s="75"/>
      <c r="O2924" s="74"/>
      <c r="P2924" s="74"/>
      <c r="Q2924" s="57"/>
      <c r="R2924" s="74"/>
      <c r="S2924" s="53"/>
      <c r="T2924" s="58"/>
      <c r="U2924" s="58"/>
      <c r="V2924" s="53"/>
      <c r="W2924" s="75"/>
      <c r="X2924" s="76"/>
    </row>
    <row r="2925" spans="1:24" s="35" customFormat="1" ht="15.75" x14ac:dyDescent="0.25">
      <c r="A2925" s="72" t="s">
        <v>297</v>
      </c>
      <c r="B2925" s="21">
        <v>2</v>
      </c>
      <c r="C2925" s="73" t="s">
        <v>102</v>
      </c>
      <c r="D2925" s="40" t="s">
        <v>31</v>
      </c>
      <c r="E2925" s="68">
        <f>E2926+E2932+E2986</f>
        <v>887168</v>
      </c>
      <c r="F2925" s="68">
        <f>F2926+F2932+F2986</f>
        <v>531331.75</v>
      </c>
      <c r="G2925" s="68">
        <f>G2926+G2932+G2986</f>
        <v>485810.48</v>
      </c>
      <c r="H2925" s="68">
        <f>H2926+H2932+H2986</f>
        <v>465666</v>
      </c>
      <c r="I2925" s="126">
        <f>I2926+I2932+I2986</f>
        <v>49896.44</v>
      </c>
      <c r="J2925" s="50">
        <f>ROUND(I2925/F2925*100,2)</f>
        <v>9.39</v>
      </c>
      <c r="K2925" s="126">
        <f>K2926+K2932+K2986</f>
        <v>-95696.89</v>
      </c>
      <c r="L2925" s="55">
        <f>ROUND(K2925*100/-F2925,2)</f>
        <v>18.010000000000002</v>
      </c>
      <c r="M2925" s="64">
        <v>38367</v>
      </c>
      <c r="N2925" s="49">
        <f>ROUND(M2925/12*7,2)</f>
        <v>22380.75</v>
      </c>
      <c r="O2925" s="68">
        <f t="shared" ref="O2925:V2925" si="1130">O2926+O2932+O2986</f>
        <v>3995</v>
      </c>
      <c r="P2925" s="68">
        <f t="shared" si="1130"/>
        <v>3544</v>
      </c>
      <c r="Q2925" s="126">
        <f t="shared" si="1130"/>
        <v>451</v>
      </c>
      <c r="R2925" s="68">
        <f t="shared" si="1130"/>
        <v>624</v>
      </c>
      <c r="S2925" s="64">
        <f t="shared" si="1130"/>
        <v>365</v>
      </c>
      <c r="T2925" s="136">
        <f t="shared" si="1130"/>
        <v>342</v>
      </c>
      <c r="U2925" s="136">
        <f t="shared" si="1130"/>
        <v>333</v>
      </c>
      <c r="V2925" s="53">
        <f t="shared" si="1130"/>
        <v>9</v>
      </c>
      <c r="W2925" s="74"/>
      <c r="X2925" s="76"/>
    </row>
    <row r="2926" spans="1:24" s="35" customFormat="1" ht="23.25" customHeight="1" x14ac:dyDescent="0.25">
      <c r="A2926" s="72" t="s">
        <v>297</v>
      </c>
      <c r="B2926" s="22" t="s">
        <v>332</v>
      </c>
      <c r="C2926" s="73" t="s">
        <v>102</v>
      </c>
      <c r="D2926" s="32" t="s">
        <v>32</v>
      </c>
      <c r="E2926" s="64">
        <f>SUM(E2927:E2931)</f>
        <v>493515</v>
      </c>
      <c r="F2926" s="64">
        <f>SUM(F2927:F2931)</f>
        <v>288009</v>
      </c>
      <c r="G2926" s="64">
        <f>SUM(G2927:G2931)</f>
        <v>274175</v>
      </c>
      <c r="H2926" s="64">
        <f>SUM(H2927:H2931)</f>
        <v>288009</v>
      </c>
      <c r="I2926" s="64">
        <f>SUM(I2927:I2931)</f>
        <v>0</v>
      </c>
      <c r="J2926" s="50">
        <f>ROUND(I2926/F2926*100,2)</f>
        <v>0</v>
      </c>
      <c r="K2926" s="64">
        <f>SUM(K2927:K2931)</f>
        <v>-13834</v>
      </c>
      <c r="L2926" s="55">
        <f>ROUND(K2926*100/-F2926,2)</f>
        <v>4.8</v>
      </c>
      <c r="M2926" s="64"/>
      <c r="N2926" s="64"/>
      <c r="O2926" s="64">
        <f t="shared" ref="O2926:V2926" si="1131">SUM(O2927:O2931)</f>
        <v>1600</v>
      </c>
      <c r="P2926" s="64">
        <f t="shared" si="1131"/>
        <v>1569</v>
      </c>
      <c r="Q2926" s="64">
        <f t="shared" si="1131"/>
        <v>31</v>
      </c>
      <c r="R2926" s="64">
        <f t="shared" si="1131"/>
        <v>531</v>
      </c>
      <c r="S2926" s="64">
        <f t="shared" si="1131"/>
        <v>310</v>
      </c>
      <c r="T2926" s="64">
        <f t="shared" si="1131"/>
        <v>295</v>
      </c>
      <c r="U2926" s="64">
        <f t="shared" si="1131"/>
        <v>295</v>
      </c>
      <c r="V2926" s="64">
        <f t="shared" si="1131"/>
        <v>0</v>
      </c>
      <c r="W2926" s="64"/>
      <c r="X2926" s="76"/>
    </row>
    <row r="2927" spans="1:24" s="35" customFormat="1" ht="15.75" x14ac:dyDescent="0.25">
      <c r="A2927" s="157" t="s">
        <v>297</v>
      </c>
      <c r="B2927" s="33" t="s">
        <v>332</v>
      </c>
      <c r="C2927" s="73" t="s">
        <v>109</v>
      </c>
      <c r="D2927" s="34" t="s">
        <v>106</v>
      </c>
      <c r="E2927" s="53">
        <v>493515</v>
      </c>
      <c r="F2927" s="53">
        <f>41203*3+41100*4</f>
        <v>288009</v>
      </c>
      <c r="G2927" s="99">
        <v>274175</v>
      </c>
      <c r="H2927" s="99">
        <v>288009</v>
      </c>
      <c r="I2927" s="119"/>
      <c r="J2927" s="55"/>
      <c r="K2927" s="54">
        <f>G2927-F2927</f>
        <v>-13834</v>
      </c>
      <c r="L2927" s="55">
        <f>ROUND(K2927*100/-F2927,2)</f>
        <v>4.8</v>
      </c>
      <c r="M2927" s="75"/>
      <c r="N2927" s="75"/>
      <c r="O2927" s="74">
        <v>1600</v>
      </c>
      <c r="P2927" s="74">
        <v>1569</v>
      </c>
      <c r="Q2927" s="59">
        <f>O2927-P2927</f>
        <v>31</v>
      </c>
      <c r="R2927" s="74">
        <v>531</v>
      </c>
      <c r="S2927" s="53">
        <f>ROUND(R2927/12*7,0)</f>
        <v>310</v>
      </c>
      <c r="T2927" s="58">
        <v>295</v>
      </c>
      <c r="U2927" s="58">
        <v>295</v>
      </c>
      <c r="V2927" s="53">
        <f>T2927-U2927</f>
        <v>0</v>
      </c>
      <c r="W2927" s="75"/>
      <c r="X2927" s="76"/>
    </row>
    <row r="2928" spans="1:24" s="35" customFormat="1" ht="31.5" x14ac:dyDescent="0.25">
      <c r="A2928" s="72" t="s">
        <v>297</v>
      </c>
      <c r="B2928" s="33" t="s">
        <v>332</v>
      </c>
      <c r="C2928" s="73" t="s">
        <v>110</v>
      </c>
      <c r="D2928" s="34" t="s">
        <v>114</v>
      </c>
      <c r="E2928" s="74"/>
      <c r="F2928" s="74"/>
      <c r="G2928" s="74"/>
      <c r="H2928" s="74"/>
      <c r="I2928" s="54"/>
      <c r="J2928" s="50"/>
      <c r="K2928" s="54"/>
      <c r="L2928" s="55"/>
      <c r="M2928" s="75"/>
      <c r="N2928" s="75"/>
      <c r="O2928" s="74"/>
      <c r="P2928" s="74"/>
      <c r="Q2928" s="57">
        <f>O2928-P2928</f>
        <v>0</v>
      </c>
      <c r="R2928" s="74"/>
      <c r="S2928" s="53">
        <f>ROUND(R2928/12*3,0)</f>
        <v>0</v>
      </c>
      <c r="T2928" s="58"/>
      <c r="U2928" s="58"/>
      <c r="V2928" s="53">
        <f>T2928-U2928</f>
        <v>0</v>
      </c>
      <c r="W2928" s="75"/>
      <c r="X2928" s="76"/>
    </row>
    <row r="2929" spans="1:24" s="35" customFormat="1" ht="15.75" x14ac:dyDescent="0.25">
      <c r="A2929" s="72" t="s">
        <v>297</v>
      </c>
      <c r="B2929" s="33" t="s">
        <v>332</v>
      </c>
      <c r="C2929" s="73" t="s">
        <v>111</v>
      </c>
      <c r="D2929" s="34" t="s">
        <v>115</v>
      </c>
      <c r="E2929" s="74"/>
      <c r="F2929" s="74"/>
      <c r="G2929" s="74"/>
      <c r="H2929" s="74"/>
      <c r="I2929" s="54"/>
      <c r="J2929" s="50"/>
      <c r="K2929" s="54"/>
      <c r="L2929" s="55"/>
      <c r="M2929" s="75"/>
      <c r="N2929" s="75"/>
      <c r="O2929" s="74"/>
      <c r="P2929" s="74"/>
      <c r="Q2929" s="57">
        <f>O2929-P2929</f>
        <v>0</v>
      </c>
      <c r="R2929" s="74"/>
      <c r="S2929" s="53">
        <f>ROUND(R2929/12*3,0)</f>
        <v>0</v>
      </c>
      <c r="T2929" s="58"/>
      <c r="U2929" s="58"/>
      <c r="V2929" s="53">
        <f>T2929-U2929</f>
        <v>0</v>
      </c>
      <c r="W2929" s="75"/>
      <c r="X2929" s="76"/>
    </row>
    <row r="2930" spans="1:24" s="35" customFormat="1" ht="31.5" x14ac:dyDescent="0.25">
      <c r="A2930" s="72" t="s">
        <v>297</v>
      </c>
      <c r="B2930" s="33" t="s">
        <v>332</v>
      </c>
      <c r="C2930" s="73" t="s">
        <v>113</v>
      </c>
      <c r="D2930" s="34" t="s">
        <v>116</v>
      </c>
      <c r="E2930" s="74"/>
      <c r="F2930" s="74"/>
      <c r="G2930" s="74"/>
      <c r="H2930" s="74"/>
      <c r="I2930" s="54"/>
      <c r="J2930" s="50"/>
      <c r="K2930" s="54"/>
      <c r="L2930" s="55"/>
      <c r="M2930" s="75"/>
      <c r="N2930" s="75"/>
      <c r="O2930" s="74"/>
      <c r="P2930" s="74"/>
      <c r="Q2930" s="57">
        <f>O2930-P2930</f>
        <v>0</v>
      </c>
      <c r="R2930" s="74"/>
      <c r="S2930" s="53">
        <f>ROUND(R2930/12*3,0)</f>
        <v>0</v>
      </c>
      <c r="T2930" s="58"/>
      <c r="U2930" s="58"/>
      <c r="V2930" s="53">
        <f>T2930-U2930</f>
        <v>0</v>
      </c>
      <c r="W2930" s="75"/>
      <c r="X2930" s="76"/>
    </row>
    <row r="2931" spans="1:24" s="35" customFormat="1" ht="15.75" x14ac:dyDescent="0.25">
      <c r="A2931" s="72" t="s">
        <v>297</v>
      </c>
      <c r="B2931" s="33" t="s">
        <v>332</v>
      </c>
      <c r="C2931" s="73" t="s">
        <v>112</v>
      </c>
      <c r="D2931" s="34" t="s">
        <v>117</v>
      </c>
      <c r="E2931" s="74"/>
      <c r="F2931" s="74"/>
      <c r="G2931" s="74"/>
      <c r="H2931" s="74"/>
      <c r="I2931" s="54"/>
      <c r="J2931" s="50"/>
      <c r="K2931" s="54"/>
      <c r="L2931" s="55"/>
      <c r="M2931" s="75"/>
      <c r="N2931" s="75"/>
      <c r="O2931" s="74"/>
      <c r="P2931" s="74"/>
      <c r="Q2931" s="57">
        <f>O2931-P2931</f>
        <v>0</v>
      </c>
      <c r="R2931" s="74"/>
      <c r="S2931" s="53">
        <f>ROUND(R2931/12*3,0)</f>
        <v>0</v>
      </c>
      <c r="T2931" s="58"/>
      <c r="U2931" s="58"/>
      <c r="V2931" s="53">
        <f>T2931-U2931</f>
        <v>0</v>
      </c>
      <c r="W2931" s="75"/>
      <c r="X2931" s="76"/>
    </row>
    <row r="2932" spans="1:24" s="35" customFormat="1" ht="15.75" x14ac:dyDescent="0.25">
      <c r="A2932" s="72" t="s">
        <v>297</v>
      </c>
      <c r="B2932" s="22" t="s">
        <v>333</v>
      </c>
      <c r="C2932" s="73" t="s">
        <v>102</v>
      </c>
      <c r="D2932" s="41" t="s">
        <v>33</v>
      </c>
      <c r="E2932" s="64">
        <f>SUM(E2933:E2985)</f>
        <v>272687</v>
      </c>
      <c r="F2932" s="64">
        <f>SUM(F2933:F2985)</f>
        <v>155037.75</v>
      </c>
      <c r="G2932" s="64">
        <f>SUM(G2933:G2985)</f>
        <v>85173</v>
      </c>
      <c r="H2932" s="64">
        <f>SUM(H2933:H2985)</f>
        <v>75439</v>
      </c>
      <c r="I2932" s="126">
        <f>SUM(I2933:I2985)</f>
        <v>9675.8300000000017</v>
      </c>
      <c r="J2932" s="50">
        <f>ROUND(I2932/F2932*100,2)</f>
        <v>6.24</v>
      </c>
      <c r="K2932" s="126">
        <f>SUM(K2933:K2985)</f>
        <v>-79540.58</v>
      </c>
      <c r="L2932" s="55">
        <f>ROUND(K2932*100/-F2932,2)</f>
        <v>51.3</v>
      </c>
      <c r="M2932" s="64"/>
      <c r="N2932" s="64"/>
      <c r="O2932" s="64">
        <f t="shared" ref="O2932:V2932" si="1132">SUM(O2933:O2985)</f>
        <v>2395</v>
      </c>
      <c r="P2932" s="64">
        <f t="shared" si="1132"/>
        <v>1975</v>
      </c>
      <c r="Q2932" s="126">
        <f t="shared" si="1132"/>
        <v>420</v>
      </c>
      <c r="R2932" s="64">
        <f t="shared" si="1132"/>
        <v>93</v>
      </c>
      <c r="S2932" s="64">
        <f t="shared" si="1132"/>
        <v>55</v>
      </c>
      <c r="T2932" s="136">
        <f t="shared" si="1132"/>
        <v>47</v>
      </c>
      <c r="U2932" s="136">
        <f t="shared" si="1132"/>
        <v>38</v>
      </c>
      <c r="V2932" s="64">
        <f t="shared" si="1132"/>
        <v>9</v>
      </c>
      <c r="W2932" s="64"/>
      <c r="X2932" s="76"/>
    </row>
    <row r="2933" spans="1:24" s="35" customFormat="1" ht="31.5" x14ac:dyDescent="0.25">
      <c r="A2933" s="72" t="s">
        <v>297</v>
      </c>
      <c r="B2933" s="33" t="s">
        <v>333</v>
      </c>
      <c r="C2933" s="78" t="s">
        <v>139</v>
      </c>
      <c r="D2933" s="43" t="s">
        <v>119</v>
      </c>
      <c r="E2933" s="74"/>
      <c r="F2933" s="74"/>
      <c r="G2933" s="74"/>
      <c r="H2933" s="74"/>
      <c r="I2933" s="119"/>
      <c r="J2933" s="50"/>
      <c r="K2933" s="119"/>
      <c r="L2933" s="55"/>
      <c r="M2933" s="75"/>
      <c r="N2933" s="75"/>
      <c r="O2933" s="74"/>
      <c r="P2933" s="74"/>
      <c r="Q2933" s="59">
        <f t="shared" ref="Q2933:Q2964" si="1133">O2933-P2933</f>
        <v>0</v>
      </c>
      <c r="R2933" s="74"/>
      <c r="S2933" s="53">
        <f>ROUND(R2933/12*3,0)</f>
        <v>0</v>
      </c>
      <c r="T2933" s="53"/>
      <c r="U2933" s="53"/>
      <c r="V2933" s="53">
        <f t="shared" ref="V2933:V2964" si="1134">T2933-U2933</f>
        <v>0</v>
      </c>
      <c r="W2933" s="75"/>
      <c r="X2933" s="76"/>
    </row>
    <row r="2934" spans="1:24" s="35" customFormat="1" ht="47.25" x14ac:dyDescent="0.25">
      <c r="A2934" s="72" t="s">
        <v>297</v>
      </c>
      <c r="B2934" s="33" t="s">
        <v>333</v>
      </c>
      <c r="C2934" s="78" t="s">
        <v>140</v>
      </c>
      <c r="D2934" s="43" t="s">
        <v>120</v>
      </c>
      <c r="E2934" s="74"/>
      <c r="F2934" s="74"/>
      <c r="G2934" s="74"/>
      <c r="H2934" s="74"/>
      <c r="I2934" s="54"/>
      <c r="J2934" s="50"/>
      <c r="K2934" s="54"/>
      <c r="L2934" s="55"/>
      <c r="M2934" s="75"/>
      <c r="N2934" s="75"/>
      <c r="O2934" s="74"/>
      <c r="P2934" s="74"/>
      <c r="Q2934" s="57">
        <f t="shared" si="1133"/>
        <v>0</v>
      </c>
      <c r="R2934" s="74"/>
      <c r="S2934" s="53"/>
      <c r="T2934" s="58"/>
      <c r="U2934" s="58"/>
      <c r="V2934" s="53">
        <f t="shared" si="1134"/>
        <v>0</v>
      </c>
      <c r="W2934" s="75"/>
      <c r="X2934" s="76"/>
    </row>
    <row r="2935" spans="1:24" s="35" customFormat="1" ht="31.5" x14ac:dyDescent="0.25">
      <c r="A2935" s="72" t="s">
        <v>297</v>
      </c>
      <c r="B2935" s="33" t="s">
        <v>333</v>
      </c>
      <c r="C2935" s="78" t="s">
        <v>141</v>
      </c>
      <c r="D2935" s="43" t="s">
        <v>142</v>
      </c>
      <c r="E2935" s="74"/>
      <c r="F2935" s="74"/>
      <c r="G2935" s="74"/>
      <c r="H2935" s="74"/>
      <c r="I2935" s="54"/>
      <c r="J2935" s="50"/>
      <c r="K2935" s="54"/>
      <c r="L2935" s="55"/>
      <c r="M2935" s="75"/>
      <c r="N2935" s="75"/>
      <c r="O2935" s="74"/>
      <c r="P2935" s="74"/>
      <c r="Q2935" s="57">
        <f t="shared" si="1133"/>
        <v>0</v>
      </c>
      <c r="R2935" s="74"/>
      <c r="S2935" s="53">
        <f t="shared" ref="S2935:S2941" si="1135">ROUND(R2935/12*3,0)</f>
        <v>0</v>
      </c>
      <c r="T2935" s="58"/>
      <c r="U2935" s="58"/>
      <c r="V2935" s="53">
        <f t="shared" si="1134"/>
        <v>0</v>
      </c>
      <c r="W2935" s="75"/>
      <c r="X2935" s="76"/>
    </row>
    <row r="2936" spans="1:24" s="35" customFormat="1" ht="31.5" x14ac:dyDescent="0.25">
      <c r="A2936" s="72" t="s">
        <v>297</v>
      </c>
      <c r="B2936" s="33" t="s">
        <v>333</v>
      </c>
      <c r="C2936" s="78" t="s">
        <v>143</v>
      </c>
      <c r="D2936" s="43" t="s">
        <v>144</v>
      </c>
      <c r="E2936" s="74"/>
      <c r="F2936" s="74"/>
      <c r="G2936" s="74"/>
      <c r="H2936" s="74"/>
      <c r="I2936" s="54"/>
      <c r="J2936" s="50"/>
      <c r="K2936" s="54"/>
      <c r="L2936" s="55"/>
      <c r="M2936" s="75"/>
      <c r="N2936" s="75"/>
      <c r="O2936" s="74"/>
      <c r="P2936" s="74"/>
      <c r="Q2936" s="57">
        <f t="shared" si="1133"/>
        <v>0</v>
      </c>
      <c r="R2936" s="74"/>
      <c r="S2936" s="53">
        <f t="shared" si="1135"/>
        <v>0</v>
      </c>
      <c r="T2936" s="58"/>
      <c r="U2936" s="58"/>
      <c r="V2936" s="53">
        <f t="shared" si="1134"/>
        <v>0</v>
      </c>
      <c r="W2936" s="75"/>
      <c r="X2936" s="76"/>
    </row>
    <row r="2937" spans="1:24" s="35" customFormat="1" ht="15.75" x14ac:dyDescent="0.25">
      <c r="A2937" s="72" t="s">
        <v>297</v>
      </c>
      <c r="B2937" s="33" t="s">
        <v>333</v>
      </c>
      <c r="C2937" s="78" t="s">
        <v>145</v>
      </c>
      <c r="D2937" s="43" t="s">
        <v>146</v>
      </c>
      <c r="E2937" s="74"/>
      <c r="F2937" s="74"/>
      <c r="G2937" s="74"/>
      <c r="H2937" s="74"/>
      <c r="I2937" s="54"/>
      <c r="J2937" s="50"/>
      <c r="K2937" s="54"/>
      <c r="L2937" s="55"/>
      <c r="M2937" s="75"/>
      <c r="N2937" s="75"/>
      <c r="O2937" s="74"/>
      <c r="P2937" s="74"/>
      <c r="Q2937" s="57">
        <f t="shared" si="1133"/>
        <v>0</v>
      </c>
      <c r="R2937" s="74"/>
      <c r="S2937" s="53">
        <f t="shared" si="1135"/>
        <v>0</v>
      </c>
      <c r="T2937" s="58"/>
      <c r="U2937" s="58"/>
      <c r="V2937" s="53">
        <f t="shared" si="1134"/>
        <v>0</v>
      </c>
      <c r="W2937" s="75"/>
      <c r="X2937" s="76"/>
    </row>
    <row r="2938" spans="1:24" s="35" customFormat="1" ht="15.75" x14ac:dyDescent="0.25">
      <c r="A2938" s="72" t="s">
        <v>297</v>
      </c>
      <c r="B2938" s="33" t="s">
        <v>333</v>
      </c>
      <c r="C2938" s="78" t="s">
        <v>147</v>
      </c>
      <c r="D2938" s="43" t="s">
        <v>148</v>
      </c>
      <c r="E2938" s="74"/>
      <c r="F2938" s="74"/>
      <c r="G2938" s="74"/>
      <c r="H2938" s="74"/>
      <c r="I2938" s="54"/>
      <c r="J2938" s="50"/>
      <c r="K2938" s="54"/>
      <c r="L2938" s="55"/>
      <c r="M2938" s="75"/>
      <c r="N2938" s="75"/>
      <c r="O2938" s="74"/>
      <c r="P2938" s="74"/>
      <c r="Q2938" s="57">
        <f t="shared" si="1133"/>
        <v>0</v>
      </c>
      <c r="R2938" s="74"/>
      <c r="S2938" s="53">
        <f t="shared" si="1135"/>
        <v>0</v>
      </c>
      <c r="T2938" s="58"/>
      <c r="U2938" s="58"/>
      <c r="V2938" s="53">
        <f t="shared" si="1134"/>
        <v>0</v>
      </c>
      <c r="W2938" s="75"/>
      <c r="X2938" s="76"/>
    </row>
    <row r="2939" spans="1:24" s="35" customFormat="1" ht="78.75" x14ac:dyDescent="0.25">
      <c r="A2939" s="72" t="s">
        <v>297</v>
      </c>
      <c r="B2939" s="33" t="s">
        <v>333</v>
      </c>
      <c r="C2939" s="78" t="s">
        <v>149</v>
      </c>
      <c r="D2939" s="43" t="s">
        <v>150</v>
      </c>
      <c r="E2939" s="74"/>
      <c r="F2939" s="74"/>
      <c r="G2939" s="74"/>
      <c r="H2939" s="74"/>
      <c r="I2939" s="54"/>
      <c r="J2939" s="50"/>
      <c r="K2939" s="54"/>
      <c r="L2939" s="55"/>
      <c r="M2939" s="75"/>
      <c r="N2939" s="75"/>
      <c r="O2939" s="74"/>
      <c r="P2939" s="74"/>
      <c r="Q2939" s="57">
        <f t="shared" si="1133"/>
        <v>0</v>
      </c>
      <c r="R2939" s="74"/>
      <c r="S2939" s="53">
        <f t="shared" si="1135"/>
        <v>0</v>
      </c>
      <c r="T2939" s="58"/>
      <c r="U2939" s="58"/>
      <c r="V2939" s="53">
        <f t="shared" si="1134"/>
        <v>0</v>
      </c>
      <c r="W2939" s="75"/>
      <c r="X2939" s="76"/>
    </row>
    <row r="2940" spans="1:24" s="35" customFormat="1" ht="31.5" x14ac:dyDescent="0.25">
      <c r="A2940" s="72" t="s">
        <v>297</v>
      </c>
      <c r="B2940" s="33" t="s">
        <v>333</v>
      </c>
      <c r="C2940" s="78" t="s">
        <v>130</v>
      </c>
      <c r="D2940" s="43" t="s">
        <v>151</v>
      </c>
      <c r="E2940" s="74"/>
      <c r="F2940" s="74"/>
      <c r="G2940" s="74"/>
      <c r="H2940" s="74"/>
      <c r="I2940" s="54"/>
      <c r="J2940" s="50"/>
      <c r="K2940" s="54"/>
      <c r="L2940" s="55"/>
      <c r="M2940" s="75"/>
      <c r="N2940" s="75"/>
      <c r="O2940" s="74"/>
      <c r="P2940" s="74"/>
      <c r="Q2940" s="57">
        <f t="shared" si="1133"/>
        <v>0</v>
      </c>
      <c r="R2940" s="74"/>
      <c r="S2940" s="53">
        <f t="shared" si="1135"/>
        <v>0</v>
      </c>
      <c r="T2940" s="58"/>
      <c r="U2940" s="58"/>
      <c r="V2940" s="53">
        <f t="shared" si="1134"/>
        <v>0</v>
      </c>
      <c r="W2940" s="75"/>
      <c r="X2940" s="76"/>
    </row>
    <row r="2941" spans="1:24" s="35" customFormat="1" ht="47.25" x14ac:dyDescent="0.25">
      <c r="A2941" s="72" t="s">
        <v>297</v>
      </c>
      <c r="B2941" s="33" t="s">
        <v>333</v>
      </c>
      <c r="C2941" s="78" t="s">
        <v>174</v>
      </c>
      <c r="D2941" s="43" t="s">
        <v>175</v>
      </c>
      <c r="E2941" s="74"/>
      <c r="F2941" s="74"/>
      <c r="G2941" s="74"/>
      <c r="H2941" s="74"/>
      <c r="I2941" s="54"/>
      <c r="J2941" s="50"/>
      <c r="K2941" s="54"/>
      <c r="L2941" s="55"/>
      <c r="M2941" s="75"/>
      <c r="N2941" s="75"/>
      <c r="O2941" s="74"/>
      <c r="P2941" s="74"/>
      <c r="Q2941" s="57">
        <f t="shared" si="1133"/>
        <v>0</v>
      </c>
      <c r="R2941" s="74"/>
      <c r="S2941" s="53">
        <f t="shared" si="1135"/>
        <v>0</v>
      </c>
      <c r="T2941" s="58"/>
      <c r="U2941" s="58"/>
      <c r="V2941" s="53">
        <f t="shared" si="1134"/>
        <v>0</v>
      </c>
      <c r="W2941" s="75"/>
      <c r="X2941" s="76"/>
    </row>
    <row r="2942" spans="1:24" s="35" customFormat="1" ht="31.5" x14ac:dyDescent="0.25">
      <c r="A2942" s="72" t="s">
        <v>297</v>
      </c>
      <c r="B2942" s="33" t="s">
        <v>333</v>
      </c>
      <c r="C2942" s="78" t="s">
        <v>129</v>
      </c>
      <c r="D2942" s="43" t="s">
        <v>152</v>
      </c>
      <c r="E2942" s="74">
        <v>174829</v>
      </c>
      <c r="F2942" s="53">
        <f>ROUND(E2942/12*7,2)</f>
        <v>101983.58</v>
      </c>
      <c r="G2942" s="99">
        <v>46621</v>
      </c>
      <c r="H2942" s="99">
        <v>46621</v>
      </c>
      <c r="I2942" s="119"/>
      <c r="J2942" s="55"/>
      <c r="K2942" s="54">
        <f>G2942-F2942</f>
        <v>-55362.58</v>
      </c>
      <c r="L2942" s="55">
        <f>ROUND(K2942*100/-F2942,2)</f>
        <v>54.29</v>
      </c>
      <c r="M2942" s="75"/>
      <c r="N2942" s="75"/>
      <c r="O2942" s="74">
        <v>610</v>
      </c>
      <c r="P2942" s="74">
        <v>610</v>
      </c>
      <c r="Q2942" s="57">
        <f t="shared" si="1133"/>
        <v>0</v>
      </c>
      <c r="R2942" s="75">
        <v>60</v>
      </c>
      <c r="S2942" s="53">
        <f>ROUND(R2942/12*7,0)</f>
        <v>35</v>
      </c>
      <c r="T2942" s="58">
        <v>16</v>
      </c>
      <c r="U2942" s="58">
        <v>16</v>
      </c>
      <c r="V2942" s="53">
        <f t="shared" si="1134"/>
        <v>0</v>
      </c>
      <c r="W2942" s="75"/>
      <c r="X2942" s="76"/>
    </row>
    <row r="2943" spans="1:24" s="35" customFormat="1" ht="31.5" x14ac:dyDescent="0.25">
      <c r="A2943" s="72" t="s">
        <v>297</v>
      </c>
      <c r="B2943" s="33" t="s">
        <v>333</v>
      </c>
      <c r="C2943" s="78" t="s">
        <v>176</v>
      </c>
      <c r="D2943" s="43" t="s">
        <v>177</v>
      </c>
      <c r="E2943" s="74"/>
      <c r="F2943" s="74"/>
      <c r="G2943" s="74"/>
      <c r="H2943" s="74"/>
      <c r="I2943" s="54"/>
      <c r="J2943" s="50"/>
      <c r="K2943" s="54"/>
      <c r="L2943" s="55"/>
      <c r="M2943" s="75"/>
      <c r="N2943" s="75"/>
      <c r="O2943" s="74"/>
      <c r="P2943" s="74"/>
      <c r="Q2943" s="57">
        <f t="shared" si="1133"/>
        <v>0</v>
      </c>
      <c r="R2943" s="74"/>
      <c r="S2943" s="53">
        <f t="shared" ref="S2943:S2982" si="1136">ROUND(R2943/12*3,0)</f>
        <v>0</v>
      </c>
      <c r="T2943" s="58"/>
      <c r="U2943" s="58"/>
      <c r="V2943" s="53">
        <f t="shared" si="1134"/>
        <v>0</v>
      </c>
      <c r="W2943" s="75"/>
      <c r="X2943" s="76"/>
    </row>
    <row r="2944" spans="1:24" s="35" customFormat="1" ht="15.75" x14ac:dyDescent="0.25">
      <c r="A2944" s="72" t="s">
        <v>297</v>
      </c>
      <c r="B2944" s="33" t="s">
        <v>333</v>
      </c>
      <c r="C2944" s="78" t="s">
        <v>131</v>
      </c>
      <c r="D2944" s="43" t="s">
        <v>153</v>
      </c>
      <c r="E2944" s="74">
        <v>48356</v>
      </c>
      <c r="F2944" s="53">
        <f>ROUND(E2944/12*6,2)</f>
        <v>24178</v>
      </c>
      <c r="G2944" s="99"/>
      <c r="H2944" s="99"/>
      <c r="I2944" s="119"/>
      <c r="J2944" s="55"/>
      <c r="K2944" s="54">
        <f>G2944-F2944</f>
        <v>-24178</v>
      </c>
      <c r="L2944" s="55">
        <f>ROUND(K2944*100/-F2944,2)</f>
        <v>100</v>
      </c>
      <c r="M2944" s="75"/>
      <c r="N2944" s="75"/>
      <c r="O2944" s="74"/>
      <c r="P2944" s="74"/>
      <c r="Q2944" s="57">
        <f t="shared" si="1133"/>
        <v>0</v>
      </c>
      <c r="R2944" s="75">
        <v>13</v>
      </c>
      <c r="S2944" s="53">
        <f>ROUND(R2944/12*7,0)</f>
        <v>8</v>
      </c>
      <c r="T2944" s="58"/>
      <c r="U2944" s="58"/>
      <c r="V2944" s="53">
        <f t="shared" si="1134"/>
        <v>0</v>
      </c>
      <c r="W2944" s="75"/>
      <c r="X2944" s="76"/>
    </row>
    <row r="2945" spans="1:24" s="35" customFormat="1" ht="31.5" x14ac:dyDescent="0.25">
      <c r="A2945" s="72" t="s">
        <v>297</v>
      </c>
      <c r="B2945" s="33" t="s">
        <v>333</v>
      </c>
      <c r="C2945" s="78" t="s">
        <v>178</v>
      </c>
      <c r="D2945" s="43" t="s">
        <v>179</v>
      </c>
      <c r="E2945" s="74"/>
      <c r="F2945" s="74"/>
      <c r="G2945" s="74"/>
      <c r="H2945" s="74"/>
      <c r="I2945" s="54"/>
      <c r="J2945" s="50"/>
      <c r="K2945" s="54"/>
      <c r="L2945" s="55"/>
      <c r="M2945" s="75"/>
      <c r="N2945" s="75"/>
      <c r="O2945" s="74"/>
      <c r="P2945" s="74"/>
      <c r="Q2945" s="57">
        <f t="shared" si="1133"/>
        <v>0</v>
      </c>
      <c r="R2945" s="74"/>
      <c r="S2945" s="53">
        <f t="shared" si="1136"/>
        <v>0</v>
      </c>
      <c r="T2945" s="58"/>
      <c r="U2945" s="58"/>
      <c r="V2945" s="53">
        <f t="shared" si="1134"/>
        <v>0</v>
      </c>
      <c r="W2945" s="75"/>
      <c r="X2945" s="76"/>
    </row>
    <row r="2946" spans="1:24" s="35" customFormat="1" ht="31.5" x14ac:dyDescent="0.25">
      <c r="A2946" s="72" t="s">
        <v>297</v>
      </c>
      <c r="B2946" s="33" t="s">
        <v>333</v>
      </c>
      <c r="C2946" s="78" t="s">
        <v>132</v>
      </c>
      <c r="D2946" s="43" t="s">
        <v>154</v>
      </c>
      <c r="E2946" s="74"/>
      <c r="F2946" s="74"/>
      <c r="G2946" s="74"/>
      <c r="H2946" s="74"/>
      <c r="I2946" s="54"/>
      <c r="J2946" s="50"/>
      <c r="K2946" s="54"/>
      <c r="L2946" s="55"/>
      <c r="M2946" s="75"/>
      <c r="N2946" s="75"/>
      <c r="O2946" s="74"/>
      <c r="P2946" s="74"/>
      <c r="Q2946" s="57">
        <f t="shared" si="1133"/>
        <v>0</v>
      </c>
      <c r="R2946" s="74"/>
      <c r="S2946" s="53">
        <f t="shared" si="1136"/>
        <v>0</v>
      </c>
      <c r="T2946" s="58"/>
      <c r="U2946" s="58"/>
      <c r="V2946" s="53">
        <f t="shared" si="1134"/>
        <v>0</v>
      </c>
      <c r="W2946" s="75"/>
      <c r="X2946" s="76"/>
    </row>
    <row r="2947" spans="1:24" s="35" customFormat="1" ht="15.75" x14ac:dyDescent="0.25">
      <c r="A2947" s="72" t="s">
        <v>297</v>
      </c>
      <c r="B2947" s="33" t="s">
        <v>333</v>
      </c>
      <c r="C2947" s="78" t="s">
        <v>133</v>
      </c>
      <c r="D2947" s="43" t="s">
        <v>155</v>
      </c>
      <c r="E2947" s="74"/>
      <c r="F2947" s="74"/>
      <c r="G2947" s="74"/>
      <c r="H2947" s="74"/>
      <c r="I2947" s="54"/>
      <c r="J2947" s="50"/>
      <c r="K2947" s="54"/>
      <c r="L2947" s="55"/>
      <c r="M2947" s="75"/>
      <c r="N2947" s="75"/>
      <c r="O2947" s="74"/>
      <c r="P2947" s="74"/>
      <c r="Q2947" s="57">
        <f t="shared" si="1133"/>
        <v>0</v>
      </c>
      <c r="R2947" s="74"/>
      <c r="S2947" s="53">
        <f t="shared" si="1136"/>
        <v>0</v>
      </c>
      <c r="T2947" s="58"/>
      <c r="U2947" s="58"/>
      <c r="V2947" s="53">
        <f t="shared" si="1134"/>
        <v>0</v>
      </c>
      <c r="W2947" s="75"/>
      <c r="X2947" s="76"/>
    </row>
    <row r="2948" spans="1:24" s="35" customFormat="1" ht="15.75" x14ac:dyDescent="0.25">
      <c r="A2948" s="72" t="s">
        <v>297</v>
      </c>
      <c r="B2948" s="33" t="s">
        <v>333</v>
      </c>
      <c r="C2948" s="78" t="s">
        <v>135</v>
      </c>
      <c r="D2948" s="43" t="s">
        <v>156</v>
      </c>
      <c r="E2948" s="74"/>
      <c r="F2948" s="74"/>
      <c r="G2948" s="74"/>
      <c r="H2948" s="74"/>
      <c r="I2948" s="54"/>
      <c r="J2948" s="50"/>
      <c r="K2948" s="54"/>
      <c r="L2948" s="55"/>
      <c r="M2948" s="75"/>
      <c r="N2948" s="75"/>
      <c r="O2948" s="74"/>
      <c r="P2948" s="74"/>
      <c r="Q2948" s="57">
        <f t="shared" si="1133"/>
        <v>0</v>
      </c>
      <c r="R2948" s="74"/>
      <c r="S2948" s="53">
        <f t="shared" si="1136"/>
        <v>0</v>
      </c>
      <c r="T2948" s="58"/>
      <c r="U2948" s="58"/>
      <c r="V2948" s="53">
        <f t="shared" si="1134"/>
        <v>0</v>
      </c>
      <c r="W2948" s="75"/>
      <c r="X2948" s="76"/>
    </row>
    <row r="2949" spans="1:24" s="35" customFormat="1" ht="31.5" x14ac:dyDescent="0.25">
      <c r="A2949" s="72" t="s">
        <v>297</v>
      </c>
      <c r="B2949" s="33" t="s">
        <v>333</v>
      </c>
      <c r="C2949" s="78" t="s">
        <v>136</v>
      </c>
      <c r="D2949" s="43" t="s">
        <v>157</v>
      </c>
      <c r="E2949" s="74"/>
      <c r="F2949" s="74"/>
      <c r="G2949" s="74"/>
      <c r="H2949" s="74"/>
      <c r="I2949" s="54"/>
      <c r="J2949" s="50"/>
      <c r="K2949" s="54"/>
      <c r="L2949" s="55"/>
      <c r="M2949" s="75"/>
      <c r="N2949" s="75"/>
      <c r="O2949" s="74"/>
      <c r="P2949" s="74"/>
      <c r="Q2949" s="57">
        <f t="shared" si="1133"/>
        <v>0</v>
      </c>
      <c r="R2949" s="74"/>
      <c r="S2949" s="53">
        <f t="shared" si="1136"/>
        <v>0</v>
      </c>
      <c r="T2949" s="58"/>
      <c r="U2949" s="58"/>
      <c r="V2949" s="53">
        <f t="shared" si="1134"/>
        <v>0</v>
      </c>
      <c r="W2949" s="75"/>
      <c r="X2949" s="76"/>
    </row>
    <row r="2950" spans="1:24" s="35" customFormat="1" ht="47.25" x14ac:dyDescent="0.25">
      <c r="A2950" s="72" t="s">
        <v>297</v>
      </c>
      <c r="B2950" s="33" t="s">
        <v>333</v>
      </c>
      <c r="C2950" s="78" t="s">
        <v>134</v>
      </c>
      <c r="D2950" s="43" t="s">
        <v>158</v>
      </c>
      <c r="E2950" s="74"/>
      <c r="F2950" s="74"/>
      <c r="G2950" s="74"/>
      <c r="H2950" s="74"/>
      <c r="I2950" s="54"/>
      <c r="J2950" s="50"/>
      <c r="K2950" s="54"/>
      <c r="L2950" s="55"/>
      <c r="M2950" s="75"/>
      <c r="N2950" s="75"/>
      <c r="O2950" s="74"/>
      <c r="P2950" s="74"/>
      <c r="Q2950" s="57">
        <f t="shared" si="1133"/>
        <v>0</v>
      </c>
      <c r="R2950" s="74"/>
      <c r="S2950" s="53">
        <f t="shared" si="1136"/>
        <v>0</v>
      </c>
      <c r="T2950" s="58"/>
      <c r="U2950" s="58"/>
      <c r="V2950" s="53">
        <f t="shared" si="1134"/>
        <v>0</v>
      </c>
      <c r="W2950" s="75"/>
      <c r="X2950" s="76"/>
    </row>
    <row r="2951" spans="1:24" s="35" customFormat="1" ht="15.75" x14ac:dyDescent="0.25">
      <c r="A2951" s="72" t="s">
        <v>297</v>
      </c>
      <c r="B2951" s="33" t="s">
        <v>333</v>
      </c>
      <c r="C2951" s="78" t="s">
        <v>138</v>
      </c>
      <c r="D2951" s="43" t="s">
        <v>159</v>
      </c>
      <c r="E2951" s="74"/>
      <c r="F2951" s="74"/>
      <c r="G2951" s="74"/>
      <c r="H2951" s="74"/>
      <c r="I2951" s="54"/>
      <c r="J2951" s="50"/>
      <c r="K2951" s="54"/>
      <c r="L2951" s="55"/>
      <c r="M2951" s="75"/>
      <c r="N2951" s="75"/>
      <c r="O2951" s="74"/>
      <c r="P2951" s="74"/>
      <c r="Q2951" s="57">
        <f t="shared" si="1133"/>
        <v>0</v>
      </c>
      <c r="R2951" s="74"/>
      <c r="S2951" s="53">
        <f t="shared" si="1136"/>
        <v>0</v>
      </c>
      <c r="T2951" s="58"/>
      <c r="U2951" s="58"/>
      <c r="V2951" s="53">
        <f t="shared" si="1134"/>
        <v>0</v>
      </c>
      <c r="W2951" s="75"/>
      <c r="X2951" s="76"/>
    </row>
    <row r="2952" spans="1:24" s="35" customFormat="1" ht="15.75" x14ac:dyDescent="0.25">
      <c r="A2952" s="72" t="s">
        <v>297</v>
      </c>
      <c r="B2952" s="33" t="s">
        <v>333</v>
      </c>
      <c r="C2952" s="78" t="s">
        <v>180</v>
      </c>
      <c r="D2952" s="43" t="s">
        <v>181</v>
      </c>
      <c r="E2952" s="74"/>
      <c r="F2952" s="74"/>
      <c r="G2952" s="74"/>
      <c r="H2952" s="74"/>
      <c r="I2952" s="54"/>
      <c r="J2952" s="50"/>
      <c r="K2952" s="54"/>
      <c r="L2952" s="55"/>
      <c r="M2952" s="75"/>
      <c r="N2952" s="75"/>
      <c r="O2952" s="74"/>
      <c r="P2952" s="74"/>
      <c r="Q2952" s="57">
        <f t="shared" si="1133"/>
        <v>0</v>
      </c>
      <c r="R2952" s="74"/>
      <c r="S2952" s="53">
        <f t="shared" si="1136"/>
        <v>0</v>
      </c>
      <c r="T2952" s="58"/>
      <c r="U2952" s="58"/>
      <c r="V2952" s="53">
        <f t="shared" si="1134"/>
        <v>0</v>
      </c>
      <c r="W2952" s="75"/>
      <c r="X2952" s="76"/>
    </row>
    <row r="2953" spans="1:24" s="35" customFormat="1" ht="31.5" x14ac:dyDescent="0.25">
      <c r="A2953" s="72" t="s">
        <v>297</v>
      </c>
      <c r="B2953" s="33" t="s">
        <v>333</v>
      </c>
      <c r="C2953" s="78" t="s">
        <v>137</v>
      </c>
      <c r="D2953" s="43" t="s">
        <v>160</v>
      </c>
      <c r="E2953" s="74"/>
      <c r="F2953" s="74"/>
      <c r="G2953" s="74"/>
      <c r="H2953" s="74"/>
      <c r="I2953" s="54"/>
      <c r="J2953" s="50"/>
      <c r="K2953" s="54"/>
      <c r="L2953" s="55"/>
      <c r="M2953" s="75"/>
      <c r="N2953" s="75"/>
      <c r="O2953" s="74"/>
      <c r="P2953" s="74"/>
      <c r="Q2953" s="57">
        <f t="shared" si="1133"/>
        <v>0</v>
      </c>
      <c r="R2953" s="74"/>
      <c r="S2953" s="53">
        <f t="shared" si="1136"/>
        <v>0</v>
      </c>
      <c r="T2953" s="58"/>
      <c r="U2953" s="58"/>
      <c r="V2953" s="53">
        <f t="shared" si="1134"/>
        <v>0</v>
      </c>
      <c r="W2953" s="75"/>
      <c r="X2953" s="76"/>
    </row>
    <row r="2954" spans="1:24" s="35" customFormat="1" ht="15.75" x14ac:dyDescent="0.25">
      <c r="A2954" s="72" t="s">
        <v>297</v>
      </c>
      <c r="B2954" s="33" t="s">
        <v>333</v>
      </c>
      <c r="C2954" s="78" t="s">
        <v>127</v>
      </c>
      <c r="D2954" s="43" t="s">
        <v>161</v>
      </c>
      <c r="E2954" s="74"/>
      <c r="F2954" s="74"/>
      <c r="G2954" s="74"/>
      <c r="H2954" s="74"/>
      <c r="I2954" s="54"/>
      <c r="J2954" s="50"/>
      <c r="K2954" s="54"/>
      <c r="L2954" s="55"/>
      <c r="M2954" s="75"/>
      <c r="N2954" s="75"/>
      <c r="O2954" s="74"/>
      <c r="P2954" s="74"/>
      <c r="Q2954" s="57">
        <f t="shared" si="1133"/>
        <v>0</v>
      </c>
      <c r="R2954" s="74"/>
      <c r="S2954" s="53">
        <f t="shared" si="1136"/>
        <v>0</v>
      </c>
      <c r="T2954" s="58"/>
      <c r="U2954" s="58"/>
      <c r="V2954" s="53">
        <f t="shared" si="1134"/>
        <v>0</v>
      </c>
      <c r="W2954" s="75"/>
      <c r="X2954" s="76"/>
    </row>
    <row r="2955" spans="1:24" s="35" customFormat="1" ht="31.5" x14ac:dyDescent="0.25">
      <c r="A2955" s="72" t="s">
        <v>297</v>
      </c>
      <c r="B2955" s="33" t="s">
        <v>333</v>
      </c>
      <c r="C2955" s="78" t="s">
        <v>126</v>
      </c>
      <c r="D2955" s="43" t="s">
        <v>162</v>
      </c>
      <c r="E2955" s="74"/>
      <c r="F2955" s="74"/>
      <c r="G2955" s="74"/>
      <c r="H2955" s="74"/>
      <c r="I2955" s="54"/>
      <c r="J2955" s="50"/>
      <c r="K2955" s="54"/>
      <c r="L2955" s="55"/>
      <c r="M2955" s="75"/>
      <c r="N2955" s="75"/>
      <c r="O2955" s="74"/>
      <c r="P2955" s="74"/>
      <c r="Q2955" s="57">
        <f t="shared" si="1133"/>
        <v>0</v>
      </c>
      <c r="R2955" s="74"/>
      <c r="S2955" s="53">
        <f t="shared" si="1136"/>
        <v>0</v>
      </c>
      <c r="T2955" s="58"/>
      <c r="U2955" s="58"/>
      <c r="V2955" s="53">
        <f t="shared" si="1134"/>
        <v>0</v>
      </c>
      <c r="W2955" s="75"/>
      <c r="X2955" s="76"/>
    </row>
    <row r="2956" spans="1:24" s="35" customFormat="1" ht="15.75" x14ac:dyDescent="0.25">
      <c r="A2956" s="72" t="s">
        <v>297</v>
      </c>
      <c r="B2956" s="33" t="s">
        <v>333</v>
      </c>
      <c r="C2956" s="78" t="s">
        <v>122</v>
      </c>
      <c r="D2956" s="43" t="s">
        <v>163</v>
      </c>
      <c r="E2956" s="74"/>
      <c r="F2956" s="74"/>
      <c r="G2956" s="74"/>
      <c r="H2956" s="74"/>
      <c r="I2956" s="54"/>
      <c r="J2956" s="50"/>
      <c r="K2956" s="54"/>
      <c r="L2956" s="55"/>
      <c r="M2956" s="75"/>
      <c r="N2956" s="75"/>
      <c r="O2956" s="74"/>
      <c r="P2956" s="74"/>
      <c r="Q2956" s="57">
        <f t="shared" si="1133"/>
        <v>0</v>
      </c>
      <c r="R2956" s="74"/>
      <c r="S2956" s="53">
        <f t="shared" si="1136"/>
        <v>0</v>
      </c>
      <c r="T2956" s="58"/>
      <c r="U2956" s="58"/>
      <c r="V2956" s="53">
        <f t="shared" si="1134"/>
        <v>0</v>
      </c>
      <c r="W2956" s="75"/>
      <c r="X2956" s="76"/>
    </row>
    <row r="2957" spans="1:24" s="35" customFormat="1" ht="15.75" x14ac:dyDescent="0.25">
      <c r="A2957" s="72" t="s">
        <v>297</v>
      </c>
      <c r="B2957" s="33" t="s">
        <v>333</v>
      </c>
      <c r="C2957" s="78" t="s">
        <v>123</v>
      </c>
      <c r="D2957" s="43" t="s">
        <v>164</v>
      </c>
      <c r="E2957" s="74"/>
      <c r="F2957" s="74"/>
      <c r="G2957" s="74"/>
      <c r="H2957" s="74"/>
      <c r="I2957" s="54"/>
      <c r="J2957" s="50"/>
      <c r="K2957" s="54"/>
      <c r="L2957" s="55"/>
      <c r="M2957" s="75"/>
      <c r="N2957" s="75"/>
      <c r="O2957" s="74"/>
      <c r="P2957" s="74"/>
      <c r="Q2957" s="57">
        <f t="shared" si="1133"/>
        <v>0</v>
      </c>
      <c r="R2957" s="74"/>
      <c r="S2957" s="53">
        <f t="shared" si="1136"/>
        <v>0</v>
      </c>
      <c r="T2957" s="58"/>
      <c r="U2957" s="58"/>
      <c r="V2957" s="53">
        <f t="shared" si="1134"/>
        <v>0</v>
      </c>
      <c r="W2957" s="75"/>
      <c r="X2957" s="76"/>
    </row>
    <row r="2958" spans="1:24" s="35" customFormat="1" ht="15.75" x14ac:dyDescent="0.25">
      <c r="A2958" s="72" t="s">
        <v>297</v>
      </c>
      <c r="B2958" s="33" t="s">
        <v>333</v>
      </c>
      <c r="C2958" s="78" t="s">
        <v>182</v>
      </c>
      <c r="D2958" s="43" t="s">
        <v>183</v>
      </c>
      <c r="E2958" s="74"/>
      <c r="F2958" s="74"/>
      <c r="G2958" s="74"/>
      <c r="H2958" s="74"/>
      <c r="I2958" s="54"/>
      <c r="J2958" s="50"/>
      <c r="K2958" s="54"/>
      <c r="L2958" s="55"/>
      <c r="M2958" s="75"/>
      <c r="N2958" s="75"/>
      <c r="O2958" s="74"/>
      <c r="P2958" s="74"/>
      <c r="Q2958" s="57">
        <f t="shared" si="1133"/>
        <v>0</v>
      </c>
      <c r="R2958" s="74"/>
      <c r="S2958" s="53">
        <f t="shared" si="1136"/>
        <v>0</v>
      </c>
      <c r="T2958" s="58"/>
      <c r="U2958" s="58"/>
      <c r="V2958" s="53">
        <f t="shared" si="1134"/>
        <v>0</v>
      </c>
      <c r="W2958" s="75"/>
      <c r="X2958" s="76"/>
    </row>
    <row r="2959" spans="1:24" s="35" customFormat="1" ht="15.75" x14ac:dyDescent="0.25">
      <c r="A2959" s="72" t="s">
        <v>297</v>
      </c>
      <c r="B2959" s="33" t="s">
        <v>333</v>
      </c>
      <c r="C2959" s="78" t="s">
        <v>184</v>
      </c>
      <c r="D2959" s="43" t="s">
        <v>185</v>
      </c>
      <c r="E2959" s="74"/>
      <c r="F2959" s="74"/>
      <c r="G2959" s="74"/>
      <c r="H2959" s="74"/>
      <c r="I2959" s="54"/>
      <c r="J2959" s="50"/>
      <c r="K2959" s="54"/>
      <c r="L2959" s="55"/>
      <c r="M2959" s="75"/>
      <c r="N2959" s="75"/>
      <c r="O2959" s="74"/>
      <c r="P2959" s="74"/>
      <c r="Q2959" s="57">
        <f t="shared" si="1133"/>
        <v>0</v>
      </c>
      <c r="R2959" s="74"/>
      <c r="S2959" s="53">
        <f t="shared" si="1136"/>
        <v>0</v>
      </c>
      <c r="T2959" s="58"/>
      <c r="U2959" s="58"/>
      <c r="V2959" s="53">
        <f t="shared" si="1134"/>
        <v>0</v>
      </c>
      <c r="W2959" s="75"/>
      <c r="X2959" s="76"/>
    </row>
    <row r="2960" spans="1:24" s="35" customFormat="1" ht="15.75" x14ac:dyDescent="0.25">
      <c r="A2960" s="72" t="s">
        <v>297</v>
      </c>
      <c r="B2960" s="33" t="s">
        <v>333</v>
      </c>
      <c r="C2960" s="78" t="s">
        <v>186</v>
      </c>
      <c r="D2960" s="43" t="s">
        <v>187</v>
      </c>
      <c r="E2960" s="74"/>
      <c r="F2960" s="74"/>
      <c r="G2960" s="74"/>
      <c r="H2960" s="74"/>
      <c r="I2960" s="54"/>
      <c r="J2960" s="50"/>
      <c r="K2960" s="54"/>
      <c r="L2960" s="55"/>
      <c r="M2960" s="75"/>
      <c r="N2960" s="75"/>
      <c r="O2960" s="74"/>
      <c r="P2960" s="74"/>
      <c r="Q2960" s="57">
        <f t="shared" si="1133"/>
        <v>0</v>
      </c>
      <c r="R2960" s="74"/>
      <c r="S2960" s="53">
        <f t="shared" si="1136"/>
        <v>0</v>
      </c>
      <c r="T2960" s="58"/>
      <c r="U2960" s="58"/>
      <c r="V2960" s="53">
        <f t="shared" si="1134"/>
        <v>0</v>
      </c>
      <c r="W2960" s="75"/>
      <c r="X2960" s="76"/>
    </row>
    <row r="2961" spans="1:24" s="35" customFormat="1" ht="31.5" x14ac:dyDescent="0.25">
      <c r="A2961" s="72" t="s">
        <v>297</v>
      </c>
      <c r="B2961" s="33" t="s">
        <v>333</v>
      </c>
      <c r="C2961" s="78" t="s">
        <v>188</v>
      </c>
      <c r="D2961" s="43" t="s">
        <v>189</v>
      </c>
      <c r="E2961" s="74"/>
      <c r="F2961" s="74"/>
      <c r="G2961" s="74"/>
      <c r="H2961" s="74"/>
      <c r="I2961" s="54"/>
      <c r="J2961" s="50"/>
      <c r="K2961" s="54"/>
      <c r="L2961" s="55"/>
      <c r="M2961" s="75"/>
      <c r="N2961" s="75"/>
      <c r="O2961" s="74"/>
      <c r="P2961" s="74"/>
      <c r="Q2961" s="57">
        <f t="shared" si="1133"/>
        <v>0</v>
      </c>
      <c r="R2961" s="74"/>
      <c r="S2961" s="53">
        <f t="shared" si="1136"/>
        <v>0</v>
      </c>
      <c r="T2961" s="58"/>
      <c r="U2961" s="58"/>
      <c r="V2961" s="53">
        <f t="shared" si="1134"/>
        <v>0</v>
      </c>
      <c r="W2961" s="75"/>
      <c r="X2961" s="76"/>
    </row>
    <row r="2962" spans="1:24" s="35" customFormat="1" ht="15.75" x14ac:dyDescent="0.25">
      <c r="A2962" s="72" t="s">
        <v>297</v>
      </c>
      <c r="B2962" s="33" t="s">
        <v>333</v>
      </c>
      <c r="C2962" s="78" t="s">
        <v>124</v>
      </c>
      <c r="D2962" s="43" t="s">
        <v>165</v>
      </c>
      <c r="E2962" s="74"/>
      <c r="F2962" s="74"/>
      <c r="G2962" s="74"/>
      <c r="H2962" s="74"/>
      <c r="I2962" s="54"/>
      <c r="J2962" s="50"/>
      <c r="K2962" s="54"/>
      <c r="L2962" s="55"/>
      <c r="M2962" s="75"/>
      <c r="N2962" s="75"/>
      <c r="O2962" s="74"/>
      <c r="P2962" s="74"/>
      <c r="Q2962" s="57">
        <f t="shared" si="1133"/>
        <v>0</v>
      </c>
      <c r="R2962" s="74"/>
      <c r="S2962" s="53">
        <f t="shared" si="1136"/>
        <v>0</v>
      </c>
      <c r="T2962" s="58"/>
      <c r="U2962" s="58"/>
      <c r="V2962" s="53">
        <f t="shared" si="1134"/>
        <v>0</v>
      </c>
      <c r="W2962" s="75"/>
      <c r="X2962" s="76"/>
    </row>
    <row r="2963" spans="1:24" s="35" customFormat="1" ht="15.75" x14ac:dyDescent="0.25">
      <c r="A2963" s="72" t="s">
        <v>297</v>
      </c>
      <c r="B2963" s="33" t="s">
        <v>333</v>
      </c>
      <c r="C2963" s="78" t="s">
        <v>125</v>
      </c>
      <c r="D2963" s="43" t="s">
        <v>166</v>
      </c>
      <c r="E2963" s="74"/>
      <c r="F2963" s="74"/>
      <c r="G2963" s="74"/>
      <c r="H2963" s="74"/>
      <c r="I2963" s="54"/>
      <c r="J2963" s="50"/>
      <c r="K2963" s="54"/>
      <c r="L2963" s="55"/>
      <c r="M2963" s="75"/>
      <c r="N2963" s="75"/>
      <c r="O2963" s="74"/>
      <c r="P2963" s="74"/>
      <c r="Q2963" s="57">
        <f t="shared" si="1133"/>
        <v>0</v>
      </c>
      <c r="R2963" s="74"/>
      <c r="S2963" s="53">
        <f t="shared" si="1136"/>
        <v>0</v>
      </c>
      <c r="T2963" s="58"/>
      <c r="U2963" s="58"/>
      <c r="V2963" s="53">
        <f t="shared" si="1134"/>
        <v>0</v>
      </c>
      <c r="W2963" s="75"/>
      <c r="X2963" s="76"/>
    </row>
    <row r="2964" spans="1:24" s="35" customFormat="1" ht="47.25" x14ac:dyDescent="0.25">
      <c r="A2964" s="72" t="s">
        <v>297</v>
      </c>
      <c r="B2964" s="33" t="s">
        <v>333</v>
      </c>
      <c r="C2964" s="78" t="s">
        <v>34</v>
      </c>
      <c r="D2964" s="43" t="s">
        <v>167</v>
      </c>
      <c r="E2964" s="74"/>
      <c r="F2964" s="74"/>
      <c r="G2964" s="74"/>
      <c r="H2964" s="74"/>
      <c r="I2964" s="54"/>
      <c r="J2964" s="50"/>
      <c r="K2964" s="54"/>
      <c r="L2964" s="55"/>
      <c r="M2964" s="75"/>
      <c r="N2964" s="75"/>
      <c r="O2964" s="74"/>
      <c r="P2964" s="74"/>
      <c r="Q2964" s="57">
        <f t="shared" si="1133"/>
        <v>0</v>
      </c>
      <c r="R2964" s="74"/>
      <c r="S2964" s="53">
        <f t="shared" si="1136"/>
        <v>0</v>
      </c>
      <c r="T2964" s="58"/>
      <c r="U2964" s="58"/>
      <c r="V2964" s="53">
        <f t="shared" si="1134"/>
        <v>0</v>
      </c>
      <c r="W2964" s="75"/>
      <c r="X2964" s="76"/>
    </row>
    <row r="2965" spans="1:24" s="35" customFormat="1" ht="15.75" x14ac:dyDescent="0.25">
      <c r="A2965" s="72" t="s">
        <v>297</v>
      </c>
      <c r="B2965" s="33" t="s">
        <v>333</v>
      </c>
      <c r="C2965" s="78" t="s">
        <v>35</v>
      </c>
      <c r="D2965" s="43" t="s">
        <v>168</v>
      </c>
      <c r="E2965" s="74"/>
      <c r="F2965" s="74"/>
      <c r="G2965" s="74"/>
      <c r="H2965" s="74"/>
      <c r="I2965" s="54"/>
      <c r="J2965" s="50"/>
      <c r="K2965" s="54"/>
      <c r="L2965" s="55"/>
      <c r="M2965" s="75"/>
      <c r="N2965" s="75"/>
      <c r="O2965" s="74"/>
      <c r="P2965" s="74"/>
      <c r="Q2965" s="57">
        <f t="shared" ref="Q2965:Q2985" si="1137">O2965-P2965</f>
        <v>0</v>
      </c>
      <c r="R2965" s="74"/>
      <c r="S2965" s="53">
        <f t="shared" si="1136"/>
        <v>0</v>
      </c>
      <c r="T2965" s="58"/>
      <c r="U2965" s="58"/>
      <c r="V2965" s="53">
        <f t="shared" ref="V2965:V2985" si="1138">T2965-U2965</f>
        <v>0</v>
      </c>
      <c r="W2965" s="75"/>
      <c r="X2965" s="76"/>
    </row>
    <row r="2966" spans="1:24" s="35" customFormat="1" ht="31.5" x14ac:dyDescent="0.25">
      <c r="A2966" s="72" t="s">
        <v>297</v>
      </c>
      <c r="B2966" s="33" t="s">
        <v>333</v>
      </c>
      <c r="C2966" s="78" t="s">
        <v>36</v>
      </c>
      <c r="D2966" s="43" t="s">
        <v>190</v>
      </c>
      <c r="E2966" s="74"/>
      <c r="F2966" s="74"/>
      <c r="G2966" s="74"/>
      <c r="H2966" s="74"/>
      <c r="I2966" s="54"/>
      <c r="J2966" s="50"/>
      <c r="K2966" s="54"/>
      <c r="L2966" s="55"/>
      <c r="M2966" s="75"/>
      <c r="N2966" s="75"/>
      <c r="O2966" s="74"/>
      <c r="P2966" s="74"/>
      <c r="Q2966" s="57">
        <f t="shared" si="1137"/>
        <v>0</v>
      </c>
      <c r="R2966" s="74"/>
      <c r="S2966" s="53">
        <f t="shared" si="1136"/>
        <v>0</v>
      </c>
      <c r="T2966" s="58"/>
      <c r="U2966" s="58"/>
      <c r="V2966" s="53">
        <f t="shared" si="1138"/>
        <v>0</v>
      </c>
      <c r="W2966" s="75"/>
      <c r="X2966" s="76"/>
    </row>
    <row r="2967" spans="1:24" s="35" customFormat="1" ht="31.5" x14ac:dyDescent="0.25">
      <c r="A2967" s="72" t="s">
        <v>297</v>
      </c>
      <c r="B2967" s="33" t="s">
        <v>333</v>
      </c>
      <c r="C2967" s="78" t="s">
        <v>37</v>
      </c>
      <c r="D2967" s="43" t="s">
        <v>191</v>
      </c>
      <c r="E2967" s="74"/>
      <c r="F2967" s="74"/>
      <c r="G2967" s="74"/>
      <c r="H2967" s="74"/>
      <c r="I2967" s="54"/>
      <c r="J2967" s="50"/>
      <c r="K2967" s="54"/>
      <c r="L2967" s="55"/>
      <c r="M2967" s="75"/>
      <c r="N2967" s="75"/>
      <c r="O2967" s="74"/>
      <c r="P2967" s="74"/>
      <c r="Q2967" s="57">
        <f t="shared" si="1137"/>
        <v>0</v>
      </c>
      <c r="R2967" s="74"/>
      <c r="S2967" s="53">
        <f t="shared" si="1136"/>
        <v>0</v>
      </c>
      <c r="T2967" s="58"/>
      <c r="U2967" s="58"/>
      <c r="V2967" s="53">
        <f t="shared" si="1138"/>
        <v>0</v>
      </c>
      <c r="W2967" s="75"/>
      <c r="X2967" s="76"/>
    </row>
    <row r="2968" spans="1:24" s="35" customFormat="1" ht="31.5" x14ac:dyDescent="0.25">
      <c r="A2968" s="72" t="s">
        <v>297</v>
      </c>
      <c r="B2968" s="33" t="s">
        <v>333</v>
      </c>
      <c r="C2968" s="78" t="s">
        <v>38</v>
      </c>
      <c r="D2968" s="43" t="s">
        <v>169</v>
      </c>
      <c r="E2968" s="74"/>
      <c r="F2968" s="74"/>
      <c r="G2968" s="74"/>
      <c r="H2968" s="74"/>
      <c r="I2968" s="54"/>
      <c r="J2968" s="50"/>
      <c r="K2968" s="54"/>
      <c r="L2968" s="55"/>
      <c r="M2968" s="75"/>
      <c r="N2968" s="75"/>
      <c r="O2968" s="74"/>
      <c r="P2968" s="74"/>
      <c r="Q2968" s="57">
        <f t="shared" si="1137"/>
        <v>0</v>
      </c>
      <c r="R2968" s="74"/>
      <c r="S2968" s="53">
        <f t="shared" si="1136"/>
        <v>0</v>
      </c>
      <c r="T2968" s="58"/>
      <c r="U2968" s="58"/>
      <c r="V2968" s="53">
        <f t="shared" si="1138"/>
        <v>0</v>
      </c>
      <c r="W2968" s="75"/>
      <c r="X2968" s="76"/>
    </row>
    <row r="2969" spans="1:24" s="35" customFormat="1" ht="15.75" x14ac:dyDescent="0.25">
      <c r="A2969" s="72" t="s">
        <v>297</v>
      </c>
      <c r="B2969" s="33" t="s">
        <v>333</v>
      </c>
      <c r="C2969" s="78" t="s">
        <v>39</v>
      </c>
      <c r="D2969" s="43" t="s">
        <v>170</v>
      </c>
      <c r="E2969" s="74"/>
      <c r="F2969" s="74"/>
      <c r="G2969" s="74"/>
      <c r="H2969" s="74"/>
      <c r="I2969" s="54"/>
      <c r="J2969" s="50"/>
      <c r="K2969" s="54"/>
      <c r="L2969" s="55"/>
      <c r="M2969" s="75"/>
      <c r="N2969" s="75"/>
      <c r="O2969" s="74"/>
      <c r="P2969" s="74"/>
      <c r="Q2969" s="57">
        <f t="shared" si="1137"/>
        <v>0</v>
      </c>
      <c r="R2969" s="74"/>
      <c r="S2969" s="53">
        <f t="shared" si="1136"/>
        <v>0</v>
      </c>
      <c r="T2969" s="58"/>
      <c r="U2969" s="58"/>
      <c r="V2969" s="53">
        <f t="shared" si="1138"/>
        <v>0</v>
      </c>
      <c r="W2969" s="75"/>
      <c r="X2969" s="76"/>
    </row>
    <row r="2970" spans="1:24" s="35" customFormat="1" ht="47.25" x14ac:dyDescent="0.25">
      <c r="A2970" s="72" t="s">
        <v>297</v>
      </c>
      <c r="B2970" s="33" t="s">
        <v>333</v>
      </c>
      <c r="C2970" s="78" t="s">
        <v>40</v>
      </c>
      <c r="D2970" s="43" t="s">
        <v>172</v>
      </c>
      <c r="E2970" s="74"/>
      <c r="F2970" s="74"/>
      <c r="G2970" s="74"/>
      <c r="H2970" s="74"/>
      <c r="I2970" s="54"/>
      <c r="J2970" s="50"/>
      <c r="K2970" s="54"/>
      <c r="L2970" s="55"/>
      <c r="M2970" s="75"/>
      <c r="N2970" s="75"/>
      <c r="O2970" s="74"/>
      <c r="P2970" s="74"/>
      <c r="Q2970" s="57">
        <f t="shared" si="1137"/>
        <v>0</v>
      </c>
      <c r="R2970" s="74"/>
      <c r="S2970" s="53">
        <f t="shared" si="1136"/>
        <v>0</v>
      </c>
      <c r="T2970" s="58"/>
      <c r="U2970" s="58"/>
      <c r="V2970" s="53">
        <f t="shared" si="1138"/>
        <v>0</v>
      </c>
      <c r="W2970" s="75"/>
      <c r="X2970" s="76"/>
    </row>
    <row r="2971" spans="1:24" s="35" customFormat="1" ht="15.75" x14ac:dyDescent="0.25">
      <c r="A2971" s="72" t="s">
        <v>297</v>
      </c>
      <c r="B2971" s="33" t="s">
        <v>333</v>
      </c>
      <c r="C2971" s="78" t="s">
        <v>41</v>
      </c>
      <c r="D2971" s="43" t="s">
        <v>171</v>
      </c>
      <c r="E2971" s="74"/>
      <c r="F2971" s="74"/>
      <c r="G2971" s="74"/>
      <c r="H2971" s="74"/>
      <c r="I2971" s="54"/>
      <c r="J2971" s="50"/>
      <c r="K2971" s="54"/>
      <c r="L2971" s="55"/>
      <c r="M2971" s="75"/>
      <c r="N2971" s="75"/>
      <c r="O2971" s="74"/>
      <c r="P2971" s="74"/>
      <c r="Q2971" s="57">
        <f t="shared" si="1137"/>
        <v>0</v>
      </c>
      <c r="R2971" s="74"/>
      <c r="S2971" s="53">
        <f t="shared" si="1136"/>
        <v>0</v>
      </c>
      <c r="T2971" s="58"/>
      <c r="U2971" s="58"/>
      <c r="V2971" s="53">
        <f t="shared" si="1138"/>
        <v>0</v>
      </c>
      <c r="W2971" s="75"/>
      <c r="X2971" s="76"/>
    </row>
    <row r="2972" spans="1:24" s="35" customFormat="1" ht="15.75" x14ac:dyDescent="0.25">
      <c r="A2972" s="72" t="s">
        <v>297</v>
      </c>
      <c r="B2972" s="33" t="s">
        <v>333</v>
      </c>
      <c r="C2972" s="78" t="s">
        <v>42</v>
      </c>
      <c r="D2972" s="43" t="s">
        <v>192</v>
      </c>
      <c r="E2972" s="74"/>
      <c r="F2972" s="74"/>
      <c r="G2972" s="74"/>
      <c r="H2972" s="74"/>
      <c r="I2972" s="54"/>
      <c r="J2972" s="50"/>
      <c r="K2972" s="54"/>
      <c r="L2972" s="55"/>
      <c r="M2972" s="75"/>
      <c r="N2972" s="75"/>
      <c r="O2972" s="74"/>
      <c r="P2972" s="74"/>
      <c r="Q2972" s="57">
        <f t="shared" si="1137"/>
        <v>0</v>
      </c>
      <c r="R2972" s="74"/>
      <c r="S2972" s="53">
        <f t="shared" si="1136"/>
        <v>0</v>
      </c>
      <c r="T2972" s="58"/>
      <c r="U2972" s="58"/>
      <c r="V2972" s="53">
        <f t="shared" si="1138"/>
        <v>0</v>
      </c>
      <c r="W2972" s="75"/>
      <c r="X2972" s="76"/>
    </row>
    <row r="2973" spans="1:24" s="35" customFormat="1" ht="15.75" x14ac:dyDescent="0.25">
      <c r="A2973" s="72" t="s">
        <v>297</v>
      </c>
      <c r="B2973" s="33" t="s">
        <v>333</v>
      </c>
      <c r="C2973" s="78" t="s">
        <v>43</v>
      </c>
      <c r="D2973" s="43" t="s">
        <v>193</v>
      </c>
      <c r="E2973" s="74"/>
      <c r="F2973" s="74"/>
      <c r="G2973" s="74"/>
      <c r="H2973" s="74"/>
      <c r="I2973" s="54"/>
      <c r="J2973" s="50"/>
      <c r="K2973" s="54"/>
      <c r="L2973" s="55"/>
      <c r="M2973" s="75"/>
      <c r="N2973" s="75"/>
      <c r="O2973" s="74"/>
      <c r="P2973" s="74"/>
      <c r="Q2973" s="57">
        <f t="shared" si="1137"/>
        <v>0</v>
      </c>
      <c r="R2973" s="74"/>
      <c r="S2973" s="53">
        <f t="shared" si="1136"/>
        <v>0</v>
      </c>
      <c r="T2973" s="58"/>
      <c r="U2973" s="58"/>
      <c r="V2973" s="53">
        <f t="shared" si="1138"/>
        <v>0</v>
      </c>
      <c r="W2973" s="75"/>
      <c r="X2973" s="76"/>
    </row>
    <row r="2974" spans="1:24" s="35" customFormat="1" ht="15.75" x14ac:dyDescent="0.25">
      <c r="A2974" s="72" t="s">
        <v>297</v>
      </c>
      <c r="B2974" s="33" t="s">
        <v>333</v>
      </c>
      <c r="C2974" s="78" t="s">
        <v>44</v>
      </c>
      <c r="D2974" s="43" t="s">
        <v>173</v>
      </c>
      <c r="E2974" s="74"/>
      <c r="F2974" s="74"/>
      <c r="G2974" s="74"/>
      <c r="H2974" s="74"/>
      <c r="I2974" s="54"/>
      <c r="J2974" s="50"/>
      <c r="K2974" s="54"/>
      <c r="L2974" s="55"/>
      <c r="M2974" s="75"/>
      <c r="N2974" s="75"/>
      <c r="O2974" s="74"/>
      <c r="P2974" s="74"/>
      <c r="Q2974" s="57">
        <f t="shared" si="1137"/>
        <v>0</v>
      </c>
      <c r="R2974" s="74"/>
      <c r="S2974" s="53">
        <f t="shared" si="1136"/>
        <v>0</v>
      </c>
      <c r="T2974" s="58"/>
      <c r="U2974" s="58"/>
      <c r="V2974" s="53">
        <f t="shared" si="1138"/>
        <v>0</v>
      </c>
      <c r="W2974" s="75"/>
      <c r="X2974" s="76"/>
    </row>
    <row r="2975" spans="1:24" s="35" customFormat="1" ht="15.75" x14ac:dyDescent="0.25">
      <c r="A2975" s="72" t="s">
        <v>297</v>
      </c>
      <c r="B2975" s="33" t="s">
        <v>333</v>
      </c>
      <c r="C2975" s="78" t="s">
        <v>45</v>
      </c>
      <c r="D2975" s="43" t="s">
        <v>187</v>
      </c>
      <c r="E2975" s="74"/>
      <c r="F2975" s="74"/>
      <c r="G2975" s="74"/>
      <c r="H2975" s="74"/>
      <c r="I2975" s="54"/>
      <c r="J2975" s="50"/>
      <c r="K2975" s="54"/>
      <c r="L2975" s="55"/>
      <c r="M2975" s="75"/>
      <c r="N2975" s="75"/>
      <c r="O2975" s="74"/>
      <c r="P2975" s="74"/>
      <c r="Q2975" s="57">
        <f t="shared" si="1137"/>
        <v>0</v>
      </c>
      <c r="R2975" s="74"/>
      <c r="S2975" s="53">
        <f t="shared" si="1136"/>
        <v>0</v>
      </c>
      <c r="T2975" s="58"/>
      <c r="U2975" s="58"/>
      <c r="V2975" s="53">
        <f t="shared" si="1138"/>
        <v>0</v>
      </c>
      <c r="W2975" s="75"/>
      <c r="X2975" s="76"/>
    </row>
    <row r="2976" spans="1:24" s="35" customFormat="1" ht="15.75" x14ac:dyDescent="0.25">
      <c r="A2976" s="72" t="s">
        <v>297</v>
      </c>
      <c r="B2976" s="33" t="s">
        <v>333</v>
      </c>
      <c r="C2976" s="78" t="s">
        <v>46</v>
      </c>
      <c r="D2976" s="43" t="s">
        <v>194</v>
      </c>
      <c r="E2976" s="74"/>
      <c r="F2976" s="74"/>
      <c r="G2976" s="74"/>
      <c r="H2976" s="74"/>
      <c r="I2976" s="54"/>
      <c r="J2976" s="50"/>
      <c r="K2976" s="54"/>
      <c r="L2976" s="55"/>
      <c r="M2976" s="75"/>
      <c r="N2976" s="75"/>
      <c r="O2976" s="74"/>
      <c r="P2976" s="74"/>
      <c r="Q2976" s="57">
        <f t="shared" si="1137"/>
        <v>0</v>
      </c>
      <c r="R2976" s="74"/>
      <c r="S2976" s="53">
        <f t="shared" si="1136"/>
        <v>0</v>
      </c>
      <c r="T2976" s="58"/>
      <c r="U2976" s="58"/>
      <c r="V2976" s="53">
        <f t="shared" si="1138"/>
        <v>0</v>
      </c>
      <c r="W2976" s="75"/>
      <c r="X2976" s="76"/>
    </row>
    <row r="2977" spans="1:26" s="35" customFormat="1" ht="15.75" x14ac:dyDescent="0.25">
      <c r="A2977" s="72" t="s">
        <v>297</v>
      </c>
      <c r="B2977" s="33" t="s">
        <v>333</v>
      </c>
      <c r="C2977" s="78" t="s">
        <v>47</v>
      </c>
      <c r="D2977" s="43" t="s">
        <v>121</v>
      </c>
      <c r="E2977" s="74"/>
      <c r="F2977" s="74"/>
      <c r="G2977" s="74"/>
      <c r="H2977" s="74"/>
      <c r="I2977" s="54"/>
      <c r="J2977" s="50"/>
      <c r="K2977" s="54"/>
      <c r="L2977" s="55"/>
      <c r="M2977" s="75"/>
      <c r="N2977" s="75"/>
      <c r="O2977" s="74"/>
      <c r="P2977" s="74"/>
      <c r="Q2977" s="57">
        <f t="shared" si="1137"/>
        <v>0</v>
      </c>
      <c r="R2977" s="74"/>
      <c r="S2977" s="53">
        <f t="shared" si="1136"/>
        <v>0</v>
      </c>
      <c r="T2977" s="58"/>
      <c r="U2977" s="58"/>
      <c r="V2977" s="53">
        <f t="shared" si="1138"/>
        <v>0</v>
      </c>
      <c r="W2977" s="75"/>
      <c r="X2977" s="76"/>
    </row>
    <row r="2978" spans="1:26" s="35" customFormat="1" ht="15.75" x14ac:dyDescent="0.25">
      <c r="A2978" s="72" t="s">
        <v>297</v>
      </c>
      <c r="B2978" s="33" t="s">
        <v>333</v>
      </c>
      <c r="C2978" s="78" t="s">
        <v>48</v>
      </c>
      <c r="D2978" s="43" t="s">
        <v>195</v>
      </c>
      <c r="E2978" s="74"/>
      <c r="F2978" s="74"/>
      <c r="G2978" s="74"/>
      <c r="H2978" s="74"/>
      <c r="I2978" s="54"/>
      <c r="J2978" s="50"/>
      <c r="K2978" s="54"/>
      <c r="L2978" s="55"/>
      <c r="M2978" s="75"/>
      <c r="N2978" s="75"/>
      <c r="O2978" s="74"/>
      <c r="P2978" s="74"/>
      <c r="Q2978" s="57">
        <f t="shared" si="1137"/>
        <v>0</v>
      </c>
      <c r="R2978" s="74"/>
      <c r="S2978" s="53">
        <f t="shared" si="1136"/>
        <v>0</v>
      </c>
      <c r="T2978" s="58"/>
      <c r="U2978" s="58"/>
      <c r="V2978" s="53">
        <f t="shared" si="1138"/>
        <v>0</v>
      </c>
      <c r="W2978" s="75"/>
      <c r="X2978" s="76"/>
    </row>
    <row r="2979" spans="1:26" s="35" customFormat="1" ht="31.5" x14ac:dyDescent="0.25">
      <c r="A2979" s="72" t="s">
        <v>297</v>
      </c>
      <c r="B2979" s="33" t="s">
        <v>333</v>
      </c>
      <c r="C2979" s="78" t="s">
        <v>128</v>
      </c>
      <c r="D2979" s="43" t="s">
        <v>118</v>
      </c>
      <c r="E2979" s="74"/>
      <c r="F2979" s="74"/>
      <c r="G2979" s="74"/>
      <c r="H2979" s="74"/>
      <c r="I2979" s="54"/>
      <c r="J2979" s="50"/>
      <c r="K2979" s="54"/>
      <c r="L2979" s="55"/>
      <c r="M2979" s="75"/>
      <c r="N2979" s="75"/>
      <c r="O2979" s="74"/>
      <c r="P2979" s="74"/>
      <c r="Q2979" s="57">
        <f t="shared" si="1137"/>
        <v>0</v>
      </c>
      <c r="R2979" s="74"/>
      <c r="S2979" s="53">
        <f t="shared" si="1136"/>
        <v>0</v>
      </c>
      <c r="T2979" s="58"/>
      <c r="U2979" s="58"/>
      <c r="V2979" s="53">
        <f t="shared" si="1138"/>
        <v>0</v>
      </c>
      <c r="W2979" s="75"/>
      <c r="X2979" s="76"/>
    </row>
    <row r="2980" spans="1:26" s="35" customFormat="1" ht="15.75" x14ac:dyDescent="0.25">
      <c r="A2980" s="72" t="s">
        <v>297</v>
      </c>
      <c r="B2980" s="33" t="s">
        <v>333</v>
      </c>
      <c r="C2980" s="78" t="s">
        <v>47</v>
      </c>
      <c r="D2980" s="43" t="s">
        <v>121</v>
      </c>
      <c r="E2980" s="74"/>
      <c r="F2980" s="74"/>
      <c r="G2980" s="74"/>
      <c r="H2980" s="74"/>
      <c r="I2980" s="54"/>
      <c r="J2980" s="50"/>
      <c r="K2980" s="54"/>
      <c r="L2980" s="55"/>
      <c r="M2980" s="75"/>
      <c r="N2980" s="75"/>
      <c r="O2980" s="74"/>
      <c r="P2980" s="74"/>
      <c r="Q2980" s="57">
        <f t="shared" si="1137"/>
        <v>0</v>
      </c>
      <c r="R2980" s="74"/>
      <c r="S2980" s="53">
        <f t="shared" si="1136"/>
        <v>0</v>
      </c>
      <c r="T2980" s="58"/>
      <c r="U2980" s="58"/>
      <c r="V2980" s="53">
        <f t="shared" si="1138"/>
        <v>0</v>
      </c>
      <c r="W2980" s="75"/>
      <c r="X2980" s="76"/>
    </row>
    <row r="2981" spans="1:26" s="35" customFormat="1" ht="31.5" x14ac:dyDescent="0.25">
      <c r="A2981" s="72" t="s">
        <v>297</v>
      </c>
      <c r="B2981" s="33" t="s">
        <v>333</v>
      </c>
      <c r="C2981" s="78" t="s">
        <v>49</v>
      </c>
      <c r="D2981" s="43" t="s">
        <v>196</v>
      </c>
      <c r="E2981" s="74"/>
      <c r="F2981" s="74"/>
      <c r="G2981" s="74"/>
      <c r="H2981" s="74"/>
      <c r="I2981" s="54"/>
      <c r="J2981" s="50"/>
      <c r="K2981" s="54"/>
      <c r="L2981" s="55"/>
      <c r="M2981" s="75"/>
      <c r="N2981" s="75"/>
      <c r="O2981" s="74"/>
      <c r="P2981" s="74"/>
      <c r="Q2981" s="57">
        <f t="shared" si="1137"/>
        <v>0</v>
      </c>
      <c r="R2981" s="74"/>
      <c r="S2981" s="53">
        <f t="shared" si="1136"/>
        <v>0</v>
      </c>
      <c r="T2981" s="58"/>
      <c r="U2981" s="58"/>
      <c r="V2981" s="53">
        <f t="shared" si="1138"/>
        <v>0</v>
      </c>
      <c r="W2981" s="75"/>
      <c r="X2981" s="76"/>
    </row>
    <row r="2982" spans="1:26" s="35" customFormat="1" ht="31.5" x14ac:dyDescent="0.25">
      <c r="A2982" s="72" t="s">
        <v>297</v>
      </c>
      <c r="B2982" s="33" t="s">
        <v>333</v>
      </c>
      <c r="C2982" s="78" t="s">
        <v>197</v>
      </c>
      <c r="D2982" s="43" t="s">
        <v>198</v>
      </c>
      <c r="E2982" s="74"/>
      <c r="F2982" s="74"/>
      <c r="G2982" s="74"/>
      <c r="H2982" s="74"/>
      <c r="I2982" s="54"/>
      <c r="J2982" s="50"/>
      <c r="K2982" s="54"/>
      <c r="L2982" s="55"/>
      <c r="M2982" s="75"/>
      <c r="N2982" s="75"/>
      <c r="O2982" s="74"/>
      <c r="P2982" s="74"/>
      <c r="Q2982" s="57">
        <f t="shared" si="1137"/>
        <v>0</v>
      </c>
      <c r="R2982" s="74"/>
      <c r="S2982" s="53">
        <f t="shared" si="1136"/>
        <v>0</v>
      </c>
      <c r="T2982" s="58"/>
      <c r="U2982" s="58"/>
      <c r="V2982" s="53">
        <f t="shared" si="1138"/>
        <v>0</v>
      </c>
      <c r="W2982" s="75"/>
      <c r="X2982" s="76"/>
    </row>
    <row r="2983" spans="1:26" s="35" customFormat="1" ht="47.25" x14ac:dyDescent="0.25">
      <c r="A2983" s="72" t="s">
        <v>297</v>
      </c>
      <c r="B2983" s="33" t="s">
        <v>333</v>
      </c>
      <c r="C2983" s="78" t="s">
        <v>199</v>
      </c>
      <c r="D2983" s="43" t="s">
        <v>200</v>
      </c>
      <c r="E2983" s="74">
        <v>49502</v>
      </c>
      <c r="F2983" s="53">
        <f>ROUND(E2983/12*7,2)</f>
        <v>28876.17</v>
      </c>
      <c r="G2983" s="99">
        <v>38552</v>
      </c>
      <c r="H2983" s="99">
        <v>28818</v>
      </c>
      <c r="I2983" s="119">
        <f>G2983-F2983</f>
        <v>9675.8300000000017</v>
      </c>
      <c r="J2983" s="55">
        <f>ROUND(I2983/F2983*100,2)</f>
        <v>33.51</v>
      </c>
      <c r="K2983" s="54"/>
      <c r="L2983" s="55"/>
      <c r="M2983" s="75"/>
      <c r="N2983" s="75"/>
      <c r="O2983" s="74">
        <v>1785</v>
      </c>
      <c r="P2983" s="74">
        <v>1365</v>
      </c>
      <c r="Q2983" s="57">
        <f t="shared" si="1137"/>
        <v>420</v>
      </c>
      <c r="R2983" s="75">
        <v>20</v>
      </c>
      <c r="S2983" s="53">
        <f>ROUND(R2983/12*7,0)</f>
        <v>12</v>
      </c>
      <c r="T2983" s="58">
        <v>31</v>
      </c>
      <c r="U2983" s="58">
        <v>22</v>
      </c>
      <c r="V2983" s="53">
        <f t="shared" si="1138"/>
        <v>9</v>
      </c>
      <c r="W2983" s="75"/>
      <c r="X2983" s="76"/>
      <c r="Y2983" s="177"/>
      <c r="Z2983" s="177"/>
    </row>
    <row r="2984" spans="1:26" s="35" customFormat="1" ht="31.5" x14ac:dyDescent="0.25">
      <c r="A2984" s="72" t="s">
        <v>297</v>
      </c>
      <c r="B2984" s="33" t="s">
        <v>333</v>
      </c>
      <c r="C2984" s="78" t="s">
        <v>201</v>
      </c>
      <c r="D2984" s="43" t="s">
        <v>202</v>
      </c>
      <c r="E2984" s="74"/>
      <c r="F2984" s="74"/>
      <c r="G2984" s="74"/>
      <c r="H2984" s="74"/>
      <c r="I2984" s="54"/>
      <c r="J2984" s="50"/>
      <c r="K2984" s="54"/>
      <c r="L2984" s="55"/>
      <c r="M2984" s="75"/>
      <c r="N2984" s="75"/>
      <c r="O2984" s="74"/>
      <c r="P2984" s="74"/>
      <c r="Q2984" s="57">
        <f t="shared" si="1137"/>
        <v>0</v>
      </c>
      <c r="R2984" s="74"/>
      <c r="S2984" s="53">
        <f>ROUND(R2984/12*3,0)</f>
        <v>0</v>
      </c>
      <c r="T2984" s="58"/>
      <c r="U2984" s="58"/>
      <c r="V2984" s="53">
        <f t="shared" si="1138"/>
        <v>0</v>
      </c>
      <c r="W2984" s="75"/>
      <c r="X2984" s="76"/>
    </row>
    <row r="2985" spans="1:26" s="35" customFormat="1" ht="47.25" x14ac:dyDescent="0.25">
      <c r="A2985" s="72" t="s">
        <v>297</v>
      </c>
      <c r="B2985" s="33" t="s">
        <v>333</v>
      </c>
      <c r="C2985" s="78" t="s">
        <v>203</v>
      </c>
      <c r="D2985" s="43" t="s">
        <v>204</v>
      </c>
      <c r="E2985" s="74"/>
      <c r="F2985" s="74"/>
      <c r="G2985" s="74"/>
      <c r="H2985" s="74"/>
      <c r="I2985" s="54"/>
      <c r="J2985" s="50"/>
      <c r="K2985" s="54"/>
      <c r="L2985" s="55"/>
      <c r="M2985" s="75"/>
      <c r="N2985" s="75"/>
      <c r="O2985" s="74"/>
      <c r="P2985" s="74"/>
      <c r="Q2985" s="57">
        <f t="shared" si="1137"/>
        <v>0</v>
      </c>
      <c r="R2985" s="74"/>
      <c r="S2985" s="53">
        <f>ROUND(R2985/12*3,0)</f>
        <v>0</v>
      </c>
      <c r="T2985" s="58"/>
      <c r="U2985" s="58"/>
      <c r="V2985" s="53">
        <f t="shared" si="1138"/>
        <v>0</v>
      </c>
      <c r="W2985" s="75"/>
      <c r="X2985" s="76"/>
    </row>
    <row r="2986" spans="1:26" s="35" customFormat="1" ht="31.5" x14ac:dyDescent="0.25">
      <c r="A2986" s="72" t="s">
        <v>297</v>
      </c>
      <c r="B2986" s="22" t="s">
        <v>334</v>
      </c>
      <c r="C2986" s="73" t="s">
        <v>102</v>
      </c>
      <c r="D2986" s="32" t="s">
        <v>50</v>
      </c>
      <c r="E2986" s="64">
        <f>SUM(E2987:E3033)</f>
        <v>120966</v>
      </c>
      <c r="F2986" s="64">
        <f>SUM(F2987:F3033)</f>
        <v>88285</v>
      </c>
      <c r="G2986" s="64">
        <f>SUM(G2987:G3033)</f>
        <v>126462.47999999998</v>
      </c>
      <c r="H2986" s="64">
        <f>SUM(H2987:H3033)</f>
        <v>102218</v>
      </c>
      <c r="I2986" s="64">
        <f>SUM(I2987:I3033)</f>
        <v>40220.61</v>
      </c>
      <c r="J2986" s="50">
        <f>ROUND(I2986/F2986*100,2)</f>
        <v>45.56</v>
      </c>
      <c r="K2986" s="64">
        <f>SUM(K2987:K3033)</f>
        <v>-2322.31</v>
      </c>
      <c r="L2986" s="55">
        <f>ROUND(K2986*100/-F2986,2)</f>
        <v>2.63</v>
      </c>
      <c r="M2986" s="64"/>
      <c r="N2986" s="64"/>
      <c r="O2986" s="64">
        <f t="shared" ref="O2986:V2986" si="1139">SUM(O2987:O3030)</f>
        <v>0</v>
      </c>
      <c r="P2986" s="64">
        <f t="shared" si="1139"/>
        <v>0</v>
      </c>
      <c r="Q2986" s="126">
        <f t="shared" si="1139"/>
        <v>0</v>
      </c>
      <c r="R2986" s="64">
        <f t="shared" si="1139"/>
        <v>0</v>
      </c>
      <c r="S2986" s="64">
        <f t="shared" si="1139"/>
        <v>0</v>
      </c>
      <c r="T2986" s="136">
        <f t="shared" si="1139"/>
        <v>0</v>
      </c>
      <c r="U2986" s="136">
        <f t="shared" si="1139"/>
        <v>0</v>
      </c>
      <c r="V2986" s="64">
        <f t="shared" si="1139"/>
        <v>0</v>
      </c>
      <c r="W2986" s="64"/>
      <c r="X2986" s="76"/>
    </row>
    <row r="2987" spans="1:26" s="35" customFormat="1" ht="63" x14ac:dyDescent="0.25">
      <c r="A2987" s="72" t="s">
        <v>297</v>
      </c>
      <c r="B2987" s="44" t="s">
        <v>334</v>
      </c>
      <c r="C2987" s="73" t="s">
        <v>102</v>
      </c>
      <c r="D2987" s="43" t="s">
        <v>205</v>
      </c>
      <c r="E2987" s="74"/>
      <c r="F2987" s="74"/>
      <c r="G2987" s="74"/>
      <c r="H2987" s="74"/>
      <c r="I2987" s="119"/>
      <c r="J2987" s="55"/>
      <c r="K2987" s="119"/>
      <c r="L2987" s="55"/>
      <c r="M2987" s="75"/>
      <c r="N2987" s="75"/>
      <c r="O2987" s="74"/>
      <c r="P2987" s="74"/>
      <c r="Q2987" s="59">
        <f>O2987-P2987</f>
        <v>0</v>
      </c>
      <c r="R2987" s="74"/>
      <c r="S2987" s="53">
        <f>ROUND(R2987/12*3,0)</f>
        <v>0</v>
      </c>
      <c r="T2987" s="53"/>
      <c r="U2987" s="53"/>
      <c r="V2987" s="53">
        <f>T2987-U2987</f>
        <v>0</v>
      </c>
      <c r="W2987" s="75"/>
      <c r="X2987" s="76"/>
    </row>
    <row r="2988" spans="1:26" s="35" customFormat="1" ht="15.75" x14ac:dyDescent="0.25">
      <c r="A2988" s="72" t="s">
        <v>297</v>
      </c>
      <c r="B2988" s="44" t="s">
        <v>334</v>
      </c>
      <c r="C2988" s="23" t="s">
        <v>366</v>
      </c>
      <c r="D2988" s="43" t="s">
        <v>369</v>
      </c>
      <c r="E2988" s="74">
        <v>75</v>
      </c>
      <c r="F2988" s="53">
        <f>ROUND(E2988/12*7,0)</f>
        <v>44</v>
      </c>
      <c r="G2988" s="59">
        <v>0</v>
      </c>
      <c r="H2988" s="99">
        <v>0</v>
      </c>
      <c r="I2988" s="119"/>
      <c r="J2988" s="55"/>
      <c r="K2988" s="54">
        <f>G2988-F2988</f>
        <v>-44</v>
      </c>
      <c r="L2988" s="55">
        <f>ROUND(K2988*100/-F2988,2)</f>
        <v>100</v>
      </c>
      <c r="M2988" s="75"/>
      <c r="N2988" s="75"/>
      <c r="O2988" s="74"/>
      <c r="P2988" s="74"/>
      <c r="Q2988" s="57"/>
      <c r="R2988" s="74"/>
      <c r="S2988" s="53"/>
      <c r="T2988" s="58"/>
      <c r="U2988" s="58"/>
      <c r="V2988" s="53"/>
      <c r="W2988" s="75"/>
      <c r="X2988" s="76"/>
    </row>
    <row r="2989" spans="1:26" s="35" customFormat="1" ht="15.75" x14ac:dyDescent="0.25">
      <c r="A2989" s="72" t="s">
        <v>297</v>
      </c>
      <c r="B2989" s="44" t="s">
        <v>334</v>
      </c>
      <c r="C2989" s="23" t="s">
        <v>367</v>
      </c>
      <c r="D2989" s="43" t="s">
        <v>370</v>
      </c>
      <c r="E2989" s="74"/>
      <c r="F2989" s="74"/>
      <c r="G2989" s="74"/>
      <c r="H2989" s="74"/>
      <c r="I2989" s="54"/>
      <c r="J2989" s="50"/>
      <c r="K2989" s="54"/>
      <c r="L2989" s="55"/>
      <c r="M2989" s="75"/>
      <c r="N2989" s="75"/>
      <c r="O2989" s="74"/>
      <c r="P2989" s="74"/>
      <c r="Q2989" s="57"/>
      <c r="R2989" s="74"/>
      <c r="S2989" s="53"/>
      <c r="T2989" s="58"/>
      <c r="U2989" s="58"/>
      <c r="V2989" s="53"/>
      <c r="W2989" s="75"/>
      <c r="X2989" s="76"/>
    </row>
    <row r="2990" spans="1:26" s="35" customFormat="1" ht="31.5" x14ac:dyDescent="0.25">
      <c r="A2990" s="72" t="s">
        <v>297</v>
      </c>
      <c r="B2990" s="44" t="s">
        <v>334</v>
      </c>
      <c r="C2990" s="23" t="s">
        <v>368</v>
      </c>
      <c r="D2990" s="43" t="s">
        <v>371</v>
      </c>
      <c r="E2990" s="53"/>
      <c r="F2990" s="53">
        <f>ROUND(E2990/12*7,0)</f>
        <v>0</v>
      </c>
      <c r="G2990" s="59">
        <v>158.26</v>
      </c>
      <c r="H2990" s="99"/>
      <c r="I2990" s="119">
        <f t="shared" ref="I2990" si="1140">G2990-F2990</f>
        <v>158.26</v>
      </c>
      <c r="J2990" s="55"/>
      <c r="K2990" s="54"/>
      <c r="L2990" s="55"/>
      <c r="M2990" s="75"/>
      <c r="N2990" s="75"/>
      <c r="O2990" s="74"/>
      <c r="P2990" s="74"/>
      <c r="Q2990" s="57"/>
      <c r="R2990" s="74"/>
      <c r="S2990" s="53"/>
      <c r="T2990" s="58"/>
      <c r="U2990" s="58"/>
      <c r="V2990" s="53"/>
      <c r="W2990" s="75"/>
      <c r="X2990" s="76"/>
    </row>
    <row r="2991" spans="1:26" s="35" customFormat="1" ht="31.5" x14ac:dyDescent="0.25">
      <c r="A2991" s="72" t="s">
        <v>297</v>
      </c>
      <c r="B2991" s="44" t="s">
        <v>334</v>
      </c>
      <c r="C2991" s="79" t="s">
        <v>206</v>
      </c>
      <c r="D2991" s="43" t="s">
        <v>207</v>
      </c>
      <c r="E2991" s="74"/>
      <c r="F2991" s="74"/>
      <c r="G2991" s="74"/>
      <c r="H2991" s="74"/>
      <c r="I2991" s="54"/>
      <c r="J2991" s="50"/>
      <c r="K2991" s="54"/>
      <c r="L2991" s="55"/>
      <c r="M2991" s="75"/>
      <c r="N2991" s="75"/>
      <c r="O2991" s="74"/>
      <c r="P2991" s="74"/>
      <c r="Q2991" s="57">
        <f t="shared" ref="Q2991:Q3028" si="1141">O2991-P2991</f>
        <v>0</v>
      </c>
      <c r="R2991" s="74"/>
      <c r="S2991" s="53">
        <f t="shared" ref="S2991:S3028" si="1142">ROUND(R2991/12*3,0)</f>
        <v>0</v>
      </c>
      <c r="T2991" s="58"/>
      <c r="U2991" s="58"/>
      <c r="V2991" s="53">
        <f t="shared" ref="V2991:V3028" si="1143">T2991-U2991</f>
        <v>0</v>
      </c>
      <c r="W2991" s="75"/>
      <c r="X2991" s="76"/>
    </row>
    <row r="2992" spans="1:26" s="35" customFormat="1" ht="31.5" x14ac:dyDescent="0.25">
      <c r="A2992" s="72" t="s">
        <v>297</v>
      </c>
      <c r="B2992" s="44" t="s">
        <v>334</v>
      </c>
      <c r="C2992" s="79" t="s">
        <v>208</v>
      </c>
      <c r="D2992" s="43" t="s">
        <v>209</v>
      </c>
      <c r="E2992" s="74">
        <v>9113</v>
      </c>
      <c r="F2992" s="53">
        <f>ROUND(E2992/12*7,0)</f>
        <v>5316</v>
      </c>
      <c r="G2992" s="59">
        <v>13047.67</v>
      </c>
      <c r="H2992" s="99">
        <v>9113</v>
      </c>
      <c r="I2992" s="119">
        <f t="shared" ref="I2992" si="1144">G2992-F2992</f>
        <v>7731.67</v>
      </c>
      <c r="J2992" s="55">
        <f t="shared" ref="J2992" si="1145">ROUND(I2992/F2992*100,2)</f>
        <v>145.44</v>
      </c>
      <c r="K2992" s="54"/>
      <c r="L2992" s="55"/>
      <c r="M2992" s="75"/>
      <c r="N2992" s="75"/>
      <c r="O2992" s="74"/>
      <c r="P2992" s="74"/>
      <c r="Q2992" s="57">
        <f t="shared" si="1141"/>
        <v>0</v>
      </c>
      <c r="R2992" s="74"/>
      <c r="S2992" s="53">
        <f t="shared" si="1142"/>
        <v>0</v>
      </c>
      <c r="T2992" s="58"/>
      <c r="U2992" s="58"/>
      <c r="V2992" s="53">
        <f t="shared" si="1143"/>
        <v>0</v>
      </c>
      <c r="W2992" s="75"/>
      <c r="X2992" s="76"/>
    </row>
    <row r="2993" spans="1:27" s="35" customFormat="1" ht="15.75" x14ac:dyDescent="0.25">
      <c r="A2993" s="72" t="s">
        <v>297</v>
      </c>
      <c r="B2993" s="44" t="s">
        <v>334</v>
      </c>
      <c r="C2993" s="79" t="s">
        <v>210</v>
      </c>
      <c r="D2993" s="43" t="s">
        <v>223</v>
      </c>
      <c r="E2993" s="74"/>
      <c r="F2993" s="74"/>
      <c r="G2993" s="74"/>
      <c r="H2993" s="74"/>
      <c r="I2993" s="54"/>
      <c r="J2993" s="50"/>
      <c r="K2993" s="54"/>
      <c r="L2993" s="55"/>
      <c r="M2993" s="75"/>
      <c r="N2993" s="75"/>
      <c r="O2993" s="74"/>
      <c r="P2993" s="74"/>
      <c r="Q2993" s="57">
        <f t="shared" si="1141"/>
        <v>0</v>
      </c>
      <c r="R2993" s="74"/>
      <c r="S2993" s="53">
        <f t="shared" si="1142"/>
        <v>0</v>
      </c>
      <c r="T2993" s="58"/>
      <c r="U2993" s="58"/>
      <c r="V2993" s="53">
        <f t="shared" si="1143"/>
        <v>0</v>
      </c>
      <c r="W2993" s="75"/>
      <c r="X2993" s="76"/>
    </row>
    <row r="2994" spans="1:27" s="35" customFormat="1" ht="31.5" x14ac:dyDescent="0.25">
      <c r="A2994" s="72" t="s">
        <v>297</v>
      </c>
      <c r="B2994" s="44" t="s">
        <v>334</v>
      </c>
      <c r="C2994" s="79" t="s">
        <v>211</v>
      </c>
      <c r="D2994" s="43" t="s">
        <v>212</v>
      </c>
      <c r="E2994" s="53"/>
      <c r="F2994" s="53">
        <f>E2994/12*1</f>
        <v>0</v>
      </c>
      <c r="G2994" s="53"/>
      <c r="H2994" s="53"/>
      <c r="I2994" s="54"/>
      <c r="J2994" s="50"/>
      <c r="K2994" s="54"/>
      <c r="L2994" s="55"/>
      <c r="M2994" s="75"/>
      <c r="N2994" s="75"/>
      <c r="O2994" s="74"/>
      <c r="P2994" s="74"/>
      <c r="Q2994" s="57">
        <f t="shared" si="1141"/>
        <v>0</v>
      </c>
      <c r="R2994" s="74"/>
      <c r="S2994" s="53">
        <f t="shared" si="1142"/>
        <v>0</v>
      </c>
      <c r="T2994" s="58"/>
      <c r="U2994" s="58"/>
      <c r="V2994" s="53">
        <f t="shared" si="1143"/>
        <v>0</v>
      </c>
      <c r="W2994" s="75"/>
      <c r="X2994" s="76"/>
    </row>
    <row r="2995" spans="1:27" s="35" customFormat="1" ht="15.75" x14ac:dyDescent="0.25">
      <c r="A2995" s="72" t="s">
        <v>297</v>
      </c>
      <c r="B2995" s="44" t="s">
        <v>334</v>
      </c>
      <c r="C2995" s="79" t="s">
        <v>213</v>
      </c>
      <c r="D2995" s="43" t="s">
        <v>214</v>
      </c>
      <c r="E2995" s="74"/>
      <c r="F2995" s="74"/>
      <c r="G2995" s="74"/>
      <c r="H2995" s="74"/>
      <c r="I2995" s="54"/>
      <c r="J2995" s="50"/>
      <c r="K2995" s="54"/>
      <c r="L2995" s="55"/>
      <c r="M2995" s="75"/>
      <c r="N2995" s="75"/>
      <c r="O2995" s="74"/>
      <c r="P2995" s="74"/>
      <c r="Q2995" s="57">
        <f t="shared" si="1141"/>
        <v>0</v>
      </c>
      <c r="R2995" s="74"/>
      <c r="S2995" s="53">
        <f t="shared" si="1142"/>
        <v>0</v>
      </c>
      <c r="T2995" s="58"/>
      <c r="U2995" s="58"/>
      <c r="V2995" s="53">
        <f t="shared" si="1143"/>
        <v>0</v>
      </c>
      <c r="W2995" s="75"/>
      <c r="X2995" s="76"/>
    </row>
    <row r="2996" spans="1:27" s="35" customFormat="1" ht="31.5" x14ac:dyDescent="0.25">
      <c r="A2996" s="72" t="s">
        <v>297</v>
      </c>
      <c r="B2996" s="44" t="s">
        <v>334</v>
      </c>
      <c r="C2996" s="79" t="s">
        <v>215</v>
      </c>
      <c r="D2996" s="43" t="s">
        <v>216</v>
      </c>
      <c r="E2996" s="74">
        <v>59662</v>
      </c>
      <c r="F2996" s="53">
        <f>ROUND(E2996/12*7,0)</f>
        <v>34803</v>
      </c>
      <c r="G2996" s="59">
        <v>54545.19</v>
      </c>
      <c r="H2996" s="99">
        <v>46477</v>
      </c>
      <c r="I2996" s="119">
        <f t="shared" ref="I2996" si="1146">G2996-F2996</f>
        <v>19742.190000000002</v>
      </c>
      <c r="J2996" s="55">
        <f t="shared" ref="J2996" si="1147">ROUND(I2996/F2996*100,2)</f>
        <v>56.73</v>
      </c>
      <c r="K2996" s="54"/>
      <c r="L2996" s="55"/>
      <c r="M2996" s="75"/>
      <c r="N2996" s="75"/>
      <c r="O2996" s="74"/>
      <c r="P2996" s="74"/>
      <c r="Q2996" s="57">
        <f t="shared" si="1141"/>
        <v>0</v>
      </c>
      <c r="R2996" s="74"/>
      <c r="S2996" s="53">
        <f t="shared" si="1142"/>
        <v>0</v>
      </c>
      <c r="T2996" s="58"/>
      <c r="U2996" s="58"/>
      <c r="V2996" s="53">
        <f t="shared" si="1143"/>
        <v>0</v>
      </c>
      <c r="W2996" s="75"/>
      <c r="X2996" s="76"/>
      <c r="Y2996" s="177"/>
      <c r="Z2996" s="177"/>
      <c r="AA2996" s="177"/>
    </row>
    <row r="2997" spans="1:27" s="35" customFormat="1" ht="31.5" x14ac:dyDescent="0.25">
      <c r="A2997" s="72" t="s">
        <v>297</v>
      </c>
      <c r="B2997" s="44" t="s">
        <v>334</v>
      </c>
      <c r="C2997" s="79" t="s">
        <v>217</v>
      </c>
      <c r="D2997" s="43" t="s">
        <v>218</v>
      </c>
      <c r="E2997" s="53"/>
      <c r="F2997" s="53">
        <f>E2997/12*1</f>
        <v>0</v>
      </c>
      <c r="G2997" s="53"/>
      <c r="H2997" s="53"/>
      <c r="I2997" s="54"/>
      <c r="J2997" s="50"/>
      <c r="K2997" s="54"/>
      <c r="L2997" s="55"/>
      <c r="M2997" s="75"/>
      <c r="N2997" s="75"/>
      <c r="O2997" s="74"/>
      <c r="P2997" s="74"/>
      <c r="Q2997" s="57">
        <f t="shared" si="1141"/>
        <v>0</v>
      </c>
      <c r="R2997" s="74"/>
      <c r="S2997" s="53">
        <f t="shared" si="1142"/>
        <v>0</v>
      </c>
      <c r="T2997" s="58"/>
      <c r="U2997" s="58"/>
      <c r="V2997" s="53">
        <f t="shared" si="1143"/>
        <v>0</v>
      </c>
      <c r="W2997" s="75"/>
      <c r="X2997" s="76"/>
    </row>
    <row r="2998" spans="1:27" s="35" customFormat="1" ht="31.5" x14ac:dyDescent="0.25">
      <c r="A2998" s="72" t="s">
        <v>297</v>
      </c>
      <c r="B2998" s="44" t="s">
        <v>334</v>
      </c>
      <c r="C2998" s="79" t="s">
        <v>219</v>
      </c>
      <c r="D2998" s="43" t="s">
        <v>220</v>
      </c>
      <c r="E2998" s="53"/>
      <c r="F2998" s="53">
        <f>E2998/12*1</f>
        <v>0</v>
      </c>
      <c r="G2998" s="53"/>
      <c r="H2998" s="53"/>
      <c r="J2998" s="50"/>
      <c r="K2998" s="54"/>
      <c r="L2998" s="55"/>
      <c r="M2998" s="75"/>
      <c r="N2998" s="75"/>
      <c r="O2998" s="74"/>
      <c r="P2998" s="74"/>
      <c r="Q2998" s="57">
        <f t="shared" si="1141"/>
        <v>0</v>
      </c>
      <c r="R2998" s="74"/>
      <c r="S2998" s="53">
        <f t="shared" si="1142"/>
        <v>0</v>
      </c>
      <c r="T2998" s="58"/>
      <c r="U2998" s="58"/>
      <c r="V2998" s="53">
        <f t="shared" si="1143"/>
        <v>0</v>
      </c>
      <c r="W2998" s="75"/>
      <c r="X2998" s="76"/>
    </row>
    <row r="2999" spans="1:27" s="35" customFormat="1" ht="31.5" x14ac:dyDescent="0.25">
      <c r="A2999" s="72" t="s">
        <v>297</v>
      </c>
      <c r="B2999" s="44" t="s">
        <v>334</v>
      </c>
      <c r="C2999" s="79" t="s">
        <v>221</v>
      </c>
      <c r="D2999" s="43" t="s">
        <v>224</v>
      </c>
      <c r="E2999" s="53"/>
      <c r="F2999" s="53">
        <f>E2999/12*1</f>
        <v>0</v>
      </c>
      <c r="G2999" s="53"/>
      <c r="H2999" s="53"/>
      <c r="I2999" s="54"/>
      <c r="J2999" s="50"/>
      <c r="K2999" s="54"/>
      <c r="L2999" s="55"/>
      <c r="M2999" s="75"/>
      <c r="N2999" s="75"/>
      <c r="O2999" s="74"/>
      <c r="P2999" s="74"/>
      <c r="Q2999" s="57">
        <f t="shared" si="1141"/>
        <v>0</v>
      </c>
      <c r="R2999" s="74"/>
      <c r="S2999" s="53">
        <f t="shared" si="1142"/>
        <v>0</v>
      </c>
      <c r="T2999" s="58"/>
      <c r="U2999" s="58"/>
      <c r="V2999" s="53">
        <f t="shared" si="1143"/>
        <v>0</v>
      </c>
      <c r="W2999" s="75"/>
      <c r="X2999" s="76"/>
    </row>
    <row r="3000" spans="1:27" s="35" customFormat="1" ht="31.5" x14ac:dyDescent="0.25">
      <c r="A3000" s="72" t="s">
        <v>297</v>
      </c>
      <c r="B3000" s="44" t="s">
        <v>334</v>
      </c>
      <c r="C3000" s="79" t="s">
        <v>222</v>
      </c>
      <c r="D3000" s="43" t="s">
        <v>225</v>
      </c>
      <c r="E3000" s="53"/>
      <c r="F3000" s="53">
        <f>E3000/12*1</f>
        <v>0</v>
      </c>
      <c r="G3000" s="53"/>
      <c r="H3000" s="53"/>
      <c r="I3000" s="54"/>
      <c r="J3000" s="50"/>
      <c r="K3000" s="54"/>
      <c r="L3000" s="55"/>
      <c r="M3000" s="75"/>
      <c r="N3000" s="75"/>
      <c r="O3000" s="74"/>
      <c r="P3000" s="74"/>
      <c r="Q3000" s="57">
        <f t="shared" si="1141"/>
        <v>0</v>
      </c>
      <c r="R3000" s="74"/>
      <c r="S3000" s="53">
        <f t="shared" si="1142"/>
        <v>0</v>
      </c>
      <c r="T3000" s="58"/>
      <c r="U3000" s="58"/>
      <c r="V3000" s="53">
        <f t="shared" si="1143"/>
        <v>0</v>
      </c>
      <c r="W3000" s="75"/>
      <c r="X3000" s="76"/>
    </row>
    <row r="3001" spans="1:27" s="35" customFormat="1" ht="31.5" x14ac:dyDescent="0.25">
      <c r="A3001" s="72" t="s">
        <v>297</v>
      </c>
      <c r="B3001" s="44" t="s">
        <v>334</v>
      </c>
      <c r="C3001" s="79" t="s">
        <v>277</v>
      </c>
      <c r="D3001" s="43" t="s">
        <v>278</v>
      </c>
      <c r="E3001" s="53"/>
      <c r="F3001" s="53">
        <f>E3001/12*1</f>
        <v>0</v>
      </c>
      <c r="G3001" s="53"/>
      <c r="H3001" s="53"/>
      <c r="I3001" s="54"/>
      <c r="J3001" s="50"/>
      <c r="K3001" s="54"/>
      <c r="L3001" s="55"/>
      <c r="M3001" s="75"/>
      <c r="N3001" s="75"/>
      <c r="O3001" s="74"/>
      <c r="P3001" s="74"/>
      <c r="Q3001" s="57">
        <f t="shared" si="1141"/>
        <v>0</v>
      </c>
      <c r="R3001" s="74"/>
      <c r="S3001" s="53">
        <f t="shared" si="1142"/>
        <v>0</v>
      </c>
      <c r="T3001" s="58"/>
      <c r="U3001" s="58"/>
      <c r="V3001" s="53">
        <f t="shared" si="1143"/>
        <v>0</v>
      </c>
      <c r="W3001" s="75"/>
      <c r="X3001" s="76"/>
    </row>
    <row r="3002" spans="1:27" s="35" customFormat="1" ht="15.75" x14ac:dyDescent="0.25">
      <c r="A3002" s="72" t="s">
        <v>297</v>
      </c>
      <c r="B3002" s="44" t="s">
        <v>334</v>
      </c>
      <c r="C3002" s="79" t="s">
        <v>226</v>
      </c>
      <c r="D3002" s="38" t="s">
        <v>405</v>
      </c>
      <c r="E3002" s="53">
        <v>828</v>
      </c>
      <c r="F3002" s="53">
        <f>E3002</f>
        <v>828</v>
      </c>
      <c r="G3002" s="59">
        <v>1107.18</v>
      </c>
      <c r="H3002" s="99">
        <v>1107</v>
      </c>
      <c r="I3002" s="119"/>
      <c r="J3002" s="55"/>
      <c r="K3002" s="54"/>
      <c r="L3002" s="55"/>
      <c r="M3002" s="75"/>
      <c r="N3002" s="75"/>
      <c r="O3002" s="74"/>
      <c r="P3002" s="74"/>
      <c r="Q3002" s="57">
        <f t="shared" si="1141"/>
        <v>0</v>
      </c>
      <c r="R3002" s="74"/>
      <c r="S3002" s="53">
        <f t="shared" si="1142"/>
        <v>0</v>
      </c>
      <c r="T3002" s="58"/>
      <c r="U3002" s="58"/>
      <c r="V3002" s="53">
        <f t="shared" si="1143"/>
        <v>0</v>
      </c>
      <c r="W3002" s="75"/>
      <c r="X3002" s="76"/>
    </row>
    <row r="3003" spans="1:27" s="35" customFormat="1" ht="31.5" x14ac:dyDescent="0.25">
      <c r="A3003" s="72" t="s">
        <v>297</v>
      </c>
      <c r="B3003" s="44" t="s">
        <v>334</v>
      </c>
      <c r="C3003" s="79" t="s">
        <v>227</v>
      </c>
      <c r="D3003" s="43" t="s">
        <v>228</v>
      </c>
      <c r="E3003" s="53"/>
      <c r="F3003" s="53">
        <f>E3003/12*1</f>
        <v>0</v>
      </c>
      <c r="G3003" s="53"/>
      <c r="H3003" s="53"/>
      <c r="I3003" s="54"/>
      <c r="J3003" s="50"/>
      <c r="K3003" s="54"/>
      <c r="L3003" s="55"/>
      <c r="M3003" s="75"/>
      <c r="N3003" s="75"/>
      <c r="O3003" s="74"/>
      <c r="P3003" s="74"/>
      <c r="Q3003" s="57">
        <f t="shared" si="1141"/>
        <v>0</v>
      </c>
      <c r="R3003" s="74"/>
      <c r="S3003" s="53">
        <f t="shared" si="1142"/>
        <v>0</v>
      </c>
      <c r="T3003" s="58"/>
      <c r="U3003" s="58"/>
      <c r="V3003" s="53">
        <f t="shared" si="1143"/>
        <v>0</v>
      </c>
      <c r="W3003" s="75"/>
      <c r="X3003" s="76"/>
    </row>
    <row r="3004" spans="1:27" s="35" customFormat="1" ht="15.75" x14ac:dyDescent="0.25">
      <c r="A3004" s="72" t="s">
        <v>297</v>
      </c>
      <c r="B3004" s="44" t="s">
        <v>334</v>
      </c>
      <c r="C3004" s="79" t="s">
        <v>229</v>
      </c>
      <c r="D3004" s="43" t="s">
        <v>230</v>
      </c>
      <c r="E3004" s="53"/>
      <c r="F3004" s="53">
        <f>E3004/12*1</f>
        <v>0</v>
      </c>
      <c r="G3004" s="53"/>
      <c r="H3004" s="53"/>
      <c r="I3004" s="54"/>
      <c r="J3004" s="50"/>
      <c r="K3004" s="54"/>
      <c r="L3004" s="55"/>
      <c r="M3004" s="75"/>
      <c r="N3004" s="75"/>
      <c r="O3004" s="74"/>
      <c r="P3004" s="74"/>
      <c r="Q3004" s="57">
        <f t="shared" si="1141"/>
        <v>0</v>
      </c>
      <c r="R3004" s="74"/>
      <c r="S3004" s="53">
        <f t="shared" si="1142"/>
        <v>0</v>
      </c>
      <c r="T3004" s="58"/>
      <c r="U3004" s="58"/>
      <c r="V3004" s="53">
        <f t="shared" si="1143"/>
        <v>0</v>
      </c>
      <c r="W3004" s="75"/>
      <c r="X3004" s="76"/>
    </row>
    <row r="3005" spans="1:27" s="35" customFormat="1" ht="15.75" x14ac:dyDescent="0.25">
      <c r="A3005" s="72" t="s">
        <v>297</v>
      </c>
      <c r="B3005" s="44" t="s">
        <v>334</v>
      </c>
      <c r="C3005" s="37" t="s">
        <v>376</v>
      </c>
      <c r="D3005" s="43" t="s">
        <v>358</v>
      </c>
      <c r="E3005" s="74">
        <v>2657</v>
      </c>
      <c r="F3005" s="53">
        <f>ROUND(E3005/12*7,0)</f>
        <v>1550</v>
      </c>
      <c r="G3005" s="59">
        <v>8689.2099999999991</v>
      </c>
      <c r="H3005" s="99">
        <v>2657</v>
      </c>
      <c r="I3005" s="119">
        <f t="shared" ref="I3005" si="1148">G3005-F3005</f>
        <v>7139.2099999999991</v>
      </c>
      <c r="J3005" s="55">
        <f t="shared" ref="J3005" si="1149">ROUND(I3005/F3005*100,2)</f>
        <v>460.59</v>
      </c>
      <c r="K3005" s="54"/>
      <c r="L3005" s="55"/>
      <c r="M3005" s="75"/>
      <c r="N3005" s="75"/>
      <c r="O3005" s="74"/>
      <c r="P3005" s="74"/>
      <c r="Q3005" s="57">
        <f t="shared" si="1141"/>
        <v>0</v>
      </c>
      <c r="R3005" s="74"/>
      <c r="S3005" s="53">
        <f t="shared" si="1142"/>
        <v>0</v>
      </c>
      <c r="T3005" s="58"/>
      <c r="U3005" s="58"/>
      <c r="V3005" s="53">
        <f t="shared" si="1143"/>
        <v>0</v>
      </c>
      <c r="W3005" s="75"/>
      <c r="X3005" s="76"/>
    </row>
    <row r="3006" spans="1:27" s="35" customFormat="1" ht="15.75" x14ac:dyDescent="0.25">
      <c r="A3006" s="72" t="s">
        <v>297</v>
      </c>
      <c r="B3006" s="44" t="s">
        <v>334</v>
      </c>
      <c r="C3006" s="79" t="s">
        <v>231</v>
      </c>
      <c r="D3006" s="43" t="s">
        <v>232</v>
      </c>
      <c r="E3006" s="53"/>
      <c r="F3006" s="53">
        <f>E3006/12*1</f>
        <v>0</v>
      </c>
      <c r="G3006" s="53"/>
      <c r="H3006" s="53"/>
      <c r="I3006" s="54"/>
      <c r="J3006" s="50"/>
      <c r="K3006" s="54"/>
      <c r="L3006" s="55"/>
      <c r="M3006" s="75"/>
      <c r="N3006" s="75"/>
      <c r="O3006" s="74"/>
      <c r="P3006" s="74"/>
      <c r="Q3006" s="57">
        <f t="shared" si="1141"/>
        <v>0</v>
      </c>
      <c r="R3006" s="74"/>
      <c r="S3006" s="53">
        <f t="shared" si="1142"/>
        <v>0</v>
      </c>
      <c r="T3006" s="58"/>
      <c r="U3006" s="58"/>
      <c r="V3006" s="53">
        <f t="shared" si="1143"/>
        <v>0</v>
      </c>
      <c r="W3006" s="75"/>
      <c r="X3006" s="76"/>
    </row>
    <row r="3007" spans="1:27" s="35" customFormat="1" ht="15.75" x14ac:dyDescent="0.25">
      <c r="A3007" s="72" t="s">
        <v>297</v>
      </c>
      <c r="B3007" s="44" t="s">
        <v>334</v>
      </c>
      <c r="C3007" s="79" t="s">
        <v>233</v>
      </c>
      <c r="D3007" s="43" t="s">
        <v>234</v>
      </c>
      <c r="E3007" s="53"/>
      <c r="F3007" s="53">
        <f>E3007/12*1</f>
        <v>0</v>
      </c>
      <c r="G3007" s="53"/>
      <c r="H3007" s="53"/>
      <c r="I3007" s="54"/>
      <c r="J3007" s="50"/>
      <c r="K3007" s="54"/>
      <c r="L3007" s="55"/>
      <c r="M3007" s="75"/>
      <c r="N3007" s="75"/>
      <c r="O3007" s="74"/>
      <c r="P3007" s="74"/>
      <c r="Q3007" s="57">
        <f t="shared" si="1141"/>
        <v>0</v>
      </c>
      <c r="R3007" s="74"/>
      <c r="S3007" s="53">
        <f t="shared" si="1142"/>
        <v>0</v>
      </c>
      <c r="T3007" s="58"/>
      <c r="U3007" s="58"/>
      <c r="V3007" s="53">
        <f t="shared" si="1143"/>
        <v>0</v>
      </c>
      <c r="W3007" s="75"/>
      <c r="X3007" s="76"/>
    </row>
    <row r="3008" spans="1:27" s="35" customFormat="1" ht="31.5" x14ac:dyDescent="0.25">
      <c r="A3008" s="72" t="s">
        <v>297</v>
      </c>
      <c r="B3008" s="44" t="s">
        <v>334</v>
      </c>
      <c r="C3008" s="79" t="s">
        <v>235</v>
      </c>
      <c r="D3008" s="43" t="s">
        <v>236</v>
      </c>
      <c r="E3008" s="53"/>
      <c r="F3008" s="53">
        <f>E3008/12*1</f>
        <v>0</v>
      </c>
      <c r="G3008" s="53"/>
      <c r="H3008" s="53"/>
      <c r="I3008" s="54"/>
      <c r="J3008" s="50"/>
      <c r="K3008" s="54"/>
      <c r="L3008" s="55"/>
      <c r="M3008" s="75"/>
      <c r="N3008" s="75"/>
      <c r="O3008" s="74"/>
      <c r="P3008" s="74"/>
      <c r="Q3008" s="57">
        <f t="shared" si="1141"/>
        <v>0</v>
      </c>
      <c r="R3008" s="74"/>
      <c r="S3008" s="53">
        <f t="shared" si="1142"/>
        <v>0</v>
      </c>
      <c r="T3008" s="58"/>
      <c r="U3008" s="58"/>
      <c r="V3008" s="53">
        <f t="shared" si="1143"/>
        <v>0</v>
      </c>
      <c r="W3008" s="75"/>
      <c r="X3008" s="76"/>
    </row>
    <row r="3009" spans="1:24" s="35" customFormat="1" ht="31.5" x14ac:dyDescent="0.25">
      <c r="A3009" s="72" t="s">
        <v>297</v>
      </c>
      <c r="B3009" s="44" t="s">
        <v>334</v>
      </c>
      <c r="C3009" s="79" t="s">
        <v>237</v>
      </c>
      <c r="D3009" s="43" t="s">
        <v>238</v>
      </c>
      <c r="E3009" s="53"/>
      <c r="F3009" s="53">
        <f>E3009/12*1</f>
        <v>0</v>
      </c>
      <c r="G3009" s="53"/>
      <c r="H3009" s="53"/>
      <c r="I3009" s="54"/>
      <c r="J3009" s="50"/>
      <c r="K3009" s="54"/>
      <c r="L3009" s="55"/>
      <c r="M3009" s="75"/>
      <c r="N3009" s="75"/>
      <c r="O3009" s="74"/>
      <c r="P3009" s="74"/>
      <c r="Q3009" s="57">
        <f t="shared" si="1141"/>
        <v>0</v>
      </c>
      <c r="R3009" s="74"/>
      <c r="S3009" s="53">
        <f t="shared" si="1142"/>
        <v>0</v>
      </c>
      <c r="T3009" s="58"/>
      <c r="U3009" s="58"/>
      <c r="V3009" s="53">
        <f t="shared" si="1143"/>
        <v>0</v>
      </c>
      <c r="W3009" s="75"/>
      <c r="X3009" s="76"/>
    </row>
    <row r="3010" spans="1:24" s="35" customFormat="1" ht="15.75" x14ac:dyDescent="0.25">
      <c r="A3010" s="72" t="s">
        <v>297</v>
      </c>
      <c r="B3010" s="44" t="s">
        <v>334</v>
      </c>
      <c r="C3010" s="79" t="s">
        <v>239</v>
      </c>
      <c r="D3010" s="43" t="s">
        <v>243</v>
      </c>
      <c r="E3010" s="53"/>
      <c r="F3010" s="53">
        <f>E3010/12*1</f>
        <v>0</v>
      </c>
      <c r="G3010" s="53"/>
      <c r="H3010" s="53"/>
      <c r="I3010" s="54"/>
      <c r="J3010" s="50"/>
      <c r="K3010" s="54"/>
      <c r="L3010" s="55"/>
      <c r="M3010" s="75"/>
      <c r="N3010" s="75"/>
      <c r="O3010" s="74"/>
      <c r="P3010" s="74"/>
      <c r="Q3010" s="57">
        <f t="shared" si="1141"/>
        <v>0</v>
      </c>
      <c r="R3010" s="74"/>
      <c r="S3010" s="53">
        <f t="shared" si="1142"/>
        <v>0</v>
      </c>
      <c r="T3010" s="58"/>
      <c r="U3010" s="58"/>
      <c r="V3010" s="53">
        <f t="shared" si="1143"/>
        <v>0</v>
      </c>
      <c r="W3010" s="75"/>
      <c r="X3010" s="76"/>
    </row>
    <row r="3011" spans="1:24" s="35" customFormat="1" ht="15.75" x14ac:dyDescent="0.25">
      <c r="A3011" s="72" t="s">
        <v>297</v>
      </c>
      <c r="B3011" s="44" t="s">
        <v>334</v>
      </c>
      <c r="C3011" s="79" t="s">
        <v>240</v>
      </c>
      <c r="D3011" s="43" t="s">
        <v>244</v>
      </c>
      <c r="E3011" s="53"/>
      <c r="F3011" s="53"/>
      <c r="G3011" s="53"/>
      <c r="H3011" s="53"/>
      <c r="I3011" s="119">
        <f>G3011-F3011</f>
        <v>0</v>
      </c>
      <c r="J3011" s="55" t="e">
        <f>ROUND(I3011/F3011*100,2)</f>
        <v>#DIV/0!</v>
      </c>
      <c r="K3011" s="54">
        <f>G3011-F3011</f>
        <v>0</v>
      </c>
      <c r="L3011" s="55" t="e">
        <f>ROUND(K3011*100/-F3011,2)</f>
        <v>#DIV/0!</v>
      </c>
      <c r="M3011" s="75"/>
      <c r="N3011" s="75"/>
      <c r="O3011" s="74"/>
      <c r="P3011" s="74"/>
      <c r="Q3011" s="57">
        <f t="shared" si="1141"/>
        <v>0</v>
      </c>
      <c r="R3011" s="74"/>
      <c r="S3011" s="53">
        <f t="shared" si="1142"/>
        <v>0</v>
      </c>
      <c r="T3011" s="58"/>
      <c r="U3011" s="58"/>
      <c r="V3011" s="53">
        <f t="shared" si="1143"/>
        <v>0</v>
      </c>
      <c r="W3011" s="75"/>
      <c r="X3011" s="76"/>
    </row>
    <row r="3012" spans="1:24" s="35" customFormat="1" ht="15.75" x14ac:dyDescent="0.25">
      <c r="A3012" s="72" t="s">
        <v>297</v>
      </c>
      <c r="B3012" s="44" t="s">
        <v>334</v>
      </c>
      <c r="C3012" s="79" t="s">
        <v>241</v>
      </c>
      <c r="D3012" s="43" t="s">
        <v>242</v>
      </c>
      <c r="E3012" s="53"/>
      <c r="F3012" s="53">
        <f t="shared" ref="F3012:F3019" si="1150">E3012/12*1</f>
        <v>0</v>
      </c>
      <c r="G3012" s="53"/>
      <c r="H3012" s="53"/>
      <c r="I3012" s="54"/>
      <c r="J3012" s="50"/>
      <c r="K3012" s="54"/>
      <c r="L3012" s="55"/>
      <c r="M3012" s="75"/>
      <c r="N3012" s="75"/>
      <c r="O3012" s="74"/>
      <c r="P3012" s="74"/>
      <c r="Q3012" s="57">
        <f t="shared" si="1141"/>
        <v>0</v>
      </c>
      <c r="R3012" s="74"/>
      <c r="S3012" s="53">
        <f t="shared" si="1142"/>
        <v>0</v>
      </c>
      <c r="T3012" s="58"/>
      <c r="U3012" s="58"/>
      <c r="V3012" s="53">
        <f t="shared" si="1143"/>
        <v>0</v>
      </c>
      <c r="W3012" s="75"/>
      <c r="X3012" s="76"/>
    </row>
    <row r="3013" spans="1:24" s="35" customFormat="1" ht="31.5" x14ac:dyDescent="0.25">
      <c r="A3013" s="72" t="s">
        <v>297</v>
      </c>
      <c r="B3013" s="44" t="s">
        <v>334</v>
      </c>
      <c r="C3013" s="79" t="s">
        <v>245</v>
      </c>
      <c r="D3013" s="43" t="s">
        <v>246</v>
      </c>
      <c r="E3013" s="53"/>
      <c r="F3013" s="53">
        <f t="shared" si="1150"/>
        <v>0</v>
      </c>
      <c r="G3013" s="53"/>
      <c r="H3013" s="53"/>
      <c r="I3013" s="54"/>
      <c r="J3013" s="50"/>
      <c r="K3013" s="54"/>
      <c r="L3013" s="55"/>
      <c r="M3013" s="75"/>
      <c r="N3013" s="75"/>
      <c r="O3013" s="74"/>
      <c r="P3013" s="74"/>
      <c r="Q3013" s="57">
        <f t="shared" si="1141"/>
        <v>0</v>
      </c>
      <c r="R3013" s="74"/>
      <c r="S3013" s="53">
        <f t="shared" si="1142"/>
        <v>0</v>
      </c>
      <c r="T3013" s="58"/>
      <c r="U3013" s="58"/>
      <c r="V3013" s="53">
        <f t="shared" si="1143"/>
        <v>0</v>
      </c>
      <c r="W3013" s="75"/>
      <c r="X3013" s="76"/>
    </row>
    <row r="3014" spans="1:24" s="35" customFormat="1" ht="15.75" x14ac:dyDescent="0.25">
      <c r="A3014" s="72" t="s">
        <v>297</v>
      </c>
      <c r="B3014" s="44" t="s">
        <v>334</v>
      </c>
      <c r="C3014" s="79" t="s">
        <v>247</v>
      </c>
      <c r="D3014" s="43" t="s">
        <v>248</v>
      </c>
      <c r="E3014" s="53"/>
      <c r="F3014" s="53">
        <f t="shared" si="1150"/>
        <v>0</v>
      </c>
      <c r="G3014" s="53"/>
      <c r="H3014" s="53"/>
      <c r="I3014" s="54"/>
      <c r="J3014" s="50"/>
      <c r="K3014" s="54"/>
      <c r="L3014" s="55"/>
      <c r="M3014" s="75"/>
      <c r="N3014" s="75"/>
      <c r="O3014" s="74"/>
      <c r="P3014" s="74"/>
      <c r="Q3014" s="57">
        <f t="shared" si="1141"/>
        <v>0</v>
      </c>
      <c r="R3014" s="74"/>
      <c r="S3014" s="53">
        <f t="shared" si="1142"/>
        <v>0</v>
      </c>
      <c r="T3014" s="58"/>
      <c r="U3014" s="58"/>
      <c r="V3014" s="53">
        <f t="shared" si="1143"/>
        <v>0</v>
      </c>
      <c r="W3014" s="75"/>
      <c r="X3014" s="76"/>
    </row>
    <row r="3015" spans="1:24" s="35" customFormat="1" ht="31.5" x14ac:dyDescent="0.25">
      <c r="A3015" s="72" t="s">
        <v>297</v>
      </c>
      <c r="B3015" s="44" t="s">
        <v>334</v>
      </c>
      <c r="C3015" s="79" t="s">
        <v>249</v>
      </c>
      <c r="D3015" s="43" t="s">
        <v>250</v>
      </c>
      <c r="E3015" s="53"/>
      <c r="F3015" s="53">
        <f t="shared" si="1150"/>
        <v>0</v>
      </c>
      <c r="G3015" s="53"/>
      <c r="H3015" s="53"/>
      <c r="I3015" s="54"/>
      <c r="J3015" s="50"/>
      <c r="K3015" s="54"/>
      <c r="L3015" s="55"/>
      <c r="M3015" s="75"/>
      <c r="N3015" s="75"/>
      <c r="O3015" s="74"/>
      <c r="P3015" s="74"/>
      <c r="Q3015" s="57">
        <f t="shared" si="1141"/>
        <v>0</v>
      </c>
      <c r="R3015" s="74"/>
      <c r="S3015" s="53">
        <f t="shared" si="1142"/>
        <v>0</v>
      </c>
      <c r="T3015" s="58"/>
      <c r="U3015" s="58"/>
      <c r="V3015" s="53">
        <f t="shared" si="1143"/>
        <v>0</v>
      </c>
      <c r="W3015" s="75"/>
      <c r="X3015" s="76"/>
    </row>
    <row r="3016" spans="1:24" s="35" customFormat="1" ht="15.75" x14ac:dyDescent="0.25">
      <c r="A3016" s="72" t="s">
        <v>297</v>
      </c>
      <c r="B3016" s="44" t="s">
        <v>334</v>
      </c>
      <c r="C3016" s="79" t="s">
        <v>251</v>
      </c>
      <c r="D3016" s="43" t="s">
        <v>260</v>
      </c>
      <c r="E3016" s="53"/>
      <c r="F3016" s="53">
        <f t="shared" si="1150"/>
        <v>0</v>
      </c>
      <c r="G3016" s="53"/>
      <c r="H3016" s="53"/>
      <c r="I3016" s="54"/>
      <c r="J3016" s="50"/>
      <c r="K3016" s="54"/>
      <c r="L3016" s="55"/>
      <c r="M3016" s="75"/>
      <c r="N3016" s="75"/>
      <c r="O3016" s="74"/>
      <c r="P3016" s="74"/>
      <c r="Q3016" s="57">
        <f t="shared" si="1141"/>
        <v>0</v>
      </c>
      <c r="R3016" s="74"/>
      <c r="S3016" s="53">
        <f t="shared" si="1142"/>
        <v>0</v>
      </c>
      <c r="T3016" s="58"/>
      <c r="U3016" s="58"/>
      <c r="V3016" s="53">
        <f t="shared" si="1143"/>
        <v>0</v>
      </c>
      <c r="W3016" s="75"/>
      <c r="X3016" s="76"/>
    </row>
    <row r="3017" spans="1:24" s="35" customFormat="1" ht="15.75" x14ac:dyDescent="0.25">
      <c r="A3017" s="72" t="s">
        <v>297</v>
      </c>
      <c r="B3017" s="44" t="s">
        <v>334</v>
      </c>
      <c r="C3017" s="79" t="s">
        <v>252</v>
      </c>
      <c r="D3017" s="43" t="s">
        <v>253</v>
      </c>
      <c r="E3017" s="53"/>
      <c r="F3017" s="53">
        <f t="shared" si="1150"/>
        <v>0</v>
      </c>
      <c r="G3017" s="53"/>
      <c r="H3017" s="53"/>
      <c r="I3017" s="54"/>
      <c r="J3017" s="50"/>
      <c r="K3017" s="54"/>
      <c r="L3017" s="55"/>
      <c r="M3017" s="75"/>
      <c r="N3017" s="75"/>
      <c r="O3017" s="74"/>
      <c r="P3017" s="74"/>
      <c r="Q3017" s="57">
        <f t="shared" si="1141"/>
        <v>0</v>
      </c>
      <c r="R3017" s="74"/>
      <c r="S3017" s="53">
        <f t="shared" si="1142"/>
        <v>0</v>
      </c>
      <c r="T3017" s="58"/>
      <c r="U3017" s="58"/>
      <c r="V3017" s="53">
        <f t="shared" si="1143"/>
        <v>0</v>
      </c>
      <c r="W3017" s="75"/>
      <c r="X3017" s="76"/>
    </row>
    <row r="3018" spans="1:24" s="35" customFormat="1" ht="15.75" x14ac:dyDescent="0.25">
      <c r="A3018" s="72" t="s">
        <v>297</v>
      </c>
      <c r="B3018" s="44" t="s">
        <v>334</v>
      </c>
      <c r="C3018" s="79" t="s">
        <v>254</v>
      </c>
      <c r="D3018" s="43" t="s">
        <v>255</v>
      </c>
      <c r="E3018" s="53"/>
      <c r="F3018" s="53">
        <f>ROUND(E3018/12*7,0)</f>
        <v>0</v>
      </c>
      <c r="G3018" s="59"/>
      <c r="H3018" s="99"/>
      <c r="I3018" s="119">
        <f t="shared" ref="I3018" si="1151">G3018-F3018</f>
        <v>0</v>
      </c>
      <c r="J3018" s="55" t="e">
        <f t="shared" ref="J3018" si="1152">ROUND(I3018/F3018*100,2)</f>
        <v>#DIV/0!</v>
      </c>
      <c r="K3018" s="54">
        <f>G3018-F3018</f>
        <v>0</v>
      </c>
      <c r="L3018" s="55" t="e">
        <f>ROUND(K3018*100/-F3018,2)</f>
        <v>#DIV/0!</v>
      </c>
      <c r="M3018" s="75"/>
      <c r="N3018" s="75"/>
      <c r="O3018" s="74"/>
      <c r="P3018" s="74"/>
      <c r="Q3018" s="57">
        <f t="shared" si="1141"/>
        <v>0</v>
      </c>
      <c r="R3018" s="74"/>
      <c r="S3018" s="53">
        <f t="shared" si="1142"/>
        <v>0</v>
      </c>
      <c r="T3018" s="58"/>
      <c r="U3018" s="58"/>
      <c r="V3018" s="53">
        <f t="shared" si="1143"/>
        <v>0</v>
      </c>
      <c r="W3018" s="75"/>
      <c r="X3018" s="76"/>
    </row>
    <row r="3019" spans="1:24" s="35" customFormat="1" ht="15.75" x14ac:dyDescent="0.25">
      <c r="A3019" s="72" t="s">
        <v>297</v>
      </c>
      <c r="B3019" s="44" t="s">
        <v>334</v>
      </c>
      <c r="C3019" s="79" t="s">
        <v>256</v>
      </c>
      <c r="D3019" s="43" t="s">
        <v>257</v>
      </c>
      <c r="E3019" s="53"/>
      <c r="F3019" s="53">
        <f t="shared" si="1150"/>
        <v>0</v>
      </c>
      <c r="G3019" s="53"/>
      <c r="H3019" s="53"/>
      <c r="I3019" s="54"/>
      <c r="J3019" s="50"/>
      <c r="K3019" s="54"/>
      <c r="L3019" s="55"/>
      <c r="M3019" s="75"/>
      <c r="N3019" s="75"/>
      <c r="O3019" s="74"/>
      <c r="P3019" s="74"/>
      <c r="Q3019" s="57">
        <f t="shared" si="1141"/>
        <v>0</v>
      </c>
      <c r="R3019" s="74"/>
      <c r="S3019" s="53">
        <f t="shared" si="1142"/>
        <v>0</v>
      </c>
      <c r="T3019" s="58"/>
      <c r="U3019" s="58"/>
      <c r="V3019" s="53">
        <f t="shared" si="1143"/>
        <v>0</v>
      </c>
      <c r="W3019" s="75"/>
      <c r="X3019" s="76"/>
    </row>
    <row r="3020" spans="1:24" s="35" customFormat="1" ht="31.5" x14ac:dyDescent="0.25">
      <c r="A3020" s="72" t="s">
        <v>297</v>
      </c>
      <c r="B3020" s="44" t="s">
        <v>334</v>
      </c>
      <c r="C3020" s="79" t="s">
        <v>258</v>
      </c>
      <c r="D3020" s="43" t="s">
        <v>259</v>
      </c>
      <c r="E3020" s="53"/>
      <c r="F3020" s="53"/>
      <c r="G3020" s="53"/>
      <c r="H3020" s="53"/>
      <c r="I3020" s="119">
        <f>G3020-F3020</f>
        <v>0</v>
      </c>
      <c r="J3020" s="55" t="e">
        <f>ROUND(I3020/F3020*100,2)</f>
        <v>#DIV/0!</v>
      </c>
      <c r="K3020" s="54">
        <f>G3020-F3020</f>
        <v>0</v>
      </c>
      <c r="L3020" s="55" t="e">
        <f>ROUND(K3020*100/-F3020,2)</f>
        <v>#DIV/0!</v>
      </c>
      <c r="M3020" s="75"/>
      <c r="N3020" s="75"/>
      <c r="O3020" s="74"/>
      <c r="P3020" s="74"/>
      <c r="Q3020" s="57">
        <f t="shared" si="1141"/>
        <v>0</v>
      </c>
      <c r="R3020" s="74"/>
      <c r="S3020" s="53">
        <f t="shared" si="1142"/>
        <v>0</v>
      </c>
      <c r="T3020" s="58"/>
      <c r="U3020" s="58"/>
      <c r="V3020" s="53">
        <f t="shared" si="1143"/>
        <v>0</v>
      </c>
      <c r="W3020" s="75"/>
      <c r="X3020" s="76"/>
    </row>
    <row r="3021" spans="1:24" s="35" customFormat="1" ht="15.75" x14ac:dyDescent="0.25">
      <c r="A3021" s="72" t="s">
        <v>297</v>
      </c>
      <c r="B3021" s="44" t="s">
        <v>334</v>
      </c>
      <c r="C3021" s="79" t="s">
        <v>261</v>
      </c>
      <c r="D3021" s="43" t="s">
        <v>262</v>
      </c>
      <c r="E3021" s="53"/>
      <c r="F3021" s="53">
        <f t="shared" ref="F3021:F3026" si="1153">E3021/12*1</f>
        <v>0</v>
      </c>
      <c r="G3021" s="53"/>
      <c r="H3021" s="53"/>
      <c r="I3021" s="54"/>
      <c r="J3021" s="50"/>
      <c r="K3021" s="54"/>
      <c r="L3021" s="55"/>
      <c r="M3021" s="75"/>
      <c r="N3021" s="75"/>
      <c r="O3021" s="74"/>
      <c r="P3021" s="74"/>
      <c r="Q3021" s="57">
        <f t="shared" si="1141"/>
        <v>0</v>
      </c>
      <c r="R3021" s="74"/>
      <c r="S3021" s="53">
        <f t="shared" si="1142"/>
        <v>0</v>
      </c>
      <c r="T3021" s="58"/>
      <c r="U3021" s="58"/>
      <c r="V3021" s="53">
        <f t="shared" si="1143"/>
        <v>0</v>
      </c>
      <c r="W3021" s="75"/>
      <c r="X3021" s="76"/>
    </row>
    <row r="3022" spans="1:24" s="35" customFormat="1" ht="47.25" x14ac:dyDescent="0.25">
      <c r="A3022" s="72" t="s">
        <v>297</v>
      </c>
      <c r="B3022" s="44" t="s">
        <v>334</v>
      </c>
      <c r="C3022" s="79" t="s">
        <v>263</v>
      </c>
      <c r="D3022" s="43" t="s">
        <v>264</v>
      </c>
      <c r="E3022" s="53"/>
      <c r="F3022" s="53">
        <f t="shared" si="1153"/>
        <v>0</v>
      </c>
      <c r="G3022" s="59">
        <v>45.72</v>
      </c>
      <c r="H3022" s="99"/>
      <c r="I3022" s="119">
        <f>G3022-F3022</f>
        <v>45.72</v>
      </c>
      <c r="J3022" s="55"/>
      <c r="K3022" s="54"/>
      <c r="L3022" s="55"/>
      <c r="M3022" s="75"/>
      <c r="N3022" s="75"/>
      <c r="O3022" s="74"/>
      <c r="P3022" s="74"/>
      <c r="Q3022" s="57">
        <f t="shared" si="1141"/>
        <v>0</v>
      </c>
      <c r="R3022" s="74"/>
      <c r="S3022" s="53">
        <f t="shared" si="1142"/>
        <v>0</v>
      </c>
      <c r="T3022" s="58"/>
      <c r="U3022" s="58"/>
      <c r="V3022" s="53">
        <f t="shared" si="1143"/>
        <v>0</v>
      </c>
      <c r="W3022" s="75"/>
      <c r="X3022" s="76"/>
    </row>
    <row r="3023" spans="1:24" s="35" customFormat="1" ht="15.75" x14ac:dyDescent="0.25">
      <c r="A3023" s="72" t="s">
        <v>297</v>
      </c>
      <c r="B3023" s="44" t="s">
        <v>334</v>
      </c>
      <c r="C3023" s="79" t="s">
        <v>265</v>
      </c>
      <c r="D3023" s="43" t="s">
        <v>266</v>
      </c>
      <c r="E3023" s="53"/>
      <c r="F3023" s="53">
        <f t="shared" si="1153"/>
        <v>0</v>
      </c>
      <c r="G3023" s="53"/>
      <c r="H3023" s="53"/>
      <c r="I3023" s="54"/>
      <c r="J3023" s="50"/>
      <c r="K3023" s="54"/>
      <c r="L3023" s="55"/>
      <c r="M3023" s="75"/>
      <c r="N3023" s="75"/>
      <c r="O3023" s="74"/>
      <c r="P3023" s="74"/>
      <c r="Q3023" s="57">
        <f t="shared" si="1141"/>
        <v>0</v>
      </c>
      <c r="R3023" s="74"/>
      <c r="S3023" s="53">
        <f t="shared" si="1142"/>
        <v>0</v>
      </c>
      <c r="T3023" s="58"/>
      <c r="U3023" s="58"/>
      <c r="V3023" s="53">
        <f t="shared" si="1143"/>
        <v>0</v>
      </c>
      <c r="W3023" s="75"/>
      <c r="X3023" s="76"/>
    </row>
    <row r="3024" spans="1:24" s="35" customFormat="1" ht="31.5" x14ac:dyDescent="0.25">
      <c r="A3024" s="72" t="s">
        <v>297</v>
      </c>
      <c r="B3024" s="44" t="s">
        <v>334</v>
      </c>
      <c r="C3024" s="79" t="s">
        <v>267</v>
      </c>
      <c r="D3024" s="43" t="s">
        <v>268</v>
      </c>
      <c r="E3024" s="53"/>
      <c r="F3024" s="53">
        <f t="shared" si="1153"/>
        <v>0</v>
      </c>
      <c r="G3024" s="53"/>
      <c r="H3024" s="53"/>
      <c r="I3024" s="54"/>
      <c r="J3024" s="50"/>
      <c r="K3024" s="54"/>
      <c r="L3024" s="55"/>
      <c r="M3024" s="75"/>
      <c r="N3024" s="75"/>
      <c r="O3024" s="74"/>
      <c r="P3024" s="74"/>
      <c r="Q3024" s="57">
        <f t="shared" si="1141"/>
        <v>0</v>
      </c>
      <c r="R3024" s="74"/>
      <c r="S3024" s="53">
        <f t="shared" si="1142"/>
        <v>0</v>
      </c>
      <c r="T3024" s="58"/>
      <c r="U3024" s="58"/>
      <c r="V3024" s="53">
        <f t="shared" si="1143"/>
        <v>0</v>
      </c>
      <c r="W3024" s="75"/>
      <c r="X3024" s="76"/>
    </row>
    <row r="3025" spans="1:27" s="35" customFormat="1" ht="15.75" x14ac:dyDescent="0.25">
      <c r="A3025" s="72" t="s">
        <v>297</v>
      </c>
      <c r="B3025" s="44" t="s">
        <v>334</v>
      </c>
      <c r="C3025" s="79" t="s">
        <v>269</v>
      </c>
      <c r="D3025" s="43" t="s">
        <v>270</v>
      </c>
      <c r="E3025" s="53"/>
      <c r="F3025" s="53">
        <f t="shared" si="1153"/>
        <v>0</v>
      </c>
      <c r="G3025" s="53"/>
      <c r="H3025" s="53"/>
      <c r="I3025" s="54"/>
      <c r="J3025" s="50"/>
      <c r="K3025" s="54"/>
      <c r="L3025" s="55"/>
      <c r="M3025" s="75"/>
      <c r="N3025" s="75"/>
      <c r="O3025" s="74"/>
      <c r="P3025" s="74"/>
      <c r="Q3025" s="57">
        <f t="shared" si="1141"/>
        <v>0</v>
      </c>
      <c r="R3025" s="74"/>
      <c r="S3025" s="53">
        <f t="shared" si="1142"/>
        <v>0</v>
      </c>
      <c r="T3025" s="58"/>
      <c r="U3025" s="58"/>
      <c r="V3025" s="53">
        <f t="shared" si="1143"/>
        <v>0</v>
      </c>
      <c r="W3025" s="75"/>
      <c r="X3025" s="76"/>
    </row>
    <row r="3026" spans="1:27" s="35" customFormat="1" ht="31.5" x14ac:dyDescent="0.25">
      <c r="A3026" s="72" t="s">
        <v>297</v>
      </c>
      <c r="B3026" s="44" t="s">
        <v>334</v>
      </c>
      <c r="C3026" s="79" t="s">
        <v>271</v>
      </c>
      <c r="D3026" s="43" t="s">
        <v>272</v>
      </c>
      <c r="E3026" s="53"/>
      <c r="F3026" s="53">
        <f t="shared" si="1153"/>
        <v>0</v>
      </c>
      <c r="G3026" s="53"/>
      <c r="H3026" s="53"/>
      <c r="I3026" s="54"/>
      <c r="J3026" s="50"/>
      <c r="K3026" s="54"/>
      <c r="L3026" s="55"/>
      <c r="M3026" s="75"/>
      <c r="N3026" s="75"/>
      <c r="O3026" s="74"/>
      <c r="P3026" s="74"/>
      <c r="Q3026" s="57">
        <f t="shared" si="1141"/>
        <v>0</v>
      </c>
      <c r="R3026" s="74"/>
      <c r="S3026" s="53">
        <f t="shared" si="1142"/>
        <v>0</v>
      </c>
      <c r="T3026" s="58"/>
      <c r="U3026" s="58"/>
      <c r="V3026" s="53">
        <f t="shared" si="1143"/>
        <v>0</v>
      </c>
      <c r="W3026" s="75"/>
      <c r="X3026" s="76"/>
    </row>
    <row r="3027" spans="1:27" s="35" customFormat="1" ht="15.75" x14ac:dyDescent="0.25">
      <c r="A3027" s="72" t="s">
        <v>297</v>
      </c>
      <c r="B3027" s="44" t="s">
        <v>334</v>
      </c>
      <c r="C3027" s="79" t="s">
        <v>273</v>
      </c>
      <c r="D3027" s="43" t="s">
        <v>274</v>
      </c>
      <c r="E3027" s="74">
        <v>6846</v>
      </c>
      <c r="F3027" s="53">
        <f>ROUND(E3027/12*7,0)</f>
        <v>3994</v>
      </c>
      <c r="G3027" s="59">
        <v>1751.69</v>
      </c>
      <c r="H3027" s="99">
        <v>1150</v>
      </c>
      <c r="I3027" s="119"/>
      <c r="J3027" s="55"/>
      <c r="K3027" s="54">
        <f>G3027-F3027</f>
        <v>-2242.31</v>
      </c>
      <c r="L3027" s="55">
        <f>ROUND(K3027*100/-F3027,2)</f>
        <v>56.14</v>
      </c>
      <c r="M3027" s="75"/>
      <c r="N3027" s="75"/>
      <c r="O3027" s="74"/>
      <c r="P3027" s="74"/>
      <c r="Q3027" s="57">
        <f t="shared" si="1141"/>
        <v>0</v>
      </c>
      <c r="R3027" s="74"/>
      <c r="S3027" s="53">
        <f t="shared" si="1142"/>
        <v>0</v>
      </c>
      <c r="T3027" s="58"/>
      <c r="U3027" s="58"/>
      <c r="V3027" s="53">
        <f t="shared" si="1143"/>
        <v>0</v>
      </c>
      <c r="W3027" s="75"/>
      <c r="X3027" s="76"/>
    </row>
    <row r="3028" spans="1:27" s="35" customFormat="1" ht="31.5" x14ac:dyDescent="0.25">
      <c r="A3028" s="72" t="s">
        <v>297</v>
      </c>
      <c r="B3028" s="44" t="s">
        <v>334</v>
      </c>
      <c r="C3028" s="79" t="s">
        <v>275</v>
      </c>
      <c r="D3028" s="43" t="s">
        <v>276</v>
      </c>
      <c r="E3028" s="74"/>
      <c r="F3028" s="74"/>
      <c r="G3028" s="74"/>
      <c r="H3028" s="74"/>
      <c r="I3028" s="54"/>
      <c r="J3028" s="50"/>
      <c r="K3028" s="54"/>
      <c r="L3028" s="55"/>
      <c r="M3028" s="75"/>
      <c r="N3028" s="75"/>
      <c r="O3028" s="74"/>
      <c r="P3028" s="74"/>
      <c r="Q3028" s="57">
        <f t="shared" si="1141"/>
        <v>0</v>
      </c>
      <c r="R3028" s="74"/>
      <c r="S3028" s="53">
        <f t="shared" si="1142"/>
        <v>0</v>
      </c>
      <c r="T3028" s="58"/>
      <c r="U3028" s="58"/>
      <c r="V3028" s="53">
        <f t="shared" si="1143"/>
        <v>0</v>
      </c>
      <c r="W3028" s="75"/>
      <c r="X3028" s="76"/>
    </row>
    <row r="3029" spans="1:27" s="35" customFormat="1" ht="15.75" x14ac:dyDescent="0.25">
      <c r="A3029" s="72" t="s">
        <v>297</v>
      </c>
      <c r="B3029" s="44" t="s">
        <v>334</v>
      </c>
      <c r="C3029" s="37" t="s">
        <v>352</v>
      </c>
      <c r="D3029" s="43" t="s">
        <v>350</v>
      </c>
      <c r="E3029" s="53"/>
      <c r="F3029" s="53">
        <f>ROUND(E3029/12*7,0)</f>
        <v>0</v>
      </c>
      <c r="G3029" s="59">
        <v>5403.56</v>
      </c>
      <c r="H3029" s="99"/>
      <c r="I3029" s="119">
        <f t="shared" ref="I3029" si="1154">G3029-F3029</f>
        <v>5403.56</v>
      </c>
      <c r="J3029" s="55" t="e">
        <f t="shared" ref="J3029" si="1155">ROUND(I3029/F3029*100,2)</f>
        <v>#DIV/0!</v>
      </c>
      <c r="K3029" s="54"/>
      <c r="L3029" s="55"/>
      <c r="M3029" s="75"/>
      <c r="N3029" s="75"/>
      <c r="O3029" s="74"/>
      <c r="P3029" s="74"/>
      <c r="Q3029" s="57"/>
      <c r="R3029" s="74"/>
      <c r="S3029" s="53"/>
      <c r="T3029" s="58"/>
      <c r="U3029" s="58"/>
      <c r="V3029" s="53"/>
      <c r="W3029" s="75"/>
      <c r="X3029" s="76"/>
    </row>
    <row r="3030" spans="1:27" s="35" customFormat="1" ht="15.75" x14ac:dyDescent="0.25">
      <c r="A3030" s="72" t="s">
        <v>297</v>
      </c>
      <c r="B3030" s="44" t="s">
        <v>334</v>
      </c>
      <c r="C3030" s="37" t="s">
        <v>353</v>
      </c>
      <c r="D3030" s="38" t="s">
        <v>354</v>
      </c>
      <c r="E3030" s="53"/>
      <c r="F3030" s="99">
        <f>E3030/12*1</f>
        <v>0</v>
      </c>
      <c r="G3030" s="53"/>
      <c r="H3030" s="53"/>
      <c r="I3030" s="54"/>
      <c r="J3030" s="50"/>
      <c r="K3030" s="54"/>
      <c r="L3030" s="55"/>
      <c r="M3030" s="75"/>
      <c r="N3030" s="75"/>
      <c r="O3030" s="74"/>
      <c r="P3030" s="74"/>
      <c r="Q3030" s="57">
        <f>O3030-P3030</f>
        <v>0</v>
      </c>
      <c r="R3030" s="74"/>
      <c r="S3030" s="53">
        <f>ROUND(R3030/12*3,0)</f>
        <v>0</v>
      </c>
      <c r="T3030" s="58"/>
      <c r="U3030" s="58"/>
      <c r="V3030" s="53">
        <f>T3030-U3030</f>
        <v>0</v>
      </c>
      <c r="W3030" s="75"/>
      <c r="X3030" s="76"/>
    </row>
    <row r="3031" spans="1:27" s="35" customFormat="1" ht="15.75" x14ac:dyDescent="0.25">
      <c r="A3031" s="72" t="s">
        <v>297</v>
      </c>
      <c r="B3031" s="44" t="s">
        <v>334</v>
      </c>
      <c r="C3031" s="37" t="s">
        <v>359</v>
      </c>
      <c r="D3031" s="43" t="s">
        <v>318</v>
      </c>
      <c r="E3031" s="53"/>
      <c r="F3031" s="99">
        <f>E3031/12*1</f>
        <v>0</v>
      </c>
      <c r="G3031" s="53"/>
      <c r="H3031" s="53"/>
      <c r="I3031" s="54"/>
      <c r="J3031" s="50"/>
      <c r="K3031" s="54"/>
      <c r="L3031" s="55"/>
      <c r="M3031" s="75"/>
      <c r="N3031" s="75"/>
      <c r="O3031" s="74"/>
      <c r="P3031" s="74"/>
      <c r="Q3031" s="57"/>
      <c r="R3031" s="74"/>
      <c r="S3031" s="53"/>
      <c r="T3031" s="53"/>
      <c r="U3031" s="53"/>
      <c r="V3031" s="53"/>
      <c r="W3031" s="75"/>
      <c r="X3031" s="76"/>
    </row>
    <row r="3032" spans="1:27" s="35" customFormat="1" ht="15.75" x14ac:dyDescent="0.25">
      <c r="A3032" s="72" t="s">
        <v>297</v>
      </c>
      <c r="B3032" s="44" t="s">
        <v>334</v>
      </c>
      <c r="C3032" s="37" t="s">
        <v>379</v>
      </c>
      <c r="D3032" s="39" t="s">
        <v>360</v>
      </c>
      <c r="E3032" s="53">
        <v>71</v>
      </c>
      <c r="F3032" s="53">
        <f>ROUND(E3032/12*6,0)</f>
        <v>36</v>
      </c>
      <c r="G3032" s="59"/>
      <c r="H3032" s="53"/>
      <c r="I3032" s="119"/>
      <c r="J3032" s="55"/>
      <c r="K3032" s="54">
        <f>G3032-F3032</f>
        <v>-36</v>
      </c>
      <c r="L3032" s="55">
        <f>ROUND(K3032*100/-F3032,2)</f>
        <v>100</v>
      </c>
      <c r="M3032" s="75"/>
      <c r="N3032" s="75"/>
      <c r="O3032" s="74"/>
      <c r="P3032" s="74"/>
      <c r="Q3032" s="57"/>
      <c r="R3032" s="74"/>
      <c r="S3032" s="53"/>
      <c r="T3032" s="53"/>
      <c r="U3032" s="53"/>
      <c r="V3032" s="53"/>
      <c r="W3032" s="75"/>
      <c r="X3032" s="76"/>
    </row>
    <row r="3033" spans="1:27" s="35" customFormat="1" ht="15.75" x14ac:dyDescent="0.25">
      <c r="A3033" s="72" t="s">
        <v>297</v>
      </c>
      <c r="B3033" s="44" t="s">
        <v>334</v>
      </c>
      <c r="C3033" s="98" t="s">
        <v>386</v>
      </c>
      <c r="D3033" s="117" t="s">
        <v>387</v>
      </c>
      <c r="E3033" s="53">
        <v>41714</v>
      </c>
      <c r="F3033" s="53">
        <v>41714</v>
      </c>
      <c r="G3033" s="53">
        <v>41714</v>
      </c>
      <c r="H3033" s="53">
        <v>41714</v>
      </c>
      <c r="I3033" s="119">
        <f>G3033-F3033</f>
        <v>0</v>
      </c>
      <c r="J3033" s="55">
        <f t="shared" ref="J3033:J3036" si="1156">ROUND(I3033/F3033*100,2)</f>
        <v>0</v>
      </c>
      <c r="K3033" s="54">
        <f>G3033-F3033</f>
        <v>0</v>
      </c>
      <c r="L3033" s="55">
        <f>ROUND(K3033*100/-F3033,2)</f>
        <v>0</v>
      </c>
      <c r="M3033" s="75"/>
      <c r="N3033" s="75"/>
      <c r="O3033" s="74"/>
      <c r="P3033" s="74"/>
      <c r="Q3033" s="57"/>
      <c r="R3033" s="74"/>
      <c r="S3033" s="53"/>
      <c r="T3033" s="53"/>
      <c r="U3033" s="53"/>
      <c r="V3033" s="53"/>
      <c r="W3033" s="75"/>
      <c r="X3033" s="76"/>
    </row>
    <row r="3034" spans="1:27" s="35" customFormat="1" ht="15.75" x14ac:dyDescent="0.25">
      <c r="A3034" s="100" t="s">
        <v>298</v>
      </c>
      <c r="B3034" s="100" t="s">
        <v>335</v>
      </c>
      <c r="C3034" s="108" t="s">
        <v>102</v>
      </c>
      <c r="D3034" s="102" t="s">
        <v>21</v>
      </c>
      <c r="E3034" s="109">
        <f>E3035+E3074</f>
        <v>13660982</v>
      </c>
      <c r="F3034" s="109">
        <f>F3035+F3074</f>
        <v>7985427.8300000001</v>
      </c>
      <c r="G3034" s="109">
        <f>G3035+G3074</f>
        <v>8564508.3099999875</v>
      </c>
      <c r="H3034" s="109">
        <f>H3035+H3074</f>
        <v>7768715</v>
      </c>
      <c r="I3034" s="127">
        <f>I3035+I3074</f>
        <v>765023.8600000001</v>
      </c>
      <c r="J3034" s="104">
        <f t="shared" si="1156"/>
        <v>9.58</v>
      </c>
      <c r="K3034" s="127">
        <f>K3035+K3074</f>
        <v>-190855.06000001173</v>
      </c>
      <c r="L3034" s="106">
        <f>ROUND(K3034*100/-F3034,2)</f>
        <v>2.39</v>
      </c>
      <c r="M3034" s="109">
        <f t="shared" ref="M3034:V3034" si="1157">M3035+M3074</f>
        <v>339490</v>
      </c>
      <c r="N3034" s="109">
        <f t="shared" si="1157"/>
        <v>198035.83000000002</v>
      </c>
      <c r="O3034" s="109">
        <f t="shared" si="1157"/>
        <v>203963</v>
      </c>
      <c r="P3034" s="109">
        <f t="shared" si="1157"/>
        <v>193067</v>
      </c>
      <c r="Q3034" s="127">
        <f t="shared" si="1157"/>
        <v>10896</v>
      </c>
      <c r="R3034" s="109">
        <f t="shared" si="1157"/>
        <v>7380</v>
      </c>
      <c r="S3034" s="103">
        <f t="shared" si="1157"/>
        <v>4307</v>
      </c>
      <c r="T3034" s="103">
        <f t="shared" si="1157"/>
        <v>4602</v>
      </c>
      <c r="U3034" s="103">
        <f t="shared" si="1157"/>
        <v>4507</v>
      </c>
      <c r="V3034" s="103">
        <f t="shared" si="1157"/>
        <v>95</v>
      </c>
      <c r="W3034" s="107">
        <v>171427</v>
      </c>
      <c r="X3034" s="80"/>
    </row>
    <row r="3035" spans="1:27" s="26" customFormat="1" ht="29.25" customHeight="1" x14ac:dyDescent="0.25">
      <c r="A3035" s="72" t="s">
        <v>298</v>
      </c>
      <c r="B3035" s="21">
        <v>1</v>
      </c>
      <c r="C3035" s="73" t="s">
        <v>102</v>
      </c>
      <c r="D3035" s="27" t="s">
        <v>22</v>
      </c>
      <c r="E3035" s="52">
        <f>E3036+E3042+E3056</f>
        <v>12422335</v>
      </c>
      <c r="F3035" s="52">
        <f>F3036+F3042+F3056</f>
        <v>7247678.1699999999</v>
      </c>
      <c r="G3035" s="52">
        <f>G3036+G3042+G3056</f>
        <v>7628742.5599999884</v>
      </c>
      <c r="H3035" s="52">
        <f>H3036+H3042+H3056</f>
        <v>7179600</v>
      </c>
      <c r="I3035" s="52">
        <f>I3036+I3042+I3056</f>
        <v>379810.36000000004</v>
      </c>
      <c r="J3035" s="50">
        <f t="shared" si="1156"/>
        <v>5.24</v>
      </c>
      <c r="K3035" s="52">
        <f>K3036+K3042+K3056</f>
        <v>-2798.97000001173</v>
      </c>
      <c r="L3035" s="55">
        <f>ROUND(K3035*100/-F3035,2)</f>
        <v>0.04</v>
      </c>
      <c r="M3035" s="49">
        <v>259086</v>
      </c>
      <c r="N3035" s="49">
        <f>ROUND(M3035/12*7,2)</f>
        <v>151133.5</v>
      </c>
      <c r="O3035" s="52">
        <f t="shared" ref="O3035:V3035" si="1158">O3036+O3042+O3056</f>
        <v>173417</v>
      </c>
      <c r="P3035" s="52">
        <f t="shared" si="1158"/>
        <v>172603</v>
      </c>
      <c r="Q3035" s="52">
        <f t="shared" si="1158"/>
        <v>814</v>
      </c>
      <c r="R3035" s="52">
        <f t="shared" si="1158"/>
        <v>6702</v>
      </c>
      <c r="S3035" s="52">
        <f t="shared" si="1158"/>
        <v>3911</v>
      </c>
      <c r="T3035" s="59">
        <f t="shared" si="1158"/>
        <v>4225</v>
      </c>
      <c r="U3035" s="59">
        <f t="shared" si="1158"/>
        <v>4188</v>
      </c>
      <c r="V3035" s="59">
        <f t="shared" si="1158"/>
        <v>37</v>
      </c>
      <c r="W3035" s="75"/>
      <c r="X3035" s="82"/>
    </row>
    <row r="3036" spans="1:27" s="26" customFormat="1" ht="26.25" customHeight="1" x14ac:dyDescent="0.25">
      <c r="A3036" s="72" t="s">
        <v>298</v>
      </c>
      <c r="B3036" s="33" t="s">
        <v>329</v>
      </c>
      <c r="C3036" s="73" t="s">
        <v>102</v>
      </c>
      <c r="D3036" s="32" t="s">
        <v>23</v>
      </c>
      <c r="E3036" s="83">
        <f>SUM(E3037:E3041)</f>
        <v>10741327</v>
      </c>
      <c r="F3036" s="83">
        <f>SUM(F3037:F3041)</f>
        <v>6265898</v>
      </c>
      <c r="G3036" s="83">
        <f>SUM(G3037:G3041)</f>
        <v>6537991</v>
      </c>
      <c r="H3036" s="83">
        <f>SUM(H3037:H3041)</f>
        <v>6265898</v>
      </c>
      <c r="I3036" s="49">
        <f>SUM(I3037:I3041)</f>
        <v>272093</v>
      </c>
      <c r="J3036" s="50">
        <f t="shared" si="1156"/>
        <v>4.34</v>
      </c>
      <c r="K3036" s="49">
        <f>SUM(K3037:K3041)</f>
        <v>0</v>
      </c>
      <c r="L3036" s="49">
        <f>SUM(L3037:L3041)</f>
        <v>0</v>
      </c>
      <c r="M3036" s="83"/>
      <c r="N3036" s="83"/>
      <c r="O3036" s="52">
        <f t="shared" ref="O3036:V3036" si="1159">SUM(O3037:O3041)</f>
        <v>165785</v>
      </c>
      <c r="P3036" s="52">
        <f t="shared" si="1159"/>
        <v>165685</v>
      </c>
      <c r="Q3036" s="52">
        <f t="shared" si="1159"/>
        <v>100</v>
      </c>
      <c r="R3036" s="52">
        <f t="shared" si="1159"/>
        <v>6395</v>
      </c>
      <c r="S3036" s="52">
        <f t="shared" si="1159"/>
        <v>3730</v>
      </c>
      <c r="T3036" s="52">
        <f t="shared" si="1159"/>
        <v>4012</v>
      </c>
      <c r="U3036" s="49">
        <f t="shared" si="1159"/>
        <v>4007</v>
      </c>
      <c r="V3036" s="49">
        <f t="shared" si="1159"/>
        <v>5</v>
      </c>
      <c r="W3036" s="83"/>
      <c r="X3036" s="82"/>
    </row>
    <row r="3037" spans="1:27" s="26" customFormat="1" ht="18" customHeight="1" x14ac:dyDescent="0.25">
      <c r="A3037" s="157" t="s">
        <v>298</v>
      </c>
      <c r="B3037" s="33" t="s">
        <v>329</v>
      </c>
      <c r="C3037" s="73" t="s">
        <v>73</v>
      </c>
      <c r="D3037" s="34" t="s">
        <v>106</v>
      </c>
      <c r="E3037" s="53">
        <v>6204474</v>
      </c>
      <c r="F3037" s="53">
        <f>517120*3+517012*4</f>
        <v>3619408</v>
      </c>
      <c r="G3037" s="99">
        <v>3891501</v>
      </c>
      <c r="H3037" s="99">
        <v>3619408</v>
      </c>
      <c r="I3037" s="119">
        <f>G3037-F3037</f>
        <v>272093</v>
      </c>
      <c r="J3037" s="55">
        <f>ROUND(I3037/F3037*100,2)</f>
        <v>7.52</v>
      </c>
      <c r="K3037" s="54"/>
      <c r="L3037" s="55"/>
      <c r="M3037" s="74"/>
      <c r="N3037" s="74"/>
      <c r="O3037" s="74">
        <v>165785</v>
      </c>
      <c r="P3037" s="74">
        <v>165685</v>
      </c>
      <c r="Q3037" s="59">
        <f>O3037-P3037</f>
        <v>100</v>
      </c>
      <c r="R3037" s="74">
        <v>6395</v>
      </c>
      <c r="S3037" s="53">
        <f>ROUND(R3037/12*7,0)</f>
        <v>3730</v>
      </c>
      <c r="T3037" s="58">
        <v>4012</v>
      </c>
      <c r="U3037" s="58">
        <v>4007</v>
      </c>
      <c r="V3037" s="53">
        <f>T3037-U3037</f>
        <v>5</v>
      </c>
      <c r="W3037" s="74"/>
      <c r="X3037" s="76"/>
      <c r="Z3037" s="176"/>
      <c r="AA3037" s="176"/>
    </row>
    <row r="3038" spans="1:27" s="35" customFormat="1" ht="15.75" x14ac:dyDescent="0.25">
      <c r="A3038" s="72" t="s">
        <v>298</v>
      </c>
      <c r="B3038" s="33" t="s">
        <v>329</v>
      </c>
      <c r="C3038" s="73" t="s">
        <v>74</v>
      </c>
      <c r="D3038" s="116" t="s">
        <v>104</v>
      </c>
      <c r="E3038" s="53">
        <v>3843760</v>
      </c>
      <c r="F3038" s="53">
        <f>320313*7</f>
        <v>2242191</v>
      </c>
      <c r="G3038" s="99">
        <v>2242191</v>
      </c>
      <c r="H3038" s="99">
        <v>2242191</v>
      </c>
      <c r="I3038" s="119"/>
      <c r="J3038" s="55"/>
      <c r="K3038" s="54"/>
      <c r="L3038" s="55"/>
      <c r="M3038" s="75"/>
      <c r="N3038" s="75"/>
      <c r="O3038" s="74"/>
      <c r="P3038" s="74"/>
      <c r="Q3038" s="57">
        <f>O3038-P3038</f>
        <v>0</v>
      </c>
      <c r="R3038" s="74"/>
      <c r="S3038" s="53">
        <f>ROUND(R3038/12*3,0)</f>
        <v>0</v>
      </c>
      <c r="T3038" s="58"/>
      <c r="U3038" s="58"/>
      <c r="V3038" s="53">
        <f>T3038-U3038</f>
        <v>0</v>
      </c>
      <c r="W3038" s="75"/>
      <c r="X3038" s="76"/>
    </row>
    <row r="3039" spans="1:27" s="35" customFormat="1" ht="15.75" x14ac:dyDescent="0.25">
      <c r="A3039" s="72" t="s">
        <v>298</v>
      </c>
      <c r="B3039" s="33" t="s">
        <v>329</v>
      </c>
      <c r="C3039" s="73" t="s">
        <v>74</v>
      </c>
      <c r="D3039" s="116" t="s">
        <v>105</v>
      </c>
      <c r="E3039" s="53">
        <v>693093</v>
      </c>
      <c r="F3039" s="53">
        <f>57757*7</f>
        <v>404299</v>
      </c>
      <c r="G3039" s="99">
        <v>404299</v>
      </c>
      <c r="H3039" s="99">
        <v>404299</v>
      </c>
      <c r="I3039" s="119"/>
      <c r="J3039" s="55"/>
      <c r="K3039" s="54"/>
      <c r="L3039" s="55"/>
      <c r="M3039" s="75"/>
      <c r="N3039" s="75"/>
      <c r="O3039" s="74"/>
      <c r="P3039" s="74"/>
      <c r="Q3039" s="57">
        <f>O3039-P3039</f>
        <v>0</v>
      </c>
      <c r="R3039" s="74"/>
      <c r="S3039" s="53">
        <f>ROUND(R3039/12*3,0)</f>
        <v>0</v>
      </c>
      <c r="T3039" s="58"/>
      <c r="U3039" s="58"/>
      <c r="V3039" s="53">
        <f>T3039-U3039</f>
        <v>0</v>
      </c>
      <c r="W3039" s="75"/>
      <c r="X3039" s="76"/>
    </row>
    <row r="3040" spans="1:27" s="35" customFormat="1" ht="15.75" x14ac:dyDescent="0.25">
      <c r="A3040" s="72" t="s">
        <v>298</v>
      </c>
      <c r="B3040" s="33" t="s">
        <v>329</v>
      </c>
      <c r="C3040" s="73" t="s">
        <v>75</v>
      </c>
      <c r="D3040" s="34" t="s">
        <v>107</v>
      </c>
      <c r="E3040" s="74"/>
      <c r="F3040" s="53"/>
      <c r="G3040" s="74"/>
      <c r="H3040" s="74"/>
      <c r="I3040" s="54"/>
      <c r="J3040" s="50"/>
      <c r="K3040" s="54"/>
      <c r="L3040" s="55"/>
      <c r="M3040" s="75"/>
      <c r="N3040" s="75"/>
      <c r="O3040" s="74"/>
      <c r="P3040" s="74"/>
      <c r="Q3040" s="57">
        <f>O3040-P3040</f>
        <v>0</v>
      </c>
      <c r="R3040" s="74"/>
      <c r="S3040" s="53">
        <f>ROUND(R3040/12*3,0)</f>
        <v>0</v>
      </c>
      <c r="T3040" s="58"/>
      <c r="U3040" s="58"/>
      <c r="V3040" s="53">
        <f>T3040-U3040</f>
        <v>0</v>
      </c>
      <c r="W3040" s="75"/>
      <c r="X3040" s="76"/>
    </row>
    <row r="3041" spans="1:24" s="35" customFormat="1" ht="31.5" x14ac:dyDescent="0.25">
      <c r="A3041" s="72" t="s">
        <v>298</v>
      </c>
      <c r="B3041" s="33" t="s">
        <v>329</v>
      </c>
      <c r="C3041" s="73" t="s">
        <v>76</v>
      </c>
      <c r="D3041" s="34" t="s">
        <v>108</v>
      </c>
      <c r="E3041" s="74"/>
      <c r="F3041" s="53"/>
      <c r="G3041" s="74"/>
      <c r="H3041" s="74"/>
      <c r="I3041" s="54"/>
      <c r="J3041" s="50"/>
      <c r="K3041" s="54"/>
      <c r="L3041" s="55"/>
      <c r="M3041" s="75"/>
      <c r="N3041" s="75"/>
      <c r="O3041" s="74"/>
      <c r="P3041" s="74"/>
      <c r="Q3041" s="57">
        <f>O3041-P3041</f>
        <v>0</v>
      </c>
      <c r="R3041" s="74"/>
      <c r="S3041" s="53">
        <f>ROUND(R3041/12*3,0)</f>
        <v>0</v>
      </c>
      <c r="T3041" s="58"/>
      <c r="U3041" s="58"/>
      <c r="V3041" s="53">
        <f>T3041-U3041</f>
        <v>0</v>
      </c>
      <c r="W3041" s="75"/>
      <c r="X3041" s="76"/>
    </row>
    <row r="3042" spans="1:24" s="35" customFormat="1" ht="15.75" x14ac:dyDescent="0.25">
      <c r="A3042" s="72" t="s">
        <v>298</v>
      </c>
      <c r="B3042" s="22" t="s">
        <v>330</v>
      </c>
      <c r="C3042" s="36"/>
      <c r="D3042" s="32" t="s">
        <v>24</v>
      </c>
      <c r="E3042" s="61">
        <f>SUM(E3043:E3055)</f>
        <v>602846</v>
      </c>
      <c r="F3042" s="61">
        <f>SUM(F3043:F3055)</f>
        <v>351660.17</v>
      </c>
      <c r="G3042" s="61">
        <f>SUM(G3043:G3055)</f>
        <v>413835</v>
      </c>
      <c r="H3042" s="61">
        <f>SUM(H3043:H3055)</f>
        <v>350168</v>
      </c>
      <c r="I3042" s="120">
        <f>SUM(I3043:I3055)</f>
        <v>62174.830000000016</v>
      </c>
      <c r="J3042" s="50">
        <f>ROUND(I3042/F3042*100,2)</f>
        <v>17.68</v>
      </c>
      <c r="K3042" s="120">
        <f>SUM(K3043:K3055)</f>
        <v>0</v>
      </c>
      <c r="L3042" s="61">
        <f>SUM(L3043:L3055)</f>
        <v>0</v>
      </c>
      <c r="M3042" s="61"/>
      <c r="N3042" s="61"/>
      <c r="O3042" s="61">
        <f t="shared" ref="O3042:V3042" si="1160">SUM(O3043:O3055)</f>
        <v>7363</v>
      </c>
      <c r="P3042" s="61">
        <f t="shared" si="1160"/>
        <v>6649</v>
      </c>
      <c r="Q3042" s="120">
        <f t="shared" si="1160"/>
        <v>714</v>
      </c>
      <c r="R3042" s="61">
        <f t="shared" si="1160"/>
        <v>303</v>
      </c>
      <c r="S3042" s="61">
        <f t="shared" si="1160"/>
        <v>177</v>
      </c>
      <c r="T3042" s="137">
        <f t="shared" si="1160"/>
        <v>208</v>
      </c>
      <c r="U3042" s="137">
        <f t="shared" si="1160"/>
        <v>176</v>
      </c>
      <c r="V3042" s="61">
        <f t="shared" si="1160"/>
        <v>32</v>
      </c>
      <c r="W3042" s="68"/>
      <c r="X3042" s="76"/>
    </row>
    <row r="3043" spans="1:24" s="35" customFormat="1" ht="15.75" x14ac:dyDescent="0.25">
      <c r="A3043" s="72" t="s">
        <v>298</v>
      </c>
      <c r="B3043" s="33" t="s">
        <v>330</v>
      </c>
      <c r="C3043" s="79" t="s">
        <v>25</v>
      </c>
      <c r="D3043" s="34" t="s">
        <v>54</v>
      </c>
      <c r="E3043" s="53">
        <v>602846</v>
      </c>
      <c r="F3043" s="53">
        <f>ROUND(E3043/12*7,2)</f>
        <v>351660.17</v>
      </c>
      <c r="G3043" s="99">
        <v>413835</v>
      </c>
      <c r="H3043" s="99">
        <v>350168</v>
      </c>
      <c r="I3043" s="119">
        <f t="shared" ref="I3043" si="1161">G3043-F3043</f>
        <v>62174.830000000016</v>
      </c>
      <c r="J3043" s="55">
        <f t="shared" ref="J3043" si="1162">ROUND(I3043/F3043*100,2)</f>
        <v>17.68</v>
      </c>
      <c r="K3043" s="54"/>
      <c r="L3043" s="55"/>
      <c r="M3043" s="75"/>
      <c r="N3043" s="75"/>
      <c r="O3043" s="74">
        <v>7363</v>
      </c>
      <c r="P3043" s="74">
        <v>6649</v>
      </c>
      <c r="Q3043" s="59">
        <f t="shared" ref="Q3043:Q3055" si="1163">O3043-P3043</f>
        <v>714</v>
      </c>
      <c r="R3043" s="74">
        <v>303</v>
      </c>
      <c r="S3043" s="53">
        <f>ROUND(R3043/12*7,0)</f>
        <v>177</v>
      </c>
      <c r="T3043" s="58">
        <v>208</v>
      </c>
      <c r="U3043" s="58">
        <v>176</v>
      </c>
      <c r="V3043" s="53">
        <f t="shared" ref="V3043:V3055" si="1164">T3043-U3043</f>
        <v>32</v>
      </c>
      <c r="W3043" s="75"/>
      <c r="X3043" s="76"/>
    </row>
    <row r="3044" spans="1:24" s="35" customFormat="1" ht="15.75" x14ac:dyDescent="0.25">
      <c r="A3044" s="72" t="s">
        <v>298</v>
      </c>
      <c r="B3044" s="33" t="s">
        <v>330</v>
      </c>
      <c r="C3044" s="79" t="s">
        <v>26</v>
      </c>
      <c r="D3044" s="34" t="s">
        <v>27</v>
      </c>
      <c r="E3044" s="74"/>
      <c r="F3044" s="74"/>
      <c r="G3044" s="74"/>
      <c r="H3044" s="74"/>
      <c r="I3044" s="54"/>
      <c r="J3044" s="50"/>
      <c r="K3044" s="54"/>
      <c r="L3044" s="55"/>
      <c r="M3044" s="75"/>
      <c r="N3044" s="75"/>
      <c r="O3044" s="74"/>
      <c r="P3044" s="74"/>
      <c r="Q3044" s="57">
        <f t="shared" si="1163"/>
        <v>0</v>
      </c>
      <c r="R3044" s="74"/>
      <c r="S3044" s="53">
        <f t="shared" ref="S3044:S3055" si="1165">ROUND(R3044/12*3,0)</f>
        <v>0</v>
      </c>
      <c r="T3044" s="58"/>
      <c r="U3044" s="58"/>
      <c r="V3044" s="53">
        <f t="shared" si="1164"/>
        <v>0</v>
      </c>
      <c r="W3044" s="75"/>
      <c r="X3044" s="76"/>
    </row>
    <row r="3045" spans="1:24" s="35" customFormat="1" ht="31.5" x14ac:dyDescent="0.25">
      <c r="A3045" s="72" t="s">
        <v>298</v>
      </c>
      <c r="B3045" s="33" t="s">
        <v>330</v>
      </c>
      <c r="C3045" s="79" t="s">
        <v>28</v>
      </c>
      <c r="D3045" s="34" t="s">
        <v>29</v>
      </c>
      <c r="E3045" s="74"/>
      <c r="F3045" s="74"/>
      <c r="G3045" s="74"/>
      <c r="H3045" s="74"/>
      <c r="I3045" s="54"/>
      <c r="J3045" s="50"/>
      <c r="K3045" s="54"/>
      <c r="L3045" s="55"/>
      <c r="M3045" s="75"/>
      <c r="N3045" s="75"/>
      <c r="O3045" s="74"/>
      <c r="P3045" s="74"/>
      <c r="Q3045" s="57">
        <f t="shared" si="1163"/>
        <v>0</v>
      </c>
      <c r="R3045" s="74"/>
      <c r="S3045" s="53">
        <f t="shared" si="1165"/>
        <v>0</v>
      </c>
      <c r="T3045" s="58"/>
      <c r="U3045" s="58"/>
      <c r="V3045" s="53">
        <f t="shared" si="1164"/>
        <v>0</v>
      </c>
      <c r="W3045" s="75"/>
      <c r="X3045" s="76"/>
    </row>
    <row r="3046" spans="1:24" s="35" customFormat="1" ht="15.75" x14ac:dyDescent="0.25">
      <c r="A3046" s="72" t="s">
        <v>298</v>
      </c>
      <c r="B3046" s="33" t="s">
        <v>330</v>
      </c>
      <c r="C3046" s="79" t="s">
        <v>56</v>
      </c>
      <c r="D3046" s="34" t="s">
        <v>53</v>
      </c>
      <c r="E3046" s="74"/>
      <c r="F3046" s="74"/>
      <c r="G3046" s="74"/>
      <c r="H3046" s="74"/>
      <c r="I3046" s="54"/>
      <c r="J3046" s="50"/>
      <c r="K3046" s="54"/>
      <c r="L3046" s="55"/>
      <c r="M3046" s="75"/>
      <c r="N3046" s="75"/>
      <c r="O3046" s="74"/>
      <c r="P3046" s="74"/>
      <c r="Q3046" s="57">
        <f t="shared" si="1163"/>
        <v>0</v>
      </c>
      <c r="R3046" s="74"/>
      <c r="S3046" s="53">
        <f t="shared" si="1165"/>
        <v>0</v>
      </c>
      <c r="T3046" s="58"/>
      <c r="U3046" s="58"/>
      <c r="V3046" s="53">
        <f t="shared" si="1164"/>
        <v>0</v>
      </c>
      <c r="W3046" s="75"/>
      <c r="X3046" s="76"/>
    </row>
    <row r="3047" spans="1:24" s="35" customFormat="1" ht="15.75" x14ac:dyDescent="0.25">
      <c r="A3047" s="72" t="s">
        <v>298</v>
      </c>
      <c r="B3047" s="33" t="s">
        <v>330</v>
      </c>
      <c r="C3047" s="79" t="s">
        <v>57</v>
      </c>
      <c r="D3047" s="34" t="s">
        <v>68</v>
      </c>
      <c r="E3047" s="74"/>
      <c r="F3047" s="74"/>
      <c r="G3047" s="74"/>
      <c r="H3047" s="74"/>
      <c r="I3047" s="54"/>
      <c r="J3047" s="50"/>
      <c r="K3047" s="54"/>
      <c r="L3047" s="55"/>
      <c r="M3047" s="75"/>
      <c r="N3047" s="75"/>
      <c r="O3047" s="74"/>
      <c r="P3047" s="74"/>
      <c r="Q3047" s="57">
        <f t="shared" si="1163"/>
        <v>0</v>
      </c>
      <c r="R3047" s="74"/>
      <c r="S3047" s="53">
        <f t="shared" si="1165"/>
        <v>0</v>
      </c>
      <c r="T3047" s="58"/>
      <c r="U3047" s="58"/>
      <c r="V3047" s="53">
        <f t="shared" si="1164"/>
        <v>0</v>
      </c>
      <c r="W3047" s="75"/>
      <c r="X3047" s="76"/>
    </row>
    <row r="3048" spans="1:24" s="35" customFormat="1" ht="15.75" x14ac:dyDescent="0.25">
      <c r="A3048" s="72" t="s">
        <v>298</v>
      </c>
      <c r="B3048" s="33" t="s">
        <v>330</v>
      </c>
      <c r="C3048" s="79" t="s">
        <v>58</v>
      </c>
      <c r="D3048" s="34" t="s">
        <v>70</v>
      </c>
      <c r="E3048" s="74"/>
      <c r="F3048" s="74"/>
      <c r="G3048" s="74"/>
      <c r="H3048" s="74"/>
      <c r="I3048" s="54"/>
      <c r="J3048" s="50"/>
      <c r="K3048" s="54"/>
      <c r="L3048" s="55"/>
      <c r="M3048" s="75"/>
      <c r="N3048" s="75"/>
      <c r="O3048" s="74"/>
      <c r="P3048" s="74"/>
      <c r="Q3048" s="57">
        <f t="shared" si="1163"/>
        <v>0</v>
      </c>
      <c r="R3048" s="74"/>
      <c r="S3048" s="53">
        <f t="shared" si="1165"/>
        <v>0</v>
      </c>
      <c r="T3048" s="58"/>
      <c r="U3048" s="58"/>
      <c r="V3048" s="53">
        <f t="shared" si="1164"/>
        <v>0</v>
      </c>
      <c r="W3048" s="75"/>
      <c r="X3048" s="76"/>
    </row>
    <row r="3049" spans="1:24" s="35" customFormat="1" ht="31.5" x14ac:dyDescent="0.25">
      <c r="A3049" s="72" t="s">
        <v>298</v>
      </c>
      <c r="B3049" s="33" t="s">
        <v>330</v>
      </c>
      <c r="C3049" s="79" t="s">
        <v>59</v>
      </c>
      <c r="D3049" s="34" t="s">
        <v>69</v>
      </c>
      <c r="E3049" s="74"/>
      <c r="F3049" s="74"/>
      <c r="G3049" s="74"/>
      <c r="H3049" s="74"/>
      <c r="I3049" s="54"/>
      <c r="J3049" s="50"/>
      <c r="K3049" s="54"/>
      <c r="L3049" s="55"/>
      <c r="M3049" s="75"/>
      <c r="N3049" s="75"/>
      <c r="O3049" s="74"/>
      <c r="P3049" s="74"/>
      <c r="Q3049" s="57">
        <f t="shared" si="1163"/>
        <v>0</v>
      </c>
      <c r="R3049" s="74"/>
      <c r="S3049" s="53">
        <f t="shared" si="1165"/>
        <v>0</v>
      </c>
      <c r="T3049" s="58"/>
      <c r="U3049" s="58"/>
      <c r="V3049" s="53">
        <f t="shared" si="1164"/>
        <v>0</v>
      </c>
      <c r="W3049" s="75"/>
      <c r="X3049" s="76"/>
    </row>
    <row r="3050" spans="1:24" s="35" customFormat="1" ht="15.75" x14ac:dyDescent="0.25">
      <c r="A3050" s="72" t="s">
        <v>298</v>
      </c>
      <c r="B3050" s="33" t="s">
        <v>330</v>
      </c>
      <c r="C3050" s="79" t="s">
        <v>60</v>
      </c>
      <c r="D3050" s="34" t="s">
        <v>72</v>
      </c>
      <c r="E3050" s="74"/>
      <c r="F3050" s="74"/>
      <c r="G3050" s="74"/>
      <c r="H3050" s="74"/>
      <c r="I3050" s="54"/>
      <c r="J3050" s="50"/>
      <c r="K3050" s="54"/>
      <c r="L3050" s="55"/>
      <c r="M3050" s="75"/>
      <c r="N3050" s="75"/>
      <c r="O3050" s="74"/>
      <c r="P3050" s="74"/>
      <c r="Q3050" s="57">
        <f t="shared" si="1163"/>
        <v>0</v>
      </c>
      <c r="R3050" s="74"/>
      <c r="S3050" s="53">
        <f t="shared" si="1165"/>
        <v>0</v>
      </c>
      <c r="T3050" s="58"/>
      <c r="U3050" s="58"/>
      <c r="V3050" s="53">
        <f t="shared" si="1164"/>
        <v>0</v>
      </c>
      <c r="W3050" s="75"/>
      <c r="X3050" s="76"/>
    </row>
    <row r="3051" spans="1:24" s="35" customFormat="1" ht="15.75" x14ac:dyDescent="0.25">
      <c r="A3051" s="72" t="s">
        <v>298</v>
      </c>
      <c r="B3051" s="33" t="s">
        <v>330</v>
      </c>
      <c r="C3051" s="79" t="s">
        <v>61</v>
      </c>
      <c r="D3051" s="34" t="s">
        <v>67</v>
      </c>
      <c r="E3051" s="74"/>
      <c r="F3051" s="74"/>
      <c r="G3051" s="74"/>
      <c r="H3051" s="74"/>
      <c r="I3051" s="54"/>
      <c r="J3051" s="50"/>
      <c r="K3051" s="54"/>
      <c r="L3051" s="55"/>
      <c r="M3051" s="75"/>
      <c r="N3051" s="75"/>
      <c r="O3051" s="74"/>
      <c r="P3051" s="74"/>
      <c r="Q3051" s="57">
        <f t="shared" si="1163"/>
        <v>0</v>
      </c>
      <c r="R3051" s="74"/>
      <c r="S3051" s="53">
        <f t="shared" si="1165"/>
        <v>0</v>
      </c>
      <c r="T3051" s="58"/>
      <c r="U3051" s="58"/>
      <c r="V3051" s="53">
        <f t="shared" si="1164"/>
        <v>0</v>
      </c>
      <c r="W3051" s="75"/>
      <c r="X3051" s="76"/>
    </row>
    <row r="3052" spans="1:24" s="35" customFormat="1" ht="15.75" x14ac:dyDescent="0.25">
      <c r="A3052" s="72" t="s">
        <v>298</v>
      </c>
      <c r="B3052" s="33" t="s">
        <v>330</v>
      </c>
      <c r="C3052" s="79" t="s">
        <v>62</v>
      </c>
      <c r="D3052" s="34" t="s">
        <v>66</v>
      </c>
      <c r="E3052" s="74"/>
      <c r="F3052" s="74"/>
      <c r="G3052" s="74"/>
      <c r="H3052" s="74"/>
      <c r="I3052" s="54"/>
      <c r="J3052" s="50"/>
      <c r="K3052" s="54"/>
      <c r="L3052" s="55"/>
      <c r="M3052" s="75"/>
      <c r="N3052" s="75"/>
      <c r="O3052" s="74"/>
      <c r="P3052" s="74"/>
      <c r="Q3052" s="57">
        <f t="shared" si="1163"/>
        <v>0</v>
      </c>
      <c r="R3052" s="74"/>
      <c r="S3052" s="53">
        <f t="shared" si="1165"/>
        <v>0</v>
      </c>
      <c r="T3052" s="58"/>
      <c r="U3052" s="58"/>
      <c r="V3052" s="53">
        <f t="shared" si="1164"/>
        <v>0</v>
      </c>
      <c r="W3052" s="75"/>
      <c r="X3052" s="76"/>
    </row>
    <row r="3053" spans="1:24" s="35" customFormat="1" ht="15.75" x14ac:dyDescent="0.25">
      <c r="A3053" s="72" t="s">
        <v>298</v>
      </c>
      <c r="B3053" s="33" t="s">
        <v>330</v>
      </c>
      <c r="C3053" s="79" t="s">
        <v>63</v>
      </c>
      <c r="D3053" s="34" t="s">
        <v>52</v>
      </c>
      <c r="E3053" s="74"/>
      <c r="F3053" s="74"/>
      <c r="G3053" s="74"/>
      <c r="H3053" s="74"/>
      <c r="I3053" s="54"/>
      <c r="J3053" s="50"/>
      <c r="K3053" s="54"/>
      <c r="L3053" s="55"/>
      <c r="M3053" s="75"/>
      <c r="N3053" s="75"/>
      <c r="O3053" s="74"/>
      <c r="P3053" s="74"/>
      <c r="Q3053" s="57">
        <f t="shared" si="1163"/>
        <v>0</v>
      </c>
      <c r="R3053" s="74"/>
      <c r="S3053" s="53">
        <f t="shared" si="1165"/>
        <v>0</v>
      </c>
      <c r="T3053" s="58"/>
      <c r="U3053" s="58"/>
      <c r="V3053" s="53">
        <f t="shared" si="1164"/>
        <v>0</v>
      </c>
      <c r="W3053" s="75"/>
      <c r="X3053" s="76"/>
    </row>
    <row r="3054" spans="1:24" s="35" customFormat="1" ht="15.75" x14ac:dyDescent="0.25">
      <c r="A3054" s="72" t="s">
        <v>298</v>
      </c>
      <c r="B3054" s="33" t="s">
        <v>330</v>
      </c>
      <c r="C3054" s="79" t="s">
        <v>64</v>
      </c>
      <c r="D3054" s="34" t="s">
        <v>55</v>
      </c>
      <c r="E3054" s="74"/>
      <c r="F3054" s="74"/>
      <c r="G3054" s="74"/>
      <c r="H3054" s="74"/>
      <c r="I3054" s="54"/>
      <c r="J3054" s="50"/>
      <c r="K3054" s="54"/>
      <c r="L3054" s="55"/>
      <c r="M3054" s="75"/>
      <c r="N3054" s="75"/>
      <c r="O3054" s="74"/>
      <c r="P3054" s="74"/>
      <c r="Q3054" s="57">
        <f t="shared" si="1163"/>
        <v>0</v>
      </c>
      <c r="R3054" s="74"/>
      <c r="S3054" s="53">
        <f t="shared" si="1165"/>
        <v>0</v>
      </c>
      <c r="T3054" s="58"/>
      <c r="U3054" s="58"/>
      <c r="V3054" s="53">
        <f t="shared" si="1164"/>
        <v>0</v>
      </c>
      <c r="W3054" s="75"/>
      <c r="X3054" s="76"/>
    </row>
    <row r="3055" spans="1:24" s="35" customFormat="1" ht="15.75" x14ac:dyDescent="0.25">
      <c r="A3055" s="72" t="s">
        <v>298</v>
      </c>
      <c r="B3055" s="33" t="s">
        <v>330</v>
      </c>
      <c r="C3055" s="79" t="s">
        <v>65</v>
      </c>
      <c r="D3055" s="34" t="s">
        <v>71</v>
      </c>
      <c r="E3055" s="74"/>
      <c r="F3055" s="74"/>
      <c r="G3055" s="74"/>
      <c r="H3055" s="74"/>
      <c r="I3055" s="54"/>
      <c r="J3055" s="50"/>
      <c r="K3055" s="54"/>
      <c r="L3055" s="55"/>
      <c r="M3055" s="75"/>
      <c r="N3055" s="75"/>
      <c r="O3055" s="74"/>
      <c r="P3055" s="74"/>
      <c r="Q3055" s="57">
        <f t="shared" si="1163"/>
        <v>0</v>
      </c>
      <c r="R3055" s="74"/>
      <c r="S3055" s="53">
        <f t="shared" si="1165"/>
        <v>0</v>
      </c>
      <c r="T3055" s="58"/>
      <c r="U3055" s="58"/>
      <c r="V3055" s="53">
        <f t="shared" si="1164"/>
        <v>0</v>
      </c>
      <c r="W3055" s="75"/>
      <c r="X3055" s="76"/>
    </row>
    <row r="3056" spans="1:24" s="35" customFormat="1" ht="31.5" x14ac:dyDescent="0.25">
      <c r="A3056" s="72" t="s">
        <v>298</v>
      </c>
      <c r="B3056" s="22" t="s">
        <v>331</v>
      </c>
      <c r="C3056" s="73" t="s">
        <v>102</v>
      </c>
      <c r="D3056" s="32" t="s">
        <v>30</v>
      </c>
      <c r="E3056" s="61">
        <f>SUM(E3057:E3073)</f>
        <v>1078162</v>
      </c>
      <c r="F3056" s="61">
        <f>SUM(F3057:F3073)</f>
        <v>630120</v>
      </c>
      <c r="G3056" s="61">
        <f>SUM(G3057:G3073)</f>
        <v>676916.5599999883</v>
      </c>
      <c r="H3056" s="61">
        <f>SUM(H3057:H3073)</f>
        <v>563534</v>
      </c>
      <c r="I3056" s="120">
        <f>SUM(I3057:I3073)</f>
        <v>45542.530000000006</v>
      </c>
      <c r="J3056" s="50">
        <f>ROUND(I3056/F3056*100,2)</f>
        <v>7.23</v>
      </c>
      <c r="K3056" s="120">
        <f>SUM(K3057:K3073)</f>
        <v>-2798.97000001173</v>
      </c>
      <c r="L3056" s="61" t="e">
        <f>SUM(L3057:L3073)</f>
        <v>#DIV/0!</v>
      </c>
      <c r="M3056" s="61"/>
      <c r="N3056" s="61"/>
      <c r="O3056" s="61">
        <f t="shared" ref="O3056:V3056" si="1166">SUM(O3057:O3071)</f>
        <v>269</v>
      </c>
      <c r="P3056" s="61">
        <f t="shared" si="1166"/>
        <v>269</v>
      </c>
      <c r="Q3056" s="120">
        <f t="shared" si="1166"/>
        <v>0</v>
      </c>
      <c r="R3056" s="61">
        <f t="shared" si="1166"/>
        <v>4</v>
      </c>
      <c r="S3056" s="61">
        <f t="shared" si="1166"/>
        <v>4</v>
      </c>
      <c r="T3056" s="137">
        <f t="shared" si="1166"/>
        <v>5</v>
      </c>
      <c r="U3056" s="137">
        <f t="shared" si="1166"/>
        <v>5</v>
      </c>
      <c r="V3056" s="61">
        <f t="shared" si="1166"/>
        <v>0</v>
      </c>
      <c r="W3056" s="61"/>
      <c r="X3056" s="76"/>
    </row>
    <row r="3057" spans="1:28" s="35" customFormat="1" ht="15.75" x14ac:dyDescent="0.25">
      <c r="A3057" s="72" t="s">
        <v>298</v>
      </c>
      <c r="B3057" s="33" t="s">
        <v>331</v>
      </c>
      <c r="C3057" s="73" t="s">
        <v>79</v>
      </c>
      <c r="D3057" s="43" t="s">
        <v>77</v>
      </c>
      <c r="E3057" s="53">
        <v>77946</v>
      </c>
      <c r="F3057" s="53">
        <f t="shared" ref="F3057:F3058" si="1167">ROUND(E3057/12*7,0)</f>
        <v>45469</v>
      </c>
      <c r="G3057" s="59">
        <v>71354.820000000007</v>
      </c>
      <c r="H3057" s="99">
        <v>61432</v>
      </c>
      <c r="I3057" s="119">
        <f t="shared" ref="I3057:I3058" si="1168">G3057-F3057</f>
        <v>25885.820000000007</v>
      </c>
      <c r="J3057" s="55">
        <f t="shared" ref="J3057:J3058" si="1169">ROUND(I3057/F3057*100,2)</f>
        <v>56.93</v>
      </c>
      <c r="K3057" s="54"/>
      <c r="L3057" s="55"/>
      <c r="M3057" s="75"/>
      <c r="N3057" s="75"/>
      <c r="O3057" s="74"/>
      <c r="P3057" s="74"/>
      <c r="Q3057" s="59">
        <f t="shared" ref="Q3057:Q3071" si="1170">O3057-P3057</f>
        <v>0</v>
      </c>
      <c r="R3057" s="74"/>
      <c r="S3057" s="53">
        <f>ROUND(R3057/12*3,0)</f>
        <v>0</v>
      </c>
      <c r="T3057" s="53"/>
      <c r="U3057" s="53"/>
      <c r="V3057" s="53">
        <f t="shared" ref="V3057:V3071" si="1171">T3057-U3057</f>
        <v>0</v>
      </c>
      <c r="W3057" s="75"/>
      <c r="X3057" s="76"/>
      <c r="Y3057" s="177"/>
      <c r="Z3057" s="177"/>
      <c r="AA3057" s="177"/>
      <c r="AB3057" s="177"/>
    </row>
    <row r="3058" spans="1:28" s="35" customFormat="1" ht="15.75" x14ac:dyDescent="0.25">
      <c r="A3058" s="72" t="s">
        <v>298</v>
      </c>
      <c r="B3058" s="33" t="s">
        <v>331</v>
      </c>
      <c r="C3058" s="73" t="s">
        <v>80</v>
      </c>
      <c r="D3058" s="43" t="s">
        <v>78</v>
      </c>
      <c r="E3058" s="53">
        <v>14745</v>
      </c>
      <c r="F3058" s="53">
        <f t="shared" si="1167"/>
        <v>8601</v>
      </c>
      <c r="G3058" s="59">
        <v>28261.71</v>
      </c>
      <c r="H3058" s="99">
        <v>14745</v>
      </c>
      <c r="I3058" s="119">
        <f t="shared" si="1168"/>
        <v>19660.71</v>
      </c>
      <c r="J3058" s="55">
        <f t="shared" si="1169"/>
        <v>228.59</v>
      </c>
      <c r="K3058" s="54"/>
      <c r="L3058" s="55"/>
      <c r="M3058" s="75"/>
      <c r="N3058" s="75"/>
      <c r="O3058" s="74"/>
      <c r="P3058" s="74"/>
      <c r="Q3058" s="57">
        <f t="shared" si="1170"/>
        <v>0</v>
      </c>
      <c r="R3058" s="74"/>
      <c r="S3058" s="53">
        <f>ROUND(R3058/12*3,0)</f>
        <v>0</v>
      </c>
      <c r="T3058" s="58"/>
      <c r="U3058" s="58"/>
      <c r="V3058" s="53">
        <f t="shared" si="1171"/>
        <v>0</v>
      </c>
      <c r="W3058" s="75"/>
      <c r="X3058" s="76"/>
      <c r="Y3058" s="177"/>
      <c r="Z3058" s="177"/>
    </row>
    <row r="3059" spans="1:28" s="35" customFormat="1" ht="15.75" x14ac:dyDescent="0.25">
      <c r="A3059" s="72" t="s">
        <v>298</v>
      </c>
      <c r="B3059" s="33" t="s">
        <v>331</v>
      </c>
      <c r="C3059" s="73" t="s">
        <v>82</v>
      </c>
      <c r="D3059" s="34" t="s">
        <v>81</v>
      </c>
      <c r="E3059" s="74"/>
      <c r="F3059" s="53"/>
      <c r="G3059" s="74"/>
      <c r="H3059" s="74"/>
      <c r="I3059" s="54"/>
      <c r="J3059" s="50"/>
      <c r="K3059" s="54"/>
      <c r="L3059" s="55"/>
      <c r="M3059" s="75"/>
      <c r="N3059" s="75"/>
      <c r="O3059" s="74"/>
      <c r="P3059" s="74"/>
      <c r="Q3059" s="57">
        <f t="shared" si="1170"/>
        <v>0</v>
      </c>
      <c r="R3059" s="74"/>
      <c r="S3059" s="53">
        <f>ROUND(R3059/12*4,0)</f>
        <v>0</v>
      </c>
      <c r="T3059" s="58"/>
      <c r="U3059" s="58"/>
      <c r="V3059" s="53">
        <f t="shared" si="1171"/>
        <v>0</v>
      </c>
      <c r="W3059" s="75"/>
      <c r="X3059" s="76"/>
    </row>
    <row r="3060" spans="1:28" s="35" customFormat="1" ht="31.5" x14ac:dyDescent="0.25">
      <c r="A3060" s="72" t="s">
        <v>298</v>
      </c>
      <c r="B3060" s="33" t="s">
        <v>331</v>
      </c>
      <c r="C3060" s="73" t="s">
        <v>84</v>
      </c>
      <c r="D3060" s="43" t="s">
        <v>83</v>
      </c>
      <c r="E3060" s="53"/>
      <c r="F3060" s="53"/>
      <c r="G3060" s="53"/>
      <c r="H3060" s="53"/>
      <c r="I3060" s="119"/>
      <c r="J3060" s="55"/>
      <c r="K3060" s="54"/>
      <c r="L3060" s="55"/>
      <c r="M3060" s="75"/>
      <c r="N3060" s="75"/>
      <c r="O3060" s="74"/>
      <c r="P3060" s="74"/>
      <c r="Q3060" s="57">
        <f t="shared" si="1170"/>
        <v>0</v>
      </c>
      <c r="R3060" s="74"/>
      <c r="S3060" s="53">
        <f>ROUND(R3060/12*3,0)</f>
        <v>0</v>
      </c>
      <c r="T3060" s="58"/>
      <c r="U3060" s="58"/>
      <c r="V3060" s="53">
        <f t="shared" si="1171"/>
        <v>0</v>
      </c>
      <c r="W3060" s="75"/>
      <c r="X3060" s="76"/>
    </row>
    <row r="3061" spans="1:28" s="35" customFormat="1" ht="15.75" x14ac:dyDescent="0.25">
      <c r="A3061" s="72" t="s">
        <v>298</v>
      </c>
      <c r="B3061" s="33" t="s">
        <v>331</v>
      </c>
      <c r="C3061" s="73" t="s">
        <v>95</v>
      </c>
      <c r="D3061" s="43" t="s">
        <v>96</v>
      </c>
      <c r="E3061" s="74"/>
      <c r="F3061" s="74"/>
      <c r="G3061" s="74"/>
      <c r="H3061" s="74"/>
      <c r="I3061" s="54"/>
      <c r="J3061" s="50"/>
      <c r="K3061" s="54"/>
      <c r="L3061" s="55"/>
      <c r="M3061" s="75"/>
      <c r="N3061" s="75"/>
      <c r="O3061" s="74"/>
      <c r="P3061" s="74"/>
      <c r="Q3061" s="57">
        <f t="shared" si="1170"/>
        <v>0</v>
      </c>
      <c r="R3061" s="74"/>
      <c r="S3061" s="53">
        <f>ROUND(R3061/12*3,0)</f>
        <v>0</v>
      </c>
      <c r="T3061" s="58"/>
      <c r="U3061" s="58"/>
      <c r="V3061" s="53">
        <f t="shared" si="1171"/>
        <v>0</v>
      </c>
      <c r="W3061" s="75"/>
      <c r="X3061" s="76"/>
    </row>
    <row r="3062" spans="1:28" s="35" customFormat="1" ht="31.5" x14ac:dyDescent="0.25">
      <c r="A3062" s="72" t="s">
        <v>298</v>
      </c>
      <c r="B3062" s="33" t="s">
        <v>331</v>
      </c>
      <c r="C3062" s="73" t="s">
        <v>86</v>
      </c>
      <c r="D3062" s="43" t="s">
        <v>85</v>
      </c>
      <c r="E3062" s="53">
        <v>2860</v>
      </c>
      <c r="F3062" s="53">
        <f>E3062</f>
        <v>2860</v>
      </c>
      <c r="G3062" s="59">
        <v>6909</v>
      </c>
      <c r="H3062" s="99">
        <v>6909</v>
      </c>
      <c r="I3062" s="119"/>
      <c r="J3062" s="55"/>
      <c r="K3062" s="54"/>
      <c r="L3062" s="55"/>
      <c r="M3062" s="75"/>
      <c r="N3062" s="75"/>
      <c r="O3062" s="74">
        <v>269</v>
      </c>
      <c r="P3062" s="74">
        <v>269</v>
      </c>
      <c r="Q3062" s="57">
        <f t="shared" si="1170"/>
        <v>0</v>
      </c>
      <c r="R3062" s="74">
        <v>4</v>
      </c>
      <c r="S3062" s="53">
        <f>R3062</f>
        <v>4</v>
      </c>
      <c r="T3062" s="58">
        <v>5</v>
      </c>
      <c r="U3062" s="58">
        <v>5</v>
      </c>
      <c r="V3062" s="53">
        <f t="shared" si="1171"/>
        <v>0</v>
      </c>
      <c r="W3062" s="75"/>
      <c r="X3062" s="76"/>
    </row>
    <row r="3063" spans="1:28" s="35" customFormat="1" ht="31.5" x14ac:dyDescent="0.25">
      <c r="A3063" s="72" t="s">
        <v>298</v>
      </c>
      <c r="B3063" s="33" t="s">
        <v>331</v>
      </c>
      <c r="C3063" s="73" t="s">
        <v>102</v>
      </c>
      <c r="D3063" s="39" t="s">
        <v>351</v>
      </c>
      <c r="E3063" s="74"/>
      <c r="F3063" s="74"/>
      <c r="G3063" s="74"/>
      <c r="H3063" s="74"/>
      <c r="I3063" s="54"/>
      <c r="J3063" s="50"/>
      <c r="K3063" s="54"/>
      <c r="L3063" s="55"/>
      <c r="M3063" s="75"/>
      <c r="N3063" s="75"/>
      <c r="O3063" s="74"/>
      <c r="P3063" s="74"/>
      <c r="Q3063" s="57">
        <f t="shared" si="1170"/>
        <v>0</v>
      </c>
      <c r="R3063" s="74"/>
      <c r="S3063" s="53">
        <f>R3063</f>
        <v>0</v>
      </c>
      <c r="T3063" s="58"/>
      <c r="U3063" s="58"/>
      <c r="V3063" s="53">
        <f t="shared" si="1171"/>
        <v>0</v>
      </c>
      <c r="W3063" s="75"/>
      <c r="X3063" s="76"/>
    </row>
    <row r="3064" spans="1:28" s="35" customFormat="1" ht="15.75" x14ac:dyDescent="0.25">
      <c r="A3064" s="72" t="s">
        <v>298</v>
      </c>
      <c r="B3064" s="33" t="s">
        <v>331</v>
      </c>
      <c r="C3064" s="73" t="s">
        <v>89</v>
      </c>
      <c r="D3064" s="43" t="s">
        <v>88</v>
      </c>
      <c r="E3064" s="53"/>
      <c r="F3064" s="53"/>
      <c r="G3064" s="53"/>
      <c r="H3064" s="53"/>
      <c r="I3064" s="55">
        <f>G3064-F3064</f>
        <v>0</v>
      </c>
      <c r="J3064" s="55" t="e">
        <f>ROUND(I3064/F3064*100,2)</f>
        <v>#DIV/0!</v>
      </c>
      <c r="K3064" s="54">
        <f>G3064-F3064</f>
        <v>0</v>
      </c>
      <c r="L3064" s="55" t="e">
        <f>ROUND(K3064*100/-F3064,2)</f>
        <v>#DIV/0!</v>
      </c>
      <c r="M3064" s="75"/>
      <c r="N3064" s="75"/>
      <c r="O3064" s="74"/>
      <c r="P3064" s="74"/>
      <c r="Q3064" s="57">
        <f t="shared" si="1170"/>
        <v>0</v>
      </c>
      <c r="R3064" s="74"/>
      <c r="S3064" s="53">
        <f t="shared" ref="S3064:S3071" si="1172">ROUND(R3064/12*3,0)</f>
        <v>0</v>
      </c>
      <c r="T3064" s="58"/>
      <c r="U3064" s="58"/>
      <c r="V3064" s="53">
        <f t="shared" si="1171"/>
        <v>0</v>
      </c>
      <c r="W3064" s="75"/>
      <c r="X3064" s="76"/>
    </row>
    <row r="3065" spans="1:28" s="35" customFormat="1" ht="15.75" x14ac:dyDescent="0.25">
      <c r="A3065" s="72" t="s">
        <v>298</v>
      </c>
      <c r="B3065" s="33" t="s">
        <v>331</v>
      </c>
      <c r="C3065" s="73" t="s">
        <v>91</v>
      </c>
      <c r="D3065" s="43" t="s">
        <v>90</v>
      </c>
      <c r="E3065" s="53">
        <v>982605</v>
      </c>
      <c r="F3065" s="53">
        <f t="shared" ref="F3065:F3066" si="1173">ROUND(E3065/12*7,0)</f>
        <v>573186</v>
      </c>
      <c r="G3065" s="59">
        <v>570391.02999998827</v>
      </c>
      <c r="H3065" s="99">
        <v>480448</v>
      </c>
      <c r="I3065" s="119"/>
      <c r="J3065" s="55"/>
      <c r="K3065" s="54">
        <f t="shared" ref="K3065:K3066" si="1174">G3065-F3065</f>
        <v>-2794.97000001173</v>
      </c>
      <c r="L3065" s="55">
        <f t="shared" ref="L3065:L3066" si="1175">ROUND(K3065*100/-F3065,2)</f>
        <v>0.49</v>
      </c>
      <c r="M3065" s="75"/>
      <c r="N3065" s="75"/>
      <c r="O3065" s="74"/>
      <c r="P3065" s="74"/>
      <c r="Q3065" s="57">
        <f t="shared" si="1170"/>
        <v>0</v>
      </c>
      <c r="R3065" s="74"/>
      <c r="S3065" s="53">
        <f t="shared" si="1172"/>
        <v>0</v>
      </c>
      <c r="T3065" s="58"/>
      <c r="U3065" s="58"/>
      <c r="V3065" s="53">
        <f t="shared" si="1171"/>
        <v>0</v>
      </c>
      <c r="W3065" s="75"/>
      <c r="X3065" s="76"/>
    </row>
    <row r="3066" spans="1:28" s="35" customFormat="1" ht="15.75" x14ac:dyDescent="0.25">
      <c r="A3066" s="72" t="s">
        <v>298</v>
      </c>
      <c r="B3066" s="33" t="s">
        <v>331</v>
      </c>
      <c r="C3066" s="73" t="s">
        <v>94</v>
      </c>
      <c r="D3066" s="43" t="s">
        <v>97</v>
      </c>
      <c r="E3066" s="53"/>
      <c r="F3066" s="53">
        <f t="shared" si="1173"/>
        <v>0</v>
      </c>
      <c r="G3066" s="59"/>
      <c r="H3066" s="99"/>
      <c r="I3066" s="119">
        <f t="shared" ref="I3066" si="1176">G3066-F3066</f>
        <v>0</v>
      </c>
      <c r="J3066" s="55" t="e">
        <f t="shared" ref="J3066" si="1177">ROUND(I3066/F3066*100,2)</f>
        <v>#DIV/0!</v>
      </c>
      <c r="K3066" s="54">
        <f t="shared" si="1174"/>
        <v>0</v>
      </c>
      <c r="L3066" s="55" t="e">
        <f t="shared" si="1175"/>
        <v>#DIV/0!</v>
      </c>
      <c r="M3066" s="75"/>
      <c r="N3066" s="75"/>
      <c r="O3066" s="74"/>
      <c r="P3066" s="74"/>
      <c r="Q3066" s="57">
        <f t="shared" si="1170"/>
        <v>0</v>
      </c>
      <c r="R3066" s="74"/>
      <c r="S3066" s="53">
        <f t="shared" si="1172"/>
        <v>0</v>
      </c>
      <c r="T3066" s="58"/>
      <c r="U3066" s="58"/>
      <c r="V3066" s="53">
        <f t="shared" si="1171"/>
        <v>0</v>
      </c>
      <c r="W3066" s="75"/>
      <c r="X3066" s="76"/>
    </row>
    <row r="3067" spans="1:28" s="35" customFormat="1" ht="15.75" x14ac:dyDescent="0.25">
      <c r="A3067" s="72" t="s">
        <v>298</v>
      </c>
      <c r="B3067" s="33" t="s">
        <v>331</v>
      </c>
      <c r="C3067" s="73" t="s">
        <v>93</v>
      </c>
      <c r="D3067" s="43" t="s">
        <v>92</v>
      </c>
      <c r="E3067" s="74"/>
      <c r="F3067" s="74"/>
      <c r="G3067" s="74"/>
      <c r="H3067" s="74"/>
      <c r="I3067" s="54"/>
      <c r="J3067" s="50"/>
      <c r="K3067" s="54"/>
      <c r="L3067" s="55"/>
      <c r="M3067" s="75"/>
      <c r="N3067" s="75"/>
      <c r="O3067" s="74"/>
      <c r="P3067" s="74"/>
      <c r="Q3067" s="57">
        <f t="shared" si="1170"/>
        <v>0</v>
      </c>
      <c r="R3067" s="74"/>
      <c r="S3067" s="53">
        <f t="shared" si="1172"/>
        <v>0</v>
      </c>
      <c r="T3067" s="58"/>
      <c r="U3067" s="58"/>
      <c r="V3067" s="53">
        <f t="shared" si="1171"/>
        <v>0</v>
      </c>
      <c r="W3067" s="75"/>
      <c r="X3067" s="76"/>
    </row>
    <row r="3068" spans="1:28" s="35" customFormat="1" ht="31.5" x14ac:dyDescent="0.25">
      <c r="A3068" s="72" t="s">
        <v>298</v>
      </c>
      <c r="B3068" s="33" t="s">
        <v>331</v>
      </c>
      <c r="C3068" s="73" t="s">
        <v>98</v>
      </c>
      <c r="D3068" s="34" t="s">
        <v>99</v>
      </c>
      <c r="E3068" s="74"/>
      <c r="F3068" s="74"/>
      <c r="G3068" s="74"/>
      <c r="H3068" s="74"/>
      <c r="I3068" s="54"/>
      <c r="J3068" s="50"/>
      <c r="K3068" s="54"/>
      <c r="L3068" s="55"/>
      <c r="M3068" s="75"/>
      <c r="N3068" s="75"/>
      <c r="O3068" s="74"/>
      <c r="P3068" s="74"/>
      <c r="Q3068" s="57">
        <f t="shared" si="1170"/>
        <v>0</v>
      </c>
      <c r="R3068" s="74"/>
      <c r="S3068" s="53">
        <f t="shared" si="1172"/>
        <v>0</v>
      </c>
      <c r="T3068" s="58"/>
      <c r="U3068" s="58"/>
      <c r="V3068" s="53">
        <f t="shared" si="1171"/>
        <v>0</v>
      </c>
      <c r="W3068" s="75"/>
      <c r="X3068" s="76"/>
    </row>
    <row r="3069" spans="1:28" s="35" customFormat="1" ht="15.75" x14ac:dyDescent="0.25">
      <c r="A3069" s="72" t="s">
        <v>298</v>
      </c>
      <c r="B3069" s="33" t="s">
        <v>331</v>
      </c>
      <c r="C3069" s="73" t="s">
        <v>100</v>
      </c>
      <c r="D3069" s="34" t="s">
        <v>101</v>
      </c>
      <c r="E3069" s="74"/>
      <c r="F3069" s="74"/>
      <c r="G3069" s="74"/>
      <c r="H3069" s="74"/>
      <c r="I3069" s="54"/>
      <c r="J3069" s="50"/>
      <c r="K3069" s="54"/>
      <c r="L3069" s="55"/>
      <c r="M3069" s="75"/>
      <c r="N3069" s="75"/>
      <c r="O3069" s="74"/>
      <c r="P3069" s="74"/>
      <c r="Q3069" s="57">
        <f t="shared" si="1170"/>
        <v>0</v>
      </c>
      <c r="R3069" s="74"/>
      <c r="S3069" s="53">
        <f t="shared" si="1172"/>
        <v>0</v>
      </c>
      <c r="T3069" s="58"/>
      <c r="U3069" s="58"/>
      <c r="V3069" s="53">
        <f t="shared" si="1171"/>
        <v>0</v>
      </c>
      <c r="W3069" s="75"/>
      <c r="X3069" s="76"/>
    </row>
    <row r="3070" spans="1:28" s="35" customFormat="1" ht="47.25" x14ac:dyDescent="0.25">
      <c r="A3070" s="72" t="s">
        <v>298</v>
      </c>
      <c r="B3070" s="33" t="s">
        <v>331</v>
      </c>
      <c r="C3070" s="73" t="s">
        <v>102</v>
      </c>
      <c r="D3070" s="39" t="s">
        <v>87</v>
      </c>
      <c r="E3070" s="74"/>
      <c r="F3070" s="74"/>
      <c r="G3070" s="74"/>
      <c r="H3070" s="74"/>
      <c r="I3070" s="54"/>
      <c r="J3070" s="50"/>
      <c r="K3070" s="54"/>
      <c r="L3070" s="55"/>
      <c r="M3070" s="75"/>
      <c r="N3070" s="75"/>
      <c r="O3070" s="74"/>
      <c r="P3070" s="74"/>
      <c r="Q3070" s="57">
        <f t="shared" si="1170"/>
        <v>0</v>
      </c>
      <c r="R3070" s="74"/>
      <c r="S3070" s="53">
        <f t="shared" si="1172"/>
        <v>0</v>
      </c>
      <c r="T3070" s="58"/>
      <c r="U3070" s="58"/>
      <c r="V3070" s="53">
        <f t="shared" si="1171"/>
        <v>0</v>
      </c>
      <c r="W3070" s="75"/>
      <c r="X3070" s="76"/>
    </row>
    <row r="3071" spans="1:28" s="35" customFormat="1" ht="63" x14ac:dyDescent="0.25">
      <c r="A3071" s="72" t="s">
        <v>298</v>
      </c>
      <c r="B3071" s="33" t="s">
        <v>331</v>
      </c>
      <c r="C3071" s="73" t="s">
        <v>102</v>
      </c>
      <c r="D3071" s="39" t="s">
        <v>103</v>
      </c>
      <c r="E3071" s="74"/>
      <c r="F3071" s="74"/>
      <c r="G3071" s="74"/>
      <c r="H3071" s="74"/>
      <c r="I3071" s="54"/>
      <c r="J3071" s="50"/>
      <c r="K3071" s="54"/>
      <c r="L3071" s="55"/>
      <c r="M3071" s="75"/>
      <c r="N3071" s="75"/>
      <c r="O3071" s="74"/>
      <c r="P3071" s="74"/>
      <c r="Q3071" s="57">
        <f t="shared" si="1170"/>
        <v>0</v>
      </c>
      <c r="R3071" s="74"/>
      <c r="S3071" s="53">
        <f t="shared" si="1172"/>
        <v>0</v>
      </c>
      <c r="T3071" s="58"/>
      <c r="U3071" s="58"/>
      <c r="V3071" s="53">
        <f t="shared" si="1171"/>
        <v>0</v>
      </c>
      <c r="W3071" s="75"/>
      <c r="X3071" s="76"/>
    </row>
    <row r="3072" spans="1:28" s="35" customFormat="1" ht="31.5" x14ac:dyDescent="0.25">
      <c r="A3072" s="72" t="s">
        <v>298</v>
      </c>
      <c r="B3072" s="33" t="s">
        <v>331</v>
      </c>
      <c r="C3072" s="23" t="s">
        <v>361</v>
      </c>
      <c r="D3072" s="39" t="s">
        <v>362</v>
      </c>
      <c r="E3072" s="53">
        <v>6</v>
      </c>
      <c r="F3072" s="53">
        <f>ROUND(E3072/12*7,0)</f>
        <v>4</v>
      </c>
      <c r="G3072" s="59"/>
      <c r="H3072" s="99"/>
      <c r="I3072" s="119">
        <f>G3072-F3072</f>
        <v>-4</v>
      </c>
      <c r="J3072" s="55">
        <f>ROUND(I3072/F3072*100,2)</f>
        <v>-100</v>
      </c>
      <c r="K3072" s="54">
        <f t="shared" ref="K3072" si="1178">G3072-F3072</f>
        <v>-4</v>
      </c>
      <c r="L3072" s="55">
        <f t="shared" ref="L3072" si="1179">ROUND(K3072*100/-F3072,2)</f>
        <v>100</v>
      </c>
      <c r="M3072" s="75"/>
      <c r="N3072" s="75"/>
      <c r="O3072" s="74"/>
      <c r="P3072" s="74"/>
      <c r="Q3072" s="57"/>
      <c r="R3072" s="74"/>
      <c r="S3072" s="53"/>
      <c r="T3072" s="58"/>
      <c r="U3072" s="58"/>
      <c r="V3072" s="53"/>
      <c r="W3072" s="75"/>
      <c r="X3072" s="76"/>
    </row>
    <row r="3073" spans="1:24" s="35" customFormat="1" ht="15.75" x14ac:dyDescent="0.25">
      <c r="A3073" s="72" t="s">
        <v>298</v>
      </c>
      <c r="B3073" s="33" t="s">
        <v>331</v>
      </c>
      <c r="C3073" s="23" t="s">
        <v>364</v>
      </c>
      <c r="D3073" s="39" t="s">
        <v>363</v>
      </c>
      <c r="E3073" s="74"/>
      <c r="F3073" s="74"/>
      <c r="G3073" s="74"/>
      <c r="H3073" s="74"/>
      <c r="I3073" s="54"/>
      <c r="J3073" s="50"/>
      <c r="K3073" s="54"/>
      <c r="L3073" s="55"/>
      <c r="M3073" s="75"/>
      <c r="N3073" s="75"/>
      <c r="O3073" s="74"/>
      <c r="P3073" s="74"/>
      <c r="Q3073" s="57"/>
      <c r="R3073" s="74"/>
      <c r="S3073" s="53"/>
      <c r="T3073" s="58"/>
      <c r="U3073" s="58"/>
      <c r="V3073" s="53"/>
      <c r="W3073" s="75"/>
      <c r="X3073" s="76"/>
    </row>
    <row r="3074" spans="1:24" s="35" customFormat="1" ht="15.75" x14ac:dyDescent="0.25">
      <c r="A3074" s="72" t="s">
        <v>298</v>
      </c>
      <c r="B3074" s="21">
        <v>2</v>
      </c>
      <c r="C3074" s="73" t="s">
        <v>102</v>
      </c>
      <c r="D3074" s="40" t="s">
        <v>31</v>
      </c>
      <c r="E3074" s="68">
        <f>E3075+E3081+E3136</f>
        <v>1238647</v>
      </c>
      <c r="F3074" s="68">
        <f>F3075+F3081+F3136</f>
        <v>737749.66</v>
      </c>
      <c r="G3074" s="68">
        <f>G3075+G3081+G3136</f>
        <v>935765.75</v>
      </c>
      <c r="H3074" s="68">
        <f>H3075+H3081+H3136</f>
        <v>589115</v>
      </c>
      <c r="I3074" s="126">
        <f>I3075+I3081+I3136</f>
        <v>385213.5</v>
      </c>
      <c r="J3074" s="50">
        <f>ROUND(I3074/F3074*100,2)</f>
        <v>52.21</v>
      </c>
      <c r="K3074" s="126">
        <f>K3075+K3081+K3136</f>
        <v>-188056.09</v>
      </c>
      <c r="L3074" s="55">
        <f>ROUND(K3074*100/-F3074,2)</f>
        <v>25.49</v>
      </c>
      <c r="M3074" s="64">
        <v>80404</v>
      </c>
      <c r="N3074" s="49">
        <f>ROUND(M3074/12*7,2)</f>
        <v>46902.33</v>
      </c>
      <c r="O3074" s="68">
        <f t="shared" ref="O3074:V3074" si="1180">O3075+O3081+O3136</f>
        <v>30546</v>
      </c>
      <c r="P3074" s="68">
        <f t="shared" si="1180"/>
        <v>20464</v>
      </c>
      <c r="Q3074" s="126">
        <f t="shared" si="1180"/>
        <v>10082</v>
      </c>
      <c r="R3074" s="68">
        <f t="shared" si="1180"/>
        <v>678</v>
      </c>
      <c r="S3074" s="64">
        <f t="shared" si="1180"/>
        <v>396</v>
      </c>
      <c r="T3074" s="136">
        <f t="shared" si="1180"/>
        <v>377</v>
      </c>
      <c r="U3074" s="136">
        <f t="shared" si="1180"/>
        <v>319</v>
      </c>
      <c r="V3074" s="53">
        <f t="shared" si="1180"/>
        <v>58</v>
      </c>
      <c r="W3074" s="74"/>
      <c r="X3074" s="76"/>
    </row>
    <row r="3075" spans="1:24" s="35" customFormat="1" ht="23.25" customHeight="1" x14ac:dyDescent="0.25">
      <c r="A3075" s="72" t="s">
        <v>298</v>
      </c>
      <c r="B3075" s="22" t="s">
        <v>332</v>
      </c>
      <c r="C3075" s="73" t="s">
        <v>102</v>
      </c>
      <c r="D3075" s="32" t="s">
        <v>32</v>
      </c>
      <c r="E3075" s="64">
        <f>SUM(E3076:E3080)</f>
        <v>202773</v>
      </c>
      <c r="F3075" s="64">
        <f>SUM(F3076:F3080)</f>
        <v>118147</v>
      </c>
      <c r="G3075" s="64">
        <f>SUM(G3076:G3080)</f>
        <v>164935</v>
      </c>
      <c r="H3075" s="64">
        <f>SUM(H3076:H3080)</f>
        <v>118147</v>
      </c>
      <c r="I3075" s="64">
        <f>SUM(I3076:I3080)</f>
        <v>46788</v>
      </c>
      <c r="J3075" s="50">
        <f>ROUND(I3075/F3075*100,2)</f>
        <v>39.6</v>
      </c>
      <c r="K3075" s="64">
        <f>SUM(K3076:K3080)</f>
        <v>0</v>
      </c>
      <c r="L3075" s="55">
        <f>ROUND(K3075*100/-F3075,2)</f>
        <v>0</v>
      </c>
      <c r="M3075" s="64"/>
      <c r="N3075" s="64"/>
      <c r="O3075" s="64">
        <f t="shared" ref="O3075:V3075" si="1181">SUM(O3076:O3080)</f>
        <v>781</v>
      </c>
      <c r="P3075" s="64">
        <f t="shared" si="1181"/>
        <v>751</v>
      </c>
      <c r="Q3075" s="64">
        <f t="shared" si="1181"/>
        <v>30</v>
      </c>
      <c r="R3075" s="64">
        <f t="shared" si="1181"/>
        <v>209</v>
      </c>
      <c r="S3075" s="64">
        <f t="shared" si="1181"/>
        <v>122</v>
      </c>
      <c r="T3075" s="64">
        <f t="shared" si="1181"/>
        <v>172</v>
      </c>
      <c r="U3075" s="64">
        <f t="shared" si="1181"/>
        <v>171</v>
      </c>
      <c r="V3075" s="64">
        <f t="shared" si="1181"/>
        <v>1</v>
      </c>
      <c r="W3075" s="64"/>
      <c r="X3075" s="76"/>
    </row>
    <row r="3076" spans="1:24" s="35" customFormat="1" ht="15.75" x14ac:dyDescent="0.25">
      <c r="A3076" s="157" t="s">
        <v>298</v>
      </c>
      <c r="B3076" s="33" t="s">
        <v>332</v>
      </c>
      <c r="C3076" s="73" t="s">
        <v>109</v>
      </c>
      <c r="D3076" s="34" t="s">
        <v>106</v>
      </c>
      <c r="E3076" s="53">
        <v>202773</v>
      </c>
      <c r="F3076" s="53">
        <f>16817*3+16924*4</f>
        <v>118147</v>
      </c>
      <c r="G3076" s="99">
        <v>164935</v>
      </c>
      <c r="H3076" s="99">
        <v>118147</v>
      </c>
      <c r="I3076" s="119">
        <f>G3076-F3076</f>
        <v>46788</v>
      </c>
      <c r="J3076" s="55">
        <f>ROUND(I3076/F3076*100,2)</f>
        <v>39.6</v>
      </c>
      <c r="K3076" s="54"/>
      <c r="L3076" s="55"/>
      <c r="M3076" s="75"/>
      <c r="N3076" s="75"/>
      <c r="O3076" s="74">
        <v>781</v>
      </c>
      <c r="P3076" s="74">
        <v>751</v>
      </c>
      <c r="Q3076" s="59">
        <f>O3076-P3076</f>
        <v>30</v>
      </c>
      <c r="R3076" s="74">
        <v>209</v>
      </c>
      <c r="S3076" s="53">
        <f>ROUND(R3076/12*7,0)</f>
        <v>122</v>
      </c>
      <c r="T3076" s="58">
        <v>172</v>
      </c>
      <c r="U3076" s="58">
        <v>171</v>
      </c>
      <c r="V3076" s="53">
        <f>T3076-U3076</f>
        <v>1</v>
      </c>
      <c r="W3076" s="75"/>
      <c r="X3076" s="76"/>
    </row>
    <row r="3077" spans="1:24" s="35" customFormat="1" ht="31.5" x14ac:dyDescent="0.25">
      <c r="A3077" s="72" t="s">
        <v>298</v>
      </c>
      <c r="B3077" s="33" t="s">
        <v>332</v>
      </c>
      <c r="C3077" s="73" t="s">
        <v>110</v>
      </c>
      <c r="D3077" s="34" t="s">
        <v>114</v>
      </c>
      <c r="E3077" s="74"/>
      <c r="F3077" s="74"/>
      <c r="G3077" s="74"/>
      <c r="H3077" s="74"/>
      <c r="I3077" s="54"/>
      <c r="J3077" s="50"/>
      <c r="K3077" s="54"/>
      <c r="L3077" s="55"/>
      <c r="M3077" s="75"/>
      <c r="N3077" s="75"/>
      <c r="O3077" s="74"/>
      <c r="P3077" s="74"/>
      <c r="Q3077" s="57">
        <f>O3077-P3077</f>
        <v>0</v>
      </c>
      <c r="R3077" s="74"/>
      <c r="S3077" s="53">
        <f>ROUND(R3077/12*3,0)</f>
        <v>0</v>
      </c>
      <c r="T3077" s="58"/>
      <c r="U3077" s="58"/>
      <c r="V3077" s="53">
        <f>T3077-U3077</f>
        <v>0</v>
      </c>
      <c r="W3077" s="75"/>
      <c r="X3077" s="76"/>
    </row>
    <row r="3078" spans="1:24" s="35" customFormat="1" ht="15.75" x14ac:dyDescent="0.25">
      <c r="A3078" s="72" t="s">
        <v>298</v>
      </c>
      <c r="B3078" s="33" t="s">
        <v>332</v>
      </c>
      <c r="C3078" s="73" t="s">
        <v>111</v>
      </c>
      <c r="D3078" s="34" t="s">
        <v>115</v>
      </c>
      <c r="E3078" s="74"/>
      <c r="F3078" s="74"/>
      <c r="G3078" s="74"/>
      <c r="H3078" s="74"/>
      <c r="I3078" s="54"/>
      <c r="J3078" s="50"/>
      <c r="K3078" s="54"/>
      <c r="L3078" s="55"/>
      <c r="M3078" s="75"/>
      <c r="N3078" s="75"/>
      <c r="O3078" s="74"/>
      <c r="P3078" s="74"/>
      <c r="Q3078" s="57">
        <f>O3078-P3078</f>
        <v>0</v>
      </c>
      <c r="R3078" s="74"/>
      <c r="S3078" s="53">
        <f>ROUND(R3078/12*3,0)</f>
        <v>0</v>
      </c>
      <c r="T3078" s="58"/>
      <c r="U3078" s="58"/>
      <c r="V3078" s="53">
        <f>T3078-U3078</f>
        <v>0</v>
      </c>
      <c r="W3078" s="75"/>
      <c r="X3078" s="76"/>
    </row>
    <row r="3079" spans="1:24" s="35" customFormat="1" ht="31.5" x14ac:dyDescent="0.25">
      <c r="A3079" s="72" t="s">
        <v>298</v>
      </c>
      <c r="B3079" s="33" t="s">
        <v>332</v>
      </c>
      <c r="C3079" s="73" t="s">
        <v>113</v>
      </c>
      <c r="D3079" s="34" t="s">
        <v>116</v>
      </c>
      <c r="E3079" s="74"/>
      <c r="F3079" s="74"/>
      <c r="G3079" s="74"/>
      <c r="H3079" s="74"/>
      <c r="I3079" s="54"/>
      <c r="J3079" s="50"/>
      <c r="K3079" s="54"/>
      <c r="L3079" s="55"/>
      <c r="M3079" s="75"/>
      <c r="N3079" s="75"/>
      <c r="O3079" s="74"/>
      <c r="P3079" s="74"/>
      <c r="Q3079" s="57">
        <f>O3079-P3079</f>
        <v>0</v>
      </c>
      <c r="R3079" s="74"/>
      <c r="S3079" s="53">
        <f>ROUND(R3079/12*3,0)</f>
        <v>0</v>
      </c>
      <c r="T3079" s="58"/>
      <c r="U3079" s="58"/>
      <c r="V3079" s="53">
        <f>T3079-U3079</f>
        <v>0</v>
      </c>
      <c r="W3079" s="75"/>
      <c r="X3079" s="76"/>
    </row>
    <row r="3080" spans="1:24" s="35" customFormat="1" ht="15.75" x14ac:dyDescent="0.25">
      <c r="A3080" s="72" t="s">
        <v>298</v>
      </c>
      <c r="B3080" s="33" t="s">
        <v>332</v>
      </c>
      <c r="C3080" s="73" t="s">
        <v>112</v>
      </c>
      <c r="D3080" s="34" t="s">
        <v>117</v>
      </c>
      <c r="E3080" s="74"/>
      <c r="F3080" s="74"/>
      <c r="G3080" s="74"/>
      <c r="H3080" s="74"/>
      <c r="I3080" s="54"/>
      <c r="J3080" s="50"/>
      <c r="K3080" s="54"/>
      <c r="L3080" s="55"/>
      <c r="M3080" s="75"/>
      <c r="N3080" s="75"/>
      <c r="O3080" s="74"/>
      <c r="P3080" s="74"/>
      <c r="Q3080" s="57">
        <f>O3080-P3080</f>
        <v>0</v>
      </c>
      <c r="R3080" s="74"/>
      <c r="S3080" s="53">
        <f>ROUND(R3080/12*3,0)</f>
        <v>0</v>
      </c>
      <c r="T3080" s="58"/>
      <c r="U3080" s="58"/>
      <c r="V3080" s="53">
        <f>T3080-U3080</f>
        <v>0</v>
      </c>
      <c r="W3080" s="75"/>
      <c r="X3080" s="76"/>
    </row>
    <row r="3081" spans="1:24" s="35" customFormat="1" ht="15.75" x14ac:dyDescent="0.25">
      <c r="A3081" s="72" t="s">
        <v>298</v>
      </c>
      <c r="B3081" s="22" t="s">
        <v>333</v>
      </c>
      <c r="C3081" s="73" t="s">
        <v>102</v>
      </c>
      <c r="D3081" s="41" t="s">
        <v>33</v>
      </c>
      <c r="E3081" s="64">
        <f>SUM(E3082:E3135)</f>
        <v>862518</v>
      </c>
      <c r="F3081" s="64">
        <f>SUM(F3082:F3135)</f>
        <v>502621.66000000003</v>
      </c>
      <c r="G3081" s="64">
        <f>SUM(G3082:G3135)</f>
        <v>561331</v>
      </c>
      <c r="H3081" s="64">
        <f>SUM(H3082:H3135)</f>
        <v>329038</v>
      </c>
      <c r="I3081" s="64">
        <f>SUM(I3082:I3135)</f>
        <v>243793.59</v>
      </c>
      <c r="J3081" s="50">
        <f>ROUND(I3081/F3081*100,2)</f>
        <v>48.5</v>
      </c>
      <c r="K3081" s="64">
        <f>SUM(K3082:K3135)</f>
        <v>-185084.25</v>
      </c>
      <c r="L3081" s="55">
        <f>ROUND(K3081*100/-F3081,2)</f>
        <v>36.82</v>
      </c>
      <c r="M3081" s="64"/>
      <c r="N3081" s="64"/>
      <c r="O3081" s="64">
        <f t="shared" ref="O3081:V3081" si="1182">SUM(O3082:O3135)</f>
        <v>29765</v>
      </c>
      <c r="P3081" s="64">
        <f t="shared" si="1182"/>
        <v>19713</v>
      </c>
      <c r="Q3081" s="64">
        <f t="shared" si="1182"/>
        <v>10052</v>
      </c>
      <c r="R3081" s="64">
        <f t="shared" si="1182"/>
        <v>469</v>
      </c>
      <c r="S3081" s="64">
        <f t="shared" si="1182"/>
        <v>274</v>
      </c>
      <c r="T3081" s="64">
        <f t="shared" si="1182"/>
        <v>205</v>
      </c>
      <c r="U3081" s="64">
        <f t="shared" si="1182"/>
        <v>148</v>
      </c>
      <c r="V3081" s="64">
        <f t="shared" si="1182"/>
        <v>57</v>
      </c>
      <c r="W3081" s="64"/>
      <c r="X3081" s="76"/>
    </row>
    <row r="3082" spans="1:24" s="35" customFormat="1" ht="31.5" x14ac:dyDescent="0.25">
      <c r="A3082" s="72" t="s">
        <v>298</v>
      </c>
      <c r="B3082" s="33" t="s">
        <v>333</v>
      </c>
      <c r="C3082" s="78" t="s">
        <v>139</v>
      </c>
      <c r="D3082" s="43" t="s">
        <v>119</v>
      </c>
      <c r="E3082" s="74">
        <v>750</v>
      </c>
      <c r="F3082" s="53">
        <f t="shared" ref="F3082:F3083" si="1183">ROUND(E3082/12*7,2)</f>
        <v>437.5</v>
      </c>
      <c r="G3082" s="99">
        <v>1498</v>
      </c>
      <c r="H3082" s="99">
        <v>749</v>
      </c>
      <c r="I3082" s="119">
        <f t="shared" ref="I3082:I3083" si="1184">G3082-F3082</f>
        <v>1060.5</v>
      </c>
      <c r="J3082" s="55">
        <f t="shared" ref="J3082:J3083" si="1185">ROUND(I3082/F3082*100,2)</f>
        <v>242.4</v>
      </c>
      <c r="K3082" s="54"/>
      <c r="L3082" s="55"/>
      <c r="M3082" s="75"/>
      <c r="N3082" s="75"/>
      <c r="O3082" s="74"/>
      <c r="P3082" s="74"/>
      <c r="Q3082" s="59">
        <f t="shared" ref="Q3082:Q3113" si="1186">O3082-P3082</f>
        <v>0</v>
      </c>
      <c r="R3082" s="75">
        <v>1</v>
      </c>
      <c r="S3082" s="53">
        <f t="shared" ref="S3082:S3083" si="1187">ROUND(R3082/12*7,0)</f>
        <v>1</v>
      </c>
      <c r="T3082" s="58">
        <v>2</v>
      </c>
      <c r="U3082" s="58">
        <v>1</v>
      </c>
      <c r="V3082" s="53">
        <f t="shared" ref="V3082:V3113" si="1188">T3082-U3082</f>
        <v>1</v>
      </c>
      <c r="W3082" s="75"/>
      <c r="X3082" s="76"/>
    </row>
    <row r="3083" spans="1:24" s="35" customFormat="1" ht="47.25" x14ac:dyDescent="0.25">
      <c r="A3083" s="72" t="s">
        <v>298</v>
      </c>
      <c r="B3083" s="33" t="s">
        <v>333</v>
      </c>
      <c r="C3083" s="78" t="s">
        <v>140</v>
      </c>
      <c r="D3083" s="43" t="s">
        <v>120</v>
      </c>
      <c r="E3083" s="74">
        <v>5898</v>
      </c>
      <c r="F3083" s="53">
        <f t="shared" si="1183"/>
        <v>3440.5</v>
      </c>
      <c r="G3083" s="99">
        <v>7431</v>
      </c>
      <c r="H3083" s="99">
        <v>2569</v>
      </c>
      <c r="I3083" s="119">
        <f t="shared" si="1184"/>
        <v>3990.5</v>
      </c>
      <c r="J3083" s="55">
        <f t="shared" si="1185"/>
        <v>115.99</v>
      </c>
      <c r="K3083" s="54"/>
      <c r="L3083" s="55"/>
      <c r="M3083" s="75"/>
      <c r="N3083" s="75"/>
      <c r="O3083" s="74">
        <v>301</v>
      </c>
      <c r="P3083" s="74">
        <v>84</v>
      </c>
      <c r="Q3083" s="57">
        <f t="shared" si="1186"/>
        <v>217</v>
      </c>
      <c r="R3083" s="75">
        <v>11</v>
      </c>
      <c r="S3083" s="53">
        <f t="shared" si="1187"/>
        <v>6</v>
      </c>
      <c r="T3083" s="58">
        <v>8</v>
      </c>
      <c r="U3083" s="58">
        <v>6</v>
      </c>
      <c r="V3083" s="53">
        <f t="shared" si="1188"/>
        <v>2</v>
      </c>
      <c r="W3083" s="75"/>
      <c r="X3083" s="76"/>
    </row>
    <row r="3084" spans="1:24" s="35" customFormat="1" ht="31.5" x14ac:dyDescent="0.25">
      <c r="A3084" s="72" t="s">
        <v>298</v>
      </c>
      <c r="B3084" s="33" t="s">
        <v>333</v>
      </c>
      <c r="C3084" s="78" t="s">
        <v>141</v>
      </c>
      <c r="D3084" s="43" t="s">
        <v>142</v>
      </c>
      <c r="E3084" s="74"/>
      <c r="F3084" s="74"/>
      <c r="G3084" s="74"/>
      <c r="H3084" s="74"/>
      <c r="I3084" s="54"/>
      <c r="J3084" s="50"/>
      <c r="K3084" s="54"/>
      <c r="L3084" s="55"/>
      <c r="M3084" s="75"/>
      <c r="N3084" s="75"/>
      <c r="O3084" s="74"/>
      <c r="P3084" s="74"/>
      <c r="Q3084" s="57">
        <f t="shared" si="1186"/>
        <v>0</v>
      </c>
      <c r="R3084" s="74"/>
      <c r="S3084" s="53">
        <f t="shared" ref="S3084:S3104" si="1189">ROUND(R3084/12*3,0)</f>
        <v>0</v>
      </c>
      <c r="T3084" s="58"/>
      <c r="U3084" s="58"/>
      <c r="V3084" s="53">
        <f t="shared" si="1188"/>
        <v>0</v>
      </c>
      <c r="W3084" s="75"/>
      <c r="X3084" s="76"/>
    </row>
    <row r="3085" spans="1:24" s="35" customFormat="1" ht="31.5" x14ac:dyDescent="0.25">
      <c r="A3085" s="72" t="s">
        <v>298</v>
      </c>
      <c r="B3085" s="33" t="s">
        <v>333</v>
      </c>
      <c r="C3085" s="78" t="s">
        <v>143</v>
      </c>
      <c r="D3085" s="43" t="s">
        <v>144</v>
      </c>
      <c r="E3085" s="74"/>
      <c r="F3085" s="74"/>
      <c r="G3085" s="74"/>
      <c r="H3085" s="74"/>
      <c r="I3085" s="54"/>
      <c r="J3085" s="50"/>
      <c r="K3085" s="54"/>
      <c r="L3085" s="55"/>
      <c r="M3085" s="75"/>
      <c r="N3085" s="75"/>
      <c r="O3085" s="74"/>
      <c r="P3085" s="74"/>
      <c r="Q3085" s="57">
        <f t="shared" si="1186"/>
        <v>0</v>
      </c>
      <c r="R3085" s="74"/>
      <c r="S3085" s="53">
        <f t="shared" si="1189"/>
        <v>0</v>
      </c>
      <c r="T3085" s="58"/>
      <c r="U3085" s="58"/>
      <c r="V3085" s="53">
        <f t="shared" si="1188"/>
        <v>0</v>
      </c>
      <c r="W3085" s="75"/>
      <c r="X3085" s="76"/>
    </row>
    <row r="3086" spans="1:24" s="35" customFormat="1" ht="15.75" x14ac:dyDescent="0.25">
      <c r="A3086" s="72" t="s">
        <v>298</v>
      </c>
      <c r="B3086" s="33" t="s">
        <v>333</v>
      </c>
      <c r="C3086" s="78" t="s">
        <v>145</v>
      </c>
      <c r="D3086" s="43" t="s">
        <v>146</v>
      </c>
      <c r="E3086" s="74"/>
      <c r="F3086" s="74"/>
      <c r="G3086" s="74"/>
      <c r="H3086" s="74"/>
      <c r="I3086" s="54"/>
      <c r="J3086" s="50"/>
      <c r="K3086" s="54"/>
      <c r="L3086" s="55"/>
      <c r="M3086" s="75"/>
      <c r="N3086" s="75"/>
      <c r="O3086" s="74"/>
      <c r="P3086" s="74"/>
      <c r="Q3086" s="57">
        <f t="shared" si="1186"/>
        <v>0</v>
      </c>
      <c r="R3086" s="74"/>
      <c r="S3086" s="53">
        <f t="shared" si="1189"/>
        <v>0</v>
      </c>
      <c r="T3086" s="58"/>
      <c r="U3086" s="58"/>
      <c r="V3086" s="53">
        <f t="shared" si="1188"/>
        <v>0</v>
      </c>
      <c r="W3086" s="75"/>
      <c r="X3086" s="76"/>
    </row>
    <row r="3087" spans="1:24" s="35" customFormat="1" ht="15.75" x14ac:dyDescent="0.25">
      <c r="A3087" s="72" t="s">
        <v>298</v>
      </c>
      <c r="B3087" s="33" t="s">
        <v>333</v>
      </c>
      <c r="C3087" s="78" t="s">
        <v>147</v>
      </c>
      <c r="D3087" s="43" t="s">
        <v>148</v>
      </c>
      <c r="E3087" s="74"/>
      <c r="F3087" s="74"/>
      <c r="G3087" s="74"/>
      <c r="H3087" s="74"/>
      <c r="I3087" s="54"/>
      <c r="J3087" s="50"/>
      <c r="K3087" s="54"/>
      <c r="L3087" s="55"/>
      <c r="M3087" s="75"/>
      <c r="N3087" s="75"/>
      <c r="O3087" s="74"/>
      <c r="P3087" s="74"/>
      <c r="Q3087" s="57">
        <f t="shared" si="1186"/>
        <v>0</v>
      </c>
      <c r="R3087" s="74"/>
      <c r="S3087" s="53">
        <f t="shared" si="1189"/>
        <v>0</v>
      </c>
      <c r="T3087" s="58"/>
      <c r="U3087" s="58"/>
      <c r="V3087" s="53">
        <f t="shared" si="1188"/>
        <v>0</v>
      </c>
      <c r="W3087" s="75"/>
      <c r="X3087" s="76"/>
    </row>
    <row r="3088" spans="1:24" s="35" customFormat="1" ht="78.75" x14ac:dyDescent="0.25">
      <c r="A3088" s="72" t="s">
        <v>298</v>
      </c>
      <c r="B3088" s="33" t="s">
        <v>333</v>
      </c>
      <c r="C3088" s="78" t="s">
        <v>149</v>
      </c>
      <c r="D3088" s="43" t="s">
        <v>150</v>
      </c>
      <c r="E3088" s="74"/>
      <c r="F3088" s="74"/>
      <c r="G3088" s="74"/>
      <c r="H3088" s="74"/>
      <c r="I3088" s="54"/>
      <c r="J3088" s="50"/>
      <c r="K3088" s="54"/>
      <c r="L3088" s="55"/>
      <c r="M3088" s="75"/>
      <c r="N3088" s="75"/>
      <c r="O3088" s="74"/>
      <c r="P3088" s="74"/>
      <c r="Q3088" s="57">
        <f t="shared" si="1186"/>
        <v>0</v>
      </c>
      <c r="R3088" s="74"/>
      <c r="S3088" s="53">
        <f t="shared" si="1189"/>
        <v>0</v>
      </c>
      <c r="T3088" s="58"/>
      <c r="U3088" s="58"/>
      <c r="V3088" s="53">
        <f t="shared" si="1188"/>
        <v>0</v>
      </c>
      <c r="W3088" s="75"/>
      <c r="X3088" s="76"/>
    </row>
    <row r="3089" spans="1:24" s="35" customFormat="1" ht="31.5" x14ac:dyDescent="0.25">
      <c r="A3089" s="72" t="s">
        <v>298</v>
      </c>
      <c r="B3089" s="33" t="s">
        <v>333</v>
      </c>
      <c r="C3089" s="78" t="s">
        <v>130</v>
      </c>
      <c r="D3089" s="43" t="s">
        <v>151</v>
      </c>
      <c r="E3089" s="74"/>
      <c r="F3089" s="74"/>
      <c r="G3089" s="74"/>
      <c r="H3089" s="74"/>
      <c r="I3089" s="54"/>
      <c r="J3089" s="50"/>
      <c r="K3089" s="54"/>
      <c r="L3089" s="55"/>
      <c r="M3089" s="75"/>
      <c r="N3089" s="75"/>
      <c r="O3089" s="74"/>
      <c r="P3089" s="74"/>
      <c r="Q3089" s="57">
        <f t="shared" si="1186"/>
        <v>0</v>
      </c>
      <c r="R3089" s="74"/>
      <c r="S3089" s="53">
        <f t="shared" si="1189"/>
        <v>0</v>
      </c>
      <c r="T3089" s="58"/>
      <c r="U3089" s="58"/>
      <c r="V3089" s="53">
        <f t="shared" si="1188"/>
        <v>0</v>
      </c>
      <c r="W3089" s="75"/>
      <c r="X3089" s="76"/>
    </row>
    <row r="3090" spans="1:24" s="35" customFormat="1" ht="47.25" x14ac:dyDescent="0.25">
      <c r="A3090" s="72" t="s">
        <v>298</v>
      </c>
      <c r="B3090" s="33" t="s">
        <v>333</v>
      </c>
      <c r="C3090" s="78" t="s">
        <v>174</v>
      </c>
      <c r="D3090" s="43" t="s">
        <v>175</v>
      </c>
      <c r="E3090" s="74"/>
      <c r="F3090" s="74"/>
      <c r="G3090" s="74"/>
      <c r="H3090" s="74"/>
      <c r="I3090" s="54"/>
      <c r="J3090" s="50"/>
      <c r="K3090" s="54"/>
      <c r="L3090" s="55"/>
      <c r="M3090" s="75"/>
      <c r="N3090" s="75"/>
      <c r="O3090" s="74"/>
      <c r="P3090" s="74"/>
      <c r="Q3090" s="57">
        <f t="shared" si="1186"/>
        <v>0</v>
      </c>
      <c r="R3090" s="74"/>
      <c r="S3090" s="53">
        <f t="shared" si="1189"/>
        <v>0</v>
      </c>
      <c r="T3090" s="58"/>
      <c r="U3090" s="58"/>
      <c r="V3090" s="53">
        <f t="shared" si="1188"/>
        <v>0</v>
      </c>
      <c r="W3090" s="75"/>
      <c r="X3090" s="76"/>
    </row>
    <row r="3091" spans="1:24" s="35" customFormat="1" ht="31.5" x14ac:dyDescent="0.25">
      <c r="A3091" s="72" t="s">
        <v>298</v>
      </c>
      <c r="B3091" s="33" t="s">
        <v>333</v>
      </c>
      <c r="C3091" s="78" t="s">
        <v>129</v>
      </c>
      <c r="D3091" s="43" t="s">
        <v>152</v>
      </c>
      <c r="E3091" s="74"/>
      <c r="F3091" s="74"/>
      <c r="G3091" s="74"/>
      <c r="H3091" s="74"/>
      <c r="I3091" s="54"/>
      <c r="J3091" s="50"/>
      <c r="K3091" s="54"/>
      <c r="L3091" s="55"/>
      <c r="M3091" s="75"/>
      <c r="N3091" s="75"/>
      <c r="O3091" s="74"/>
      <c r="P3091" s="74"/>
      <c r="Q3091" s="57">
        <f t="shared" si="1186"/>
        <v>0</v>
      </c>
      <c r="R3091" s="74"/>
      <c r="S3091" s="53">
        <f t="shared" si="1189"/>
        <v>0</v>
      </c>
      <c r="T3091" s="58"/>
      <c r="U3091" s="58"/>
      <c r="V3091" s="53">
        <f t="shared" si="1188"/>
        <v>0</v>
      </c>
      <c r="W3091" s="75"/>
      <c r="X3091" s="76"/>
    </row>
    <row r="3092" spans="1:24" s="35" customFormat="1" ht="31.5" x14ac:dyDescent="0.25">
      <c r="A3092" s="72" t="s">
        <v>298</v>
      </c>
      <c r="B3092" s="33" t="s">
        <v>333</v>
      </c>
      <c r="C3092" s="78" t="s">
        <v>176</v>
      </c>
      <c r="D3092" s="43" t="s">
        <v>177</v>
      </c>
      <c r="E3092" s="74"/>
      <c r="F3092" s="74"/>
      <c r="G3092" s="74"/>
      <c r="H3092" s="74"/>
      <c r="I3092" s="54"/>
      <c r="J3092" s="50"/>
      <c r="K3092" s="54"/>
      <c r="L3092" s="55"/>
      <c r="M3092" s="75"/>
      <c r="N3092" s="75"/>
      <c r="O3092" s="74"/>
      <c r="P3092" s="74"/>
      <c r="Q3092" s="57">
        <f t="shared" si="1186"/>
        <v>0</v>
      </c>
      <c r="R3092" s="74"/>
      <c r="S3092" s="53">
        <f t="shared" si="1189"/>
        <v>0</v>
      </c>
      <c r="T3092" s="58"/>
      <c r="U3092" s="58"/>
      <c r="V3092" s="53">
        <f t="shared" si="1188"/>
        <v>0</v>
      </c>
      <c r="W3092" s="75"/>
      <c r="X3092" s="76"/>
    </row>
    <row r="3093" spans="1:24" s="35" customFormat="1" ht="15.75" x14ac:dyDescent="0.25">
      <c r="A3093" s="72" t="s">
        <v>298</v>
      </c>
      <c r="B3093" s="33" t="s">
        <v>333</v>
      </c>
      <c r="C3093" s="78" t="s">
        <v>131</v>
      </c>
      <c r="D3093" s="43" t="s">
        <v>153</v>
      </c>
      <c r="E3093" s="74"/>
      <c r="F3093" s="74"/>
      <c r="G3093" s="74"/>
      <c r="H3093" s="74"/>
      <c r="I3093" s="54"/>
      <c r="J3093" s="50"/>
      <c r="K3093" s="54"/>
      <c r="L3093" s="55"/>
      <c r="M3093" s="75"/>
      <c r="N3093" s="75"/>
      <c r="O3093" s="74"/>
      <c r="P3093" s="74"/>
      <c r="Q3093" s="57">
        <f t="shared" si="1186"/>
        <v>0</v>
      </c>
      <c r="R3093" s="74"/>
      <c r="S3093" s="53">
        <f t="shared" si="1189"/>
        <v>0</v>
      </c>
      <c r="T3093" s="58"/>
      <c r="U3093" s="58"/>
      <c r="V3093" s="53">
        <f t="shared" si="1188"/>
        <v>0</v>
      </c>
      <c r="W3093" s="75"/>
      <c r="X3093" s="76"/>
    </row>
    <row r="3094" spans="1:24" s="35" customFormat="1" ht="31.5" x14ac:dyDescent="0.25">
      <c r="A3094" s="72" t="s">
        <v>298</v>
      </c>
      <c r="B3094" s="33" t="s">
        <v>333</v>
      </c>
      <c r="C3094" s="78" t="s">
        <v>178</v>
      </c>
      <c r="D3094" s="43" t="s">
        <v>179</v>
      </c>
      <c r="E3094" s="74"/>
      <c r="F3094" s="74"/>
      <c r="G3094" s="74"/>
      <c r="H3094" s="74"/>
      <c r="I3094" s="54"/>
      <c r="J3094" s="50"/>
      <c r="K3094" s="54"/>
      <c r="L3094" s="55"/>
      <c r="M3094" s="75"/>
      <c r="N3094" s="75"/>
      <c r="O3094" s="74"/>
      <c r="P3094" s="74"/>
      <c r="Q3094" s="57">
        <f t="shared" si="1186"/>
        <v>0</v>
      </c>
      <c r="R3094" s="74"/>
      <c r="S3094" s="53">
        <f t="shared" si="1189"/>
        <v>0</v>
      </c>
      <c r="T3094" s="58"/>
      <c r="U3094" s="58"/>
      <c r="V3094" s="53">
        <f t="shared" si="1188"/>
        <v>0</v>
      </c>
      <c r="W3094" s="75"/>
      <c r="X3094" s="76"/>
    </row>
    <row r="3095" spans="1:24" s="35" customFormat="1" ht="31.5" x14ac:dyDescent="0.25">
      <c r="A3095" s="72" t="s">
        <v>298</v>
      </c>
      <c r="B3095" s="33" t="s">
        <v>333</v>
      </c>
      <c r="C3095" s="78" t="s">
        <v>132</v>
      </c>
      <c r="D3095" s="43" t="s">
        <v>154</v>
      </c>
      <c r="E3095" s="74"/>
      <c r="F3095" s="74"/>
      <c r="G3095" s="74"/>
      <c r="H3095" s="74"/>
      <c r="I3095" s="54"/>
      <c r="J3095" s="50"/>
      <c r="K3095" s="54"/>
      <c r="L3095" s="55"/>
      <c r="M3095" s="75"/>
      <c r="N3095" s="75"/>
      <c r="O3095" s="74"/>
      <c r="P3095" s="74"/>
      <c r="Q3095" s="57">
        <f t="shared" si="1186"/>
        <v>0</v>
      </c>
      <c r="R3095" s="74"/>
      <c r="S3095" s="53">
        <f t="shared" si="1189"/>
        <v>0</v>
      </c>
      <c r="T3095" s="58"/>
      <c r="U3095" s="58"/>
      <c r="V3095" s="53">
        <f t="shared" si="1188"/>
        <v>0</v>
      </c>
      <c r="W3095" s="75"/>
      <c r="X3095" s="76"/>
    </row>
    <row r="3096" spans="1:24" s="35" customFormat="1" ht="15.75" x14ac:dyDescent="0.25">
      <c r="A3096" s="72" t="s">
        <v>298</v>
      </c>
      <c r="B3096" s="33" t="s">
        <v>333</v>
      </c>
      <c r="C3096" s="78" t="s">
        <v>133</v>
      </c>
      <c r="D3096" s="43" t="s">
        <v>155</v>
      </c>
      <c r="E3096" s="74"/>
      <c r="F3096" s="74"/>
      <c r="G3096" s="74"/>
      <c r="H3096" s="74"/>
      <c r="I3096" s="54"/>
      <c r="J3096" s="50"/>
      <c r="K3096" s="54"/>
      <c r="L3096" s="55"/>
      <c r="M3096" s="75"/>
      <c r="N3096" s="75"/>
      <c r="O3096" s="74"/>
      <c r="P3096" s="74"/>
      <c r="Q3096" s="57">
        <f t="shared" si="1186"/>
        <v>0</v>
      </c>
      <c r="R3096" s="74"/>
      <c r="S3096" s="53">
        <f t="shared" si="1189"/>
        <v>0</v>
      </c>
      <c r="T3096" s="58"/>
      <c r="U3096" s="58"/>
      <c r="V3096" s="53">
        <f t="shared" si="1188"/>
        <v>0</v>
      </c>
      <c r="W3096" s="75"/>
      <c r="X3096" s="76"/>
    </row>
    <row r="3097" spans="1:24" s="35" customFormat="1" ht="15.75" x14ac:dyDescent="0.25">
      <c r="A3097" s="72" t="s">
        <v>298</v>
      </c>
      <c r="B3097" s="33" t="s">
        <v>333</v>
      </c>
      <c r="C3097" s="78" t="s">
        <v>135</v>
      </c>
      <c r="D3097" s="43" t="s">
        <v>156</v>
      </c>
      <c r="E3097" s="74"/>
      <c r="F3097" s="74"/>
      <c r="G3097" s="74"/>
      <c r="H3097" s="74"/>
      <c r="I3097" s="54"/>
      <c r="J3097" s="50"/>
      <c r="K3097" s="54"/>
      <c r="L3097" s="55"/>
      <c r="M3097" s="75"/>
      <c r="N3097" s="75"/>
      <c r="O3097" s="74"/>
      <c r="P3097" s="74"/>
      <c r="Q3097" s="57">
        <f t="shared" si="1186"/>
        <v>0</v>
      </c>
      <c r="R3097" s="74"/>
      <c r="S3097" s="53">
        <f t="shared" si="1189"/>
        <v>0</v>
      </c>
      <c r="T3097" s="58"/>
      <c r="U3097" s="58"/>
      <c r="V3097" s="53">
        <f t="shared" si="1188"/>
        <v>0</v>
      </c>
      <c r="W3097" s="75"/>
      <c r="X3097" s="76"/>
    </row>
    <row r="3098" spans="1:24" s="35" customFormat="1" ht="31.5" x14ac:dyDescent="0.25">
      <c r="A3098" s="72" t="s">
        <v>298</v>
      </c>
      <c r="B3098" s="33" t="s">
        <v>333</v>
      </c>
      <c r="C3098" s="78" t="s">
        <v>136</v>
      </c>
      <c r="D3098" s="43" t="s">
        <v>157</v>
      </c>
      <c r="E3098" s="74"/>
      <c r="F3098" s="74"/>
      <c r="G3098" s="74"/>
      <c r="H3098" s="74"/>
      <c r="I3098" s="54"/>
      <c r="J3098" s="50"/>
      <c r="K3098" s="54"/>
      <c r="L3098" s="55"/>
      <c r="M3098" s="75"/>
      <c r="N3098" s="75"/>
      <c r="O3098" s="74"/>
      <c r="P3098" s="74"/>
      <c r="Q3098" s="57">
        <f t="shared" si="1186"/>
        <v>0</v>
      </c>
      <c r="R3098" s="74"/>
      <c r="S3098" s="53">
        <f t="shared" si="1189"/>
        <v>0</v>
      </c>
      <c r="T3098" s="58"/>
      <c r="U3098" s="58"/>
      <c r="V3098" s="53">
        <f t="shared" si="1188"/>
        <v>0</v>
      </c>
      <c r="W3098" s="75"/>
      <c r="X3098" s="76"/>
    </row>
    <row r="3099" spans="1:24" s="35" customFormat="1" ht="47.25" x14ac:dyDescent="0.25">
      <c r="A3099" s="72" t="s">
        <v>298</v>
      </c>
      <c r="B3099" s="33" t="s">
        <v>333</v>
      </c>
      <c r="C3099" s="78" t="s">
        <v>134</v>
      </c>
      <c r="D3099" s="43" t="s">
        <v>158</v>
      </c>
      <c r="E3099" s="74"/>
      <c r="F3099" s="74"/>
      <c r="G3099" s="74"/>
      <c r="H3099" s="74"/>
      <c r="I3099" s="54"/>
      <c r="J3099" s="50"/>
      <c r="K3099" s="54"/>
      <c r="L3099" s="55"/>
      <c r="M3099" s="75"/>
      <c r="N3099" s="75"/>
      <c r="O3099" s="74"/>
      <c r="P3099" s="74"/>
      <c r="Q3099" s="57">
        <f t="shared" si="1186"/>
        <v>0</v>
      </c>
      <c r="R3099" s="74"/>
      <c r="S3099" s="53">
        <f t="shared" si="1189"/>
        <v>0</v>
      </c>
      <c r="T3099" s="58"/>
      <c r="U3099" s="58"/>
      <c r="V3099" s="53">
        <f t="shared" si="1188"/>
        <v>0</v>
      </c>
      <c r="W3099" s="75"/>
      <c r="X3099" s="76"/>
    </row>
    <row r="3100" spans="1:24" s="35" customFormat="1" ht="15.75" x14ac:dyDescent="0.25">
      <c r="A3100" s="72" t="s">
        <v>298</v>
      </c>
      <c r="B3100" s="33" t="s">
        <v>333</v>
      </c>
      <c r="C3100" s="78" t="s">
        <v>138</v>
      </c>
      <c r="D3100" s="43" t="s">
        <v>159</v>
      </c>
      <c r="E3100" s="74"/>
      <c r="F3100" s="74"/>
      <c r="G3100" s="74"/>
      <c r="H3100" s="74"/>
      <c r="I3100" s="54"/>
      <c r="J3100" s="50"/>
      <c r="K3100" s="54"/>
      <c r="L3100" s="55"/>
      <c r="M3100" s="75"/>
      <c r="N3100" s="75"/>
      <c r="O3100" s="74"/>
      <c r="P3100" s="74"/>
      <c r="Q3100" s="57">
        <f t="shared" si="1186"/>
        <v>0</v>
      </c>
      <c r="R3100" s="74"/>
      <c r="S3100" s="53">
        <f t="shared" si="1189"/>
        <v>0</v>
      </c>
      <c r="T3100" s="58"/>
      <c r="U3100" s="58"/>
      <c r="V3100" s="53">
        <f t="shared" si="1188"/>
        <v>0</v>
      </c>
      <c r="W3100" s="75"/>
      <c r="X3100" s="76"/>
    </row>
    <row r="3101" spans="1:24" s="35" customFormat="1" ht="15.75" x14ac:dyDescent="0.25">
      <c r="A3101" s="72" t="s">
        <v>298</v>
      </c>
      <c r="B3101" s="33" t="s">
        <v>333</v>
      </c>
      <c r="C3101" s="78" t="s">
        <v>180</v>
      </c>
      <c r="D3101" s="43" t="s">
        <v>181</v>
      </c>
      <c r="E3101" s="74"/>
      <c r="F3101" s="74"/>
      <c r="G3101" s="74"/>
      <c r="H3101" s="74"/>
      <c r="I3101" s="54"/>
      <c r="J3101" s="50"/>
      <c r="K3101" s="54"/>
      <c r="L3101" s="55"/>
      <c r="M3101" s="75"/>
      <c r="N3101" s="75"/>
      <c r="O3101" s="74"/>
      <c r="P3101" s="74"/>
      <c r="Q3101" s="57">
        <f t="shared" si="1186"/>
        <v>0</v>
      </c>
      <c r="R3101" s="74"/>
      <c r="S3101" s="53">
        <f t="shared" si="1189"/>
        <v>0</v>
      </c>
      <c r="T3101" s="58"/>
      <c r="U3101" s="58"/>
      <c r="V3101" s="53">
        <f t="shared" si="1188"/>
        <v>0</v>
      </c>
      <c r="W3101" s="75"/>
      <c r="X3101" s="76"/>
    </row>
    <row r="3102" spans="1:24" s="35" customFormat="1" ht="31.5" x14ac:dyDescent="0.25">
      <c r="A3102" s="72" t="s">
        <v>298</v>
      </c>
      <c r="B3102" s="33" t="s">
        <v>333</v>
      </c>
      <c r="C3102" s="78" t="s">
        <v>137</v>
      </c>
      <c r="D3102" s="43" t="s">
        <v>160</v>
      </c>
      <c r="E3102" s="74"/>
      <c r="F3102" s="74"/>
      <c r="G3102" s="74"/>
      <c r="H3102" s="74"/>
      <c r="I3102" s="54"/>
      <c r="J3102" s="50"/>
      <c r="K3102" s="54"/>
      <c r="L3102" s="55"/>
      <c r="M3102" s="75"/>
      <c r="N3102" s="75"/>
      <c r="O3102" s="74"/>
      <c r="P3102" s="74"/>
      <c r="Q3102" s="57">
        <f t="shared" si="1186"/>
        <v>0</v>
      </c>
      <c r="R3102" s="74"/>
      <c r="S3102" s="53">
        <f t="shared" si="1189"/>
        <v>0</v>
      </c>
      <c r="T3102" s="58"/>
      <c r="U3102" s="58"/>
      <c r="V3102" s="53">
        <f t="shared" si="1188"/>
        <v>0</v>
      </c>
      <c r="W3102" s="75"/>
      <c r="X3102" s="76"/>
    </row>
    <row r="3103" spans="1:24" s="35" customFormat="1" ht="15.75" x14ac:dyDescent="0.25">
      <c r="A3103" s="72" t="s">
        <v>298</v>
      </c>
      <c r="B3103" s="33" t="s">
        <v>333</v>
      </c>
      <c r="C3103" s="78" t="s">
        <v>127</v>
      </c>
      <c r="D3103" s="43" t="s">
        <v>161</v>
      </c>
      <c r="E3103" s="74"/>
      <c r="F3103" s="74"/>
      <c r="G3103" s="74"/>
      <c r="H3103" s="74"/>
      <c r="I3103" s="54"/>
      <c r="J3103" s="50"/>
      <c r="K3103" s="54"/>
      <c r="L3103" s="55"/>
      <c r="M3103" s="75"/>
      <c r="N3103" s="75"/>
      <c r="O3103" s="74"/>
      <c r="P3103" s="74"/>
      <c r="Q3103" s="57">
        <f t="shared" si="1186"/>
        <v>0</v>
      </c>
      <c r="R3103" s="74"/>
      <c r="S3103" s="53">
        <f t="shared" si="1189"/>
        <v>0</v>
      </c>
      <c r="T3103" s="58"/>
      <c r="U3103" s="58"/>
      <c r="V3103" s="53">
        <f t="shared" si="1188"/>
        <v>0</v>
      </c>
      <c r="W3103" s="75"/>
      <c r="X3103" s="76"/>
    </row>
    <row r="3104" spans="1:24" s="35" customFormat="1" ht="31.5" x14ac:dyDescent="0.25">
      <c r="A3104" s="72" t="s">
        <v>298</v>
      </c>
      <c r="B3104" s="33" t="s">
        <v>333</v>
      </c>
      <c r="C3104" s="78" t="s">
        <v>126</v>
      </c>
      <c r="D3104" s="43" t="s">
        <v>162</v>
      </c>
      <c r="E3104" s="74"/>
      <c r="F3104" s="74"/>
      <c r="G3104" s="74"/>
      <c r="H3104" s="74"/>
      <c r="I3104" s="54"/>
      <c r="J3104" s="50"/>
      <c r="K3104" s="54"/>
      <c r="L3104" s="55"/>
      <c r="M3104" s="75"/>
      <c r="N3104" s="75"/>
      <c r="O3104" s="74"/>
      <c r="P3104" s="74"/>
      <c r="Q3104" s="57">
        <f t="shared" si="1186"/>
        <v>0</v>
      </c>
      <c r="R3104" s="74"/>
      <c r="S3104" s="53">
        <f t="shared" si="1189"/>
        <v>0</v>
      </c>
      <c r="T3104" s="58"/>
      <c r="U3104" s="58"/>
      <c r="V3104" s="53">
        <f t="shared" si="1188"/>
        <v>0</v>
      </c>
      <c r="W3104" s="75"/>
      <c r="X3104" s="76"/>
    </row>
    <row r="3105" spans="1:24" s="35" customFormat="1" ht="15.75" x14ac:dyDescent="0.25">
      <c r="A3105" s="72" t="s">
        <v>298</v>
      </c>
      <c r="B3105" s="33" t="s">
        <v>333</v>
      </c>
      <c r="C3105" s="78" t="s">
        <v>122</v>
      </c>
      <c r="D3105" s="43" t="s">
        <v>163</v>
      </c>
      <c r="E3105" s="74">
        <v>115261</v>
      </c>
      <c r="F3105" s="53">
        <f t="shared" ref="F3105:F3106" si="1190">ROUND(E3105/12*7,2)</f>
        <v>67235.58</v>
      </c>
      <c r="G3105" s="99">
        <v>123494</v>
      </c>
      <c r="H3105" s="99">
        <v>90562</v>
      </c>
      <c r="I3105" s="119">
        <f t="shared" ref="I3105:I3106" si="1191">G3105-F3105</f>
        <v>56258.42</v>
      </c>
      <c r="J3105" s="55">
        <f t="shared" ref="J3105:J3106" si="1192">ROUND(I3105/F3105*100,2)</f>
        <v>83.67</v>
      </c>
      <c r="K3105" s="54"/>
      <c r="L3105" s="55"/>
      <c r="M3105" s="75"/>
      <c r="N3105" s="75"/>
      <c r="O3105" s="74">
        <v>6208</v>
      </c>
      <c r="P3105" s="74">
        <v>4272</v>
      </c>
      <c r="Q3105" s="57">
        <f t="shared" si="1186"/>
        <v>1936</v>
      </c>
      <c r="R3105" s="75">
        <v>14</v>
      </c>
      <c r="S3105" s="53">
        <f t="shared" ref="S3105:S3106" si="1193">ROUND(R3105/12*7,0)</f>
        <v>8</v>
      </c>
      <c r="T3105" s="58">
        <v>15</v>
      </c>
      <c r="U3105" s="58">
        <v>11</v>
      </c>
      <c r="V3105" s="53">
        <f t="shared" si="1188"/>
        <v>4</v>
      </c>
      <c r="W3105" s="75"/>
      <c r="X3105" s="76"/>
    </row>
    <row r="3106" spans="1:24" s="35" customFormat="1" ht="15.75" x14ac:dyDescent="0.25">
      <c r="A3106" s="72" t="s">
        <v>298</v>
      </c>
      <c r="B3106" s="33" t="s">
        <v>333</v>
      </c>
      <c r="C3106" s="78" t="s">
        <v>123</v>
      </c>
      <c r="D3106" s="43" t="s">
        <v>164</v>
      </c>
      <c r="E3106" s="74">
        <v>20905</v>
      </c>
      <c r="F3106" s="53">
        <f t="shared" si="1190"/>
        <v>12194.58</v>
      </c>
      <c r="G3106" s="99">
        <v>20906</v>
      </c>
      <c r="H3106" s="99">
        <v>17919</v>
      </c>
      <c r="I3106" s="119">
        <f t="shared" si="1191"/>
        <v>8711.42</v>
      </c>
      <c r="J3106" s="55">
        <f t="shared" si="1192"/>
        <v>71.44</v>
      </c>
      <c r="K3106" s="54"/>
      <c r="L3106" s="55"/>
      <c r="M3106" s="75"/>
      <c r="N3106" s="75"/>
      <c r="O3106" s="74">
        <v>740</v>
      </c>
      <c r="P3106" s="74">
        <v>566</v>
      </c>
      <c r="Q3106" s="57">
        <f t="shared" si="1186"/>
        <v>174</v>
      </c>
      <c r="R3106" s="75">
        <v>7</v>
      </c>
      <c r="S3106" s="53">
        <f t="shared" si="1193"/>
        <v>4</v>
      </c>
      <c r="T3106" s="58">
        <v>7</v>
      </c>
      <c r="U3106" s="58">
        <v>6</v>
      </c>
      <c r="V3106" s="53">
        <f t="shared" si="1188"/>
        <v>1</v>
      </c>
      <c r="W3106" s="75"/>
      <c r="X3106" s="76"/>
    </row>
    <row r="3107" spans="1:24" s="35" customFormat="1" ht="15.75" x14ac:dyDescent="0.25">
      <c r="A3107" s="72" t="s">
        <v>298</v>
      </c>
      <c r="B3107" s="33" t="s">
        <v>333</v>
      </c>
      <c r="C3107" s="78" t="s">
        <v>182</v>
      </c>
      <c r="D3107" s="43" t="s">
        <v>183</v>
      </c>
      <c r="E3107" s="74"/>
      <c r="F3107" s="74"/>
      <c r="G3107" s="74"/>
      <c r="H3107" s="74"/>
      <c r="I3107" s="54"/>
      <c r="J3107" s="50"/>
      <c r="K3107" s="54"/>
      <c r="L3107" s="55"/>
      <c r="M3107" s="75"/>
      <c r="N3107" s="75"/>
      <c r="O3107" s="74"/>
      <c r="P3107" s="74"/>
      <c r="Q3107" s="57">
        <f t="shared" si="1186"/>
        <v>0</v>
      </c>
      <c r="R3107" s="74"/>
      <c r="S3107" s="53">
        <f t="shared" ref="S3107:S3117" si="1194">ROUND(R3107/12*3,0)</f>
        <v>0</v>
      </c>
      <c r="T3107" s="58"/>
      <c r="U3107" s="58"/>
      <c r="V3107" s="53">
        <f t="shared" si="1188"/>
        <v>0</v>
      </c>
      <c r="W3107" s="75"/>
      <c r="X3107" s="76"/>
    </row>
    <row r="3108" spans="1:24" s="35" customFormat="1" ht="15.75" x14ac:dyDescent="0.25">
      <c r="A3108" s="72" t="s">
        <v>298</v>
      </c>
      <c r="B3108" s="33" t="s">
        <v>333</v>
      </c>
      <c r="C3108" s="78" t="s">
        <v>184</v>
      </c>
      <c r="D3108" s="43" t="s">
        <v>185</v>
      </c>
      <c r="E3108" s="74"/>
      <c r="F3108" s="74"/>
      <c r="G3108" s="74"/>
      <c r="H3108" s="74"/>
      <c r="I3108" s="54"/>
      <c r="J3108" s="50"/>
      <c r="K3108" s="54"/>
      <c r="L3108" s="55"/>
      <c r="M3108" s="75"/>
      <c r="N3108" s="75"/>
      <c r="O3108" s="74"/>
      <c r="P3108" s="74"/>
      <c r="Q3108" s="57">
        <f t="shared" si="1186"/>
        <v>0</v>
      </c>
      <c r="R3108" s="74"/>
      <c r="S3108" s="53">
        <f t="shared" si="1194"/>
        <v>0</v>
      </c>
      <c r="T3108" s="58"/>
      <c r="U3108" s="58"/>
      <c r="V3108" s="53">
        <f t="shared" si="1188"/>
        <v>0</v>
      </c>
      <c r="W3108" s="75"/>
      <c r="X3108" s="76"/>
    </row>
    <row r="3109" spans="1:24" s="35" customFormat="1" ht="15.75" x14ac:dyDescent="0.25">
      <c r="A3109" s="72" t="s">
        <v>298</v>
      </c>
      <c r="B3109" s="33" t="s">
        <v>333</v>
      </c>
      <c r="C3109" s="78" t="s">
        <v>186</v>
      </c>
      <c r="D3109" s="43" t="s">
        <v>187</v>
      </c>
      <c r="E3109" s="74"/>
      <c r="F3109" s="74"/>
      <c r="G3109" s="74"/>
      <c r="H3109" s="74"/>
      <c r="I3109" s="54"/>
      <c r="J3109" s="50"/>
      <c r="K3109" s="54"/>
      <c r="L3109" s="55"/>
      <c r="M3109" s="75"/>
      <c r="N3109" s="75"/>
      <c r="O3109" s="74"/>
      <c r="P3109" s="74"/>
      <c r="Q3109" s="57">
        <f t="shared" si="1186"/>
        <v>0</v>
      </c>
      <c r="R3109" s="74"/>
      <c r="S3109" s="53">
        <f t="shared" si="1194"/>
        <v>0</v>
      </c>
      <c r="T3109" s="58"/>
      <c r="U3109" s="58"/>
      <c r="V3109" s="53">
        <f t="shared" si="1188"/>
        <v>0</v>
      </c>
      <c r="W3109" s="75"/>
      <c r="X3109" s="76"/>
    </row>
    <row r="3110" spans="1:24" s="35" customFormat="1" ht="31.5" x14ac:dyDescent="0.25">
      <c r="A3110" s="72" t="s">
        <v>298</v>
      </c>
      <c r="B3110" s="33" t="s">
        <v>333</v>
      </c>
      <c r="C3110" s="78" t="s">
        <v>188</v>
      </c>
      <c r="D3110" s="43" t="s">
        <v>189</v>
      </c>
      <c r="E3110" s="74"/>
      <c r="F3110" s="74"/>
      <c r="G3110" s="74"/>
      <c r="H3110" s="74"/>
      <c r="I3110" s="54"/>
      <c r="J3110" s="50"/>
      <c r="K3110" s="54"/>
      <c r="L3110" s="55"/>
      <c r="M3110" s="75"/>
      <c r="N3110" s="75"/>
      <c r="O3110" s="74"/>
      <c r="P3110" s="74"/>
      <c r="Q3110" s="57">
        <f t="shared" si="1186"/>
        <v>0</v>
      </c>
      <c r="R3110" s="74"/>
      <c r="S3110" s="53">
        <f t="shared" si="1194"/>
        <v>0</v>
      </c>
      <c r="T3110" s="58"/>
      <c r="U3110" s="58"/>
      <c r="V3110" s="53">
        <f t="shared" si="1188"/>
        <v>0</v>
      </c>
      <c r="W3110" s="75"/>
      <c r="X3110" s="76"/>
    </row>
    <row r="3111" spans="1:24" s="35" customFormat="1" ht="15.75" x14ac:dyDescent="0.25">
      <c r="A3111" s="72" t="s">
        <v>298</v>
      </c>
      <c r="B3111" s="33" t="s">
        <v>333</v>
      </c>
      <c r="C3111" s="78" t="s">
        <v>124</v>
      </c>
      <c r="D3111" s="43" t="s">
        <v>165</v>
      </c>
      <c r="E3111" s="74"/>
      <c r="F3111" s="74"/>
      <c r="G3111" s="74"/>
      <c r="H3111" s="74"/>
      <c r="I3111" s="54"/>
      <c r="J3111" s="50"/>
      <c r="K3111" s="54"/>
      <c r="L3111" s="55"/>
      <c r="M3111" s="75"/>
      <c r="N3111" s="75"/>
      <c r="O3111" s="74"/>
      <c r="P3111" s="74"/>
      <c r="Q3111" s="57">
        <f t="shared" si="1186"/>
        <v>0</v>
      </c>
      <c r="R3111" s="74"/>
      <c r="S3111" s="53">
        <f t="shared" si="1194"/>
        <v>0</v>
      </c>
      <c r="T3111" s="58"/>
      <c r="U3111" s="58"/>
      <c r="V3111" s="53">
        <f t="shared" si="1188"/>
        <v>0</v>
      </c>
      <c r="W3111" s="75"/>
      <c r="X3111" s="76"/>
    </row>
    <row r="3112" spans="1:24" s="35" customFormat="1" ht="15.75" x14ac:dyDescent="0.25">
      <c r="A3112" s="72" t="s">
        <v>298</v>
      </c>
      <c r="B3112" s="33" t="s">
        <v>333</v>
      </c>
      <c r="C3112" s="78" t="s">
        <v>125</v>
      </c>
      <c r="D3112" s="43" t="s">
        <v>166</v>
      </c>
      <c r="E3112" s="74"/>
      <c r="F3112" s="74"/>
      <c r="G3112" s="74"/>
      <c r="H3112" s="74"/>
      <c r="I3112" s="54"/>
      <c r="J3112" s="50"/>
      <c r="K3112" s="54"/>
      <c r="L3112" s="55"/>
      <c r="M3112" s="75"/>
      <c r="N3112" s="75"/>
      <c r="O3112" s="74"/>
      <c r="P3112" s="74"/>
      <c r="Q3112" s="57">
        <f t="shared" si="1186"/>
        <v>0</v>
      </c>
      <c r="R3112" s="74"/>
      <c r="S3112" s="53">
        <f t="shared" si="1194"/>
        <v>0</v>
      </c>
      <c r="T3112" s="58"/>
      <c r="U3112" s="58"/>
      <c r="V3112" s="53">
        <f t="shared" si="1188"/>
        <v>0</v>
      </c>
      <c r="W3112" s="75"/>
      <c r="X3112" s="76"/>
    </row>
    <row r="3113" spans="1:24" s="35" customFormat="1" ht="47.25" x14ac:dyDescent="0.25">
      <c r="A3113" s="72" t="s">
        <v>298</v>
      </c>
      <c r="B3113" s="33" t="s">
        <v>333</v>
      </c>
      <c r="C3113" s="78" t="s">
        <v>34</v>
      </c>
      <c r="D3113" s="43" t="s">
        <v>167</v>
      </c>
      <c r="E3113" s="74"/>
      <c r="F3113" s="74"/>
      <c r="G3113" s="74"/>
      <c r="H3113" s="74"/>
      <c r="I3113" s="54"/>
      <c r="J3113" s="50"/>
      <c r="K3113" s="54"/>
      <c r="L3113" s="55"/>
      <c r="M3113" s="75"/>
      <c r="N3113" s="75"/>
      <c r="O3113" s="74"/>
      <c r="P3113" s="74"/>
      <c r="Q3113" s="57">
        <f t="shared" si="1186"/>
        <v>0</v>
      </c>
      <c r="R3113" s="74"/>
      <c r="S3113" s="53">
        <f t="shared" si="1194"/>
        <v>0</v>
      </c>
      <c r="T3113" s="58"/>
      <c r="U3113" s="58"/>
      <c r="V3113" s="53">
        <f t="shared" si="1188"/>
        <v>0</v>
      </c>
      <c r="W3113" s="75"/>
      <c r="X3113" s="76"/>
    </row>
    <row r="3114" spans="1:24" s="35" customFormat="1" ht="15.75" x14ac:dyDescent="0.25">
      <c r="A3114" s="72" t="s">
        <v>298</v>
      </c>
      <c r="B3114" s="33" t="s">
        <v>333</v>
      </c>
      <c r="C3114" s="78" t="s">
        <v>35</v>
      </c>
      <c r="D3114" s="43" t="s">
        <v>168</v>
      </c>
      <c r="E3114" s="74"/>
      <c r="F3114" s="74"/>
      <c r="G3114" s="74"/>
      <c r="H3114" s="74"/>
      <c r="I3114" s="54"/>
      <c r="J3114" s="50"/>
      <c r="K3114" s="54"/>
      <c r="L3114" s="55"/>
      <c r="M3114" s="75"/>
      <c r="N3114" s="75"/>
      <c r="O3114" s="74"/>
      <c r="P3114" s="74"/>
      <c r="Q3114" s="57">
        <f t="shared" ref="Q3114:Q3134" si="1195">O3114-P3114</f>
        <v>0</v>
      </c>
      <c r="R3114" s="74"/>
      <c r="S3114" s="53">
        <f t="shared" si="1194"/>
        <v>0</v>
      </c>
      <c r="T3114" s="58"/>
      <c r="U3114" s="58"/>
      <c r="V3114" s="53">
        <f t="shared" ref="V3114:V3134" si="1196">T3114-U3114</f>
        <v>0</v>
      </c>
      <c r="W3114" s="75"/>
      <c r="X3114" s="76"/>
    </row>
    <row r="3115" spans="1:24" s="35" customFormat="1" ht="31.5" x14ac:dyDescent="0.25">
      <c r="A3115" s="72" t="s">
        <v>298</v>
      </c>
      <c r="B3115" s="33" t="s">
        <v>333</v>
      </c>
      <c r="C3115" s="78" t="s">
        <v>36</v>
      </c>
      <c r="D3115" s="43" t="s">
        <v>190</v>
      </c>
      <c r="E3115" s="74"/>
      <c r="F3115" s="74"/>
      <c r="G3115" s="74"/>
      <c r="H3115" s="74"/>
      <c r="I3115" s="54"/>
      <c r="J3115" s="50"/>
      <c r="K3115" s="54"/>
      <c r="L3115" s="55"/>
      <c r="M3115" s="75"/>
      <c r="N3115" s="75"/>
      <c r="O3115" s="74"/>
      <c r="P3115" s="74"/>
      <c r="Q3115" s="57">
        <f t="shared" si="1195"/>
        <v>0</v>
      </c>
      <c r="R3115" s="74"/>
      <c r="S3115" s="53">
        <f t="shared" si="1194"/>
        <v>0</v>
      </c>
      <c r="T3115" s="58"/>
      <c r="U3115" s="58"/>
      <c r="V3115" s="53">
        <f t="shared" si="1196"/>
        <v>0</v>
      </c>
      <c r="W3115" s="75"/>
      <c r="X3115" s="76"/>
    </row>
    <row r="3116" spans="1:24" s="35" customFormat="1" ht="31.5" x14ac:dyDescent="0.25">
      <c r="A3116" s="72" t="s">
        <v>298</v>
      </c>
      <c r="B3116" s="33" t="s">
        <v>333</v>
      </c>
      <c r="C3116" s="78" t="s">
        <v>37</v>
      </c>
      <c r="D3116" s="43" t="s">
        <v>191</v>
      </c>
      <c r="E3116" s="74"/>
      <c r="F3116" s="74"/>
      <c r="G3116" s="74"/>
      <c r="H3116" s="74"/>
      <c r="I3116" s="54"/>
      <c r="J3116" s="50"/>
      <c r="K3116" s="54"/>
      <c r="L3116" s="55"/>
      <c r="M3116" s="75"/>
      <c r="N3116" s="75"/>
      <c r="O3116" s="74"/>
      <c r="P3116" s="74"/>
      <c r="Q3116" s="57">
        <f t="shared" si="1195"/>
        <v>0</v>
      </c>
      <c r="R3116" s="74"/>
      <c r="S3116" s="53">
        <f t="shared" si="1194"/>
        <v>0</v>
      </c>
      <c r="T3116" s="58"/>
      <c r="U3116" s="58"/>
      <c r="V3116" s="53">
        <f t="shared" si="1196"/>
        <v>0</v>
      </c>
      <c r="W3116" s="75"/>
      <c r="X3116" s="76"/>
    </row>
    <row r="3117" spans="1:24" s="35" customFormat="1" ht="31.5" x14ac:dyDescent="0.25">
      <c r="A3117" s="72" t="s">
        <v>298</v>
      </c>
      <c r="B3117" s="33" t="s">
        <v>333</v>
      </c>
      <c r="C3117" s="78" t="s">
        <v>38</v>
      </c>
      <c r="D3117" s="43" t="s">
        <v>169</v>
      </c>
      <c r="E3117" s="74"/>
      <c r="F3117" s="74"/>
      <c r="G3117" s="74"/>
      <c r="H3117" s="74"/>
      <c r="I3117" s="54"/>
      <c r="J3117" s="50"/>
      <c r="K3117" s="54"/>
      <c r="L3117" s="55"/>
      <c r="M3117" s="75"/>
      <c r="N3117" s="75"/>
      <c r="O3117" s="74"/>
      <c r="P3117" s="74"/>
      <c r="Q3117" s="57">
        <f t="shared" si="1195"/>
        <v>0</v>
      </c>
      <c r="R3117" s="74"/>
      <c r="S3117" s="53">
        <f t="shared" si="1194"/>
        <v>0</v>
      </c>
      <c r="T3117" s="58"/>
      <c r="U3117" s="58"/>
      <c r="V3117" s="53">
        <f t="shared" si="1196"/>
        <v>0</v>
      </c>
      <c r="W3117" s="75"/>
      <c r="X3117" s="76"/>
    </row>
    <row r="3118" spans="1:24" s="35" customFormat="1" ht="15.75" x14ac:dyDescent="0.25">
      <c r="A3118" s="72" t="s">
        <v>298</v>
      </c>
      <c r="B3118" s="33" t="s">
        <v>333</v>
      </c>
      <c r="C3118" s="78" t="s">
        <v>39</v>
      </c>
      <c r="D3118" s="43" t="s">
        <v>170</v>
      </c>
      <c r="E3118" s="74">
        <v>562797</v>
      </c>
      <c r="F3118" s="53">
        <f>ROUND(E3118/12*7,2)</f>
        <v>328298.25</v>
      </c>
      <c r="G3118" s="99">
        <v>146297</v>
      </c>
      <c r="H3118" s="99">
        <v>146297</v>
      </c>
      <c r="I3118" s="119"/>
      <c r="J3118" s="55"/>
      <c r="K3118" s="54">
        <f>G3118-F3118</f>
        <v>-182001.25</v>
      </c>
      <c r="L3118" s="55">
        <f>ROUND(K3118*100/-F3118,2)</f>
        <v>55.44</v>
      </c>
      <c r="M3118" s="75"/>
      <c r="N3118" s="75"/>
      <c r="O3118" s="74">
        <v>11736</v>
      </c>
      <c r="P3118" s="74">
        <v>11736</v>
      </c>
      <c r="Q3118" s="57">
        <f t="shared" si="1195"/>
        <v>0</v>
      </c>
      <c r="R3118" s="75">
        <v>377</v>
      </c>
      <c r="S3118" s="53">
        <f>ROUND(R3118/12*7,0)</f>
        <v>220</v>
      </c>
      <c r="T3118" s="58">
        <v>98</v>
      </c>
      <c r="U3118" s="58">
        <v>98</v>
      </c>
      <c r="V3118" s="53">
        <f t="shared" si="1196"/>
        <v>0</v>
      </c>
      <c r="W3118" s="75"/>
      <c r="X3118" s="76"/>
    </row>
    <row r="3119" spans="1:24" s="35" customFormat="1" ht="47.25" x14ac:dyDescent="0.25">
      <c r="A3119" s="72" t="s">
        <v>298</v>
      </c>
      <c r="B3119" s="33" t="s">
        <v>333</v>
      </c>
      <c r="C3119" s="78" t="s">
        <v>40</v>
      </c>
      <c r="D3119" s="43" t="s">
        <v>172</v>
      </c>
      <c r="E3119" s="74"/>
      <c r="F3119" s="74"/>
      <c r="G3119" s="74"/>
      <c r="H3119" s="74"/>
      <c r="I3119" s="54"/>
      <c r="J3119" s="50"/>
      <c r="K3119" s="54"/>
      <c r="L3119" s="55"/>
      <c r="M3119" s="75"/>
      <c r="N3119" s="75"/>
      <c r="O3119" s="74"/>
      <c r="P3119" s="74"/>
      <c r="Q3119" s="57">
        <f t="shared" si="1195"/>
        <v>0</v>
      </c>
      <c r="R3119" s="74"/>
      <c r="S3119" s="53">
        <f t="shared" ref="S3119:S3129" si="1197">ROUND(R3119/12*3,0)</f>
        <v>0</v>
      </c>
      <c r="T3119" s="58"/>
      <c r="U3119" s="58"/>
      <c r="V3119" s="53">
        <f t="shared" si="1196"/>
        <v>0</v>
      </c>
      <c r="W3119" s="75"/>
      <c r="X3119" s="76"/>
    </row>
    <row r="3120" spans="1:24" s="35" customFormat="1" ht="15.75" x14ac:dyDescent="0.25">
      <c r="A3120" s="72" t="s">
        <v>298</v>
      </c>
      <c r="B3120" s="33" t="s">
        <v>333</v>
      </c>
      <c r="C3120" s="78" t="s">
        <v>41</v>
      </c>
      <c r="D3120" s="43" t="s">
        <v>171</v>
      </c>
      <c r="E3120" s="74"/>
      <c r="F3120" s="74"/>
      <c r="G3120" s="74"/>
      <c r="H3120" s="74"/>
      <c r="I3120" s="54"/>
      <c r="J3120" s="50"/>
      <c r="K3120" s="54"/>
      <c r="L3120" s="55"/>
      <c r="M3120" s="75"/>
      <c r="N3120" s="75"/>
      <c r="O3120" s="74"/>
      <c r="P3120" s="74"/>
      <c r="Q3120" s="57">
        <f t="shared" si="1195"/>
        <v>0</v>
      </c>
      <c r="R3120" s="74"/>
      <c r="S3120" s="53">
        <f t="shared" si="1197"/>
        <v>0</v>
      </c>
      <c r="T3120" s="58"/>
      <c r="U3120" s="58"/>
      <c r="V3120" s="53">
        <f t="shared" si="1196"/>
        <v>0</v>
      </c>
      <c r="W3120" s="75"/>
      <c r="X3120" s="76"/>
    </row>
    <row r="3121" spans="1:26" s="35" customFormat="1" ht="15.75" x14ac:dyDescent="0.25">
      <c r="A3121" s="72" t="s">
        <v>298</v>
      </c>
      <c r="B3121" s="33" t="s">
        <v>333</v>
      </c>
      <c r="C3121" s="78" t="s">
        <v>42</v>
      </c>
      <c r="D3121" s="43" t="s">
        <v>192</v>
      </c>
      <c r="E3121" s="74"/>
      <c r="F3121" s="74"/>
      <c r="G3121" s="74"/>
      <c r="H3121" s="74"/>
      <c r="I3121" s="54"/>
      <c r="J3121" s="50"/>
      <c r="K3121" s="54"/>
      <c r="L3121" s="55"/>
      <c r="M3121" s="75"/>
      <c r="N3121" s="75"/>
      <c r="O3121" s="74"/>
      <c r="P3121" s="74"/>
      <c r="Q3121" s="57">
        <f t="shared" si="1195"/>
        <v>0</v>
      </c>
      <c r="R3121" s="74"/>
      <c r="S3121" s="53">
        <f t="shared" si="1197"/>
        <v>0</v>
      </c>
      <c r="T3121" s="58"/>
      <c r="U3121" s="58"/>
      <c r="V3121" s="53">
        <f t="shared" si="1196"/>
        <v>0</v>
      </c>
      <c r="W3121" s="75"/>
      <c r="X3121" s="76"/>
    </row>
    <row r="3122" spans="1:26" s="35" customFormat="1" ht="15.75" x14ac:dyDescent="0.25">
      <c r="A3122" s="72" t="s">
        <v>298</v>
      </c>
      <c r="B3122" s="33" t="s">
        <v>333</v>
      </c>
      <c r="C3122" s="78" t="s">
        <v>43</v>
      </c>
      <c r="D3122" s="43" t="s">
        <v>193</v>
      </c>
      <c r="E3122" s="74"/>
      <c r="F3122" s="74"/>
      <c r="G3122" s="74"/>
      <c r="H3122" s="74"/>
      <c r="I3122" s="54"/>
      <c r="J3122" s="50"/>
      <c r="K3122" s="54"/>
      <c r="L3122" s="55"/>
      <c r="M3122" s="75"/>
      <c r="N3122" s="75"/>
      <c r="O3122" s="74"/>
      <c r="P3122" s="74"/>
      <c r="Q3122" s="57">
        <f t="shared" si="1195"/>
        <v>0</v>
      </c>
      <c r="R3122" s="74"/>
      <c r="S3122" s="53">
        <f t="shared" si="1197"/>
        <v>0</v>
      </c>
      <c r="T3122" s="58"/>
      <c r="U3122" s="58"/>
      <c r="V3122" s="53">
        <f t="shared" si="1196"/>
        <v>0</v>
      </c>
      <c r="W3122" s="75"/>
      <c r="X3122" s="76"/>
    </row>
    <row r="3123" spans="1:26" s="35" customFormat="1" ht="15.75" x14ac:dyDescent="0.25">
      <c r="A3123" s="72" t="s">
        <v>298</v>
      </c>
      <c r="B3123" s="33" t="s">
        <v>333</v>
      </c>
      <c r="C3123" s="78" t="s">
        <v>44</v>
      </c>
      <c r="D3123" s="43" t="s">
        <v>173</v>
      </c>
      <c r="E3123" s="74"/>
      <c r="F3123" s="74"/>
      <c r="G3123" s="74"/>
      <c r="H3123" s="74"/>
      <c r="I3123" s="54"/>
      <c r="J3123" s="50"/>
      <c r="K3123" s="54"/>
      <c r="L3123" s="55"/>
      <c r="M3123" s="75"/>
      <c r="N3123" s="75"/>
      <c r="O3123" s="74"/>
      <c r="P3123" s="74"/>
      <c r="Q3123" s="57">
        <f t="shared" si="1195"/>
        <v>0</v>
      </c>
      <c r="R3123" s="74"/>
      <c r="S3123" s="53">
        <f t="shared" si="1197"/>
        <v>0</v>
      </c>
      <c r="T3123" s="58"/>
      <c r="U3123" s="58"/>
      <c r="V3123" s="53">
        <f t="shared" si="1196"/>
        <v>0</v>
      </c>
      <c r="W3123" s="75"/>
      <c r="X3123" s="76"/>
    </row>
    <row r="3124" spans="1:26" s="35" customFormat="1" ht="15.75" x14ac:dyDescent="0.25">
      <c r="A3124" s="72" t="s">
        <v>298</v>
      </c>
      <c r="B3124" s="33" t="s">
        <v>333</v>
      </c>
      <c r="C3124" s="78" t="s">
        <v>45</v>
      </c>
      <c r="D3124" s="43" t="s">
        <v>187</v>
      </c>
      <c r="E3124" s="74"/>
      <c r="F3124" s="74"/>
      <c r="G3124" s="74"/>
      <c r="H3124" s="74"/>
      <c r="I3124" s="54"/>
      <c r="J3124" s="50"/>
      <c r="K3124" s="54"/>
      <c r="L3124" s="55"/>
      <c r="M3124" s="75"/>
      <c r="N3124" s="75"/>
      <c r="O3124" s="74"/>
      <c r="P3124" s="74"/>
      <c r="Q3124" s="57">
        <f t="shared" si="1195"/>
        <v>0</v>
      </c>
      <c r="R3124" s="74"/>
      <c r="S3124" s="53">
        <f t="shared" si="1197"/>
        <v>0</v>
      </c>
      <c r="T3124" s="58"/>
      <c r="U3124" s="58"/>
      <c r="V3124" s="53">
        <f t="shared" si="1196"/>
        <v>0</v>
      </c>
      <c r="W3124" s="75"/>
      <c r="X3124" s="76"/>
    </row>
    <row r="3125" spans="1:26" s="35" customFormat="1" ht="15.75" x14ac:dyDescent="0.25">
      <c r="A3125" s="72" t="s">
        <v>298</v>
      </c>
      <c r="B3125" s="33" t="s">
        <v>333</v>
      </c>
      <c r="C3125" s="78" t="s">
        <v>46</v>
      </c>
      <c r="D3125" s="43" t="s">
        <v>194</v>
      </c>
      <c r="E3125" s="74"/>
      <c r="F3125" s="74"/>
      <c r="G3125" s="74"/>
      <c r="H3125" s="74"/>
      <c r="I3125" s="54"/>
      <c r="J3125" s="50"/>
      <c r="K3125" s="54"/>
      <c r="L3125" s="55"/>
      <c r="M3125" s="75"/>
      <c r="N3125" s="75"/>
      <c r="O3125" s="74"/>
      <c r="P3125" s="74"/>
      <c r="Q3125" s="57">
        <f t="shared" si="1195"/>
        <v>0</v>
      </c>
      <c r="R3125" s="74"/>
      <c r="S3125" s="53">
        <f t="shared" si="1197"/>
        <v>0</v>
      </c>
      <c r="T3125" s="58"/>
      <c r="U3125" s="58"/>
      <c r="V3125" s="53">
        <f t="shared" si="1196"/>
        <v>0</v>
      </c>
      <c r="W3125" s="75"/>
      <c r="X3125" s="76"/>
    </row>
    <row r="3126" spans="1:26" s="35" customFormat="1" ht="15.75" x14ac:dyDescent="0.25">
      <c r="A3126" s="72" t="s">
        <v>298</v>
      </c>
      <c r="B3126" s="33" t="s">
        <v>333</v>
      </c>
      <c r="C3126" s="78" t="s">
        <v>47</v>
      </c>
      <c r="D3126" s="43" t="s">
        <v>121</v>
      </c>
      <c r="E3126" s="74"/>
      <c r="F3126" s="74"/>
      <c r="G3126" s="74"/>
      <c r="H3126" s="74"/>
      <c r="I3126" s="54"/>
      <c r="J3126" s="50"/>
      <c r="K3126" s="54"/>
      <c r="L3126" s="55"/>
      <c r="M3126" s="75"/>
      <c r="N3126" s="75"/>
      <c r="O3126" s="74"/>
      <c r="P3126" s="74"/>
      <c r="Q3126" s="57">
        <f t="shared" si="1195"/>
        <v>0</v>
      </c>
      <c r="R3126" s="74"/>
      <c r="S3126" s="53">
        <f t="shared" si="1197"/>
        <v>0</v>
      </c>
      <c r="T3126" s="58"/>
      <c r="U3126" s="58"/>
      <c r="V3126" s="53">
        <f t="shared" si="1196"/>
        <v>0</v>
      </c>
      <c r="W3126" s="75"/>
      <c r="X3126" s="76"/>
    </row>
    <row r="3127" spans="1:26" s="35" customFormat="1" ht="15.75" x14ac:dyDescent="0.25">
      <c r="A3127" s="72" t="s">
        <v>298</v>
      </c>
      <c r="B3127" s="33" t="s">
        <v>333</v>
      </c>
      <c r="C3127" s="78" t="s">
        <v>48</v>
      </c>
      <c r="D3127" s="43" t="s">
        <v>195</v>
      </c>
      <c r="E3127" s="74"/>
      <c r="F3127" s="74"/>
      <c r="G3127" s="74"/>
      <c r="H3127" s="74"/>
      <c r="I3127" s="54"/>
      <c r="J3127" s="50"/>
      <c r="K3127" s="54"/>
      <c r="L3127" s="55"/>
      <c r="M3127" s="75"/>
      <c r="N3127" s="75"/>
      <c r="O3127" s="74"/>
      <c r="P3127" s="74"/>
      <c r="Q3127" s="57">
        <f t="shared" si="1195"/>
        <v>0</v>
      </c>
      <c r="R3127" s="74"/>
      <c r="S3127" s="53">
        <f t="shared" si="1197"/>
        <v>0</v>
      </c>
      <c r="T3127" s="58"/>
      <c r="U3127" s="58"/>
      <c r="V3127" s="53">
        <f t="shared" si="1196"/>
        <v>0</v>
      </c>
      <c r="W3127" s="75"/>
      <c r="X3127" s="76"/>
    </row>
    <row r="3128" spans="1:26" s="35" customFormat="1" ht="31.5" x14ac:dyDescent="0.25">
      <c r="A3128" s="72" t="s">
        <v>298</v>
      </c>
      <c r="B3128" s="33" t="s">
        <v>333</v>
      </c>
      <c r="C3128" s="78" t="s">
        <v>128</v>
      </c>
      <c r="D3128" s="43" t="s">
        <v>118</v>
      </c>
      <c r="E3128" s="74"/>
      <c r="F3128" s="74"/>
      <c r="G3128" s="74"/>
      <c r="H3128" s="74"/>
      <c r="I3128" s="54"/>
      <c r="J3128" s="50"/>
      <c r="K3128" s="54"/>
      <c r="L3128" s="55"/>
      <c r="M3128" s="75"/>
      <c r="N3128" s="75"/>
      <c r="O3128" s="74"/>
      <c r="P3128" s="74"/>
      <c r="Q3128" s="57">
        <f t="shared" si="1195"/>
        <v>0</v>
      </c>
      <c r="R3128" s="74"/>
      <c r="S3128" s="53">
        <f t="shared" si="1197"/>
        <v>0</v>
      </c>
      <c r="T3128" s="58"/>
      <c r="U3128" s="58"/>
      <c r="V3128" s="53">
        <f t="shared" si="1196"/>
        <v>0</v>
      </c>
      <c r="W3128" s="75"/>
      <c r="X3128" s="76"/>
    </row>
    <row r="3129" spans="1:26" s="35" customFormat="1" ht="15.75" x14ac:dyDescent="0.25">
      <c r="A3129" s="72" t="s">
        <v>298</v>
      </c>
      <c r="B3129" s="33" t="s">
        <v>333</v>
      </c>
      <c r="C3129" s="78" t="s">
        <v>47</v>
      </c>
      <c r="D3129" s="43" t="s">
        <v>121</v>
      </c>
      <c r="E3129" s="74"/>
      <c r="F3129" s="74"/>
      <c r="G3129" s="74"/>
      <c r="H3129" s="74"/>
      <c r="I3129" s="54"/>
      <c r="J3129" s="50"/>
      <c r="K3129" s="54"/>
      <c r="L3129" s="55"/>
      <c r="M3129" s="75"/>
      <c r="N3129" s="75"/>
      <c r="O3129" s="74"/>
      <c r="P3129" s="74"/>
      <c r="Q3129" s="57">
        <f t="shared" si="1195"/>
        <v>0</v>
      </c>
      <c r="R3129" s="74"/>
      <c r="S3129" s="53">
        <f t="shared" si="1197"/>
        <v>0</v>
      </c>
      <c r="T3129" s="58"/>
      <c r="U3129" s="58"/>
      <c r="V3129" s="53">
        <f t="shared" si="1196"/>
        <v>0</v>
      </c>
      <c r="W3129" s="75"/>
      <c r="X3129" s="76"/>
    </row>
    <row r="3130" spans="1:26" s="35" customFormat="1" ht="31.5" x14ac:dyDescent="0.25">
      <c r="A3130" s="72" t="s">
        <v>298</v>
      </c>
      <c r="B3130" s="33" t="s">
        <v>333</v>
      </c>
      <c r="C3130" s="78" t="s">
        <v>49</v>
      </c>
      <c r="D3130" s="43" t="s">
        <v>196</v>
      </c>
      <c r="E3130" s="74"/>
      <c r="F3130" s="53">
        <f>E3130</f>
        <v>0</v>
      </c>
      <c r="G3130" s="53"/>
      <c r="H3130" s="53"/>
      <c r="I3130" s="119">
        <f>G3130-F3130</f>
        <v>0</v>
      </c>
      <c r="J3130" s="55"/>
      <c r="K3130" s="54"/>
      <c r="L3130" s="55"/>
      <c r="M3130" s="75"/>
      <c r="N3130" s="75"/>
      <c r="O3130" s="74"/>
      <c r="P3130" s="74"/>
      <c r="Q3130" s="57">
        <f t="shared" si="1195"/>
        <v>0</v>
      </c>
      <c r="R3130" s="74"/>
      <c r="S3130" s="53">
        <f>ROUND(R3130/12*9,0)</f>
        <v>0</v>
      </c>
      <c r="T3130" s="58"/>
      <c r="U3130" s="58"/>
      <c r="V3130" s="53">
        <f t="shared" si="1196"/>
        <v>0</v>
      </c>
      <c r="W3130" s="75"/>
      <c r="X3130" s="76"/>
    </row>
    <row r="3131" spans="1:26" s="35" customFormat="1" ht="31.5" x14ac:dyDescent="0.25">
      <c r="A3131" s="72" t="s">
        <v>298</v>
      </c>
      <c r="B3131" s="33" t="s">
        <v>333</v>
      </c>
      <c r="C3131" s="78" t="s">
        <v>197</v>
      </c>
      <c r="D3131" s="43" t="s">
        <v>198</v>
      </c>
      <c r="E3131" s="74"/>
      <c r="F3131" s="74"/>
      <c r="G3131" s="74"/>
      <c r="H3131" s="74"/>
      <c r="I3131" s="54"/>
      <c r="J3131" s="50"/>
      <c r="K3131" s="54"/>
      <c r="L3131" s="55"/>
      <c r="M3131" s="75"/>
      <c r="N3131" s="75"/>
      <c r="O3131" s="74"/>
      <c r="P3131" s="74"/>
      <c r="Q3131" s="57">
        <f t="shared" si="1195"/>
        <v>0</v>
      </c>
      <c r="R3131" s="74"/>
      <c r="S3131" s="53">
        <f>ROUND(R3131/12*3,0)</f>
        <v>0</v>
      </c>
      <c r="T3131" s="58"/>
      <c r="U3131" s="58"/>
      <c r="V3131" s="53">
        <f t="shared" si="1196"/>
        <v>0</v>
      </c>
      <c r="W3131" s="75"/>
      <c r="X3131" s="76"/>
    </row>
    <row r="3132" spans="1:26" s="35" customFormat="1" ht="47.25" x14ac:dyDescent="0.25">
      <c r="A3132" s="72" t="s">
        <v>298</v>
      </c>
      <c r="B3132" s="33" t="s">
        <v>333</v>
      </c>
      <c r="C3132" s="78" t="s">
        <v>199</v>
      </c>
      <c r="D3132" s="43" t="s">
        <v>200</v>
      </c>
      <c r="E3132" s="74">
        <v>150741</v>
      </c>
      <c r="F3132" s="53">
        <f>ROUND(E3132/12*7,2)</f>
        <v>87932.25</v>
      </c>
      <c r="G3132" s="99">
        <v>261705</v>
      </c>
      <c r="H3132" s="99">
        <v>70942</v>
      </c>
      <c r="I3132" s="119">
        <f>G3132-F3132</f>
        <v>173772.75</v>
      </c>
      <c r="J3132" s="55">
        <f>ROUND(I3132/F3132*100,2)</f>
        <v>197.62</v>
      </c>
      <c r="K3132" s="54"/>
      <c r="L3132" s="55"/>
      <c r="M3132" s="75"/>
      <c r="N3132" s="75"/>
      <c r="O3132" s="74">
        <v>10780</v>
      </c>
      <c r="P3132" s="74">
        <v>3055</v>
      </c>
      <c r="Q3132" s="57">
        <f t="shared" si="1195"/>
        <v>7725</v>
      </c>
      <c r="R3132" s="74">
        <v>56</v>
      </c>
      <c r="S3132" s="53">
        <f>ROUND(R3132/12*7,0)</f>
        <v>33</v>
      </c>
      <c r="T3132" s="58">
        <v>75</v>
      </c>
      <c r="U3132" s="58">
        <v>26</v>
      </c>
      <c r="V3132" s="53">
        <f t="shared" si="1196"/>
        <v>49</v>
      </c>
      <c r="W3132" s="75"/>
      <c r="X3132" s="76"/>
      <c r="Y3132" s="177"/>
      <c r="Z3132" s="177"/>
    </row>
    <row r="3133" spans="1:26" s="35" customFormat="1" ht="31.5" x14ac:dyDescent="0.25">
      <c r="A3133" s="72" t="s">
        <v>298</v>
      </c>
      <c r="B3133" s="33" t="s">
        <v>333</v>
      </c>
      <c r="C3133" s="78" t="s">
        <v>201</v>
      </c>
      <c r="D3133" s="43" t="s">
        <v>202</v>
      </c>
      <c r="E3133" s="53"/>
      <c r="F3133" s="53">
        <f>E3133/12*10</f>
        <v>0</v>
      </c>
      <c r="G3133" s="53"/>
      <c r="H3133" s="53"/>
      <c r="I3133" s="119">
        <f>G3133-F3133</f>
        <v>0</v>
      </c>
      <c r="J3133" s="55"/>
      <c r="K3133" s="54"/>
      <c r="L3133" s="55"/>
      <c r="M3133" s="75"/>
      <c r="N3133" s="75"/>
      <c r="O3133" s="74"/>
      <c r="P3133" s="74"/>
      <c r="Q3133" s="57">
        <f t="shared" si="1195"/>
        <v>0</v>
      </c>
      <c r="R3133" s="74"/>
      <c r="S3133" s="53">
        <f>ROUND(R3133/12*2,0)</f>
        <v>0</v>
      </c>
      <c r="T3133" s="58"/>
      <c r="U3133" s="58"/>
      <c r="V3133" s="53">
        <f t="shared" si="1196"/>
        <v>0</v>
      </c>
      <c r="W3133" s="75"/>
      <c r="X3133" s="76"/>
    </row>
    <row r="3134" spans="1:26" s="35" customFormat="1" ht="47.25" x14ac:dyDescent="0.25">
      <c r="A3134" s="72" t="s">
        <v>298</v>
      </c>
      <c r="B3134" s="33" t="s">
        <v>333</v>
      </c>
      <c r="C3134" s="78" t="s">
        <v>203</v>
      </c>
      <c r="D3134" s="43" t="s">
        <v>204</v>
      </c>
      <c r="E3134" s="53"/>
      <c r="F3134" s="53">
        <f>E3134/12*10</f>
        <v>0</v>
      </c>
      <c r="G3134" s="53"/>
      <c r="H3134" s="53"/>
      <c r="I3134" s="119">
        <f>G3134-F3134</f>
        <v>0</v>
      </c>
      <c r="J3134" s="55"/>
      <c r="K3134" s="54"/>
      <c r="L3134" s="55"/>
      <c r="M3134" s="75"/>
      <c r="N3134" s="75"/>
      <c r="O3134" s="74"/>
      <c r="P3134" s="74"/>
      <c r="Q3134" s="57">
        <f t="shared" si="1195"/>
        <v>0</v>
      </c>
      <c r="R3134" s="74"/>
      <c r="S3134" s="53"/>
      <c r="T3134" s="58"/>
      <c r="U3134" s="58"/>
      <c r="V3134" s="53">
        <f t="shared" si="1196"/>
        <v>0</v>
      </c>
      <c r="W3134" s="75"/>
      <c r="X3134" s="76"/>
    </row>
    <row r="3135" spans="1:26" s="35" customFormat="1" ht="47.25" x14ac:dyDescent="0.25">
      <c r="A3135" s="72" t="s">
        <v>298</v>
      </c>
      <c r="B3135" s="33" t="s">
        <v>333</v>
      </c>
      <c r="C3135" s="78" t="s">
        <v>396</v>
      </c>
      <c r="D3135" s="43" t="s">
        <v>395</v>
      </c>
      <c r="E3135" s="74">
        <v>6166</v>
      </c>
      <c r="F3135" s="53">
        <f>ROUND(E3135/12*6,2)</f>
        <v>3083</v>
      </c>
      <c r="G3135" s="99"/>
      <c r="H3135" s="99"/>
      <c r="I3135" s="119"/>
      <c r="J3135" s="55"/>
      <c r="K3135" s="54">
        <f>G3135-F3135</f>
        <v>-3083</v>
      </c>
      <c r="L3135" s="55">
        <f>ROUND(K3135*100/-F3135,2)</f>
        <v>100</v>
      </c>
      <c r="M3135" s="75"/>
      <c r="N3135" s="75"/>
      <c r="O3135" s="74"/>
      <c r="P3135" s="74"/>
      <c r="Q3135" s="57"/>
      <c r="R3135" s="74">
        <v>3</v>
      </c>
      <c r="S3135" s="53">
        <f>ROUND(R3135/12*7,0)</f>
        <v>2</v>
      </c>
      <c r="T3135" s="58"/>
      <c r="U3135" s="58"/>
      <c r="V3135" s="53"/>
      <c r="W3135" s="75"/>
      <c r="X3135" s="76"/>
    </row>
    <row r="3136" spans="1:26" s="35" customFormat="1" ht="31.5" x14ac:dyDescent="0.25">
      <c r="A3136" s="72" t="s">
        <v>298</v>
      </c>
      <c r="B3136" s="22" t="s">
        <v>334</v>
      </c>
      <c r="C3136" s="73" t="s">
        <v>102</v>
      </c>
      <c r="D3136" s="32" t="s">
        <v>50</v>
      </c>
      <c r="E3136" s="64">
        <f>SUM(E3137:E3183)</f>
        <v>173356</v>
      </c>
      <c r="F3136" s="64">
        <f>SUM(F3137:F3183)</f>
        <v>116981</v>
      </c>
      <c r="G3136" s="64">
        <f>SUM(G3137:G3183)</f>
        <v>209499.75</v>
      </c>
      <c r="H3136" s="64">
        <f>SUM(H3137:H3183)</f>
        <v>141930</v>
      </c>
      <c r="I3136" s="64">
        <f>SUM(I3137:I3183)</f>
        <v>94631.91</v>
      </c>
      <c r="J3136" s="50">
        <f>ROUND(I3136/F3136*100,2)</f>
        <v>80.900000000000006</v>
      </c>
      <c r="K3136" s="64">
        <f>SUM(K3137:K3183)</f>
        <v>-2971.84</v>
      </c>
      <c r="L3136" s="55">
        <f>ROUND(K3136*100/-F3136,2)</f>
        <v>2.54</v>
      </c>
      <c r="M3136" s="64"/>
      <c r="N3136" s="64"/>
      <c r="O3136" s="64">
        <f t="shared" ref="O3136:V3136" si="1198">SUM(O3137:O3180)</f>
        <v>0</v>
      </c>
      <c r="P3136" s="64">
        <f t="shared" si="1198"/>
        <v>0</v>
      </c>
      <c r="Q3136" s="126">
        <f t="shared" si="1198"/>
        <v>0</v>
      </c>
      <c r="R3136" s="64">
        <f t="shared" si="1198"/>
        <v>0</v>
      </c>
      <c r="S3136" s="64">
        <f t="shared" si="1198"/>
        <v>0</v>
      </c>
      <c r="T3136" s="136">
        <f t="shared" si="1198"/>
        <v>0</v>
      </c>
      <c r="U3136" s="136">
        <f t="shared" si="1198"/>
        <v>0</v>
      </c>
      <c r="V3136" s="64">
        <f t="shared" si="1198"/>
        <v>0</v>
      </c>
      <c r="W3136" s="64"/>
      <c r="X3136" s="76"/>
    </row>
    <row r="3137" spans="1:27" s="35" customFormat="1" ht="63" x14ac:dyDescent="0.25">
      <c r="A3137" s="72" t="s">
        <v>298</v>
      </c>
      <c r="B3137" s="44" t="s">
        <v>334</v>
      </c>
      <c r="C3137" s="73" t="s">
        <v>102</v>
      </c>
      <c r="D3137" s="43" t="s">
        <v>205</v>
      </c>
      <c r="E3137" s="74"/>
      <c r="F3137" s="74"/>
      <c r="G3137" s="74"/>
      <c r="H3137" s="74"/>
      <c r="I3137" s="119"/>
      <c r="J3137" s="55"/>
      <c r="K3137" s="119"/>
      <c r="L3137" s="55"/>
      <c r="M3137" s="75"/>
      <c r="N3137" s="75"/>
      <c r="O3137" s="74"/>
      <c r="P3137" s="74"/>
      <c r="Q3137" s="59">
        <f>O3137-P3137</f>
        <v>0</v>
      </c>
      <c r="R3137" s="74"/>
      <c r="S3137" s="53">
        <f>ROUND(R3137/12*3,0)</f>
        <v>0</v>
      </c>
      <c r="T3137" s="53"/>
      <c r="U3137" s="53"/>
      <c r="V3137" s="53">
        <f>T3137-U3137</f>
        <v>0</v>
      </c>
      <c r="W3137" s="75"/>
      <c r="X3137" s="76"/>
    </row>
    <row r="3138" spans="1:27" s="35" customFormat="1" ht="15.75" x14ac:dyDescent="0.25">
      <c r="A3138" s="72" t="s">
        <v>298</v>
      </c>
      <c r="B3138" s="44" t="s">
        <v>334</v>
      </c>
      <c r="C3138" s="23" t="s">
        <v>366</v>
      </c>
      <c r="D3138" s="43" t="s">
        <v>369</v>
      </c>
      <c r="E3138" s="74"/>
      <c r="F3138" s="53">
        <f>E3138</f>
        <v>0</v>
      </c>
      <c r="G3138" s="53"/>
      <c r="H3138" s="53"/>
      <c r="I3138" s="119"/>
      <c r="J3138" s="55"/>
      <c r="K3138" s="54"/>
      <c r="L3138" s="55"/>
      <c r="M3138" s="75"/>
      <c r="N3138" s="75"/>
      <c r="O3138" s="74"/>
      <c r="P3138" s="74"/>
      <c r="Q3138" s="57"/>
      <c r="R3138" s="74"/>
      <c r="S3138" s="53"/>
      <c r="T3138" s="58"/>
      <c r="U3138" s="58"/>
      <c r="V3138" s="53"/>
      <c r="W3138" s="75"/>
      <c r="X3138" s="76"/>
    </row>
    <row r="3139" spans="1:27" s="35" customFormat="1" ht="15.75" x14ac:dyDescent="0.25">
      <c r="A3139" s="72" t="s">
        <v>298</v>
      </c>
      <c r="B3139" s="44" t="s">
        <v>334</v>
      </c>
      <c r="C3139" s="23" t="s">
        <v>367</v>
      </c>
      <c r="D3139" s="43" t="s">
        <v>370</v>
      </c>
      <c r="E3139" s="74"/>
      <c r="F3139" s="53">
        <f>ROUND(E3139/12*7,0)</f>
        <v>0</v>
      </c>
      <c r="G3139" s="59">
        <v>465.85</v>
      </c>
      <c r="H3139" s="99"/>
      <c r="I3139" s="119">
        <f t="shared" ref="I3139" si="1199">G3139-F3139</f>
        <v>465.85</v>
      </c>
      <c r="J3139" s="55" t="e">
        <f t="shared" ref="J3139" si="1200">ROUND(I3139/F3139*100,2)</f>
        <v>#DIV/0!</v>
      </c>
      <c r="K3139" s="54"/>
      <c r="L3139" s="55"/>
      <c r="M3139" s="75"/>
      <c r="N3139" s="75"/>
      <c r="O3139" s="74"/>
      <c r="P3139" s="74"/>
      <c r="Q3139" s="57"/>
      <c r="R3139" s="74"/>
      <c r="S3139" s="53"/>
      <c r="T3139" s="58"/>
      <c r="U3139" s="58"/>
      <c r="V3139" s="53"/>
      <c r="W3139" s="75"/>
      <c r="X3139" s="76"/>
    </row>
    <row r="3140" spans="1:27" s="35" customFormat="1" ht="31.5" x14ac:dyDescent="0.25">
      <c r="A3140" s="72" t="s">
        <v>298</v>
      </c>
      <c r="B3140" s="44" t="s">
        <v>334</v>
      </c>
      <c r="C3140" s="23" t="s">
        <v>368</v>
      </c>
      <c r="D3140" s="43" t="s">
        <v>371</v>
      </c>
      <c r="E3140" s="74"/>
      <c r="F3140" s="74"/>
      <c r="G3140" s="74"/>
      <c r="H3140" s="74"/>
      <c r="I3140" s="54"/>
      <c r="J3140" s="50"/>
      <c r="K3140" s="54"/>
      <c r="L3140" s="55"/>
      <c r="M3140" s="75"/>
      <c r="N3140" s="75"/>
      <c r="O3140" s="74"/>
      <c r="P3140" s="74"/>
      <c r="Q3140" s="57"/>
      <c r="R3140" s="74"/>
      <c r="S3140" s="53"/>
      <c r="T3140" s="58"/>
      <c r="U3140" s="58"/>
      <c r="V3140" s="53"/>
      <c r="W3140" s="75"/>
      <c r="X3140" s="76"/>
    </row>
    <row r="3141" spans="1:27" s="35" customFormat="1" ht="31.5" x14ac:dyDescent="0.25">
      <c r="A3141" s="72" t="s">
        <v>298</v>
      </c>
      <c r="B3141" s="44" t="s">
        <v>334</v>
      </c>
      <c r="C3141" s="79" t="s">
        <v>206</v>
      </c>
      <c r="D3141" s="43" t="s">
        <v>207</v>
      </c>
      <c r="E3141" s="74"/>
      <c r="F3141" s="74"/>
      <c r="G3141" s="74"/>
      <c r="H3141" s="74"/>
      <c r="I3141" s="54"/>
      <c r="J3141" s="50"/>
      <c r="K3141" s="54"/>
      <c r="L3141" s="55"/>
      <c r="M3141" s="75"/>
      <c r="N3141" s="75"/>
      <c r="O3141" s="74"/>
      <c r="P3141" s="74"/>
      <c r="Q3141" s="57">
        <f t="shared" ref="Q3141:Q3178" si="1201">O3141-P3141</f>
        <v>0</v>
      </c>
      <c r="R3141" s="74"/>
      <c r="S3141" s="53">
        <f t="shared" ref="S3141:S3178" si="1202">ROUND(R3141/12*3,0)</f>
        <v>0</v>
      </c>
      <c r="T3141" s="58"/>
      <c r="U3141" s="58"/>
      <c r="V3141" s="53">
        <f t="shared" ref="V3141:V3178" si="1203">T3141-U3141</f>
        <v>0</v>
      </c>
      <c r="W3141" s="75"/>
      <c r="X3141" s="76"/>
    </row>
    <row r="3142" spans="1:27" s="35" customFormat="1" ht="31.5" x14ac:dyDescent="0.25">
      <c r="A3142" s="72" t="s">
        <v>298</v>
      </c>
      <c r="B3142" s="44" t="s">
        <v>334</v>
      </c>
      <c r="C3142" s="79" t="s">
        <v>208</v>
      </c>
      <c r="D3142" s="43" t="s">
        <v>209</v>
      </c>
      <c r="E3142" s="53">
        <v>42824</v>
      </c>
      <c r="F3142" s="53">
        <f>ROUND(E3142/12*7,0)</f>
        <v>24981</v>
      </c>
      <c r="G3142" s="59">
        <v>22009.16</v>
      </c>
      <c r="H3142" s="99">
        <v>19923</v>
      </c>
      <c r="I3142" s="119"/>
      <c r="J3142" s="55"/>
      <c r="K3142" s="54">
        <f>G3142-F3142</f>
        <v>-2971.84</v>
      </c>
      <c r="L3142" s="55">
        <f>ROUND(K3142*100/-F3142,2)</f>
        <v>11.9</v>
      </c>
      <c r="M3142" s="75"/>
      <c r="N3142" s="75"/>
      <c r="O3142" s="74"/>
      <c r="P3142" s="74"/>
      <c r="Q3142" s="57">
        <f t="shared" si="1201"/>
        <v>0</v>
      </c>
      <c r="R3142" s="74"/>
      <c r="S3142" s="53">
        <f t="shared" si="1202"/>
        <v>0</v>
      </c>
      <c r="T3142" s="58"/>
      <c r="U3142" s="58"/>
      <c r="V3142" s="53">
        <f t="shared" si="1203"/>
        <v>0</v>
      </c>
      <c r="W3142" s="75"/>
      <c r="X3142" s="76"/>
    </row>
    <row r="3143" spans="1:27" s="35" customFormat="1" ht="15.75" x14ac:dyDescent="0.25">
      <c r="A3143" s="72" t="s">
        <v>298</v>
      </c>
      <c r="B3143" s="44" t="s">
        <v>334</v>
      </c>
      <c r="C3143" s="79" t="s">
        <v>210</v>
      </c>
      <c r="D3143" s="43" t="s">
        <v>223</v>
      </c>
      <c r="E3143" s="74"/>
      <c r="F3143" s="74"/>
      <c r="G3143" s="74"/>
      <c r="H3143" s="74"/>
      <c r="I3143" s="54"/>
      <c r="J3143" s="50"/>
      <c r="K3143" s="54"/>
      <c r="L3143" s="55"/>
      <c r="M3143" s="75"/>
      <c r="N3143" s="75"/>
      <c r="O3143" s="74"/>
      <c r="P3143" s="74"/>
      <c r="Q3143" s="57">
        <f t="shared" si="1201"/>
        <v>0</v>
      </c>
      <c r="R3143" s="74"/>
      <c r="S3143" s="53">
        <f t="shared" si="1202"/>
        <v>0</v>
      </c>
      <c r="T3143" s="58"/>
      <c r="U3143" s="58"/>
      <c r="V3143" s="53">
        <f t="shared" si="1203"/>
        <v>0</v>
      </c>
      <c r="W3143" s="75"/>
      <c r="X3143" s="76"/>
    </row>
    <row r="3144" spans="1:27" s="35" customFormat="1" ht="31.5" x14ac:dyDescent="0.25">
      <c r="A3144" s="72" t="s">
        <v>298</v>
      </c>
      <c r="B3144" s="44" t="s">
        <v>334</v>
      </c>
      <c r="C3144" s="79" t="s">
        <v>211</v>
      </c>
      <c r="D3144" s="43" t="s">
        <v>212</v>
      </c>
      <c r="E3144" s="53"/>
      <c r="F3144" s="53">
        <f>E3144/12*1</f>
        <v>0</v>
      </c>
      <c r="G3144" s="53"/>
      <c r="H3144" s="53"/>
      <c r="I3144" s="54"/>
      <c r="J3144" s="50"/>
      <c r="K3144" s="54"/>
      <c r="L3144" s="55"/>
      <c r="M3144" s="75"/>
      <c r="N3144" s="75"/>
      <c r="O3144" s="74"/>
      <c r="P3144" s="74"/>
      <c r="Q3144" s="57">
        <f t="shared" si="1201"/>
        <v>0</v>
      </c>
      <c r="R3144" s="74"/>
      <c r="S3144" s="53">
        <f t="shared" si="1202"/>
        <v>0</v>
      </c>
      <c r="T3144" s="58"/>
      <c r="U3144" s="58"/>
      <c r="V3144" s="53">
        <f t="shared" si="1203"/>
        <v>0</v>
      </c>
      <c r="W3144" s="75"/>
      <c r="X3144" s="76"/>
    </row>
    <row r="3145" spans="1:27" s="35" customFormat="1" ht="15.75" x14ac:dyDescent="0.25">
      <c r="A3145" s="72" t="s">
        <v>298</v>
      </c>
      <c r="B3145" s="44" t="s">
        <v>334</v>
      </c>
      <c r="C3145" s="79" t="s">
        <v>213</v>
      </c>
      <c r="D3145" s="43" t="s">
        <v>214</v>
      </c>
      <c r="E3145" s="74"/>
      <c r="F3145" s="74"/>
      <c r="G3145" s="74"/>
      <c r="H3145" s="74"/>
      <c r="I3145" s="54"/>
      <c r="J3145" s="50"/>
      <c r="K3145" s="54"/>
      <c r="L3145" s="55"/>
      <c r="M3145" s="75"/>
      <c r="N3145" s="75"/>
      <c r="O3145" s="74"/>
      <c r="P3145" s="74"/>
      <c r="Q3145" s="57">
        <f t="shared" si="1201"/>
        <v>0</v>
      </c>
      <c r="R3145" s="74"/>
      <c r="S3145" s="53">
        <f t="shared" si="1202"/>
        <v>0</v>
      </c>
      <c r="T3145" s="58"/>
      <c r="U3145" s="58"/>
      <c r="V3145" s="53">
        <f t="shared" si="1203"/>
        <v>0</v>
      </c>
      <c r="W3145" s="75"/>
      <c r="X3145" s="76"/>
    </row>
    <row r="3146" spans="1:27" s="35" customFormat="1" ht="31.5" x14ac:dyDescent="0.25">
      <c r="A3146" s="72" t="s">
        <v>298</v>
      </c>
      <c r="B3146" s="44" t="s">
        <v>334</v>
      </c>
      <c r="C3146" s="79" t="s">
        <v>215</v>
      </c>
      <c r="D3146" s="43" t="s">
        <v>216</v>
      </c>
      <c r="E3146" s="74">
        <v>61706</v>
      </c>
      <c r="F3146" s="53">
        <f>ROUND(E3146/12*7,0)</f>
        <v>35995</v>
      </c>
      <c r="G3146" s="59">
        <v>119404.8</v>
      </c>
      <c r="H3146" s="99">
        <v>61706</v>
      </c>
      <c r="I3146" s="119">
        <f t="shared" ref="I3146" si="1204">G3146-F3146</f>
        <v>83409.8</v>
      </c>
      <c r="J3146" s="55">
        <f t="shared" ref="J3146" si="1205">ROUND(I3146/F3146*100,2)</f>
        <v>231.73</v>
      </c>
      <c r="K3146" s="54"/>
      <c r="L3146" s="55"/>
      <c r="M3146" s="75"/>
      <c r="N3146" s="75"/>
      <c r="O3146" s="74"/>
      <c r="P3146" s="74"/>
      <c r="Q3146" s="57">
        <f t="shared" si="1201"/>
        <v>0</v>
      </c>
      <c r="R3146" s="74"/>
      <c r="S3146" s="53">
        <f t="shared" si="1202"/>
        <v>0</v>
      </c>
      <c r="T3146" s="58"/>
      <c r="U3146" s="58"/>
      <c r="V3146" s="53">
        <f t="shared" si="1203"/>
        <v>0</v>
      </c>
      <c r="W3146" s="75"/>
      <c r="X3146" s="76"/>
      <c r="Y3146" s="177"/>
      <c r="Z3146" s="177"/>
      <c r="AA3146" s="177"/>
    </row>
    <row r="3147" spans="1:27" s="35" customFormat="1" ht="31.5" x14ac:dyDescent="0.25">
      <c r="A3147" s="72" t="s">
        <v>298</v>
      </c>
      <c r="B3147" s="44" t="s">
        <v>334</v>
      </c>
      <c r="C3147" s="79" t="s">
        <v>217</v>
      </c>
      <c r="D3147" s="43" t="s">
        <v>218</v>
      </c>
      <c r="E3147" s="53"/>
      <c r="F3147" s="53">
        <f>E3147/12*1</f>
        <v>0</v>
      </c>
      <c r="G3147" s="53"/>
      <c r="H3147" s="53"/>
      <c r="I3147" s="54"/>
      <c r="J3147" s="50"/>
      <c r="K3147" s="54"/>
      <c r="L3147" s="55"/>
      <c r="M3147" s="75"/>
      <c r="N3147" s="75"/>
      <c r="O3147" s="74"/>
      <c r="P3147" s="74"/>
      <c r="Q3147" s="57">
        <f t="shared" si="1201"/>
        <v>0</v>
      </c>
      <c r="R3147" s="74"/>
      <c r="S3147" s="53">
        <f t="shared" si="1202"/>
        <v>0</v>
      </c>
      <c r="T3147" s="58"/>
      <c r="U3147" s="58"/>
      <c r="V3147" s="53">
        <f t="shared" si="1203"/>
        <v>0</v>
      </c>
      <c r="W3147" s="75"/>
      <c r="X3147" s="76"/>
    </row>
    <row r="3148" spans="1:27" s="35" customFormat="1" ht="31.5" x14ac:dyDescent="0.25">
      <c r="A3148" s="72" t="s">
        <v>298</v>
      </c>
      <c r="B3148" s="44" t="s">
        <v>334</v>
      </c>
      <c r="C3148" s="79" t="s">
        <v>219</v>
      </c>
      <c r="D3148" s="43" t="s">
        <v>220</v>
      </c>
      <c r="E3148" s="53"/>
      <c r="F3148" s="53">
        <f>E3148/12*1</f>
        <v>0</v>
      </c>
      <c r="G3148" s="53"/>
      <c r="H3148" s="53"/>
      <c r="I3148" s="54"/>
      <c r="J3148" s="50"/>
      <c r="K3148" s="54"/>
      <c r="L3148" s="55"/>
      <c r="M3148" s="75"/>
      <c r="N3148" s="75"/>
      <c r="O3148" s="74"/>
      <c r="P3148" s="74"/>
      <c r="Q3148" s="57">
        <f t="shared" si="1201"/>
        <v>0</v>
      </c>
      <c r="R3148" s="74"/>
      <c r="S3148" s="53">
        <f t="shared" si="1202"/>
        <v>0</v>
      </c>
      <c r="T3148" s="58"/>
      <c r="U3148" s="58"/>
      <c r="V3148" s="53">
        <f t="shared" si="1203"/>
        <v>0</v>
      </c>
      <c r="W3148" s="75"/>
      <c r="X3148" s="76"/>
    </row>
    <row r="3149" spans="1:27" s="35" customFormat="1" ht="31.5" x14ac:dyDescent="0.25">
      <c r="A3149" s="72" t="s">
        <v>298</v>
      </c>
      <c r="B3149" s="44" t="s">
        <v>334</v>
      </c>
      <c r="C3149" s="79" t="s">
        <v>221</v>
      </c>
      <c r="D3149" s="43" t="s">
        <v>224</v>
      </c>
      <c r="E3149" s="53"/>
      <c r="F3149" s="53">
        <f>E3149/12*1</f>
        <v>0</v>
      </c>
      <c r="G3149" s="53"/>
      <c r="H3149" s="53"/>
      <c r="I3149" s="54"/>
      <c r="J3149" s="50"/>
      <c r="K3149" s="54"/>
      <c r="L3149" s="55"/>
      <c r="M3149" s="75"/>
      <c r="N3149" s="75"/>
      <c r="O3149" s="74"/>
      <c r="P3149" s="74"/>
      <c r="Q3149" s="57">
        <f t="shared" si="1201"/>
        <v>0</v>
      </c>
      <c r="R3149" s="74"/>
      <c r="S3149" s="53">
        <f t="shared" si="1202"/>
        <v>0</v>
      </c>
      <c r="T3149" s="58"/>
      <c r="U3149" s="58"/>
      <c r="V3149" s="53">
        <f t="shared" si="1203"/>
        <v>0</v>
      </c>
      <c r="W3149" s="75"/>
      <c r="X3149" s="76"/>
    </row>
    <row r="3150" spans="1:27" s="35" customFormat="1" ht="31.5" x14ac:dyDescent="0.25">
      <c r="A3150" s="72" t="s">
        <v>298</v>
      </c>
      <c r="B3150" s="44" t="s">
        <v>334</v>
      </c>
      <c r="C3150" s="79" t="s">
        <v>222</v>
      </c>
      <c r="D3150" s="43" t="s">
        <v>225</v>
      </c>
      <c r="E3150" s="53"/>
      <c r="F3150" s="53">
        <f>E3150/12*1</f>
        <v>0</v>
      </c>
      <c r="G3150" s="53"/>
      <c r="H3150" s="53"/>
      <c r="I3150" s="54"/>
      <c r="J3150" s="50"/>
      <c r="K3150" s="54"/>
      <c r="L3150" s="55"/>
      <c r="M3150" s="75"/>
      <c r="N3150" s="75"/>
      <c r="O3150" s="74"/>
      <c r="P3150" s="74"/>
      <c r="Q3150" s="57">
        <f t="shared" si="1201"/>
        <v>0</v>
      </c>
      <c r="R3150" s="74"/>
      <c r="S3150" s="53">
        <f t="shared" si="1202"/>
        <v>0</v>
      </c>
      <c r="T3150" s="58"/>
      <c r="U3150" s="58"/>
      <c r="V3150" s="53">
        <f t="shared" si="1203"/>
        <v>0</v>
      </c>
      <c r="W3150" s="75"/>
      <c r="X3150" s="76"/>
    </row>
    <row r="3151" spans="1:27" s="35" customFormat="1" ht="31.5" x14ac:dyDescent="0.25">
      <c r="A3151" s="72" t="s">
        <v>298</v>
      </c>
      <c r="B3151" s="44" t="s">
        <v>334</v>
      </c>
      <c r="C3151" s="79" t="s">
        <v>277</v>
      </c>
      <c r="D3151" s="43" t="s">
        <v>278</v>
      </c>
      <c r="E3151" s="53"/>
      <c r="F3151" s="53">
        <f>E3151/12*1</f>
        <v>0</v>
      </c>
      <c r="G3151" s="53"/>
      <c r="H3151" s="53"/>
      <c r="I3151" s="54"/>
      <c r="J3151" s="50"/>
      <c r="K3151" s="54"/>
      <c r="L3151" s="55"/>
      <c r="M3151" s="75"/>
      <c r="N3151" s="75"/>
      <c r="O3151" s="74"/>
      <c r="P3151" s="74"/>
      <c r="Q3151" s="57">
        <f t="shared" si="1201"/>
        <v>0</v>
      </c>
      <c r="R3151" s="74"/>
      <c r="S3151" s="53">
        <f t="shared" si="1202"/>
        <v>0</v>
      </c>
      <c r="T3151" s="58"/>
      <c r="U3151" s="58"/>
      <c r="V3151" s="53">
        <f t="shared" si="1203"/>
        <v>0</v>
      </c>
      <c r="W3151" s="75"/>
      <c r="X3151" s="76"/>
    </row>
    <row r="3152" spans="1:27" s="35" customFormat="1" ht="15.75" x14ac:dyDescent="0.25">
      <c r="A3152" s="72" t="s">
        <v>298</v>
      </c>
      <c r="B3152" s="44" t="s">
        <v>334</v>
      </c>
      <c r="C3152" s="79" t="s">
        <v>226</v>
      </c>
      <c r="D3152" s="38" t="s">
        <v>405</v>
      </c>
      <c r="E3152" s="53">
        <v>1276</v>
      </c>
      <c r="F3152" s="53">
        <f>E3152</f>
        <v>1276</v>
      </c>
      <c r="G3152" s="59">
        <v>2134.6799999999998</v>
      </c>
      <c r="H3152" s="99">
        <v>1744</v>
      </c>
      <c r="I3152" s="119"/>
      <c r="J3152" s="55"/>
      <c r="K3152" s="54"/>
      <c r="L3152" s="55"/>
      <c r="M3152" s="75"/>
      <c r="N3152" s="75"/>
      <c r="O3152" s="74"/>
      <c r="P3152" s="74"/>
      <c r="Q3152" s="57">
        <f t="shared" si="1201"/>
        <v>0</v>
      </c>
      <c r="R3152" s="74"/>
      <c r="S3152" s="53">
        <f t="shared" si="1202"/>
        <v>0</v>
      </c>
      <c r="T3152" s="58"/>
      <c r="U3152" s="58"/>
      <c r="V3152" s="53">
        <f t="shared" si="1203"/>
        <v>0</v>
      </c>
      <c r="W3152" s="75"/>
      <c r="X3152" s="76"/>
    </row>
    <row r="3153" spans="1:24" s="35" customFormat="1" ht="31.5" x14ac:dyDescent="0.25">
      <c r="A3153" s="72" t="s">
        <v>298</v>
      </c>
      <c r="B3153" s="44" t="s">
        <v>334</v>
      </c>
      <c r="C3153" s="79" t="s">
        <v>227</v>
      </c>
      <c r="D3153" s="43" t="s">
        <v>228</v>
      </c>
      <c r="E3153" s="53"/>
      <c r="F3153" s="53">
        <f>E3153/12*1</f>
        <v>0</v>
      </c>
      <c r="G3153" s="53"/>
      <c r="H3153" s="53"/>
      <c r="I3153" s="54"/>
      <c r="J3153" s="50"/>
      <c r="K3153" s="54"/>
      <c r="L3153" s="55"/>
      <c r="M3153" s="75"/>
      <c r="N3153" s="75"/>
      <c r="O3153" s="74"/>
      <c r="P3153" s="74"/>
      <c r="Q3153" s="57">
        <f t="shared" si="1201"/>
        <v>0</v>
      </c>
      <c r="R3153" s="74"/>
      <c r="S3153" s="53">
        <f t="shared" si="1202"/>
        <v>0</v>
      </c>
      <c r="T3153" s="58"/>
      <c r="U3153" s="58"/>
      <c r="V3153" s="53">
        <f t="shared" si="1203"/>
        <v>0</v>
      </c>
      <c r="W3153" s="75"/>
      <c r="X3153" s="76"/>
    </row>
    <row r="3154" spans="1:24" s="35" customFormat="1" ht="15.75" x14ac:dyDescent="0.25">
      <c r="A3154" s="72" t="s">
        <v>298</v>
      </c>
      <c r="B3154" s="44" t="s">
        <v>334</v>
      </c>
      <c r="C3154" s="79" t="s">
        <v>229</v>
      </c>
      <c r="D3154" s="43" t="s">
        <v>230</v>
      </c>
      <c r="E3154" s="53"/>
      <c r="F3154" s="53">
        <f>E3154/12*1</f>
        <v>0</v>
      </c>
      <c r="G3154" s="53"/>
      <c r="H3154" s="53"/>
      <c r="I3154" s="54"/>
      <c r="J3154" s="50"/>
      <c r="K3154" s="54"/>
      <c r="L3154" s="55"/>
      <c r="M3154" s="75"/>
      <c r="N3154" s="75"/>
      <c r="O3154" s="74"/>
      <c r="P3154" s="74"/>
      <c r="Q3154" s="57">
        <f t="shared" si="1201"/>
        <v>0</v>
      </c>
      <c r="R3154" s="74"/>
      <c r="S3154" s="53">
        <f t="shared" si="1202"/>
        <v>0</v>
      </c>
      <c r="T3154" s="58"/>
      <c r="U3154" s="58"/>
      <c r="V3154" s="53">
        <f t="shared" si="1203"/>
        <v>0</v>
      </c>
      <c r="W3154" s="75"/>
      <c r="X3154" s="76"/>
    </row>
    <row r="3155" spans="1:24" s="35" customFormat="1" ht="15.75" x14ac:dyDescent="0.25">
      <c r="A3155" s="72" t="s">
        <v>298</v>
      </c>
      <c r="B3155" s="44" t="s">
        <v>334</v>
      </c>
      <c r="C3155" s="79" t="s">
        <v>376</v>
      </c>
      <c r="D3155" s="43" t="s">
        <v>358</v>
      </c>
      <c r="E3155" s="53">
        <v>30771</v>
      </c>
      <c r="F3155" s="53">
        <f>ROUND(E3155/12*7,0)</f>
        <v>17950</v>
      </c>
      <c r="G3155" s="59">
        <v>25077.72</v>
      </c>
      <c r="H3155" s="99">
        <v>21778</v>
      </c>
      <c r="I3155" s="119">
        <f t="shared" ref="I3155" si="1206">G3155-F3155</f>
        <v>7127.7200000000012</v>
      </c>
      <c r="J3155" s="55">
        <f t="shared" ref="J3155" si="1207">ROUND(I3155/F3155*100,2)</f>
        <v>39.71</v>
      </c>
      <c r="K3155" s="54"/>
      <c r="L3155" s="55"/>
      <c r="M3155" s="75"/>
      <c r="N3155" s="75"/>
      <c r="O3155" s="74"/>
      <c r="P3155" s="74"/>
      <c r="Q3155" s="57">
        <f t="shared" si="1201"/>
        <v>0</v>
      </c>
      <c r="R3155" s="74"/>
      <c r="S3155" s="53">
        <f t="shared" si="1202"/>
        <v>0</v>
      </c>
      <c r="T3155" s="58"/>
      <c r="U3155" s="58"/>
      <c r="V3155" s="53">
        <f t="shared" si="1203"/>
        <v>0</v>
      </c>
      <c r="W3155" s="75"/>
      <c r="X3155" s="76"/>
    </row>
    <row r="3156" spans="1:24" s="35" customFormat="1" ht="15.75" x14ac:dyDescent="0.25">
      <c r="A3156" s="72" t="s">
        <v>298</v>
      </c>
      <c r="B3156" s="44" t="s">
        <v>334</v>
      </c>
      <c r="C3156" s="79" t="s">
        <v>231</v>
      </c>
      <c r="D3156" s="43" t="s">
        <v>232</v>
      </c>
      <c r="E3156" s="53"/>
      <c r="F3156" s="53">
        <f>E3156/12*1</f>
        <v>0</v>
      </c>
      <c r="G3156" s="53"/>
      <c r="H3156" s="53"/>
      <c r="I3156" s="54"/>
      <c r="J3156" s="50"/>
      <c r="K3156" s="54"/>
      <c r="L3156" s="55"/>
      <c r="M3156" s="75"/>
      <c r="N3156" s="75"/>
      <c r="O3156" s="74"/>
      <c r="P3156" s="74"/>
      <c r="Q3156" s="57">
        <f t="shared" si="1201"/>
        <v>0</v>
      </c>
      <c r="R3156" s="74"/>
      <c r="S3156" s="53">
        <f t="shared" si="1202"/>
        <v>0</v>
      </c>
      <c r="T3156" s="58"/>
      <c r="U3156" s="58"/>
      <c r="V3156" s="53">
        <f t="shared" si="1203"/>
        <v>0</v>
      </c>
      <c r="W3156" s="75"/>
      <c r="X3156" s="76"/>
    </row>
    <row r="3157" spans="1:24" s="35" customFormat="1" ht="15.75" x14ac:dyDescent="0.25">
      <c r="A3157" s="72" t="s">
        <v>298</v>
      </c>
      <c r="B3157" s="44" t="s">
        <v>334</v>
      </c>
      <c r="C3157" s="79" t="s">
        <v>233</v>
      </c>
      <c r="D3157" s="43" t="s">
        <v>234</v>
      </c>
      <c r="E3157" s="53"/>
      <c r="F3157" s="53">
        <f>E3157/12*1</f>
        <v>0</v>
      </c>
      <c r="G3157" s="53"/>
      <c r="H3157" s="53"/>
      <c r="I3157" s="54"/>
      <c r="J3157" s="50"/>
      <c r="K3157" s="54"/>
      <c r="L3157" s="55"/>
      <c r="M3157" s="75"/>
      <c r="N3157" s="75"/>
      <c r="O3157" s="74"/>
      <c r="P3157" s="74"/>
      <c r="Q3157" s="57">
        <f t="shared" si="1201"/>
        <v>0</v>
      </c>
      <c r="R3157" s="74"/>
      <c r="S3157" s="53">
        <f t="shared" si="1202"/>
        <v>0</v>
      </c>
      <c r="T3157" s="58"/>
      <c r="U3157" s="58"/>
      <c r="V3157" s="53">
        <f t="shared" si="1203"/>
        <v>0</v>
      </c>
      <c r="W3157" s="75"/>
      <c r="X3157" s="76"/>
    </row>
    <row r="3158" spans="1:24" s="35" customFormat="1" ht="31.5" x14ac:dyDescent="0.25">
      <c r="A3158" s="72" t="s">
        <v>298</v>
      </c>
      <c r="B3158" s="44" t="s">
        <v>334</v>
      </c>
      <c r="C3158" s="79" t="s">
        <v>235</v>
      </c>
      <c r="D3158" s="43" t="s">
        <v>236</v>
      </c>
      <c r="E3158" s="53"/>
      <c r="F3158" s="53">
        <f>E3158/12*1</f>
        <v>0</v>
      </c>
      <c r="G3158" s="53"/>
      <c r="H3158" s="53"/>
      <c r="I3158" s="54"/>
      <c r="J3158" s="50"/>
      <c r="K3158" s="54"/>
      <c r="L3158" s="55"/>
      <c r="M3158" s="75"/>
      <c r="N3158" s="75"/>
      <c r="O3158" s="74"/>
      <c r="P3158" s="74"/>
      <c r="Q3158" s="57">
        <f t="shared" si="1201"/>
        <v>0</v>
      </c>
      <c r="R3158" s="74"/>
      <c r="S3158" s="53">
        <f t="shared" si="1202"/>
        <v>0</v>
      </c>
      <c r="T3158" s="58"/>
      <c r="U3158" s="58"/>
      <c r="V3158" s="53">
        <f t="shared" si="1203"/>
        <v>0</v>
      </c>
      <c r="W3158" s="75"/>
      <c r="X3158" s="76"/>
    </row>
    <row r="3159" spans="1:24" s="35" customFormat="1" ht="31.5" x14ac:dyDescent="0.25">
      <c r="A3159" s="72" t="s">
        <v>298</v>
      </c>
      <c r="B3159" s="44" t="s">
        <v>334</v>
      </c>
      <c r="C3159" s="79" t="s">
        <v>237</v>
      </c>
      <c r="D3159" s="43" t="s">
        <v>238</v>
      </c>
      <c r="E3159" s="53"/>
      <c r="F3159" s="53">
        <f>E3159/12*1</f>
        <v>0</v>
      </c>
      <c r="G3159" s="53"/>
      <c r="H3159" s="53"/>
      <c r="I3159" s="54"/>
      <c r="J3159" s="50"/>
      <c r="K3159" s="54"/>
      <c r="L3159" s="55"/>
      <c r="M3159" s="75"/>
      <c r="N3159" s="75"/>
      <c r="O3159" s="74"/>
      <c r="P3159" s="74"/>
      <c r="Q3159" s="57">
        <f t="shared" si="1201"/>
        <v>0</v>
      </c>
      <c r="R3159" s="74"/>
      <c r="S3159" s="53">
        <f t="shared" si="1202"/>
        <v>0</v>
      </c>
      <c r="T3159" s="58"/>
      <c r="U3159" s="58"/>
      <c r="V3159" s="53">
        <f t="shared" si="1203"/>
        <v>0</v>
      </c>
      <c r="W3159" s="75"/>
      <c r="X3159" s="76"/>
    </row>
    <row r="3160" spans="1:24" s="35" customFormat="1" ht="15.75" x14ac:dyDescent="0.25">
      <c r="A3160" s="72" t="s">
        <v>298</v>
      </c>
      <c r="B3160" s="44" t="s">
        <v>334</v>
      </c>
      <c r="C3160" s="79" t="s">
        <v>239</v>
      </c>
      <c r="D3160" s="43" t="s">
        <v>243</v>
      </c>
      <c r="E3160" s="53"/>
      <c r="F3160" s="53">
        <f>E3160/12*1</f>
        <v>0</v>
      </c>
      <c r="G3160" s="53"/>
      <c r="H3160" s="53"/>
      <c r="I3160" s="54"/>
      <c r="J3160" s="50"/>
      <c r="K3160" s="54"/>
      <c r="L3160" s="55"/>
      <c r="M3160" s="75"/>
      <c r="N3160" s="75"/>
      <c r="O3160" s="74"/>
      <c r="P3160" s="74"/>
      <c r="Q3160" s="57">
        <f t="shared" si="1201"/>
        <v>0</v>
      </c>
      <c r="R3160" s="74"/>
      <c r="S3160" s="53">
        <f t="shared" si="1202"/>
        <v>0</v>
      </c>
      <c r="T3160" s="58"/>
      <c r="U3160" s="58"/>
      <c r="V3160" s="53">
        <f t="shared" si="1203"/>
        <v>0</v>
      </c>
      <c r="W3160" s="75"/>
      <c r="X3160" s="76"/>
    </row>
    <row r="3161" spans="1:24" s="35" customFormat="1" ht="15.75" x14ac:dyDescent="0.25">
      <c r="A3161" s="72" t="s">
        <v>298</v>
      </c>
      <c r="B3161" s="44" t="s">
        <v>334</v>
      </c>
      <c r="C3161" s="79" t="s">
        <v>240</v>
      </c>
      <c r="D3161" s="43" t="s">
        <v>244</v>
      </c>
      <c r="E3161" s="53"/>
      <c r="F3161" s="53">
        <f>E3161</f>
        <v>0</v>
      </c>
      <c r="G3161" s="53"/>
      <c r="H3161" s="53"/>
      <c r="I3161" s="119"/>
      <c r="J3161" s="55"/>
      <c r="K3161" s="54"/>
      <c r="L3161" s="55"/>
      <c r="M3161" s="75"/>
      <c r="N3161" s="75"/>
      <c r="O3161" s="74"/>
      <c r="P3161" s="74"/>
      <c r="Q3161" s="57">
        <f t="shared" si="1201"/>
        <v>0</v>
      </c>
      <c r="R3161" s="74"/>
      <c r="S3161" s="53">
        <f t="shared" si="1202"/>
        <v>0</v>
      </c>
      <c r="T3161" s="58"/>
      <c r="U3161" s="58"/>
      <c r="V3161" s="53">
        <f t="shared" si="1203"/>
        <v>0</v>
      </c>
      <c r="W3161" s="75"/>
      <c r="X3161" s="76"/>
    </row>
    <row r="3162" spans="1:24" s="35" customFormat="1" ht="15.75" x14ac:dyDescent="0.25">
      <c r="A3162" s="72" t="s">
        <v>298</v>
      </c>
      <c r="B3162" s="44" t="s">
        <v>334</v>
      </c>
      <c r="C3162" s="79" t="s">
        <v>241</v>
      </c>
      <c r="D3162" s="43" t="s">
        <v>242</v>
      </c>
      <c r="E3162" s="53"/>
      <c r="F3162" s="53">
        <f t="shared" ref="F3162:F3177" si="1208">E3162/12*1</f>
        <v>0</v>
      </c>
      <c r="G3162" s="53"/>
      <c r="H3162" s="53"/>
      <c r="I3162" s="54"/>
      <c r="J3162" s="50"/>
      <c r="K3162" s="54"/>
      <c r="L3162" s="55"/>
      <c r="M3162" s="75"/>
      <c r="N3162" s="75"/>
      <c r="O3162" s="74"/>
      <c r="P3162" s="74"/>
      <c r="Q3162" s="57">
        <f t="shared" si="1201"/>
        <v>0</v>
      </c>
      <c r="R3162" s="74"/>
      <c r="S3162" s="53">
        <f t="shared" si="1202"/>
        <v>0</v>
      </c>
      <c r="T3162" s="58"/>
      <c r="U3162" s="58"/>
      <c r="V3162" s="53">
        <f t="shared" si="1203"/>
        <v>0</v>
      </c>
      <c r="W3162" s="75"/>
      <c r="X3162" s="76"/>
    </row>
    <row r="3163" spans="1:24" s="35" customFormat="1" ht="31.5" x14ac:dyDescent="0.25">
      <c r="A3163" s="72" t="s">
        <v>298</v>
      </c>
      <c r="B3163" s="44" t="s">
        <v>334</v>
      </c>
      <c r="C3163" s="79" t="s">
        <v>245</v>
      </c>
      <c r="D3163" s="43" t="s">
        <v>246</v>
      </c>
      <c r="E3163" s="53"/>
      <c r="F3163" s="53">
        <f t="shared" si="1208"/>
        <v>0</v>
      </c>
      <c r="G3163" s="53"/>
      <c r="H3163" s="53"/>
      <c r="I3163" s="54"/>
      <c r="J3163" s="50"/>
      <c r="K3163" s="54"/>
      <c r="L3163" s="55"/>
      <c r="M3163" s="75"/>
      <c r="N3163" s="75"/>
      <c r="O3163" s="74"/>
      <c r="P3163" s="74"/>
      <c r="Q3163" s="57">
        <f t="shared" si="1201"/>
        <v>0</v>
      </c>
      <c r="R3163" s="74"/>
      <c r="S3163" s="53">
        <f t="shared" si="1202"/>
        <v>0</v>
      </c>
      <c r="T3163" s="58"/>
      <c r="U3163" s="58"/>
      <c r="V3163" s="53">
        <f t="shared" si="1203"/>
        <v>0</v>
      </c>
      <c r="W3163" s="75"/>
      <c r="X3163" s="76"/>
    </row>
    <row r="3164" spans="1:24" s="35" customFormat="1" ht="15.75" x14ac:dyDescent="0.25">
      <c r="A3164" s="72" t="s">
        <v>298</v>
      </c>
      <c r="B3164" s="44" t="s">
        <v>334</v>
      </c>
      <c r="C3164" s="79" t="s">
        <v>247</v>
      </c>
      <c r="D3164" s="43" t="s">
        <v>248</v>
      </c>
      <c r="E3164" s="53"/>
      <c r="F3164" s="53">
        <f t="shared" si="1208"/>
        <v>0</v>
      </c>
      <c r="G3164" s="53"/>
      <c r="H3164" s="53"/>
      <c r="I3164" s="54"/>
      <c r="J3164" s="50"/>
      <c r="K3164" s="54"/>
      <c r="L3164" s="55"/>
      <c r="M3164" s="75"/>
      <c r="N3164" s="75"/>
      <c r="O3164" s="74"/>
      <c r="P3164" s="74"/>
      <c r="Q3164" s="57">
        <f t="shared" si="1201"/>
        <v>0</v>
      </c>
      <c r="R3164" s="74"/>
      <c r="S3164" s="53">
        <f t="shared" si="1202"/>
        <v>0</v>
      </c>
      <c r="T3164" s="58"/>
      <c r="U3164" s="58"/>
      <c r="V3164" s="53">
        <f t="shared" si="1203"/>
        <v>0</v>
      </c>
      <c r="W3164" s="75"/>
      <c r="X3164" s="76"/>
    </row>
    <row r="3165" spans="1:24" s="35" customFormat="1" ht="31.5" x14ac:dyDescent="0.25">
      <c r="A3165" s="72" t="s">
        <v>298</v>
      </c>
      <c r="B3165" s="44" t="s">
        <v>334</v>
      </c>
      <c r="C3165" s="79" t="s">
        <v>249</v>
      </c>
      <c r="D3165" s="43" t="s">
        <v>250</v>
      </c>
      <c r="E3165" s="53"/>
      <c r="F3165" s="53">
        <f t="shared" si="1208"/>
        <v>0</v>
      </c>
      <c r="G3165" s="53"/>
      <c r="H3165" s="53"/>
      <c r="I3165" s="54"/>
      <c r="J3165" s="50"/>
      <c r="K3165" s="54"/>
      <c r="L3165" s="55"/>
      <c r="M3165" s="75"/>
      <c r="N3165" s="75"/>
      <c r="O3165" s="74"/>
      <c r="P3165" s="74"/>
      <c r="Q3165" s="57">
        <f t="shared" si="1201"/>
        <v>0</v>
      </c>
      <c r="R3165" s="74"/>
      <c r="S3165" s="53">
        <f t="shared" si="1202"/>
        <v>0</v>
      </c>
      <c r="T3165" s="58"/>
      <c r="U3165" s="58"/>
      <c r="V3165" s="53">
        <f t="shared" si="1203"/>
        <v>0</v>
      </c>
      <c r="W3165" s="75"/>
      <c r="X3165" s="76"/>
    </row>
    <row r="3166" spans="1:24" s="35" customFormat="1" ht="15.75" x14ac:dyDescent="0.25">
      <c r="A3166" s="72" t="s">
        <v>298</v>
      </c>
      <c r="B3166" s="44" t="s">
        <v>334</v>
      </c>
      <c r="C3166" s="79" t="s">
        <v>251</v>
      </c>
      <c r="D3166" s="43" t="s">
        <v>260</v>
      </c>
      <c r="E3166" s="53"/>
      <c r="F3166" s="53">
        <f t="shared" si="1208"/>
        <v>0</v>
      </c>
      <c r="G3166" s="53"/>
      <c r="H3166" s="53"/>
      <c r="I3166" s="54"/>
      <c r="J3166" s="50"/>
      <c r="K3166" s="54"/>
      <c r="L3166" s="55"/>
      <c r="M3166" s="75"/>
      <c r="N3166" s="75"/>
      <c r="O3166" s="74"/>
      <c r="P3166" s="74"/>
      <c r="Q3166" s="57">
        <f t="shared" si="1201"/>
        <v>0</v>
      </c>
      <c r="R3166" s="74"/>
      <c r="S3166" s="53">
        <f t="shared" si="1202"/>
        <v>0</v>
      </c>
      <c r="T3166" s="58"/>
      <c r="U3166" s="58"/>
      <c r="V3166" s="53">
        <f t="shared" si="1203"/>
        <v>0</v>
      </c>
      <c r="W3166" s="75"/>
      <c r="X3166" s="76"/>
    </row>
    <row r="3167" spans="1:24" s="35" customFormat="1" ht="15.75" x14ac:dyDescent="0.25">
      <c r="A3167" s="72" t="s">
        <v>298</v>
      </c>
      <c r="B3167" s="44" t="s">
        <v>334</v>
      </c>
      <c r="C3167" s="79" t="s">
        <v>252</v>
      </c>
      <c r="D3167" s="43" t="s">
        <v>253</v>
      </c>
      <c r="E3167" s="53"/>
      <c r="F3167" s="53">
        <f t="shared" si="1208"/>
        <v>0</v>
      </c>
      <c r="G3167" s="53"/>
      <c r="H3167" s="53"/>
      <c r="I3167" s="54"/>
      <c r="J3167" s="50"/>
      <c r="K3167" s="54"/>
      <c r="L3167" s="55"/>
      <c r="M3167" s="75"/>
      <c r="N3167" s="75"/>
      <c r="O3167" s="74"/>
      <c r="P3167" s="74"/>
      <c r="Q3167" s="57">
        <f t="shared" si="1201"/>
        <v>0</v>
      </c>
      <c r="R3167" s="74"/>
      <c r="S3167" s="53">
        <f t="shared" si="1202"/>
        <v>0</v>
      </c>
      <c r="T3167" s="58"/>
      <c r="U3167" s="58"/>
      <c r="V3167" s="53">
        <f t="shared" si="1203"/>
        <v>0</v>
      </c>
      <c r="W3167" s="75"/>
      <c r="X3167" s="76"/>
    </row>
    <row r="3168" spans="1:24" s="35" customFormat="1" ht="15.75" x14ac:dyDescent="0.25">
      <c r="A3168" s="72" t="s">
        <v>298</v>
      </c>
      <c r="B3168" s="44" t="s">
        <v>334</v>
      </c>
      <c r="C3168" s="79" t="s">
        <v>254</v>
      </c>
      <c r="D3168" s="43" t="s">
        <v>255</v>
      </c>
      <c r="E3168" s="53"/>
      <c r="F3168" s="53">
        <f t="shared" si="1208"/>
        <v>0</v>
      </c>
      <c r="G3168" s="53"/>
      <c r="H3168" s="53"/>
      <c r="I3168" s="54"/>
      <c r="J3168" s="50"/>
      <c r="K3168" s="54"/>
      <c r="L3168" s="55"/>
      <c r="M3168" s="75"/>
      <c r="N3168" s="75"/>
      <c r="O3168" s="74"/>
      <c r="P3168" s="74"/>
      <c r="Q3168" s="57">
        <f t="shared" si="1201"/>
        <v>0</v>
      </c>
      <c r="R3168" s="74"/>
      <c r="S3168" s="53">
        <f t="shared" si="1202"/>
        <v>0</v>
      </c>
      <c r="T3168" s="58"/>
      <c r="U3168" s="58"/>
      <c r="V3168" s="53">
        <f t="shared" si="1203"/>
        <v>0</v>
      </c>
      <c r="W3168" s="75"/>
      <c r="X3168" s="76"/>
    </row>
    <row r="3169" spans="1:24" s="35" customFormat="1" ht="15.75" x14ac:dyDescent="0.25">
      <c r="A3169" s="72" t="s">
        <v>298</v>
      </c>
      <c r="B3169" s="44" t="s">
        <v>334</v>
      </c>
      <c r="C3169" s="79" t="s">
        <v>256</v>
      </c>
      <c r="D3169" s="43" t="s">
        <v>257</v>
      </c>
      <c r="E3169" s="53"/>
      <c r="F3169" s="53">
        <f t="shared" si="1208"/>
        <v>0</v>
      </c>
      <c r="G3169" s="53"/>
      <c r="H3169" s="53"/>
      <c r="I3169" s="54"/>
      <c r="J3169" s="50"/>
      <c r="K3169" s="54"/>
      <c r="L3169" s="55"/>
      <c r="M3169" s="75"/>
      <c r="N3169" s="75"/>
      <c r="O3169" s="74"/>
      <c r="P3169" s="74"/>
      <c r="Q3169" s="57">
        <f t="shared" si="1201"/>
        <v>0</v>
      </c>
      <c r="R3169" s="74"/>
      <c r="S3169" s="53">
        <f t="shared" si="1202"/>
        <v>0</v>
      </c>
      <c r="T3169" s="58"/>
      <c r="U3169" s="58"/>
      <c r="V3169" s="53">
        <f t="shared" si="1203"/>
        <v>0</v>
      </c>
      <c r="W3169" s="75"/>
      <c r="X3169" s="76"/>
    </row>
    <row r="3170" spans="1:24" s="35" customFormat="1" ht="31.5" x14ac:dyDescent="0.25">
      <c r="A3170" s="72" t="s">
        <v>298</v>
      </c>
      <c r="B3170" s="44" t="s">
        <v>334</v>
      </c>
      <c r="C3170" s="79" t="s">
        <v>258</v>
      </c>
      <c r="D3170" s="43" t="s">
        <v>259</v>
      </c>
      <c r="E3170" s="53"/>
      <c r="F3170" s="53">
        <f t="shared" si="1208"/>
        <v>0</v>
      </c>
      <c r="G3170" s="53"/>
      <c r="H3170" s="53"/>
      <c r="I3170" s="54"/>
      <c r="J3170" s="50"/>
      <c r="K3170" s="54"/>
      <c r="L3170" s="55"/>
      <c r="M3170" s="75"/>
      <c r="N3170" s="75"/>
      <c r="O3170" s="74"/>
      <c r="P3170" s="74"/>
      <c r="Q3170" s="57">
        <f t="shared" si="1201"/>
        <v>0</v>
      </c>
      <c r="R3170" s="74"/>
      <c r="S3170" s="53">
        <f t="shared" si="1202"/>
        <v>0</v>
      </c>
      <c r="T3170" s="58"/>
      <c r="U3170" s="58"/>
      <c r="V3170" s="53">
        <f t="shared" si="1203"/>
        <v>0</v>
      </c>
      <c r="W3170" s="75"/>
      <c r="X3170" s="76"/>
    </row>
    <row r="3171" spans="1:24" s="35" customFormat="1" ht="15.75" x14ac:dyDescent="0.25">
      <c r="A3171" s="72" t="s">
        <v>298</v>
      </c>
      <c r="B3171" s="44" t="s">
        <v>334</v>
      </c>
      <c r="C3171" s="79" t="s">
        <v>261</v>
      </c>
      <c r="D3171" s="43" t="s">
        <v>262</v>
      </c>
      <c r="E3171" s="53"/>
      <c r="F3171" s="53">
        <f t="shared" si="1208"/>
        <v>0</v>
      </c>
      <c r="G3171" s="53"/>
      <c r="H3171" s="53"/>
      <c r="I3171" s="54"/>
      <c r="J3171" s="50"/>
      <c r="K3171" s="54"/>
      <c r="L3171" s="55"/>
      <c r="M3171" s="75"/>
      <c r="N3171" s="75"/>
      <c r="O3171" s="74"/>
      <c r="P3171" s="74"/>
      <c r="Q3171" s="57">
        <f t="shared" si="1201"/>
        <v>0</v>
      </c>
      <c r="R3171" s="74"/>
      <c r="S3171" s="53">
        <f t="shared" si="1202"/>
        <v>0</v>
      </c>
      <c r="T3171" s="58"/>
      <c r="U3171" s="58"/>
      <c r="V3171" s="53">
        <f t="shared" si="1203"/>
        <v>0</v>
      </c>
      <c r="W3171" s="75"/>
      <c r="X3171" s="76"/>
    </row>
    <row r="3172" spans="1:24" s="35" customFormat="1" ht="47.25" x14ac:dyDescent="0.25">
      <c r="A3172" s="72" t="s">
        <v>298</v>
      </c>
      <c r="B3172" s="44" t="s">
        <v>334</v>
      </c>
      <c r="C3172" s="79" t="s">
        <v>263</v>
      </c>
      <c r="D3172" s="43" t="s">
        <v>264</v>
      </c>
      <c r="E3172" s="53"/>
      <c r="F3172" s="53">
        <f t="shared" si="1208"/>
        <v>0</v>
      </c>
      <c r="G3172" s="53"/>
      <c r="H3172" s="53"/>
      <c r="I3172" s="54"/>
      <c r="J3172" s="50"/>
      <c r="K3172" s="54"/>
      <c r="L3172" s="55"/>
      <c r="M3172" s="75"/>
      <c r="N3172" s="75"/>
      <c r="O3172" s="74"/>
      <c r="P3172" s="74"/>
      <c r="Q3172" s="57">
        <f t="shared" si="1201"/>
        <v>0</v>
      </c>
      <c r="R3172" s="74"/>
      <c r="S3172" s="53">
        <f t="shared" si="1202"/>
        <v>0</v>
      </c>
      <c r="T3172" s="58"/>
      <c r="U3172" s="58"/>
      <c r="V3172" s="53">
        <f t="shared" si="1203"/>
        <v>0</v>
      </c>
      <c r="W3172" s="75"/>
      <c r="X3172" s="76"/>
    </row>
    <row r="3173" spans="1:24" s="35" customFormat="1" ht="15.75" x14ac:dyDescent="0.25">
      <c r="A3173" s="72" t="s">
        <v>298</v>
      </c>
      <c r="B3173" s="44" t="s">
        <v>334</v>
      </c>
      <c r="C3173" s="79" t="s">
        <v>265</v>
      </c>
      <c r="D3173" s="43" t="s">
        <v>266</v>
      </c>
      <c r="E3173" s="53"/>
      <c r="F3173" s="53">
        <f t="shared" si="1208"/>
        <v>0</v>
      </c>
      <c r="G3173" s="53"/>
      <c r="H3173" s="53"/>
      <c r="I3173" s="54"/>
      <c r="J3173" s="50"/>
      <c r="K3173" s="54"/>
      <c r="L3173" s="55"/>
      <c r="M3173" s="75"/>
      <c r="N3173" s="75"/>
      <c r="O3173" s="74"/>
      <c r="P3173" s="74"/>
      <c r="Q3173" s="57">
        <f t="shared" si="1201"/>
        <v>0</v>
      </c>
      <c r="R3173" s="74"/>
      <c r="S3173" s="53">
        <f t="shared" si="1202"/>
        <v>0</v>
      </c>
      <c r="T3173" s="58"/>
      <c r="U3173" s="58"/>
      <c r="V3173" s="53">
        <f t="shared" si="1203"/>
        <v>0</v>
      </c>
      <c r="W3173" s="75"/>
      <c r="X3173" s="76"/>
    </row>
    <row r="3174" spans="1:24" s="35" customFormat="1" ht="31.5" x14ac:dyDescent="0.25">
      <c r="A3174" s="72" t="s">
        <v>298</v>
      </c>
      <c r="B3174" s="44" t="s">
        <v>334</v>
      </c>
      <c r="C3174" s="79" t="s">
        <v>267</v>
      </c>
      <c r="D3174" s="43" t="s">
        <v>268</v>
      </c>
      <c r="E3174" s="53"/>
      <c r="F3174" s="53">
        <f t="shared" si="1208"/>
        <v>0</v>
      </c>
      <c r="G3174" s="53"/>
      <c r="H3174" s="53"/>
      <c r="I3174" s="54"/>
      <c r="J3174" s="50"/>
      <c r="K3174" s="54"/>
      <c r="L3174" s="55"/>
      <c r="M3174" s="75"/>
      <c r="N3174" s="75"/>
      <c r="O3174" s="74"/>
      <c r="P3174" s="74"/>
      <c r="Q3174" s="57">
        <f t="shared" si="1201"/>
        <v>0</v>
      </c>
      <c r="R3174" s="74"/>
      <c r="S3174" s="53">
        <f t="shared" si="1202"/>
        <v>0</v>
      </c>
      <c r="T3174" s="58"/>
      <c r="U3174" s="58"/>
      <c r="V3174" s="53">
        <f t="shared" si="1203"/>
        <v>0</v>
      </c>
      <c r="W3174" s="75"/>
      <c r="X3174" s="76"/>
    </row>
    <row r="3175" spans="1:24" s="35" customFormat="1" ht="15.75" x14ac:dyDescent="0.25">
      <c r="A3175" s="72" t="s">
        <v>298</v>
      </c>
      <c r="B3175" s="44" t="s">
        <v>334</v>
      </c>
      <c r="C3175" s="79" t="s">
        <v>269</v>
      </c>
      <c r="D3175" s="43" t="s">
        <v>270</v>
      </c>
      <c r="E3175" s="53"/>
      <c r="F3175" s="53">
        <f t="shared" si="1208"/>
        <v>0</v>
      </c>
      <c r="G3175" s="53"/>
      <c r="H3175" s="53"/>
      <c r="I3175" s="54"/>
      <c r="J3175" s="50"/>
      <c r="K3175" s="54"/>
      <c r="L3175" s="55"/>
      <c r="M3175" s="75"/>
      <c r="N3175" s="75"/>
      <c r="O3175" s="74"/>
      <c r="P3175" s="74"/>
      <c r="Q3175" s="57">
        <f t="shared" si="1201"/>
        <v>0</v>
      </c>
      <c r="R3175" s="74"/>
      <c r="S3175" s="53">
        <f t="shared" si="1202"/>
        <v>0</v>
      </c>
      <c r="T3175" s="58"/>
      <c r="U3175" s="58"/>
      <c r="V3175" s="53">
        <f t="shared" si="1203"/>
        <v>0</v>
      </c>
      <c r="W3175" s="75"/>
      <c r="X3175" s="76"/>
    </row>
    <row r="3176" spans="1:24" s="35" customFormat="1" ht="31.5" x14ac:dyDescent="0.25">
      <c r="A3176" s="72" t="s">
        <v>298</v>
      </c>
      <c r="B3176" s="44" t="s">
        <v>334</v>
      </c>
      <c r="C3176" s="79" t="s">
        <v>271</v>
      </c>
      <c r="D3176" s="43" t="s">
        <v>272</v>
      </c>
      <c r="E3176" s="53"/>
      <c r="F3176" s="53">
        <f t="shared" si="1208"/>
        <v>0</v>
      </c>
      <c r="G3176" s="53"/>
      <c r="H3176" s="53"/>
      <c r="I3176" s="54"/>
      <c r="J3176" s="50"/>
      <c r="K3176" s="54"/>
      <c r="L3176" s="55"/>
      <c r="M3176" s="75"/>
      <c r="N3176" s="75"/>
      <c r="O3176" s="74"/>
      <c r="P3176" s="74"/>
      <c r="Q3176" s="57">
        <f t="shared" si="1201"/>
        <v>0</v>
      </c>
      <c r="R3176" s="74"/>
      <c r="S3176" s="53">
        <f t="shared" si="1202"/>
        <v>0</v>
      </c>
      <c r="T3176" s="58"/>
      <c r="U3176" s="58"/>
      <c r="V3176" s="53">
        <f t="shared" si="1203"/>
        <v>0</v>
      </c>
      <c r="W3176" s="75"/>
      <c r="X3176" s="76"/>
    </row>
    <row r="3177" spans="1:24" s="35" customFormat="1" ht="15.75" x14ac:dyDescent="0.25">
      <c r="A3177" s="72" t="s">
        <v>298</v>
      </c>
      <c r="B3177" s="44" t="s">
        <v>334</v>
      </c>
      <c r="C3177" s="79" t="s">
        <v>273</v>
      </c>
      <c r="D3177" s="43" t="s">
        <v>274</v>
      </c>
      <c r="E3177" s="53"/>
      <c r="F3177" s="53">
        <f t="shared" si="1208"/>
        <v>0</v>
      </c>
      <c r="G3177" s="53"/>
      <c r="H3177" s="53"/>
      <c r="I3177" s="54"/>
      <c r="J3177" s="50"/>
      <c r="K3177" s="54"/>
      <c r="L3177" s="55"/>
      <c r="M3177" s="75"/>
      <c r="N3177" s="75"/>
      <c r="O3177" s="74"/>
      <c r="P3177" s="74"/>
      <c r="Q3177" s="57">
        <f t="shared" si="1201"/>
        <v>0</v>
      </c>
      <c r="R3177" s="74"/>
      <c r="S3177" s="53">
        <f t="shared" si="1202"/>
        <v>0</v>
      </c>
      <c r="T3177" s="58"/>
      <c r="U3177" s="58"/>
      <c r="V3177" s="53">
        <f t="shared" si="1203"/>
        <v>0</v>
      </c>
      <c r="W3177" s="75"/>
      <c r="X3177" s="76"/>
    </row>
    <row r="3178" spans="1:24" s="35" customFormat="1" ht="31.5" x14ac:dyDescent="0.25">
      <c r="A3178" s="72" t="s">
        <v>298</v>
      </c>
      <c r="B3178" s="44" t="s">
        <v>334</v>
      </c>
      <c r="C3178" s="79" t="s">
        <v>275</v>
      </c>
      <c r="D3178" s="43" t="s">
        <v>276</v>
      </c>
      <c r="E3178" s="74"/>
      <c r="F3178" s="74"/>
      <c r="G3178" s="74"/>
      <c r="H3178" s="74"/>
      <c r="I3178" s="54"/>
      <c r="J3178" s="50"/>
      <c r="K3178" s="54"/>
      <c r="L3178" s="55"/>
      <c r="M3178" s="75"/>
      <c r="N3178" s="75"/>
      <c r="O3178" s="74"/>
      <c r="P3178" s="74"/>
      <c r="Q3178" s="57">
        <f t="shared" si="1201"/>
        <v>0</v>
      </c>
      <c r="R3178" s="74"/>
      <c r="S3178" s="53">
        <f t="shared" si="1202"/>
        <v>0</v>
      </c>
      <c r="T3178" s="58"/>
      <c r="U3178" s="58"/>
      <c r="V3178" s="53">
        <f t="shared" si="1203"/>
        <v>0</v>
      </c>
      <c r="W3178" s="75"/>
      <c r="X3178" s="76"/>
    </row>
    <row r="3179" spans="1:24" s="35" customFormat="1" ht="15.75" x14ac:dyDescent="0.25">
      <c r="A3179" s="72" t="s">
        <v>298</v>
      </c>
      <c r="B3179" s="44" t="s">
        <v>334</v>
      </c>
      <c r="C3179" s="37" t="s">
        <v>352</v>
      </c>
      <c r="D3179" s="43" t="s">
        <v>350</v>
      </c>
      <c r="E3179" s="53"/>
      <c r="F3179" s="53">
        <f>ROUND(E3179/12*7,0)</f>
        <v>0</v>
      </c>
      <c r="G3179" s="59">
        <v>3628.54</v>
      </c>
      <c r="H3179" s="99"/>
      <c r="I3179" s="119">
        <f t="shared" ref="I3179" si="1209">G3179-F3179</f>
        <v>3628.54</v>
      </c>
      <c r="J3179" s="55" t="e">
        <f t="shared" ref="J3179" si="1210">ROUND(I3179/F3179*100,2)</f>
        <v>#DIV/0!</v>
      </c>
      <c r="K3179" s="54"/>
      <c r="L3179" s="55"/>
      <c r="M3179" s="75"/>
      <c r="N3179" s="75"/>
      <c r="O3179" s="74"/>
      <c r="P3179" s="74"/>
      <c r="Q3179" s="57"/>
      <c r="R3179" s="74"/>
      <c r="S3179" s="53"/>
      <c r="T3179" s="58"/>
      <c r="U3179" s="58"/>
      <c r="V3179" s="53"/>
      <c r="W3179" s="75"/>
      <c r="X3179" s="76"/>
    </row>
    <row r="3180" spans="1:24" s="35" customFormat="1" ht="15.75" x14ac:dyDescent="0.25">
      <c r="A3180" s="72" t="s">
        <v>298</v>
      </c>
      <c r="B3180" s="44" t="s">
        <v>334</v>
      </c>
      <c r="C3180" s="37" t="s">
        <v>353</v>
      </c>
      <c r="D3180" s="38" t="s">
        <v>354</v>
      </c>
      <c r="E3180" s="53"/>
      <c r="F3180" s="99">
        <f>E3180/12*1</f>
        <v>0</v>
      </c>
      <c r="G3180" s="53"/>
      <c r="H3180" s="53"/>
      <c r="I3180" s="54"/>
      <c r="J3180" s="54"/>
      <c r="K3180" s="54"/>
      <c r="L3180" s="119"/>
      <c r="M3180" s="55"/>
      <c r="N3180" s="75"/>
      <c r="O3180" s="74"/>
      <c r="P3180" s="74"/>
      <c r="Q3180" s="57">
        <f>O3180-P3180</f>
        <v>0</v>
      </c>
      <c r="R3180" s="74"/>
      <c r="S3180" s="53">
        <f>ROUND(R3180/12*3,0)</f>
        <v>0</v>
      </c>
      <c r="T3180" s="58"/>
      <c r="U3180" s="58"/>
      <c r="V3180" s="53">
        <f>T3180-U3180</f>
        <v>0</v>
      </c>
      <c r="W3180" s="75"/>
      <c r="X3180" s="76"/>
    </row>
    <row r="3181" spans="1:24" s="35" customFormat="1" ht="15.75" x14ac:dyDescent="0.25">
      <c r="A3181" s="72" t="s">
        <v>298</v>
      </c>
      <c r="B3181" s="44" t="s">
        <v>334</v>
      </c>
      <c r="C3181" s="37" t="s">
        <v>359</v>
      </c>
      <c r="D3181" s="43" t="s">
        <v>318</v>
      </c>
      <c r="E3181" s="53"/>
      <c r="F3181" s="99">
        <f>E3181/12*1</f>
        <v>0</v>
      </c>
      <c r="G3181" s="53"/>
      <c r="H3181" s="53"/>
      <c r="I3181" s="54"/>
      <c r="J3181" s="54"/>
      <c r="K3181" s="54"/>
      <c r="L3181" s="119"/>
      <c r="M3181" s="55"/>
      <c r="N3181" s="75"/>
      <c r="O3181" s="74"/>
      <c r="P3181" s="74"/>
      <c r="Q3181" s="57"/>
      <c r="R3181" s="74"/>
      <c r="S3181" s="53"/>
      <c r="T3181" s="53"/>
      <c r="U3181" s="53"/>
      <c r="V3181" s="53"/>
      <c r="W3181" s="75"/>
      <c r="X3181" s="76"/>
    </row>
    <row r="3182" spans="1:24" s="35" customFormat="1" ht="15.75" x14ac:dyDescent="0.25">
      <c r="A3182" s="72" t="s">
        <v>298</v>
      </c>
      <c r="B3182" s="44" t="s">
        <v>334</v>
      </c>
      <c r="C3182" s="37" t="s">
        <v>379</v>
      </c>
      <c r="D3182" s="39" t="s">
        <v>360</v>
      </c>
      <c r="E3182" s="53"/>
      <c r="F3182" s="99">
        <f>E3182/12*1</f>
        <v>0</v>
      </c>
      <c r="G3182" s="53"/>
      <c r="H3182" s="53"/>
      <c r="I3182" s="54"/>
      <c r="J3182" s="54"/>
      <c r="K3182" s="54"/>
      <c r="L3182" s="119"/>
      <c r="M3182" s="55"/>
      <c r="N3182" s="75"/>
      <c r="O3182" s="74"/>
      <c r="P3182" s="74"/>
      <c r="Q3182" s="57"/>
      <c r="R3182" s="74"/>
      <c r="S3182" s="53"/>
      <c r="T3182" s="53"/>
      <c r="U3182" s="53"/>
      <c r="V3182" s="53"/>
      <c r="W3182" s="75"/>
      <c r="X3182" s="76"/>
    </row>
    <row r="3183" spans="1:24" s="35" customFormat="1" ht="15.75" x14ac:dyDescent="0.25">
      <c r="A3183" s="72" t="s">
        <v>298</v>
      </c>
      <c r="B3183" s="44" t="s">
        <v>334</v>
      </c>
      <c r="C3183" s="98" t="s">
        <v>386</v>
      </c>
      <c r="D3183" s="117" t="s">
        <v>387</v>
      </c>
      <c r="E3183" s="53">
        <v>36779</v>
      </c>
      <c r="F3183" s="53">
        <v>36779</v>
      </c>
      <c r="G3183" s="53">
        <v>36779</v>
      </c>
      <c r="H3183" s="53">
        <v>36779</v>
      </c>
      <c r="I3183" s="119">
        <f>G3183-F3183</f>
        <v>0</v>
      </c>
      <c r="J3183" s="55">
        <f>ROUND(I3183/F3183*100,2)</f>
        <v>0</v>
      </c>
      <c r="K3183" s="54">
        <f>G3183-F3183</f>
        <v>0</v>
      </c>
      <c r="L3183" s="55">
        <f>ROUND(K3183*100/-F3183,2)</f>
        <v>0</v>
      </c>
      <c r="M3183" s="55"/>
      <c r="N3183" s="75"/>
      <c r="O3183" s="74"/>
      <c r="P3183" s="74"/>
      <c r="Q3183" s="57"/>
      <c r="R3183" s="74"/>
      <c r="S3183" s="53"/>
      <c r="T3183" s="53"/>
      <c r="U3183" s="53"/>
      <c r="V3183" s="53"/>
      <c r="W3183" s="75"/>
      <c r="X3183" s="76"/>
    </row>
    <row r="3184" spans="1:24" s="35" customFormat="1" ht="15.75" x14ac:dyDescent="0.25">
      <c r="A3184" s="100" t="s">
        <v>299</v>
      </c>
      <c r="B3184" s="100" t="s">
        <v>335</v>
      </c>
      <c r="C3184" s="108" t="s">
        <v>102</v>
      </c>
      <c r="D3184" s="102" t="s">
        <v>21</v>
      </c>
      <c r="E3184" s="109">
        <f>E3185+E3224</f>
        <v>4900240</v>
      </c>
      <c r="F3184" s="109">
        <f>F3185+F3224</f>
        <v>2863819.25</v>
      </c>
      <c r="G3184" s="109">
        <f>G3185+G3224</f>
        <v>2808115.21</v>
      </c>
      <c r="H3184" s="109">
        <f>H3185+H3224</f>
        <v>2880093</v>
      </c>
      <c r="I3184" s="127">
        <f>I3185+I3224</f>
        <v>53969.17999999984</v>
      </c>
      <c r="J3184" s="104">
        <f>ROUND(I3184/F3184*100,2)</f>
        <v>1.88</v>
      </c>
      <c r="K3184" s="127">
        <f>K3185+K3224</f>
        <v>-113455.67</v>
      </c>
      <c r="L3184" s="106">
        <f>ROUND(K3184*100/-F3184,2)</f>
        <v>3.96</v>
      </c>
      <c r="M3184" s="109">
        <f t="shared" ref="M3184:V3184" si="1211">M3185+M3224</f>
        <v>105053</v>
      </c>
      <c r="N3184" s="109">
        <f t="shared" si="1211"/>
        <v>61280.92</v>
      </c>
      <c r="O3184" s="109">
        <f t="shared" si="1211"/>
        <v>55229</v>
      </c>
      <c r="P3184" s="109">
        <f t="shared" si="1211"/>
        <v>55034</v>
      </c>
      <c r="Q3184" s="127">
        <f t="shared" si="1211"/>
        <v>195</v>
      </c>
      <c r="R3184" s="109">
        <f t="shared" si="1211"/>
        <v>2080</v>
      </c>
      <c r="S3184" s="103">
        <f t="shared" si="1211"/>
        <v>1213</v>
      </c>
      <c r="T3184" s="103">
        <f t="shared" si="1211"/>
        <v>1115</v>
      </c>
      <c r="U3184" s="103">
        <f t="shared" si="1211"/>
        <v>1111</v>
      </c>
      <c r="V3184" s="103">
        <f t="shared" si="1211"/>
        <v>4</v>
      </c>
      <c r="W3184" s="107">
        <v>41052</v>
      </c>
      <c r="X3184" s="80"/>
    </row>
    <row r="3185" spans="1:27" s="26" customFormat="1" ht="29.25" customHeight="1" x14ac:dyDescent="0.25">
      <c r="A3185" s="72" t="s">
        <v>299</v>
      </c>
      <c r="B3185" s="21">
        <v>1</v>
      </c>
      <c r="C3185" s="73" t="s">
        <v>102</v>
      </c>
      <c r="D3185" s="27" t="s">
        <v>22</v>
      </c>
      <c r="E3185" s="52">
        <f t="shared" ref="E3185:L3185" si="1212">E3186+E3192+E3206</f>
        <v>4656128</v>
      </c>
      <c r="F3185" s="52">
        <f t="shared" si="1212"/>
        <v>2715147</v>
      </c>
      <c r="G3185" s="52">
        <f t="shared" si="1212"/>
        <v>2675881.63</v>
      </c>
      <c r="H3185" s="52">
        <f t="shared" si="1212"/>
        <v>2739403</v>
      </c>
      <c r="I3185" s="52">
        <f t="shared" si="1212"/>
        <v>50217.629999999837</v>
      </c>
      <c r="J3185" s="124" t="e">
        <f t="shared" si="1212"/>
        <v>#DIV/0!</v>
      </c>
      <c r="K3185" s="52">
        <f t="shared" si="1212"/>
        <v>-93096</v>
      </c>
      <c r="L3185" s="52" t="e">
        <f t="shared" si="1212"/>
        <v>#DIV/0!</v>
      </c>
      <c r="M3185" s="49">
        <v>95738</v>
      </c>
      <c r="N3185" s="49">
        <f>ROUND(M3185/12*7,2)</f>
        <v>55847.17</v>
      </c>
      <c r="O3185" s="52">
        <f t="shared" ref="O3185:V3185" si="1213">O3186+O3192+O3206</f>
        <v>52330</v>
      </c>
      <c r="P3185" s="52">
        <f t="shared" si="1213"/>
        <v>52135</v>
      </c>
      <c r="Q3185" s="52">
        <f t="shared" si="1213"/>
        <v>195</v>
      </c>
      <c r="R3185" s="52">
        <f t="shared" si="1213"/>
        <v>1897</v>
      </c>
      <c r="S3185" s="52">
        <f t="shared" si="1213"/>
        <v>1107</v>
      </c>
      <c r="T3185" s="59">
        <f t="shared" si="1213"/>
        <v>1023</v>
      </c>
      <c r="U3185" s="59">
        <f t="shared" si="1213"/>
        <v>1020</v>
      </c>
      <c r="V3185" s="59">
        <f t="shared" si="1213"/>
        <v>3</v>
      </c>
      <c r="W3185" s="75"/>
      <c r="X3185" s="82"/>
    </row>
    <row r="3186" spans="1:27" s="26" customFormat="1" ht="21.75" customHeight="1" x14ac:dyDescent="0.25">
      <c r="A3186" s="72" t="s">
        <v>299</v>
      </c>
      <c r="B3186" s="33" t="s">
        <v>329</v>
      </c>
      <c r="C3186" s="73" t="s">
        <v>102</v>
      </c>
      <c r="D3186" s="32" t="s">
        <v>23</v>
      </c>
      <c r="E3186" s="83">
        <f t="shared" ref="E3186:L3186" si="1214">SUM(E3187:E3191)</f>
        <v>4588374</v>
      </c>
      <c r="F3186" s="83">
        <f t="shared" si="1214"/>
        <v>2675249</v>
      </c>
      <c r="G3186" s="83">
        <f t="shared" si="1214"/>
        <v>2585396</v>
      </c>
      <c r="H3186" s="83">
        <f t="shared" si="1214"/>
        <v>2675249</v>
      </c>
      <c r="I3186" s="49">
        <f t="shared" si="1214"/>
        <v>0</v>
      </c>
      <c r="J3186" s="128">
        <f t="shared" si="1214"/>
        <v>0</v>
      </c>
      <c r="K3186" s="49">
        <f t="shared" si="1214"/>
        <v>-89853</v>
      </c>
      <c r="L3186" s="49">
        <f t="shared" si="1214"/>
        <v>7.74</v>
      </c>
      <c r="M3186" s="83"/>
      <c r="N3186" s="83"/>
      <c r="O3186" s="52">
        <f t="shared" ref="O3186:V3186" si="1215">SUM(O3187:O3191)</f>
        <v>51022</v>
      </c>
      <c r="P3186" s="52">
        <f t="shared" si="1215"/>
        <v>51022</v>
      </c>
      <c r="Q3186" s="52">
        <f t="shared" si="1215"/>
        <v>0</v>
      </c>
      <c r="R3186" s="52">
        <f t="shared" si="1215"/>
        <v>1895</v>
      </c>
      <c r="S3186" s="52">
        <f t="shared" si="1215"/>
        <v>1105</v>
      </c>
      <c r="T3186" s="52">
        <f t="shared" si="1215"/>
        <v>1016</v>
      </c>
      <c r="U3186" s="49">
        <f t="shared" si="1215"/>
        <v>1016</v>
      </c>
      <c r="V3186" s="49">
        <f t="shared" si="1215"/>
        <v>0</v>
      </c>
      <c r="W3186" s="83"/>
      <c r="X3186" s="82"/>
    </row>
    <row r="3187" spans="1:27" s="26" customFormat="1" ht="15.75" customHeight="1" x14ac:dyDescent="0.25">
      <c r="A3187" s="157" t="s">
        <v>299</v>
      </c>
      <c r="B3187" s="33" t="s">
        <v>329</v>
      </c>
      <c r="C3187" s="73" t="s">
        <v>73</v>
      </c>
      <c r="D3187" s="34" t="s">
        <v>106</v>
      </c>
      <c r="E3187" s="53">
        <v>1990206</v>
      </c>
      <c r="F3187" s="53">
        <f>165938*3+165821*4</f>
        <v>1161098</v>
      </c>
      <c r="G3187" s="99">
        <v>1071245</v>
      </c>
      <c r="H3187" s="99">
        <v>1161098</v>
      </c>
      <c r="I3187" s="119"/>
      <c r="J3187" s="55"/>
      <c r="K3187" s="54">
        <f>G3187-F3187</f>
        <v>-89853</v>
      </c>
      <c r="L3187" s="55">
        <f>ROUND(K3187*100/-F3187,2)</f>
        <v>7.74</v>
      </c>
      <c r="M3187" s="74"/>
      <c r="N3187" s="74"/>
      <c r="O3187" s="74">
        <v>51022</v>
      </c>
      <c r="P3187" s="74">
        <v>51022</v>
      </c>
      <c r="Q3187" s="59">
        <f>O3187-P3187</f>
        <v>0</v>
      </c>
      <c r="R3187" s="74">
        <v>1895</v>
      </c>
      <c r="S3187" s="53">
        <f>ROUND(R3187/12*7,0)</f>
        <v>1105</v>
      </c>
      <c r="T3187" s="58">
        <v>1016</v>
      </c>
      <c r="U3187" s="58">
        <v>1016</v>
      </c>
      <c r="V3187" s="53">
        <f>T3187-U3187</f>
        <v>0</v>
      </c>
      <c r="W3187" s="74"/>
      <c r="X3187" s="76"/>
      <c r="Z3187" s="176"/>
      <c r="AA3187" s="176"/>
    </row>
    <row r="3188" spans="1:27" s="35" customFormat="1" ht="15.75" x14ac:dyDescent="0.25">
      <c r="A3188" s="72" t="s">
        <v>299</v>
      </c>
      <c r="B3188" s="33" t="s">
        <v>329</v>
      </c>
      <c r="C3188" s="73" t="s">
        <v>74</v>
      </c>
      <c r="D3188" s="116" t="s">
        <v>104</v>
      </c>
      <c r="E3188" s="53">
        <v>2468146</v>
      </c>
      <c r="F3188" s="53">
        <f>205968*6+202498</f>
        <v>1438306</v>
      </c>
      <c r="G3188" s="99">
        <v>1438306</v>
      </c>
      <c r="H3188" s="99">
        <v>1438306</v>
      </c>
      <c r="I3188" s="119"/>
      <c r="J3188" s="55"/>
      <c r="K3188" s="54"/>
      <c r="L3188" s="55"/>
      <c r="M3188" s="75"/>
      <c r="N3188" s="75"/>
      <c r="O3188" s="74"/>
      <c r="P3188" s="74"/>
      <c r="Q3188" s="57">
        <f>O3188-P3188</f>
        <v>0</v>
      </c>
      <c r="R3188" s="74"/>
      <c r="S3188" s="53">
        <f>ROUND(R3188/12*3,0)</f>
        <v>0</v>
      </c>
      <c r="T3188" s="58"/>
      <c r="U3188" s="58"/>
      <c r="V3188" s="53">
        <f>T3188-U3188</f>
        <v>0</v>
      </c>
      <c r="W3188" s="75"/>
      <c r="X3188" s="76"/>
    </row>
    <row r="3189" spans="1:27" s="35" customFormat="1" ht="15.75" x14ac:dyDescent="0.25">
      <c r="A3189" s="72" t="s">
        <v>299</v>
      </c>
      <c r="B3189" s="33" t="s">
        <v>329</v>
      </c>
      <c r="C3189" s="73" t="s">
        <v>74</v>
      </c>
      <c r="D3189" s="116" t="s">
        <v>105</v>
      </c>
      <c r="E3189" s="53">
        <v>130022</v>
      </c>
      <c r="F3189" s="53">
        <f>10835*7</f>
        <v>75845</v>
      </c>
      <c r="G3189" s="99">
        <v>75845</v>
      </c>
      <c r="H3189" s="99">
        <v>75845</v>
      </c>
      <c r="I3189" s="119"/>
      <c r="J3189" s="55"/>
      <c r="K3189" s="54"/>
      <c r="L3189" s="55"/>
      <c r="M3189" s="75"/>
      <c r="N3189" s="75"/>
      <c r="O3189" s="74"/>
      <c r="P3189" s="74"/>
      <c r="Q3189" s="57">
        <f>O3189-P3189</f>
        <v>0</v>
      </c>
      <c r="R3189" s="74"/>
      <c r="S3189" s="53">
        <f>ROUND(R3189/12*3,0)</f>
        <v>0</v>
      </c>
      <c r="T3189" s="58"/>
      <c r="U3189" s="58"/>
      <c r="V3189" s="53">
        <f>T3189-U3189</f>
        <v>0</v>
      </c>
      <c r="W3189" s="75"/>
      <c r="X3189" s="76"/>
    </row>
    <row r="3190" spans="1:27" s="35" customFormat="1" ht="15.75" x14ac:dyDescent="0.25">
      <c r="A3190" s="72" t="s">
        <v>299</v>
      </c>
      <c r="B3190" s="33" t="s">
        <v>329</v>
      </c>
      <c r="C3190" s="73" t="s">
        <v>75</v>
      </c>
      <c r="D3190" s="34" t="s">
        <v>107</v>
      </c>
      <c r="E3190" s="74"/>
      <c r="F3190" s="53"/>
      <c r="G3190" s="74"/>
      <c r="H3190" s="74"/>
      <c r="I3190" s="54"/>
      <c r="J3190" s="50"/>
      <c r="K3190" s="54"/>
      <c r="L3190" s="55"/>
      <c r="M3190" s="75"/>
      <c r="N3190" s="75"/>
      <c r="O3190" s="74"/>
      <c r="P3190" s="74"/>
      <c r="Q3190" s="57">
        <f>O3190-P3190</f>
        <v>0</v>
      </c>
      <c r="R3190" s="74"/>
      <c r="S3190" s="53">
        <f>ROUND(R3190/12*3,0)</f>
        <v>0</v>
      </c>
      <c r="T3190" s="58"/>
      <c r="U3190" s="58"/>
      <c r="V3190" s="53">
        <f>T3190-U3190</f>
        <v>0</v>
      </c>
      <c r="W3190" s="75"/>
      <c r="X3190" s="76"/>
    </row>
    <row r="3191" spans="1:27" s="35" customFormat="1" ht="31.5" x14ac:dyDescent="0.25">
      <c r="A3191" s="72" t="s">
        <v>299</v>
      </c>
      <c r="B3191" s="33" t="s">
        <v>329</v>
      </c>
      <c r="C3191" s="73" t="s">
        <v>76</v>
      </c>
      <c r="D3191" s="34" t="s">
        <v>108</v>
      </c>
      <c r="E3191" s="74"/>
      <c r="F3191" s="53"/>
      <c r="G3191" s="74"/>
      <c r="H3191" s="74"/>
      <c r="I3191" s="54"/>
      <c r="J3191" s="50"/>
      <c r="K3191" s="54"/>
      <c r="L3191" s="55"/>
      <c r="M3191" s="75"/>
      <c r="N3191" s="75"/>
      <c r="O3191" s="74"/>
      <c r="P3191" s="74"/>
      <c r="Q3191" s="57">
        <f>O3191-P3191</f>
        <v>0</v>
      </c>
      <c r="R3191" s="74"/>
      <c r="S3191" s="53">
        <f>ROUND(R3191/12*3,0)</f>
        <v>0</v>
      </c>
      <c r="T3191" s="58"/>
      <c r="U3191" s="58"/>
      <c r="V3191" s="53">
        <f>T3191-U3191</f>
        <v>0</v>
      </c>
      <c r="W3191" s="75"/>
      <c r="X3191" s="76"/>
    </row>
    <row r="3192" spans="1:27" s="35" customFormat="1" ht="15.75" x14ac:dyDescent="0.25">
      <c r="A3192" s="72" t="s">
        <v>299</v>
      </c>
      <c r="B3192" s="22" t="s">
        <v>330</v>
      </c>
      <c r="C3192" s="36"/>
      <c r="D3192" s="32" t="s">
        <v>24</v>
      </c>
      <c r="E3192" s="61">
        <f>SUM(E3193:E3205)</f>
        <v>0</v>
      </c>
      <c r="F3192" s="61">
        <f>SUM(F3193:F3205)</f>
        <v>0</v>
      </c>
      <c r="G3192" s="61"/>
      <c r="H3192" s="61">
        <f>SUM(H3193:H3205)</f>
        <v>0</v>
      </c>
      <c r="I3192" s="120">
        <f>SUM(I3193:I3205)</f>
        <v>0</v>
      </c>
      <c r="J3192" s="120">
        <f>SUM(J3193:J3205)</f>
        <v>0</v>
      </c>
      <c r="K3192" s="120">
        <f>SUM(K3193:K3205)</f>
        <v>0</v>
      </c>
      <c r="L3192" s="61">
        <f>SUM(L3193:L3205)</f>
        <v>0</v>
      </c>
      <c r="M3192" s="61"/>
      <c r="N3192" s="61"/>
      <c r="O3192" s="61">
        <f t="shared" ref="O3192:V3192" si="1216">SUM(O3193:O3205)</f>
        <v>0</v>
      </c>
      <c r="P3192" s="61">
        <f t="shared" si="1216"/>
        <v>0</v>
      </c>
      <c r="Q3192" s="120">
        <f t="shared" si="1216"/>
        <v>0</v>
      </c>
      <c r="R3192" s="61">
        <f t="shared" si="1216"/>
        <v>0</v>
      </c>
      <c r="S3192" s="61">
        <f t="shared" si="1216"/>
        <v>0</v>
      </c>
      <c r="T3192" s="137">
        <f t="shared" si="1216"/>
        <v>0</v>
      </c>
      <c r="U3192" s="137">
        <f t="shared" si="1216"/>
        <v>0</v>
      </c>
      <c r="V3192" s="61">
        <f t="shared" si="1216"/>
        <v>0</v>
      </c>
      <c r="W3192" s="68"/>
      <c r="X3192" s="76"/>
    </row>
    <row r="3193" spans="1:27" s="35" customFormat="1" ht="15.75" x14ac:dyDescent="0.25">
      <c r="A3193" s="72" t="s">
        <v>299</v>
      </c>
      <c r="B3193" s="33" t="s">
        <v>330</v>
      </c>
      <c r="C3193" s="79" t="s">
        <v>25</v>
      </c>
      <c r="D3193" s="34" t="s">
        <v>54</v>
      </c>
      <c r="E3193" s="74"/>
      <c r="F3193" s="74"/>
      <c r="G3193" s="74"/>
      <c r="H3193" s="74"/>
      <c r="I3193" s="119"/>
      <c r="J3193" s="55"/>
      <c r="K3193" s="119"/>
      <c r="L3193" s="55"/>
      <c r="M3193" s="75"/>
      <c r="N3193" s="75"/>
      <c r="O3193" s="74"/>
      <c r="P3193" s="74"/>
      <c r="Q3193" s="59">
        <f t="shared" ref="Q3193:Q3205" si="1217">O3193-P3193</f>
        <v>0</v>
      </c>
      <c r="R3193" s="74"/>
      <c r="S3193" s="53">
        <f t="shared" ref="S3193:S3205" si="1218">ROUND(R3193/12*3,0)</f>
        <v>0</v>
      </c>
      <c r="T3193" s="53"/>
      <c r="U3193" s="53"/>
      <c r="V3193" s="53">
        <f t="shared" ref="V3193:V3205" si="1219">T3193-U3193</f>
        <v>0</v>
      </c>
      <c r="W3193" s="75"/>
      <c r="X3193" s="76"/>
    </row>
    <row r="3194" spans="1:27" s="35" customFormat="1" ht="15.75" x14ac:dyDescent="0.25">
      <c r="A3194" s="72" t="s">
        <v>299</v>
      </c>
      <c r="B3194" s="33" t="s">
        <v>330</v>
      </c>
      <c r="C3194" s="79" t="s">
        <v>26</v>
      </c>
      <c r="D3194" s="34" t="s">
        <v>27</v>
      </c>
      <c r="E3194" s="74"/>
      <c r="F3194" s="74"/>
      <c r="G3194" s="74"/>
      <c r="H3194" s="74"/>
      <c r="I3194" s="54"/>
      <c r="J3194" s="50"/>
      <c r="K3194" s="54"/>
      <c r="L3194" s="55"/>
      <c r="M3194" s="75"/>
      <c r="N3194" s="75"/>
      <c r="O3194" s="74"/>
      <c r="P3194" s="74"/>
      <c r="Q3194" s="57">
        <f t="shared" si="1217"/>
        <v>0</v>
      </c>
      <c r="R3194" s="74"/>
      <c r="S3194" s="53">
        <f t="shared" si="1218"/>
        <v>0</v>
      </c>
      <c r="T3194" s="58"/>
      <c r="U3194" s="58"/>
      <c r="V3194" s="53">
        <f t="shared" si="1219"/>
        <v>0</v>
      </c>
      <c r="W3194" s="75"/>
      <c r="X3194" s="76"/>
    </row>
    <row r="3195" spans="1:27" s="35" customFormat="1" ht="31.5" x14ac:dyDescent="0.25">
      <c r="A3195" s="72" t="s">
        <v>299</v>
      </c>
      <c r="B3195" s="33" t="s">
        <v>330</v>
      </c>
      <c r="C3195" s="79" t="s">
        <v>28</v>
      </c>
      <c r="D3195" s="34" t="s">
        <v>29</v>
      </c>
      <c r="E3195" s="74"/>
      <c r="F3195" s="74"/>
      <c r="G3195" s="74"/>
      <c r="H3195" s="74"/>
      <c r="I3195" s="54"/>
      <c r="J3195" s="50"/>
      <c r="K3195" s="54"/>
      <c r="L3195" s="55"/>
      <c r="M3195" s="75"/>
      <c r="N3195" s="75"/>
      <c r="O3195" s="74"/>
      <c r="P3195" s="74"/>
      <c r="Q3195" s="57">
        <f t="shared" si="1217"/>
        <v>0</v>
      </c>
      <c r="R3195" s="74"/>
      <c r="S3195" s="53">
        <f t="shared" si="1218"/>
        <v>0</v>
      </c>
      <c r="T3195" s="58"/>
      <c r="U3195" s="58"/>
      <c r="V3195" s="53">
        <f t="shared" si="1219"/>
        <v>0</v>
      </c>
      <c r="W3195" s="75"/>
      <c r="X3195" s="76"/>
    </row>
    <row r="3196" spans="1:27" s="35" customFormat="1" ht="15.75" x14ac:dyDescent="0.25">
      <c r="A3196" s="72" t="s">
        <v>299</v>
      </c>
      <c r="B3196" s="33" t="s">
        <v>330</v>
      </c>
      <c r="C3196" s="79" t="s">
        <v>56</v>
      </c>
      <c r="D3196" s="34" t="s">
        <v>53</v>
      </c>
      <c r="E3196" s="74"/>
      <c r="F3196" s="74"/>
      <c r="G3196" s="74"/>
      <c r="H3196" s="74"/>
      <c r="I3196" s="54"/>
      <c r="J3196" s="50"/>
      <c r="K3196" s="54"/>
      <c r="L3196" s="55"/>
      <c r="M3196" s="75"/>
      <c r="N3196" s="75"/>
      <c r="O3196" s="74"/>
      <c r="P3196" s="74"/>
      <c r="Q3196" s="57">
        <f t="shared" si="1217"/>
        <v>0</v>
      </c>
      <c r="R3196" s="74"/>
      <c r="S3196" s="53">
        <f t="shared" si="1218"/>
        <v>0</v>
      </c>
      <c r="T3196" s="58"/>
      <c r="U3196" s="58"/>
      <c r="V3196" s="53">
        <f t="shared" si="1219"/>
        <v>0</v>
      </c>
      <c r="W3196" s="75"/>
      <c r="X3196" s="76"/>
    </row>
    <row r="3197" spans="1:27" s="35" customFormat="1" ht="15.75" x14ac:dyDescent="0.25">
      <c r="A3197" s="72" t="s">
        <v>299</v>
      </c>
      <c r="B3197" s="33" t="s">
        <v>330</v>
      </c>
      <c r="C3197" s="79" t="s">
        <v>57</v>
      </c>
      <c r="D3197" s="34" t="s">
        <v>68</v>
      </c>
      <c r="E3197" s="74"/>
      <c r="F3197" s="74"/>
      <c r="G3197" s="74"/>
      <c r="H3197" s="74"/>
      <c r="I3197" s="54"/>
      <c r="J3197" s="50"/>
      <c r="K3197" s="54"/>
      <c r="L3197" s="55"/>
      <c r="M3197" s="75"/>
      <c r="N3197" s="75"/>
      <c r="O3197" s="74"/>
      <c r="P3197" s="74"/>
      <c r="Q3197" s="57">
        <f t="shared" si="1217"/>
        <v>0</v>
      </c>
      <c r="R3197" s="74"/>
      <c r="S3197" s="53">
        <f t="shared" si="1218"/>
        <v>0</v>
      </c>
      <c r="T3197" s="58"/>
      <c r="U3197" s="58"/>
      <c r="V3197" s="53">
        <f t="shared" si="1219"/>
        <v>0</v>
      </c>
      <c r="W3197" s="75"/>
      <c r="X3197" s="76"/>
    </row>
    <row r="3198" spans="1:27" s="35" customFormat="1" ht="15.75" x14ac:dyDescent="0.25">
      <c r="A3198" s="72" t="s">
        <v>299</v>
      </c>
      <c r="B3198" s="33" t="s">
        <v>330</v>
      </c>
      <c r="C3198" s="79" t="s">
        <v>58</v>
      </c>
      <c r="D3198" s="34" t="s">
        <v>70</v>
      </c>
      <c r="E3198" s="74"/>
      <c r="F3198" s="74"/>
      <c r="G3198" s="74"/>
      <c r="H3198" s="74"/>
      <c r="I3198" s="54"/>
      <c r="J3198" s="50"/>
      <c r="K3198" s="54"/>
      <c r="L3198" s="55"/>
      <c r="M3198" s="75"/>
      <c r="N3198" s="75"/>
      <c r="O3198" s="74"/>
      <c r="P3198" s="74"/>
      <c r="Q3198" s="57">
        <f t="shared" si="1217"/>
        <v>0</v>
      </c>
      <c r="R3198" s="74"/>
      <c r="S3198" s="53">
        <f t="shared" si="1218"/>
        <v>0</v>
      </c>
      <c r="T3198" s="58"/>
      <c r="U3198" s="58"/>
      <c r="V3198" s="53">
        <f t="shared" si="1219"/>
        <v>0</v>
      </c>
      <c r="W3198" s="75"/>
      <c r="X3198" s="76"/>
    </row>
    <row r="3199" spans="1:27" s="35" customFormat="1" ht="31.5" x14ac:dyDescent="0.25">
      <c r="A3199" s="72" t="s">
        <v>299</v>
      </c>
      <c r="B3199" s="33" t="s">
        <v>330</v>
      </c>
      <c r="C3199" s="86" t="s">
        <v>59</v>
      </c>
      <c r="D3199" s="34" t="s">
        <v>69</v>
      </c>
      <c r="E3199" s="74"/>
      <c r="F3199" s="74"/>
      <c r="G3199" s="74"/>
      <c r="H3199" s="74"/>
      <c r="I3199" s="54"/>
      <c r="J3199" s="50"/>
      <c r="K3199" s="54"/>
      <c r="L3199" s="55"/>
      <c r="M3199" s="75"/>
      <c r="N3199" s="75"/>
      <c r="O3199" s="74"/>
      <c r="P3199" s="74"/>
      <c r="Q3199" s="57">
        <f t="shared" si="1217"/>
        <v>0</v>
      </c>
      <c r="R3199" s="74"/>
      <c r="S3199" s="53">
        <f t="shared" si="1218"/>
        <v>0</v>
      </c>
      <c r="T3199" s="58"/>
      <c r="U3199" s="58"/>
      <c r="V3199" s="53">
        <f t="shared" si="1219"/>
        <v>0</v>
      </c>
      <c r="W3199" s="75"/>
      <c r="X3199" s="76"/>
    </row>
    <row r="3200" spans="1:27" s="35" customFormat="1" ht="15.75" x14ac:dyDescent="0.25">
      <c r="A3200" s="72" t="s">
        <v>299</v>
      </c>
      <c r="B3200" s="33" t="s">
        <v>330</v>
      </c>
      <c r="C3200" s="79" t="s">
        <v>60</v>
      </c>
      <c r="D3200" s="34" t="s">
        <v>72</v>
      </c>
      <c r="E3200" s="74"/>
      <c r="F3200" s="74"/>
      <c r="G3200" s="74"/>
      <c r="H3200" s="74"/>
      <c r="I3200" s="54"/>
      <c r="J3200" s="50"/>
      <c r="K3200" s="54"/>
      <c r="L3200" s="55"/>
      <c r="M3200" s="75"/>
      <c r="N3200" s="75"/>
      <c r="O3200" s="74"/>
      <c r="P3200" s="74"/>
      <c r="Q3200" s="57">
        <f t="shared" si="1217"/>
        <v>0</v>
      </c>
      <c r="R3200" s="74"/>
      <c r="S3200" s="53">
        <f t="shared" si="1218"/>
        <v>0</v>
      </c>
      <c r="T3200" s="58"/>
      <c r="U3200" s="58"/>
      <c r="V3200" s="53">
        <f t="shared" si="1219"/>
        <v>0</v>
      </c>
      <c r="W3200" s="75"/>
      <c r="X3200" s="76"/>
    </row>
    <row r="3201" spans="1:28" s="35" customFormat="1" ht="15.75" x14ac:dyDescent="0.25">
      <c r="A3201" s="72" t="s">
        <v>299</v>
      </c>
      <c r="B3201" s="33" t="s">
        <v>330</v>
      </c>
      <c r="C3201" s="79" t="s">
        <v>61</v>
      </c>
      <c r="D3201" s="34" t="s">
        <v>67</v>
      </c>
      <c r="E3201" s="74"/>
      <c r="F3201" s="74"/>
      <c r="G3201" s="74"/>
      <c r="H3201" s="74"/>
      <c r="I3201" s="54"/>
      <c r="J3201" s="50"/>
      <c r="K3201" s="54"/>
      <c r="L3201" s="55"/>
      <c r="M3201" s="75"/>
      <c r="N3201" s="75"/>
      <c r="O3201" s="74"/>
      <c r="P3201" s="74"/>
      <c r="Q3201" s="57">
        <f t="shared" si="1217"/>
        <v>0</v>
      </c>
      <c r="R3201" s="74"/>
      <c r="S3201" s="53">
        <f t="shared" si="1218"/>
        <v>0</v>
      </c>
      <c r="T3201" s="58"/>
      <c r="U3201" s="58"/>
      <c r="V3201" s="53">
        <f t="shared" si="1219"/>
        <v>0</v>
      </c>
      <c r="W3201" s="75"/>
      <c r="X3201" s="76"/>
    </row>
    <row r="3202" spans="1:28" s="35" customFormat="1" ht="15.75" x14ac:dyDescent="0.25">
      <c r="A3202" s="72" t="s">
        <v>299</v>
      </c>
      <c r="B3202" s="33" t="s">
        <v>330</v>
      </c>
      <c r="C3202" s="79" t="s">
        <v>62</v>
      </c>
      <c r="D3202" s="34" t="s">
        <v>66</v>
      </c>
      <c r="E3202" s="74"/>
      <c r="F3202" s="74"/>
      <c r="G3202" s="74"/>
      <c r="H3202" s="74"/>
      <c r="I3202" s="54"/>
      <c r="J3202" s="50"/>
      <c r="K3202" s="54"/>
      <c r="L3202" s="55"/>
      <c r="M3202" s="75"/>
      <c r="N3202" s="75"/>
      <c r="O3202" s="74"/>
      <c r="P3202" s="74"/>
      <c r="Q3202" s="57">
        <f t="shared" si="1217"/>
        <v>0</v>
      </c>
      <c r="R3202" s="74"/>
      <c r="S3202" s="53">
        <f t="shared" si="1218"/>
        <v>0</v>
      </c>
      <c r="T3202" s="58"/>
      <c r="U3202" s="58"/>
      <c r="V3202" s="53">
        <f t="shared" si="1219"/>
        <v>0</v>
      </c>
      <c r="W3202" s="75"/>
      <c r="X3202" s="76"/>
    </row>
    <row r="3203" spans="1:28" s="35" customFormat="1" ht="15.75" x14ac:dyDescent="0.25">
      <c r="A3203" s="72" t="s">
        <v>299</v>
      </c>
      <c r="B3203" s="33" t="s">
        <v>330</v>
      </c>
      <c r="C3203" s="79" t="s">
        <v>63</v>
      </c>
      <c r="D3203" s="34" t="s">
        <v>52</v>
      </c>
      <c r="E3203" s="74"/>
      <c r="F3203" s="74"/>
      <c r="G3203" s="74"/>
      <c r="H3203" s="74"/>
      <c r="I3203" s="54"/>
      <c r="J3203" s="50"/>
      <c r="K3203" s="54"/>
      <c r="L3203" s="55"/>
      <c r="M3203" s="75"/>
      <c r="N3203" s="75"/>
      <c r="O3203" s="74"/>
      <c r="P3203" s="74"/>
      <c r="Q3203" s="57">
        <f t="shared" si="1217"/>
        <v>0</v>
      </c>
      <c r="R3203" s="74"/>
      <c r="S3203" s="53">
        <f t="shared" si="1218"/>
        <v>0</v>
      </c>
      <c r="T3203" s="58"/>
      <c r="U3203" s="58"/>
      <c r="V3203" s="53">
        <f t="shared" si="1219"/>
        <v>0</v>
      </c>
      <c r="W3203" s="75"/>
      <c r="X3203" s="76"/>
    </row>
    <row r="3204" spans="1:28" s="35" customFormat="1" ht="15.75" x14ac:dyDescent="0.25">
      <c r="A3204" s="72" t="s">
        <v>299</v>
      </c>
      <c r="B3204" s="33" t="s">
        <v>330</v>
      </c>
      <c r="C3204" s="79" t="s">
        <v>64</v>
      </c>
      <c r="D3204" s="34" t="s">
        <v>55</v>
      </c>
      <c r="E3204" s="74"/>
      <c r="F3204" s="74"/>
      <c r="G3204" s="74"/>
      <c r="H3204" s="74"/>
      <c r="I3204" s="54"/>
      <c r="J3204" s="50"/>
      <c r="K3204" s="54"/>
      <c r="L3204" s="55"/>
      <c r="M3204" s="75"/>
      <c r="N3204" s="75"/>
      <c r="O3204" s="74"/>
      <c r="P3204" s="74"/>
      <c r="Q3204" s="57">
        <f t="shared" si="1217"/>
        <v>0</v>
      </c>
      <c r="R3204" s="74"/>
      <c r="S3204" s="53">
        <f t="shared" si="1218"/>
        <v>0</v>
      </c>
      <c r="T3204" s="58"/>
      <c r="U3204" s="58"/>
      <c r="V3204" s="53">
        <f t="shared" si="1219"/>
        <v>0</v>
      </c>
      <c r="W3204" s="75"/>
      <c r="X3204" s="76"/>
    </row>
    <row r="3205" spans="1:28" s="35" customFormat="1" ht="15.75" x14ac:dyDescent="0.25">
      <c r="A3205" s="72" t="s">
        <v>299</v>
      </c>
      <c r="B3205" s="33" t="s">
        <v>330</v>
      </c>
      <c r="C3205" s="79" t="s">
        <v>65</v>
      </c>
      <c r="D3205" s="34" t="s">
        <v>71</v>
      </c>
      <c r="E3205" s="74"/>
      <c r="F3205" s="74"/>
      <c r="G3205" s="74"/>
      <c r="H3205" s="74"/>
      <c r="I3205" s="54"/>
      <c r="J3205" s="50"/>
      <c r="K3205" s="54"/>
      <c r="L3205" s="55"/>
      <c r="M3205" s="75"/>
      <c r="N3205" s="75"/>
      <c r="O3205" s="74"/>
      <c r="P3205" s="74"/>
      <c r="Q3205" s="57">
        <f t="shared" si="1217"/>
        <v>0</v>
      </c>
      <c r="R3205" s="74"/>
      <c r="S3205" s="53">
        <f t="shared" si="1218"/>
        <v>0</v>
      </c>
      <c r="T3205" s="58"/>
      <c r="U3205" s="58"/>
      <c r="V3205" s="53">
        <f t="shared" si="1219"/>
        <v>0</v>
      </c>
      <c r="W3205" s="75"/>
      <c r="X3205" s="76"/>
    </row>
    <row r="3206" spans="1:28" s="35" customFormat="1" ht="31.5" x14ac:dyDescent="0.25">
      <c r="A3206" s="72" t="s">
        <v>299</v>
      </c>
      <c r="B3206" s="22" t="s">
        <v>331</v>
      </c>
      <c r="C3206" s="73" t="s">
        <v>102</v>
      </c>
      <c r="D3206" s="32" t="s">
        <v>30</v>
      </c>
      <c r="E3206" s="61">
        <f t="shared" ref="E3206:L3206" si="1220">SUM(E3207:E3223)</f>
        <v>67754</v>
      </c>
      <c r="F3206" s="61">
        <f t="shared" si="1220"/>
        <v>39898</v>
      </c>
      <c r="G3206" s="61">
        <f t="shared" si="1220"/>
        <v>90485.62999999983</v>
      </c>
      <c r="H3206" s="61">
        <f t="shared" si="1220"/>
        <v>64154</v>
      </c>
      <c r="I3206" s="120">
        <f t="shared" si="1220"/>
        <v>50217.629999999837</v>
      </c>
      <c r="J3206" s="120" t="e">
        <f t="shared" si="1220"/>
        <v>#DIV/0!</v>
      </c>
      <c r="K3206" s="120">
        <f t="shared" si="1220"/>
        <v>-3243</v>
      </c>
      <c r="L3206" s="61" t="e">
        <f t="shared" si="1220"/>
        <v>#DIV/0!</v>
      </c>
      <c r="M3206" s="61"/>
      <c r="N3206" s="61"/>
      <c r="O3206" s="61">
        <f t="shared" ref="O3206:V3206" si="1221">SUM(O3207:O3221)</f>
        <v>1308</v>
      </c>
      <c r="P3206" s="61">
        <f t="shared" si="1221"/>
        <v>1113</v>
      </c>
      <c r="Q3206" s="120">
        <f t="shared" si="1221"/>
        <v>195</v>
      </c>
      <c r="R3206" s="61">
        <f t="shared" si="1221"/>
        <v>2</v>
      </c>
      <c r="S3206" s="61">
        <f t="shared" si="1221"/>
        <v>2</v>
      </c>
      <c r="T3206" s="137">
        <f t="shared" si="1221"/>
        <v>7</v>
      </c>
      <c r="U3206" s="137">
        <f t="shared" si="1221"/>
        <v>4</v>
      </c>
      <c r="V3206" s="61">
        <f t="shared" si="1221"/>
        <v>3</v>
      </c>
      <c r="W3206" s="61"/>
      <c r="X3206" s="76"/>
    </row>
    <row r="3207" spans="1:28" s="35" customFormat="1" ht="15.75" x14ac:dyDescent="0.25">
      <c r="A3207" s="72" t="s">
        <v>299</v>
      </c>
      <c r="B3207" s="33" t="s">
        <v>331</v>
      </c>
      <c r="C3207" s="73" t="s">
        <v>79</v>
      </c>
      <c r="D3207" s="43" t="s">
        <v>77</v>
      </c>
      <c r="E3207" s="53">
        <v>5559</v>
      </c>
      <c r="F3207" s="53">
        <f t="shared" ref="F3207:F3209" si="1222">ROUND(E3207/12*7,0)</f>
        <v>3243</v>
      </c>
      <c r="G3207" s="59">
        <v>0</v>
      </c>
      <c r="H3207" s="99">
        <v>0</v>
      </c>
      <c r="I3207" s="119"/>
      <c r="J3207" s="55"/>
      <c r="K3207" s="54">
        <f t="shared" ref="K3207" si="1223">G3207-F3207</f>
        <v>-3243</v>
      </c>
      <c r="L3207" s="55">
        <f t="shared" ref="L3207" si="1224">ROUND(K3207*100/-F3207,2)</f>
        <v>100</v>
      </c>
      <c r="M3207" s="75"/>
      <c r="N3207" s="75"/>
      <c r="O3207" s="74"/>
      <c r="P3207" s="74"/>
      <c r="Q3207" s="59">
        <f t="shared" ref="Q3207:Q3221" si="1225">O3207-P3207</f>
        <v>0</v>
      </c>
      <c r="R3207" s="74"/>
      <c r="S3207" s="53">
        <f>ROUND(R3207/12*3,0)</f>
        <v>0</v>
      </c>
      <c r="T3207" s="53"/>
      <c r="U3207" s="53"/>
      <c r="V3207" s="53">
        <f t="shared" ref="V3207:V3221" si="1226">T3207-U3207</f>
        <v>0</v>
      </c>
      <c r="W3207" s="75"/>
      <c r="X3207" s="76"/>
      <c r="Y3207" s="177"/>
      <c r="Z3207" s="177"/>
      <c r="AA3207" s="177"/>
      <c r="AB3207" s="177"/>
    </row>
    <row r="3208" spans="1:28" s="35" customFormat="1" ht="15.75" x14ac:dyDescent="0.25">
      <c r="A3208" s="72" t="s">
        <v>299</v>
      </c>
      <c r="B3208" s="33" t="s">
        <v>331</v>
      </c>
      <c r="C3208" s="73" t="s">
        <v>80</v>
      </c>
      <c r="D3208" s="43" t="s">
        <v>78</v>
      </c>
      <c r="E3208" s="53">
        <v>546</v>
      </c>
      <c r="F3208" s="53">
        <f t="shared" si="1222"/>
        <v>319</v>
      </c>
      <c r="G3208" s="59">
        <v>819.18</v>
      </c>
      <c r="H3208" s="99">
        <v>546</v>
      </c>
      <c r="I3208" s="119">
        <f t="shared" ref="I3208:I3209" si="1227">G3208-F3208</f>
        <v>500.17999999999995</v>
      </c>
      <c r="J3208" s="55">
        <f t="shared" ref="J3208:J3209" si="1228">ROUND(I3208/F3208*100,2)</f>
        <v>156.80000000000001</v>
      </c>
      <c r="K3208" s="54"/>
      <c r="L3208" s="55"/>
      <c r="M3208" s="75"/>
      <c r="N3208" s="75"/>
      <c r="O3208" s="74"/>
      <c r="P3208" s="74"/>
      <c r="Q3208" s="57">
        <f t="shared" si="1225"/>
        <v>0</v>
      </c>
      <c r="R3208" s="74"/>
      <c r="S3208" s="53">
        <f>ROUND(R3208/12*3,0)</f>
        <v>0</v>
      </c>
      <c r="T3208" s="58"/>
      <c r="U3208" s="58"/>
      <c r="V3208" s="53">
        <f t="shared" si="1226"/>
        <v>0</v>
      </c>
      <c r="W3208" s="75"/>
      <c r="X3208" s="76"/>
      <c r="Y3208" s="177"/>
      <c r="Z3208" s="177"/>
    </row>
    <row r="3209" spans="1:28" s="35" customFormat="1" ht="15.75" x14ac:dyDescent="0.25">
      <c r="A3209" s="72" t="s">
        <v>299</v>
      </c>
      <c r="B3209" s="33" t="s">
        <v>331</v>
      </c>
      <c r="C3209" s="73" t="s">
        <v>82</v>
      </c>
      <c r="D3209" s="34" t="s">
        <v>81</v>
      </c>
      <c r="E3209" s="74">
        <v>4991</v>
      </c>
      <c r="F3209" s="53">
        <f t="shared" si="1222"/>
        <v>2911</v>
      </c>
      <c r="G3209" s="59">
        <v>7170</v>
      </c>
      <c r="H3209" s="99">
        <v>7170</v>
      </c>
      <c r="I3209" s="119">
        <f t="shared" si="1227"/>
        <v>4259</v>
      </c>
      <c r="J3209" s="55">
        <f t="shared" si="1228"/>
        <v>146.31</v>
      </c>
      <c r="K3209" s="54"/>
      <c r="L3209" s="55"/>
      <c r="M3209" s="75"/>
      <c r="N3209" s="75"/>
      <c r="O3209" s="74">
        <v>1083</v>
      </c>
      <c r="P3209" s="74">
        <v>1083</v>
      </c>
      <c r="Q3209" s="57">
        <f t="shared" si="1225"/>
        <v>0</v>
      </c>
      <c r="R3209" s="74">
        <v>1</v>
      </c>
      <c r="S3209" s="53">
        <f>ROUND(R3209/12*7,0)</f>
        <v>1</v>
      </c>
      <c r="T3209" s="58">
        <v>2</v>
      </c>
      <c r="U3209" s="58">
        <v>2</v>
      </c>
      <c r="V3209" s="53">
        <f t="shared" si="1226"/>
        <v>0</v>
      </c>
      <c r="W3209" s="75"/>
      <c r="X3209" s="76"/>
    </row>
    <row r="3210" spans="1:28" s="35" customFormat="1" ht="31.5" x14ac:dyDescent="0.25">
      <c r="A3210" s="72" t="s">
        <v>299</v>
      </c>
      <c r="B3210" s="33" t="s">
        <v>331</v>
      </c>
      <c r="C3210" s="73" t="s">
        <v>84</v>
      </c>
      <c r="D3210" s="43" t="s">
        <v>83</v>
      </c>
      <c r="E3210" s="74"/>
      <c r="F3210" s="74"/>
      <c r="G3210" s="74"/>
      <c r="H3210" s="74"/>
      <c r="I3210" s="54"/>
      <c r="J3210" s="50"/>
      <c r="K3210" s="54"/>
      <c r="L3210" s="55"/>
      <c r="M3210" s="75"/>
      <c r="N3210" s="75"/>
      <c r="O3210" s="74"/>
      <c r="P3210" s="74"/>
      <c r="Q3210" s="57">
        <f t="shared" si="1225"/>
        <v>0</v>
      </c>
      <c r="R3210" s="74"/>
      <c r="S3210" s="53">
        <f>ROUND(R3210/12*3,0)</f>
        <v>0</v>
      </c>
      <c r="T3210" s="58"/>
      <c r="U3210" s="58"/>
      <c r="V3210" s="53">
        <f t="shared" si="1226"/>
        <v>0</v>
      </c>
      <c r="W3210" s="75"/>
      <c r="X3210" s="76"/>
    </row>
    <row r="3211" spans="1:28" s="35" customFormat="1" ht="15.75" x14ac:dyDescent="0.25">
      <c r="A3211" s="72" t="s">
        <v>299</v>
      </c>
      <c r="B3211" s="33" t="s">
        <v>331</v>
      </c>
      <c r="C3211" s="73" t="s">
        <v>95</v>
      </c>
      <c r="D3211" s="43" t="s">
        <v>96</v>
      </c>
      <c r="E3211" s="74"/>
      <c r="F3211" s="180"/>
      <c r="G3211" s="74"/>
      <c r="H3211" s="74"/>
      <c r="I3211" s="54"/>
      <c r="J3211" s="50"/>
      <c r="K3211" s="54"/>
      <c r="L3211" s="55"/>
      <c r="M3211" s="75"/>
      <c r="N3211" s="75"/>
      <c r="O3211" s="74"/>
      <c r="P3211" s="74"/>
      <c r="Q3211" s="57">
        <f t="shared" si="1225"/>
        <v>0</v>
      </c>
      <c r="R3211" s="74"/>
      <c r="S3211" s="53">
        <f>ROUND(R3211/12*3,0)</f>
        <v>0</v>
      </c>
      <c r="T3211" s="58"/>
      <c r="U3211" s="58"/>
      <c r="V3211" s="53">
        <f t="shared" si="1226"/>
        <v>0</v>
      </c>
      <c r="W3211" s="75"/>
      <c r="X3211" s="76"/>
    </row>
    <row r="3212" spans="1:28" s="35" customFormat="1" ht="31.5" x14ac:dyDescent="0.25">
      <c r="A3212" s="72" t="s">
        <v>299</v>
      </c>
      <c r="B3212" s="33" t="s">
        <v>331</v>
      </c>
      <c r="C3212" s="73" t="s">
        <v>86</v>
      </c>
      <c r="D3212" s="43" t="s">
        <v>85</v>
      </c>
      <c r="E3212" s="53">
        <v>898</v>
      </c>
      <c r="F3212" s="53">
        <f>E3212</f>
        <v>898</v>
      </c>
      <c r="G3212" s="59"/>
      <c r="H3212" s="99"/>
      <c r="I3212" s="119"/>
      <c r="J3212" s="55"/>
      <c r="K3212" s="54"/>
      <c r="L3212" s="55"/>
      <c r="M3212" s="75"/>
      <c r="N3212" s="75"/>
      <c r="O3212" s="74"/>
      <c r="P3212" s="74"/>
      <c r="Q3212" s="57">
        <f t="shared" si="1225"/>
        <v>0</v>
      </c>
      <c r="R3212" s="74">
        <v>1</v>
      </c>
      <c r="S3212" s="53">
        <f>R3212</f>
        <v>1</v>
      </c>
      <c r="T3212" s="58"/>
      <c r="U3212" s="58"/>
      <c r="V3212" s="53">
        <f t="shared" si="1226"/>
        <v>0</v>
      </c>
      <c r="W3212" s="75"/>
      <c r="X3212" s="76"/>
    </row>
    <row r="3213" spans="1:28" s="35" customFormat="1" ht="31.5" x14ac:dyDescent="0.25">
      <c r="A3213" s="72" t="s">
        <v>299</v>
      </c>
      <c r="B3213" s="33" t="s">
        <v>331</v>
      </c>
      <c r="C3213" s="73" t="s">
        <v>102</v>
      </c>
      <c r="D3213" s="39" t="s">
        <v>351</v>
      </c>
      <c r="E3213" s="74"/>
      <c r="F3213" s="74"/>
      <c r="G3213" s="74">
        <v>4511</v>
      </c>
      <c r="H3213" s="74">
        <v>678</v>
      </c>
      <c r="I3213" s="175"/>
      <c r="J3213" s="175"/>
      <c r="K3213" s="54"/>
      <c r="L3213" s="55"/>
      <c r="M3213" s="75"/>
      <c r="N3213" s="75"/>
      <c r="O3213" s="74">
        <v>225</v>
      </c>
      <c r="P3213" s="74">
        <v>30</v>
      </c>
      <c r="Q3213" s="57">
        <f t="shared" si="1225"/>
        <v>195</v>
      </c>
      <c r="R3213" s="74"/>
      <c r="S3213" s="53">
        <f>ROUND(R3213/12*6,0)</f>
        <v>0</v>
      </c>
      <c r="T3213" s="58">
        <v>5</v>
      </c>
      <c r="U3213" s="58">
        <v>2</v>
      </c>
      <c r="V3213" s="53">
        <f t="shared" si="1226"/>
        <v>3</v>
      </c>
      <c r="W3213" s="75"/>
      <c r="X3213" s="76"/>
    </row>
    <row r="3214" spans="1:28" s="35" customFormat="1" ht="15.75" x14ac:dyDescent="0.25">
      <c r="A3214" s="72" t="s">
        <v>299</v>
      </c>
      <c r="B3214" s="33" t="s">
        <v>331</v>
      </c>
      <c r="C3214" s="73" t="s">
        <v>89</v>
      </c>
      <c r="D3214" s="43" t="s">
        <v>88</v>
      </c>
      <c r="E3214" s="53"/>
      <c r="F3214" s="53">
        <f t="shared" ref="F3214:F3216" si="1229">ROUND(E3214/12*7,0)</f>
        <v>0</v>
      </c>
      <c r="G3214" s="59"/>
      <c r="H3214" s="99"/>
      <c r="I3214" s="119">
        <f t="shared" ref="I3214:I3216" si="1230">G3214-F3214</f>
        <v>0</v>
      </c>
      <c r="J3214" s="55" t="e">
        <f t="shared" ref="J3214:J3216" si="1231">ROUND(I3214/F3214*100,2)</f>
        <v>#DIV/0!</v>
      </c>
      <c r="K3214" s="54">
        <f t="shared" ref="K3214:K3216" si="1232">G3214-F3214</f>
        <v>0</v>
      </c>
      <c r="L3214" s="55" t="e">
        <f t="shared" ref="L3214:L3216" si="1233">ROUND(K3214*100/-F3214,2)</f>
        <v>#DIV/0!</v>
      </c>
      <c r="M3214" s="75"/>
      <c r="N3214" s="75"/>
      <c r="O3214" s="74"/>
      <c r="P3214" s="74"/>
      <c r="Q3214" s="57">
        <f t="shared" si="1225"/>
        <v>0</v>
      </c>
      <c r="R3214" s="74"/>
      <c r="S3214" s="53">
        <f t="shared" ref="S3214:S3221" si="1234">ROUND(R3214/12*3,0)</f>
        <v>0</v>
      </c>
      <c r="T3214" s="58"/>
      <c r="U3214" s="58"/>
      <c r="V3214" s="53">
        <f t="shared" si="1226"/>
        <v>0</v>
      </c>
      <c r="W3214" s="75"/>
      <c r="X3214" s="76"/>
    </row>
    <row r="3215" spans="1:28" s="35" customFormat="1" ht="15.75" x14ac:dyDescent="0.25">
      <c r="A3215" s="72" t="s">
        <v>299</v>
      </c>
      <c r="B3215" s="33" t="s">
        <v>331</v>
      </c>
      <c r="C3215" s="73" t="s">
        <v>91</v>
      </c>
      <c r="D3215" s="43" t="s">
        <v>90</v>
      </c>
      <c r="E3215" s="74">
        <v>55760</v>
      </c>
      <c r="F3215" s="53">
        <f t="shared" si="1229"/>
        <v>32527</v>
      </c>
      <c r="G3215" s="59">
        <v>77985.449999999837</v>
      </c>
      <c r="H3215" s="99">
        <v>55760</v>
      </c>
      <c r="I3215" s="119">
        <f t="shared" si="1230"/>
        <v>45458.449999999837</v>
      </c>
      <c r="J3215" s="55">
        <f t="shared" si="1231"/>
        <v>139.76</v>
      </c>
      <c r="K3215" s="54"/>
      <c r="L3215" s="55"/>
      <c r="M3215" s="75"/>
      <c r="N3215" s="75"/>
      <c r="O3215" s="74"/>
      <c r="P3215" s="74"/>
      <c r="Q3215" s="57">
        <f t="shared" si="1225"/>
        <v>0</v>
      </c>
      <c r="R3215" s="74"/>
      <c r="S3215" s="53">
        <f t="shared" si="1234"/>
        <v>0</v>
      </c>
      <c r="T3215" s="58"/>
      <c r="U3215" s="58"/>
      <c r="V3215" s="53">
        <f t="shared" si="1226"/>
        <v>0</v>
      </c>
      <c r="W3215" s="75"/>
      <c r="X3215" s="76"/>
    </row>
    <row r="3216" spans="1:28" s="35" customFormat="1" ht="15.75" x14ac:dyDescent="0.25">
      <c r="A3216" s="72" t="s">
        <v>299</v>
      </c>
      <c r="B3216" s="33" t="s">
        <v>331</v>
      </c>
      <c r="C3216" s="73" t="s">
        <v>94</v>
      </c>
      <c r="D3216" s="43" t="s">
        <v>97</v>
      </c>
      <c r="E3216" s="53"/>
      <c r="F3216" s="53">
        <f t="shared" si="1229"/>
        <v>0</v>
      </c>
      <c r="G3216" s="59"/>
      <c r="H3216" s="99"/>
      <c r="I3216" s="119">
        <f t="shared" si="1230"/>
        <v>0</v>
      </c>
      <c r="J3216" s="55" t="e">
        <f t="shared" si="1231"/>
        <v>#DIV/0!</v>
      </c>
      <c r="K3216" s="54">
        <f t="shared" si="1232"/>
        <v>0</v>
      </c>
      <c r="L3216" s="55" t="e">
        <f t="shared" si="1233"/>
        <v>#DIV/0!</v>
      </c>
      <c r="M3216" s="75"/>
      <c r="N3216" s="75"/>
      <c r="O3216" s="74"/>
      <c r="P3216" s="74"/>
      <c r="Q3216" s="57">
        <f t="shared" si="1225"/>
        <v>0</v>
      </c>
      <c r="R3216" s="74"/>
      <c r="S3216" s="53">
        <f t="shared" si="1234"/>
        <v>0</v>
      </c>
      <c r="T3216" s="58"/>
      <c r="U3216" s="58"/>
      <c r="V3216" s="53">
        <f t="shared" si="1226"/>
        <v>0</v>
      </c>
      <c r="W3216" s="75"/>
      <c r="X3216" s="76"/>
    </row>
    <row r="3217" spans="1:24" s="35" customFormat="1" ht="15.75" x14ac:dyDescent="0.25">
      <c r="A3217" s="72" t="s">
        <v>299</v>
      </c>
      <c r="B3217" s="33" t="s">
        <v>331</v>
      </c>
      <c r="C3217" s="73" t="s">
        <v>93</v>
      </c>
      <c r="D3217" s="43" t="s">
        <v>92</v>
      </c>
      <c r="E3217" s="74"/>
      <c r="F3217" s="74"/>
      <c r="G3217" s="74"/>
      <c r="H3217" s="74"/>
      <c r="I3217" s="175"/>
      <c r="J3217" s="175"/>
      <c r="K3217" s="54"/>
      <c r="L3217" s="55"/>
      <c r="M3217" s="75"/>
      <c r="N3217" s="75"/>
      <c r="O3217" s="74"/>
      <c r="P3217" s="74"/>
      <c r="Q3217" s="57">
        <f t="shared" si="1225"/>
        <v>0</v>
      </c>
      <c r="R3217" s="74"/>
      <c r="S3217" s="53">
        <f t="shared" si="1234"/>
        <v>0</v>
      </c>
      <c r="T3217" s="58"/>
      <c r="U3217" s="58"/>
      <c r="V3217" s="53">
        <f t="shared" si="1226"/>
        <v>0</v>
      </c>
      <c r="W3217" s="75"/>
      <c r="X3217" s="76"/>
    </row>
    <row r="3218" spans="1:24" s="35" customFormat="1" ht="31.5" x14ac:dyDescent="0.25">
      <c r="A3218" s="72" t="s">
        <v>299</v>
      </c>
      <c r="B3218" s="33" t="s">
        <v>331</v>
      </c>
      <c r="C3218" s="73" t="s">
        <v>98</v>
      </c>
      <c r="D3218" s="34" t="s">
        <v>99</v>
      </c>
      <c r="E3218" s="74"/>
      <c r="F3218" s="74"/>
      <c r="G3218" s="74"/>
      <c r="H3218" s="74"/>
      <c r="I3218" s="54"/>
      <c r="J3218" s="50"/>
      <c r="K3218" s="54"/>
      <c r="L3218" s="55"/>
      <c r="M3218" s="75"/>
      <c r="N3218" s="75"/>
      <c r="O3218" s="74"/>
      <c r="P3218" s="74"/>
      <c r="Q3218" s="57">
        <f t="shared" si="1225"/>
        <v>0</v>
      </c>
      <c r="R3218" s="74"/>
      <c r="S3218" s="53">
        <f t="shared" si="1234"/>
        <v>0</v>
      </c>
      <c r="T3218" s="58"/>
      <c r="U3218" s="58"/>
      <c r="V3218" s="53">
        <f t="shared" si="1226"/>
        <v>0</v>
      </c>
      <c r="W3218" s="75"/>
      <c r="X3218" s="76"/>
    </row>
    <row r="3219" spans="1:24" s="35" customFormat="1" ht="15.75" x14ac:dyDescent="0.25">
      <c r="A3219" s="72" t="s">
        <v>299</v>
      </c>
      <c r="B3219" s="33" t="s">
        <v>331</v>
      </c>
      <c r="C3219" s="73" t="s">
        <v>100</v>
      </c>
      <c r="D3219" s="34" t="s">
        <v>101</v>
      </c>
      <c r="E3219" s="74"/>
      <c r="F3219" s="74"/>
      <c r="G3219" s="74"/>
      <c r="H3219" s="74"/>
      <c r="I3219" s="54"/>
      <c r="J3219" s="50"/>
      <c r="K3219" s="54"/>
      <c r="L3219" s="55"/>
      <c r="M3219" s="75"/>
      <c r="N3219" s="75"/>
      <c r="O3219" s="74"/>
      <c r="P3219" s="74"/>
      <c r="Q3219" s="57">
        <f t="shared" si="1225"/>
        <v>0</v>
      </c>
      <c r="R3219" s="74"/>
      <c r="S3219" s="53">
        <f t="shared" si="1234"/>
        <v>0</v>
      </c>
      <c r="T3219" s="58"/>
      <c r="U3219" s="58"/>
      <c r="V3219" s="53">
        <f t="shared" si="1226"/>
        <v>0</v>
      </c>
      <c r="W3219" s="75"/>
      <c r="X3219" s="76"/>
    </row>
    <row r="3220" spans="1:24" s="35" customFormat="1" ht="47.25" x14ac:dyDescent="0.25">
      <c r="A3220" s="72" t="s">
        <v>299</v>
      </c>
      <c r="B3220" s="33" t="s">
        <v>331</v>
      </c>
      <c r="C3220" s="73" t="s">
        <v>102</v>
      </c>
      <c r="D3220" s="39" t="s">
        <v>87</v>
      </c>
      <c r="E3220" s="74"/>
      <c r="F3220" s="74"/>
      <c r="G3220" s="74"/>
      <c r="H3220" s="74"/>
      <c r="I3220" s="54"/>
      <c r="J3220" s="50"/>
      <c r="K3220" s="54"/>
      <c r="L3220" s="55"/>
      <c r="M3220" s="75"/>
      <c r="N3220" s="75"/>
      <c r="O3220" s="74"/>
      <c r="P3220" s="74"/>
      <c r="Q3220" s="57">
        <f t="shared" si="1225"/>
        <v>0</v>
      </c>
      <c r="R3220" s="74"/>
      <c r="S3220" s="53">
        <f t="shared" si="1234"/>
        <v>0</v>
      </c>
      <c r="T3220" s="58"/>
      <c r="U3220" s="58"/>
      <c r="V3220" s="53">
        <f t="shared" si="1226"/>
        <v>0</v>
      </c>
      <c r="W3220" s="75"/>
      <c r="X3220" s="76"/>
    </row>
    <row r="3221" spans="1:24" s="35" customFormat="1" ht="63" x14ac:dyDescent="0.25">
      <c r="A3221" s="72" t="s">
        <v>299</v>
      </c>
      <c r="B3221" s="33" t="s">
        <v>331</v>
      </c>
      <c r="C3221" s="73" t="s">
        <v>102</v>
      </c>
      <c r="D3221" s="39" t="s">
        <v>103</v>
      </c>
      <c r="E3221" s="74"/>
      <c r="F3221" s="74"/>
      <c r="G3221" s="74"/>
      <c r="H3221" s="74"/>
      <c r="I3221" s="54"/>
      <c r="J3221" s="50"/>
      <c r="K3221" s="54"/>
      <c r="L3221" s="55"/>
      <c r="M3221" s="75"/>
      <c r="N3221" s="75"/>
      <c r="O3221" s="74"/>
      <c r="P3221" s="74"/>
      <c r="Q3221" s="57">
        <f t="shared" si="1225"/>
        <v>0</v>
      </c>
      <c r="R3221" s="74"/>
      <c r="S3221" s="53">
        <f t="shared" si="1234"/>
        <v>0</v>
      </c>
      <c r="T3221" s="58"/>
      <c r="U3221" s="58"/>
      <c r="V3221" s="53">
        <f t="shared" si="1226"/>
        <v>0</v>
      </c>
      <c r="W3221" s="75"/>
      <c r="X3221" s="76"/>
    </row>
    <row r="3222" spans="1:24" s="35" customFormat="1" ht="31.5" x14ac:dyDescent="0.25">
      <c r="A3222" s="72" t="s">
        <v>299</v>
      </c>
      <c r="B3222" s="33" t="s">
        <v>331</v>
      </c>
      <c r="C3222" s="23" t="s">
        <v>361</v>
      </c>
      <c r="D3222" s="39" t="s">
        <v>362</v>
      </c>
      <c r="E3222" s="53"/>
      <c r="F3222" s="53">
        <f>ROUND(E3222/12*7,0)</f>
        <v>0</v>
      </c>
      <c r="G3222" s="59"/>
      <c r="H3222" s="99"/>
      <c r="I3222" s="119">
        <f>G3222-F3222</f>
        <v>0</v>
      </c>
      <c r="J3222" s="55" t="e">
        <f>ROUND(I3222/F3222*100,2)</f>
        <v>#DIV/0!</v>
      </c>
      <c r="K3222" s="54">
        <f t="shared" ref="K3222" si="1235">G3222-F3222</f>
        <v>0</v>
      </c>
      <c r="L3222" s="55" t="e">
        <f t="shared" ref="L3222" si="1236">ROUND(K3222*100/-F3222,2)</f>
        <v>#DIV/0!</v>
      </c>
      <c r="M3222" s="75"/>
      <c r="N3222" s="75"/>
      <c r="O3222" s="74"/>
      <c r="P3222" s="74"/>
      <c r="Q3222" s="57"/>
      <c r="R3222" s="74"/>
      <c r="S3222" s="53"/>
      <c r="T3222" s="58"/>
      <c r="U3222" s="58"/>
      <c r="V3222" s="53"/>
      <c r="W3222" s="75"/>
      <c r="X3222" s="76"/>
    </row>
    <row r="3223" spans="1:24" s="35" customFormat="1" ht="15.75" x14ac:dyDescent="0.25">
      <c r="A3223" s="72" t="s">
        <v>299</v>
      </c>
      <c r="B3223" s="33" t="s">
        <v>331</v>
      </c>
      <c r="C3223" s="23" t="s">
        <v>364</v>
      </c>
      <c r="D3223" s="39" t="s">
        <v>363</v>
      </c>
      <c r="E3223" s="74"/>
      <c r="F3223" s="74"/>
      <c r="G3223" s="74"/>
      <c r="H3223" s="74"/>
      <c r="I3223" s="54"/>
      <c r="J3223" s="50"/>
      <c r="K3223" s="54"/>
      <c r="L3223" s="55"/>
      <c r="M3223" s="75"/>
      <c r="N3223" s="75"/>
      <c r="O3223" s="74"/>
      <c r="P3223" s="74"/>
      <c r="Q3223" s="57"/>
      <c r="R3223" s="74"/>
      <c r="S3223" s="53"/>
      <c r="T3223" s="58"/>
      <c r="U3223" s="58"/>
      <c r="V3223" s="53"/>
      <c r="W3223" s="75"/>
      <c r="X3223" s="76"/>
    </row>
    <row r="3224" spans="1:24" s="35" customFormat="1" ht="15.75" x14ac:dyDescent="0.25">
      <c r="A3224" s="72" t="s">
        <v>299</v>
      </c>
      <c r="B3224" s="21">
        <v>2</v>
      </c>
      <c r="C3224" s="73" t="s">
        <v>102</v>
      </c>
      <c r="D3224" s="40" t="s">
        <v>31</v>
      </c>
      <c r="E3224" s="68">
        <f>E3225+E3231+E3285</f>
        <v>244112</v>
      </c>
      <c r="F3224" s="68">
        <f>F3225+F3231+F3285</f>
        <v>148672.25</v>
      </c>
      <c r="G3224" s="68">
        <f>G3225+G3231+G3285</f>
        <v>132233.58000000002</v>
      </c>
      <c r="H3224" s="68">
        <f>H3225+H3231+H3285</f>
        <v>140690</v>
      </c>
      <c r="I3224" s="126">
        <f>I3225+I3231+I3285</f>
        <v>3751.55</v>
      </c>
      <c r="J3224" s="50">
        <f>ROUND(I3224/F3224*100,2)</f>
        <v>2.52</v>
      </c>
      <c r="K3224" s="126">
        <f>K3225+K3231+K3285</f>
        <v>-20359.669999999998</v>
      </c>
      <c r="L3224" s="55">
        <f>ROUND(K3224*100/-F3224,2)</f>
        <v>13.69</v>
      </c>
      <c r="M3224" s="64">
        <v>9315</v>
      </c>
      <c r="N3224" s="49">
        <f>ROUND(M3224/12*7,2)</f>
        <v>5433.75</v>
      </c>
      <c r="O3224" s="68">
        <f t="shared" ref="O3224:V3224" si="1237">O3225+O3231+O3285</f>
        <v>2899</v>
      </c>
      <c r="P3224" s="68">
        <f t="shared" si="1237"/>
        <v>2899</v>
      </c>
      <c r="Q3224" s="126">
        <f t="shared" si="1237"/>
        <v>0</v>
      </c>
      <c r="R3224" s="68">
        <f t="shared" si="1237"/>
        <v>183</v>
      </c>
      <c r="S3224" s="64">
        <f t="shared" si="1237"/>
        <v>106</v>
      </c>
      <c r="T3224" s="136">
        <f t="shared" si="1237"/>
        <v>92</v>
      </c>
      <c r="U3224" s="136">
        <f t="shared" si="1237"/>
        <v>91</v>
      </c>
      <c r="V3224" s="53">
        <f t="shared" si="1237"/>
        <v>1</v>
      </c>
      <c r="W3224" s="74"/>
      <c r="X3224" s="76"/>
    </row>
    <row r="3225" spans="1:24" s="35" customFormat="1" ht="23.25" customHeight="1" x14ac:dyDescent="0.25">
      <c r="A3225" s="72" t="s">
        <v>299</v>
      </c>
      <c r="B3225" s="22" t="s">
        <v>332</v>
      </c>
      <c r="C3225" s="73" t="s">
        <v>102</v>
      </c>
      <c r="D3225" s="32" t="s">
        <v>32</v>
      </c>
      <c r="E3225" s="64">
        <f>SUM(E3226:E3230)</f>
        <v>112376</v>
      </c>
      <c r="F3225" s="64">
        <f>SUM(F3226:F3230)</f>
        <v>65700</v>
      </c>
      <c r="G3225" s="64">
        <f>SUM(G3226:G3230)</f>
        <v>52512</v>
      </c>
      <c r="H3225" s="64">
        <f>SUM(H3226:H3230)</f>
        <v>65700</v>
      </c>
      <c r="I3225" s="64">
        <f>SUM(I3226:I3230)</f>
        <v>0</v>
      </c>
      <c r="J3225" s="55">
        <f>ROUND(I3225/F3225*100,2)</f>
        <v>0</v>
      </c>
      <c r="K3225" s="64">
        <f>SUM(K3226:K3230)</f>
        <v>-13188</v>
      </c>
      <c r="L3225" s="55">
        <f>ROUND(K3225*100/-F3225,2)</f>
        <v>20.07</v>
      </c>
      <c r="M3225" s="64"/>
      <c r="N3225" s="64"/>
      <c r="O3225" s="64">
        <f t="shared" ref="O3225:V3225" si="1238">SUM(O3226:O3230)</f>
        <v>672</v>
      </c>
      <c r="P3225" s="64">
        <f t="shared" si="1238"/>
        <v>672</v>
      </c>
      <c r="Q3225" s="64">
        <f t="shared" si="1238"/>
        <v>0</v>
      </c>
      <c r="R3225" s="64">
        <f t="shared" si="1238"/>
        <v>107</v>
      </c>
      <c r="S3225" s="64">
        <f t="shared" si="1238"/>
        <v>62</v>
      </c>
      <c r="T3225" s="64">
        <f t="shared" si="1238"/>
        <v>50</v>
      </c>
      <c r="U3225" s="64">
        <f t="shared" si="1238"/>
        <v>50</v>
      </c>
      <c r="V3225" s="64">
        <f t="shared" si="1238"/>
        <v>0</v>
      </c>
      <c r="W3225" s="64"/>
      <c r="X3225" s="76"/>
    </row>
    <row r="3226" spans="1:24" s="35" customFormat="1" ht="15.75" x14ac:dyDescent="0.25">
      <c r="A3226" s="157" t="s">
        <v>299</v>
      </c>
      <c r="B3226" s="33" t="s">
        <v>332</v>
      </c>
      <c r="C3226" s="73" t="s">
        <v>109</v>
      </c>
      <c r="D3226" s="34" t="s">
        <v>106</v>
      </c>
      <c r="E3226" s="53">
        <v>112376</v>
      </c>
      <c r="F3226" s="53">
        <f>9452*3+9336*4</f>
        <v>65700</v>
      </c>
      <c r="G3226" s="99">
        <v>52512</v>
      </c>
      <c r="H3226" s="99">
        <v>65700</v>
      </c>
      <c r="I3226" s="119"/>
      <c r="J3226" s="55"/>
      <c r="K3226" s="54">
        <f>G3226-F3226</f>
        <v>-13188</v>
      </c>
      <c r="L3226" s="55">
        <f>ROUND(K3226*100/-F3226,2)</f>
        <v>20.07</v>
      </c>
      <c r="M3226" s="75"/>
      <c r="N3226" s="75"/>
      <c r="O3226" s="74">
        <v>672</v>
      </c>
      <c r="P3226" s="74">
        <v>672</v>
      </c>
      <c r="Q3226" s="59">
        <f>O3226-P3226</f>
        <v>0</v>
      </c>
      <c r="R3226" s="74">
        <v>107</v>
      </c>
      <c r="S3226" s="53">
        <f>ROUND(R3226/12*7,0)</f>
        <v>62</v>
      </c>
      <c r="T3226" s="58">
        <v>50</v>
      </c>
      <c r="U3226" s="58">
        <v>50</v>
      </c>
      <c r="V3226" s="53">
        <f>T3226-U3226</f>
        <v>0</v>
      </c>
      <c r="W3226" s="75"/>
      <c r="X3226" s="76"/>
    </row>
    <row r="3227" spans="1:24" s="35" customFormat="1" ht="31.5" x14ac:dyDescent="0.25">
      <c r="A3227" s="72" t="s">
        <v>299</v>
      </c>
      <c r="B3227" s="33" t="s">
        <v>332</v>
      </c>
      <c r="C3227" s="73" t="s">
        <v>110</v>
      </c>
      <c r="D3227" s="34" t="s">
        <v>114</v>
      </c>
      <c r="E3227" s="74"/>
      <c r="F3227" s="74"/>
      <c r="G3227" s="74"/>
      <c r="H3227" s="74"/>
      <c r="I3227" s="54"/>
      <c r="J3227" s="50"/>
      <c r="K3227" s="54"/>
      <c r="L3227" s="55"/>
      <c r="M3227" s="75"/>
      <c r="N3227" s="75"/>
      <c r="O3227" s="74"/>
      <c r="P3227" s="74"/>
      <c r="Q3227" s="57">
        <f>O3227-P3227</f>
        <v>0</v>
      </c>
      <c r="R3227" s="74"/>
      <c r="S3227" s="53">
        <f>ROUND(R3227/12*3,0)</f>
        <v>0</v>
      </c>
      <c r="T3227" s="58"/>
      <c r="U3227" s="58"/>
      <c r="V3227" s="53">
        <f>T3227-U3227</f>
        <v>0</v>
      </c>
      <c r="W3227" s="75"/>
      <c r="X3227" s="76"/>
    </row>
    <row r="3228" spans="1:24" s="35" customFormat="1" ht="15.75" x14ac:dyDescent="0.25">
      <c r="A3228" s="72" t="s">
        <v>299</v>
      </c>
      <c r="B3228" s="33" t="s">
        <v>332</v>
      </c>
      <c r="C3228" s="73" t="s">
        <v>111</v>
      </c>
      <c r="D3228" s="34" t="s">
        <v>115</v>
      </c>
      <c r="E3228" s="74"/>
      <c r="F3228" s="74"/>
      <c r="G3228" s="74"/>
      <c r="H3228" s="74"/>
      <c r="I3228" s="54"/>
      <c r="J3228" s="50"/>
      <c r="K3228" s="54"/>
      <c r="L3228" s="55"/>
      <c r="M3228" s="75"/>
      <c r="N3228" s="75"/>
      <c r="O3228" s="74"/>
      <c r="P3228" s="74"/>
      <c r="Q3228" s="57">
        <f>O3228-P3228</f>
        <v>0</v>
      </c>
      <c r="R3228" s="74"/>
      <c r="S3228" s="53">
        <f>ROUND(R3228/12*3,0)</f>
        <v>0</v>
      </c>
      <c r="T3228" s="58"/>
      <c r="U3228" s="58"/>
      <c r="V3228" s="53">
        <f>T3228-U3228</f>
        <v>0</v>
      </c>
      <c r="W3228" s="75"/>
      <c r="X3228" s="76"/>
    </row>
    <row r="3229" spans="1:24" s="35" customFormat="1" ht="31.5" x14ac:dyDescent="0.25">
      <c r="A3229" s="72" t="s">
        <v>299</v>
      </c>
      <c r="B3229" s="33" t="s">
        <v>332</v>
      </c>
      <c r="C3229" s="73" t="s">
        <v>113</v>
      </c>
      <c r="D3229" s="34" t="s">
        <v>116</v>
      </c>
      <c r="E3229" s="74"/>
      <c r="F3229" s="74"/>
      <c r="G3229" s="74"/>
      <c r="H3229" s="74"/>
      <c r="I3229" s="54"/>
      <c r="J3229" s="50"/>
      <c r="K3229" s="54"/>
      <c r="L3229" s="55"/>
      <c r="M3229" s="75"/>
      <c r="N3229" s="75"/>
      <c r="O3229" s="74"/>
      <c r="P3229" s="74"/>
      <c r="Q3229" s="57">
        <f>O3229-P3229</f>
        <v>0</v>
      </c>
      <c r="R3229" s="74"/>
      <c r="S3229" s="53">
        <f>ROUND(R3229/12*3,0)</f>
        <v>0</v>
      </c>
      <c r="T3229" s="58"/>
      <c r="U3229" s="58"/>
      <c r="V3229" s="53">
        <f>T3229-U3229</f>
        <v>0</v>
      </c>
      <c r="W3229" s="75"/>
      <c r="X3229" s="76"/>
    </row>
    <row r="3230" spans="1:24" s="35" customFormat="1" ht="15.75" x14ac:dyDescent="0.25">
      <c r="A3230" s="72" t="s">
        <v>299</v>
      </c>
      <c r="B3230" s="33" t="s">
        <v>332</v>
      </c>
      <c r="C3230" s="73" t="s">
        <v>112</v>
      </c>
      <c r="D3230" s="34" t="s">
        <v>117</v>
      </c>
      <c r="E3230" s="74"/>
      <c r="F3230" s="74"/>
      <c r="G3230" s="74"/>
      <c r="H3230" s="74"/>
      <c r="I3230" s="54"/>
      <c r="J3230" s="50"/>
      <c r="K3230" s="54"/>
      <c r="L3230" s="55"/>
      <c r="M3230" s="75"/>
      <c r="N3230" s="75"/>
      <c r="O3230" s="74"/>
      <c r="P3230" s="74"/>
      <c r="Q3230" s="57">
        <f>O3230-P3230</f>
        <v>0</v>
      </c>
      <c r="R3230" s="74"/>
      <c r="S3230" s="53">
        <f>ROUND(R3230/12*3,0)</f>
        <v>0</v>
      </c>
      <c r="T3230" s="58"/>
      <c r="U3230" s="58"/>
      <c r="V3230" s="53">
        <f>T3230-U3230</f>
        <v>0</v>
      </c>
      <c r="W3230" s="75"/>
      <c r="X3230" s="76"/>
    </row>
    <row r="3231" spans="1:24" s="35" customFormat="1" ht="15.75" x14ac:dyDescent="0.25">
      <c r="A3231" s="72" t="s">
        <v>299</v>
      </c>
      <c r="B3231" s="22" t="s">
        <v>333</v>
      </c>
      <c r="C3231" s="73" t="s">
        <v>102</v>
      </c>
      <c r="D3231" s="41" t="s">
        <v>33</v>
      </c>
      <c r="E3231" s="64">
        <f>SUM(E3232:E3284)</f>
        <v>90705</v>
      </c>
      <c r="F3231" s="64">
        <f>SUM(F3232:F3284)</f>
        <v>52911.25</v>
      </c>
      <c r="G3231" s="64">
        <f>SUM(G3232:G3284)</f>
        <v>46177</v>
      </c>
      <c r="H3231" s="64">
        <f>SUM(H3232:H3284)</f>
        <v>45427</v>
      </c>
      <c r="I3231" s="126">
        <f>SUM(I3232:I3284)</f>
        <v>437.42000000000007</v>
      </c>
      <c r="J3231" s="50">
        <f>ROUND(I3231/F3231*100,2)</f>
        <v>0.83</v>
      </c>
      <c r="K3231" s="126">
        <f>SUM(K3232:K3284)</f>
        <v>-7171.6699999999983</v>
      </c>
      <c r="L3231" s="55">
        <f>ROUND(K3231*100/-F3231,2)</f>
        <v>13.55</v>
      </c>
      <c r="M3231" s="64"/>
      <c r="N3231" s="64"/>
      <c r="O3231" s="64">
        <f t="shared" ref="O3231:V3231" si="1239">SUM(O3232:O3284)</f>
        <v>2227</v>
      </c>
      <c r="P3231" s="64">
        <f t="shared" si="1239"/>
        <v>2227</v>
      </c>
      <c r="Q3231" s="126">
        <f t="shared" si="1239"/>
        <v>0</v>
      </c>
      <c r="R3231" s="64">
        <f t="shared" si="1239"/>
        <v>76</v>
      </c>
      <c r="S3231" s="64">
        <f t="shared" si="1239"/>
        <v>44</v>
      </c>
      <c r="T3231" s="136">
        <f t="shared" si="1239"/>
        <v>42</v>
      </c>
      <c r="U3231" s="136">
        <f t="shared" si="1239"/>
        <v>41</v>
      </c>
      <c r="V3231" s="64">
        <f t="shared" si="1239"/>
        <v>1</v>
      </c>
      <c r="W3231" s="64"/>
      <c r="X3231" s="76"/>
    </row>
    <row r="3232" spans="1:24" s="35" customFormat="1" ht="31.5" x14ac:dyDescent="0.25">
      <c r="A3232" s="72" t="s">
        <v>299</v>
      </c>
      <c r="B3232" s="33" t="s">
        <v>333</v>
      </c>
      <c r="C3232" s="78" t="s">
        <v>139</v>
      </c>
      <c r="D3232" s="43" t="s">
        <v>119</v>
      </c>
      <c r="E3232" s="53">
        <v>17233</v>
      </c>
      <c r="F3232" s="53">
        <f t="shared" ref="F3232:F3233" si="1240">ROUND(E3232/12*7,2)</f>
        <v>10052.58</v>
      </c>
      <c r="G3232" s="99">
        <v>10490</v>
      </c>
      <c r="H3232" s="99">
        <v>9740</v>
      </c>
      <c r="I3232" s="119">
        <f t="shared" ref="I3232" si="1241">G3232-F3232</f>
        <v>437.42000000000007</v>
      </c>
      <c r="J3232" s="55">
        <f t="shared" ref="J3232" si="1242">ROUND(I3232/F3232*100,2)</f>
        <v>4.3499999999999996</v>
      </c>
      <c r="K3232" s="54"/>
      <c r="L3232" s="55"/>
      <c r="M3232" s="75"/>
      <c r="N3232" s="75"/>
      <c r="O3232" s="74">
        <v>371</v>
      </c>
      <c r="P3232" s="74">
        <v>371</v>
      </c>
      <c r="Q3232" s="59">
        <f t="shared" ref="Q3232:Q3263" si="1243">O3232-P3232</f>
        <v>0</v>
      </c>
      <c r="R3232" s="74">
        <v>23</v>
      </c>
      <c r="S3232" s="53">
        <f t="shared" ref="S3232:S3233" si="1244">ROUND(R3232/12*7,0)</f>
        <v>13</v>
      </c>
      <c r="T3232" s="58">
        <v>14</v>
      </c>
      <c r="U3232" s="58">
        <v>13</v>
      </c>
      <c r="V3232" s="53">
        <f t="shared" ref="V3232:V3263" si="1245">T3232-U3232</f>
        <v>1</v>
      </c>
      <c r="W3232" s="75"/>
      <c r="X3232" s="76"/>
    </row>
    <row r="3233" spans="1:24" s="35" customFormat="1" ht="47.25" x14ac:dyDescent="0.25">
      <c r="A3233" s="72" t="s">
        <v>299</v>
      </c>
      <c r="B3233" s="33" t="s">
        <v>333</v>
      </c>
      <c r="C3233" s="78" t="s">
        <v>140</v>
      </c>
      <c r="D3233" s="43" t="s">
        <v>120</v>
      </c>
      <c r="E3233" s="53">
        <v>73472</v>
      </c>
      <c r="F3233" s="53">
        <f t="shared" si="1240"/>
        <v>42858.67</v>
      </c>
      <c r="G3233" s="99">
        <v>35687</v>
      </c>
      <c r="H3233" s="99">
        <v>35687</v>
      </c>
      <c r="I3233" s="119"/>
      <c r="J3233" s="55"/>
      <c r="K3233" s="54">
        <f t="shared" ref="K3233" si="1246">G3233-F3233</f>
        <v>-7171.6699999999983</v>
      </c>
      <c r="L3233" s="55">
        <f t="shared" ref="L3233" si="1247">ROUND(K3233*100/-F3233,2)</f>
        <v>16.73</v>
      </c>
      <c r="M3233" s="75"/>
      <c r="N3233" s="75"/>
      <c r="O3233" s="74">
        <v>1856</v>
      </c>
      <c r="P3233" s="74">
        <v>1856</v>
      </c>
      <c r="Q3233" s="57">
        <f t="shared" si="1243"/>
        <v>0</v>
      </c>
      <c r="R3233" s="74">
        <v>53</v>
      </c>
      <c r="S3233" s="53">
        <f t="shared" si="1244"/>
        <v>31</v>
      </c>
      <c r="T3233" s="58">
        <v>28</v>
      </c>
      <c r="U3233" s="58">
        <v>28</v>
      </c>
      <c r="V3233" s="53">
        <f t="shared" si="1245"/>
        <v>0</v>
      </c>
      <c r="W3233" s="75"/>
      <c r="X3233" s="76"/>
    </row>
    <row r="3234" spans="1:24" s="35" customFormat="1" ht="31.5" x14ac:dyDescent="0.25">
      <c r="A3234" s="72" t="s">
        <v>299</v>
      </c>
      <c r="B3234" s="33" t="s">
        <v>333</v>
      </c>
      <c r="C3234" s="78" t="s">
        <v>141</v>
      </c>
      <c r="D3234" s="43" t="s">
        <v>142</v>
      </c>
      <c r="E3234" s="74"/>
      <c r="F3234" s="74"/>
      <c r="G3234" s="74"/>
      <c r="H3234" s="74"/>
      <c r="I3234" s="54"/>
      <c r="J3234" s="50"/>
      <c r="K3234" s="54"/>
      <c r="L3234" s="55"/>
      <c r="M3234" s="75"/>
      <c r="N3234" s="75"/>
      <c r="O3234" s="74"/>
      <c r="P3234" s="74"/>
      <c r="Q3234" s="57">
        <f t="shared" si="1243"/>
        <v>0</v>
      </c>
      <c r="R3234" s="74"/>
      <c r="S3234" s="53">
        <f t="shared" ref="S3234:S3265" si="1248">ROUND(R3234/12*3,0)</f>
        <v>0</v>
      </c>
      <c r="T3234" s="58"/>
      <c r="U3234" s="58"/>
      <c r="V3234" s="53">
        <f t="shared" si="1245"/>
        <v>0</v>
      </c>
      <c r="W3234" s="75"/>
      <c r="X3234" s="76"/>
    </row>
    <row r="3235" spans="1:24" s="35" customFormat="1" ht="31.5" x14ac:dyDescent="0.25">
      <c r="A3235" s="72" t="s">
        <v>299</v>
      </c>
      <c r="B3235" s="33" t="s">
        <v>333</v>
      </c>
      <c r="C3235" s="78" t="s">
        <v>143</v>
      </c>
      <c r="D3235" s="43" t="s">
        <v>144</v>
      </c>
      <c r="E3235" s="74"/>
      <c r="F3235" s="74"/>
      <c r="G3235" s="74"/>
      <c r="H3235" s="74"/>
      <c r="I3235" s="54"/>
      <c r="J3235" s="50"/>
      <c r="K3235" s="54"/>
      <c r="L3235" s="55"/>
      <c r="M3235" s="75"/>
      <c r="N3235" s="75"/>
      <c r="O3235" s="74"/>
      <c r="P3235" s="74"/>
      <c r="Q3235" s="57">
        <f t="shared" si="1243"/>
        <v>0</v>
      </c>
      <c r="R3235" s="74"/>
      <c r="S3235" s="53">
        <f t="shared" si="1248"/>
        <v>0</v>
      </c>
      <c r="T3235" s="58"/>
      <c r="U3235" s="58"/>
      <c r="V3235" s="53">
        <f t="shared" si="1245"/>
        <v>0</v>
      </c>
      <c r="W3235" s="75"/>
      <c r="X3235" s="76"/>
    </row>
    <row r="3236" spans="1:24" s="35" customFormat="1" ht="15.75" x14ac:dyDescent="0.25">
      <c r="A3236" s="72" t="s">
        <v>299</v>
      </c>
      <c r="B3236" s="33" t="s">
        <v>333</v>
      </c>
      <c r="C3236" s="78" t="s">
        <v>145</v>
      </c>
      <c r="D3236" s="43" t="s">
        <v>146</v>
      </c>
      <c r="E3236" s="74"/>
      <c r="F3236" s="74"/>
      <c r="G3236" s="74"/>
      <c r="H3236" s="74"/>
      <c r="I3236" s="54"/>
      <c r="J3236" s="50"/>
      <c r="K3236" s="54"/>
      <c r="L3236" s="55"/>
      <c r="M3236" s="75"/>
      <c r="N3236" s="75"/>
      <c r="O3236" s="74"/>
      <c r="P3236" s="74"/>
      <c r="Q3236" s="57">
        <f t="shared" si="1243"/>
        <v>0</v>
      </c>
      <c r="R3236" s="74"/>
      <c r="S3236" s="53">
        <f t="shared" si="1248"/>
        <v>0</v>
      </c>
      <c r="T3236" s="58"/>
      <c r="U3236" s="58"/>
      <c r="V3236" s="53">
        <f t="shared" si="1245"/>
        <v>0</v>
      </c>
      <c r="W3236" s="75"/>
      <c r="X3236" s="76"/>
    </row>
    <row r="3237" spans="1:24" s="35" customFormat="1" ht="15.75" x14ac:dyDescent="0.25">
      <c r="A3237" s="72" t="s">
        <v>299</v>
      </c>
      <c r="B3237" s="33" t="s">
        <v>333</v>
      </c>
      <c r="C3237" s="78" t="s">
        <v>147</v>
      </c>
      <c r="D3237" s="43" t="s">
        <v>148</v>
      </c>
      <c r="E3237" s="74"/>
      <c r="F3237" s="74"/>
      <c r="G3237" s="74"/>
      <c r="H3237" s="74"/>
      <c r="I3237" s="54"/>
      <c r="J3237" s="50"/>
      <c r="K3237" s="54"/>
      <c r="L3237" s="55"/>
      <c r="M3237" s="75"/>
      <c r="N3237" s="75"/>
      <c r="O3237" s="74"/>
      <c r="P3237" s="74"/>
      <c r="Q3237" s="57">
        <f t="shared" si="1243"/>
        <v>0</v>
      </c>
      <c r="R3237" s="74"/>
      <c r="S3237" s="53">
        <f t="shared" si="1248"/>
        <v>0</v>
      </c>
      <c r="T3237" s="58"/>
      <c r="U3237" s="58"/>
      <c r="V3237" s="53">
        <f t="shared" si="1245"/>
        <v>0</v>
      </c>
      <c r="W3237" s="75"/>
      <c r="X3237" s="76"/>
    </row>
    <row r="3238" spans="1:24" s="35" customFormat="1" ht="78.75" x14ac:dyDescent="0.25">
      <c r="A3238" s="72" t="s">
        <v>299</v>
      </c>
      <c r="B3238" s="33" t="s">
        <v>333</v>
      </c>
      <c r="C3238" s="78" t="s">
        <v>149</v>
      </c>
      <c r="D3238" s="43" t="s">
        <v>150</v>
      </c>
      <c r="E3238" s="74"/>
      <c r="F3238" s="74"/>
      <c r="G3238" s="74"/>
      <c r="H3238" s="74"/>
      <c r="I3238" s="54"/>
      <c r="J3238" s="50"/>
      <c r="K3238" s="54"/>
      <c r="L3238" s="55"/>
      <c r="M3238" s="75"/>
      <c r="N3238" s="75"/>
      <c r="O3238" s="74"/>
      <c r="P3238" s="74"/>
      <c r="Q3238" s="57">
        <f t="shared" si="1243"/>
        <v>0</v>
      </c>
      <c r="R3238" s="74"/>
      <c r="S3238" s="53">
        <f t="shared" si="1248"/>
        <v>0</v>
      </c>
      <c r="T3238" s="58"/>
      <c r="U3238" s="58"/>
      <c r="V3238" s="53">
        <f t="shared" si="1245"/>
        <v>0</v>
      </c>
      <c r="W3238" s="75"/>
      <c r="X3238" s="76"/>
    </row>
    <row r="3239" spans="1:24" s="35" customFormat="1" ht="31.5" x14ac:dyDescent="0.25">
      <c r="A3239" s="72" t="s">
        <v>299</v>
      </c>
      <c r="B3239" s="33" t="s">
        <v>333</v>
      </c>
      <c r="C3239" s="78" t="s">
        <v>130</v>
      </c>
      <c r="D3239" s="43" t="s">
        <v>151</v>
      </c>
      <c r="E3239" s="74"/>
      <c r="F3239" s="74"/>
      <c r="G3239" s="74"/>
      <c r="H3239" s="74"/>
      <c r="I3239" s="54"/>
      <c r="J3239" s="50"/>
      <c r="K3239" s="54"/>
      <c r="L3239" s="55"/>
      <c r="M3239" s="75"/>
      <c r="N3239" s="75"/>
      <c r="O3239" s="74"/>
      <c r="P3239" s="74"/>
      <c r="Q3239" s="57">
        <f t="shared" si="1243"/>
        <v>0</v>
      </c>
      <c r="R3239" s="74"/>
      <c r="S3239" s="53">
        <f t="shared" si="1248"/>
        <v>0</v>
      </c>
      <c r="T3239" s="58"/>
      <c r="U3239" s="58"/>
      <c r="V3239" s="53">
        <f t="shared" si="1245"/>
        <v>0</v>
      </c>
      <c r="W3239" s="75"/>
      <c r="X3239" s="76"/>
    </row>
    <row r="3240" spans="1:24" s="35" customFormat="1" ht="47.25" x14ac:dyDescent="0.25">
      <c r="A3240" s="72" t="s">
        <v>299</v>
      </c>
      <c r="B3240" s="33" t="s">
        <v>333</v>
      </c>
      <c r="C3240" s="78" t="s">
        <v>174</v>
      </c>
      <c r="D3240" s="43" t="s">
        <v>175</v>
      </c>
      <c r="E3240" s="74"/>
      <c r="F3240" s="74"/>
      <c r="G3240" s="74"/>
      <c r="H3240" s="74"/>
      <c r="I3240" s="54"/>
      <c r="J3240" s="50"/>
      <c r="K3240" s="54"/>
      <c r="L3240" s="55"/>
      <c r="M3240" s="75"/>
      <c r="N3240" s="75"/>
      <c r="O3240" s="74"/>
      <c r="P3240" s="74"/>
      <c r="Q3240" s="57">
        <f t="shared" si="1243"/>
        <v>0</v>
      </c>
      <c r="R3240" s="74"/>
      <c r="S3240" s="53">
        <f t="shared" si="1248"/>
        <v>0</v>
      </c>
      <c r="T3240" s="58"/>
      <c r="U3240" s="58"/>
      <c r="V3240" s="53">
        <f t="shared" si="1245"/>
        <v>0</v>
      </c>
      <c r="W3240" s="75"/>
      <c r="X3240" s="76"/>
    </row>
    <row r="3241" spans="1:24" s="35" customFormat="1" ht="31.5" x14ac:dyDescent="0.25">
      <c r="A3241" s="72" t="s">
        <v>299</v>
      </c>
      <c r="B3241" s="33" t="s">
        <v>333</v>
      </c>
      <c r="C3241" s="78" t="s">
        <v>129</v>
      </c>
      <c r="D3241" s="43" t="s">
        <v>152</v>
      </c>
      <c r="E3241" s="74"/>
      <c r="F3241" s="74"/>
      <c r="G3241" s="74"/>
      <c r="H3241" s="74"/>
      <c r="I3241" s="54"/>
      <c r="J3241" s="50"/>
      <c r="K3241" s="54"/>
      <c r="L3241" s="55"/>
      <c r="M3241" s="75"/>
      <c r="N3241" s="75"/>
      <c r="O3241" s="74"/>
      <c r="P3241" s="74"/>
      <c r="Q3241" s="57">
        <f t="shared" si="1243"/>
        <v>0</v>
      </c>
      <c r="R3241" s="74"/>
      <c r="S3241" s="53">
        <f t="shared" si="1248"/>
        <v>0</v>
      </c>
      <c r="T3241" s="58"/>
      <c r="U3241" s="58"/>
      <c r="V3241" s="53">
        <f t="shared" si="1245"/>
        <v>0</v>
      </c>
      <c r="W3241" s="75"/>
      <c r="X3241" s="76"/>
    </row>
    <row r="3242" spans="1:24" s="35" customFormat="1" ht="31.5" x14ac:dyDescent="0.25">
      <c r="A3242" s="72" t="s">
        <v>299</v>
      </c>
      <c r="B3242" s="33" t="s">
        <v>333</v>
      </c>
      <c r="C3242" s="78" t="s">
        <v>176</v>
      </c>
      <c r="D3242" s="43" t="s">
        <v>177</v>
      </c>
      <c r="E3242" s="74"/>
      <c r="F3242" s="74"/>
      <c r="G3242" s="74"/>
      <c r="H3242" s="74"/>
      <c r="I3242" s="54"/>
      <c r="J3242" s="50"/>
      <c r="K3242" s="54"/>
      <c r="L3242" s="55"/>
      <c r="M3242" s="75"/>
      <c r="N3242" s="75"/>
      <c r="O3242" s="74"/>
      <c r="P3242" s="74"/>
      <c r="Q3242" s="57">
        <f t="shared" si="1243"/>
        <v>0</v>
      </c>
      <c r="R3242" s="74"/>
      <c r="S3242" s="53">
        <f t="shared" si="1248"/>
        <v>0</v>
      </c>
      <c r="T3242" s="58"/>
      <c r="U3242" s="58"/>
      <c r="V3242" s="53">
        <f t="shared" si="1245"/>
        <v>0</v>
      </c>
      <c r="W3242" s="75"/>
      <c r="X3242" s="76"/>
    </row>
    <row r="3243" spans="1:24" s="35" customFormat="1" ht="15.75" x14ac:dyDescent="0.25">
      <c r="A3243" s="72" t="s">
        <v>299</v>
      </c>
      <c r="B3243" s="33" t="s">
        <v>333</v>
      </c>
      <c r="C3243" s="78" t="s">
        <v>131</v>
      </c>
      <c r="D3243" s="43" t="s">
        <v>153</v>
      </c>
      <c r="E3243" s="74"/>
      <c r="F3243" s="74"/>
      <c r="G3243" s="74"/>
      <c r="H3243" s="74"/>
      <c r="I3243" s="54"/>
      <c r="J3243" s="50"/>
      <c r="K3243" s="54"/>
      <c r="L3243" s="55"/>
      <c r="M3243" s="75"/>
      <c r="N3243" s="75"/>
      <c r="O3243" s="74"/>
      <c r="P3243" s="74"/>
      <c r="Q3243" s="57">
        <f t="shared" si="1243"/>
        <v>0</v>
      </c>
      <c r="R3243" s="74"/>
      <c r="S3243" s="53">
        <f t="shared" si="1248"/>
        <v>0</v>
      </c>
      <c r="T3243" s="58"/>
      <c r="U3243" s="58"/>
      <c r="V3243" s="53">
        <f t="shared" si="1245"/>
        <v>0</v>
      </c>
      <c r="W3243" s="75"/>
      <c r="X3243" s="76"/>
    </row>
    <row r="3244" spans="1:24" s="35" customFormat="1" ht="31.5" x14ac:dyDescent="0.25">
      <c r="A3244" s="72" t="s">
        <v>299</v>
      </c>
      <c r="B3244" s="33" t="s">
        <v>333</v>
      </c>
      <c r="C3244" s="78" t="s">
        <v>178</v>
      </c>
      <c r="D3244" s="43" t="s">
        <v>179</v>
      </c>
      <c r="E3244" s="74"/>
      <c r="F3244" s="74"/>
      <c r="G3244" s="74"/>
      <c r="H3244" s="74"/>
      <c r="I3244" s="54"/>
      <c r="J3244" s="50"/>
      <c r="K3244" s="54"/>
      <c r="L3244" s="55"/>
      <c r="M3244" s="75"/>
      <c r="N3244" s="75"/>
      <c r="O3244" s="74"/>
      <c r="P3244" s="74"/>
      <c r="Q3244" s="57">
        <f t="shared" si="1243"/>
        <v>0</v>
      </c>
      <c r="R3244" s="74"/>
      <c r="S3244" s="53">
        <f t="shared" si="1248"/>
        <v>0</v>
      </c>
      <c r="T3244" s="58"/>
      <c r="U3244" s="58"/>
      <c r="V3244" s="53">
        <f t="shared" si="1245"/>
        <v>0</v>
      </c>
      <c r="W3244" s="75"/>
      <c r="X3244" s="76"/>
    </row>
    <row r="3245" spans="1:24" s="35" customFormat="1" ht="31.5" x14ac:dyDescent="0.25">
      <c r="A3245" s="72" t="s">
        <v>299</v>
      </c>
      <c r="B3245" s="33" t="s">
        <v>333</v>
      </c>
      <c r="C3245" s="78" t="s">
        <v>132</v>
      </c>
      <c r="D3245" s="43" t="s">
        <v>154</v>
      </c>
      <c r="E3245" s="74"/>
      <c r="F3245" s="74"/>
      <c r="G3245" s="74"/>
      <c r="H3245" s="74"/>
      <c r="I3245" s="54"/>
      <c r="J3245" s="50"/>
      <c r="K3245" s="54"/>
      <c r="L3245" s="55"/>
      <c r="M3245" s="75"/>
      <c r="N3245" s="75"/>
      <c r="O3245" s="74"/>
      <c r="P3245" s="74"/>
      <c r="Q3245" s="57">
        <f t="shared" si="1243"/>
        <v>0</v>
      </c>
      <c r="R3245" s="74"/>
      <c r="S3245" s="53">
        <f t="shared" si="1248"/>
        <v>0</v>
      </c>
      <c r="T3245" s="58"/>
      <c r="U3245" s="58"/>
      <c r="V3245" s="53">
        <f t="shared" si="1245"/>
        <v>0</v>
      </c>
      <c r="W3245" s="75"/>
      <c r="X3245" s="76"/>
    </row>
    <row r="3246" spans="1:24" s="35" customFormat="1" ht="15.75" x14ac:dyDescent="0.25">
      <c r="A3246" s="72" t="s">
        <v>299</v>
      </c>
      <c r="B3246" s="33" t="s">
        <v>333</v>
      </c>
      <c r="C3246" s="78" t="s">
        <v>133</v>
      </c>
      <c r="D3246" s="43" t="s">
        <v>155</v>
      </c>
      <c r="E3246" s="74"/>
      <c r="F3246" s="74"/>
      <c r="G3246" s="74"/>
      <c r="H3246" s="74"/>
      <c r="I3246" s="54"/>
      <c r="J3246" s="50"/>
      <c r="K3246" s="54"/>
      <c r="L3246" s="55"/>
      <c r="M3246" s="75"/>
      <c r="N3246" s="75"/>
      <c r="O3246" s="74"/>
      <c r="P3246" s="74"/>
      <c r="Q3246" s="57">
        <f t="shared" si="1243"/>
        <v>0</v>
      </c>
      <c r="R3246" s="74"/>
      <c r="S3246" s="53">
        <f t="shared" si="1248"/>
        <v>0</v>
      </c>
      <c r="T3246" s="58"/>
      <c r="U3246" s="58"/>
      <c r="V3246" s="53">
        <f t="shared" si="1245"/>
        <v>0</v>
      </c>
      <c r="W3246" s="75"/>
      <c r="X3246" s="76"/>
    </row>
    <row r="3247" spans="1:24" s="35" customFormat="1" ht="15.75" x14ac:dyDescent="0.25">
      <c r="A3247" s="72" t="s">
        <v>299</v>
      </c>
      <c r="B3247" s="33" t="s">
        <v>333</v>
      </c>
      <c r="C3247" s="78" t="s">
        <v>135</v>
      </c>
      <c r="D3247" s="43" t="s">
        <v>156</v>
      </c>
      <c r="E3247" s="74"/>
      <c r="F3247" s="74"/>
      <c r="G3247" s="74"/>
      <c r="H3247" s="74"/>
      <c r="I3247" s="54"/>
      <c r="J3247" s="50"/>
      <c r="K3247" s="54"/>
      <c r="L3247" s="55"/>
      <c r="M3247" s="75"/>
      <c r="N3247" s="75"/>
      <c r="O3247" s="74"/>
      <c r="P3247" s="74"/>
      <c r="Q3247" s="57">
        <f t="shared" si="1243"/>
        <v>0</v>
      </c>
      <c r="R3247" s="74"/>
      <c r="S3247" s="53">
        <f t="shared" si="1248"/>
        <v>0</v>
      </c>
      <c r="T3247" s="58"/>
      <c r="U3247" s="58"/>
      <c r="V3247" s="53">
        <f t="shared" si="1245"/>
        <v>0</v>
      </c>
      <c r="W3247" s="75"/>
      <c r="X3247" s="76"/>
    </row>
    <row r="3248" spans="1:24" s="35" customFormat="1" ht="31.5" x14ac:dyDescent="0.25">
      <c r="A3248" s="72" t="s">
        <v>299</v>
      </c>
      <c r="B3248" s="33" t="s">
        <v>333</v>
      </c>
      <c r="C3248" s="78" t="s">
        <v>136</v>
      </c>
      <c r="D3248" s="43" t="s">
        <v>157</v>
      </c>
      <c r="E3248" s="74"/>
      <c r="F3248" s="74"/>
      <c r="G3248" s="74"/>
      <c r="H3248" s="74"/>
      <c r="I3248" s="54"/>
      <c r="J3248" s="50"/>
      <c r="K3248" s="54"/>
      <c r="L3248" s="55"/>
      <c r="M3248" s="75"/>
      <c r="N3248" s="75"/>
      <c r="O3248" s="74"/>
      <c r="P3248" s="74"/>
      <c r="Q3248" s="57">
        <f t="shared" si="1243"/>
        <v>0</v>
      </c>
      <c r="R3248" s="74"/>
      <c r="S3248" s="53">
        <f t="shared" si="1248"/>
        <v>0</v>
      </c>
      <c r="T3248" s="58"/>
      <c r="U3248" s="58"/>
      <c r="V3248" s="53">
        <f t="shared" si="1245"/>
        <v>0</v>
      </c>
      <c r="W3248" s="75"/>
      <c r="X3248" s="76"/>
    </row>
    <row r="3249" spans="1:24" s="35" customFormat="1" ht="47.25" x14ac:dyDescent="0.25">
      <c r="A3249" s="72" t="s">
        <v>299</v>
      </c>
      <c r="B3249" s="33" t="s">
        <v>333</v>
      </c>
      <c r="C3249" s="78" t="s">
        <v>134</v>
      </c>
      <c r="D3249" s="43" t="s">
        <v>158</v>
      </c>
      <c r="E3249" s="74"/>
      <c r="F3249" s="74"/>
      <c r="G3249" s="74"/>
      <c r="H3249" s="74"/>
      <c r="I3249" s="54"/>
      <c r="J3249" s="50"/>
      <c r="K3249" s="54"/>
      <c r="L3249" s="55"/>
      <c r="M3249" s="75"/>
      <c r="N3249" s="75"/>
      <c r="O3249" s="74"/>
      <c r="P3249" s="74"/>
      <c r="Q3249" s="57">
        <f t="shared" si="1243"/>
        <v>0</v>
      </c>
      <c r="R3249" s="74"/>
      <c r="S3249" s="53">
        <f t="shared" si="1248"/>
        <v>0</v>
      </c>
      <c r="T3249" s="58"/>
      <c r="U3249" s="58"/>
      <c r="V3249" s="53">
        <f t="shared" si="1245"/>
        <v>0</v>
      </c>
      <c r="W3249" s="75"/>
      <c r="X3249" s="76"/>
    </row>
    <row r="3250" spans="1:24" s="35" customFormat="1" ht="15.75" x14ac:dyDescent="0.25">
      <c r="A3250" s="72" t="s">
        <v>299</v>
      </c>
      <c r="B3250" s="33" t="s">
        <v>333</v>
      </c>
      <c r="C3250" s="78" t="s">
        <v>138</v>
      </c>
      <c r="D3250" s="43" t="s">
        <v>159</v>
      </c>
      <c r="E3250" s="74"/>
      <c r="F3250" s="74"/>
      <c r="G3250" s="74"/>
      <c r="H3250" s="74"/>
      <c r="I3250" s="54"/>
      <c r="J3250" s="50"/>
      <c r="K3250" s="54"/>
      <c r="L3250" s="55"/>
      <c r="M3250" s="75"/>
      <c r="N3250" s="75"/>
      <c r="O3250" s="74"/>
      <c r="P3250" s="74"/>
      <c r="Q3250" s="57">
        <f t="shared" si="1243"/>
        <v>0</v>
      </c>
      <c r="R3250" s="74"/>
      <c r="S3250" s="53">
        <f t="shared" si="1248"/>
        <v>0</v>
      </c>
      <c r="T3250" s="58"/>
      <c r="U3250" s="58"/>
      <c r="V3250" s="53">
        <f t="shared" si="1245"/>
        <v>0</v>
      </c>
      <c r="W3250" s="75"/>
      <c r="X3250" s="76"/>
    </row>
    <row r="3251" spans="1:24" s="35" customFormat="1" ht="15.75" x14ac:dyDescent="0.25">
      <c r="A3251" s="72" t="s">
        <v>299</v>
      </c>
      <c r="B3251" s="33" t="s">
        <v>333</v>
      </c>
      <c r="C3251" s="78" t="s">
        <v>180</v>
      </c>
      <c r="D3251" s="43" t="s">
        <v>181</v>
      </c>
      <c r="E3251" s="74"/>
      <c r="F3251" s="74"/>
      <c r="G3251" s="74"/>
      <c r="H3251" s="74"/>
      <c r="I3251" s="54"/>
      <c r="J3251" s="50"/>
      <c r="K3251" s="54"/>
      <c r="L3251" s="55"/>
      <c r="M3251" s="75"/>
      <c r="N3251" s="75"/>
      <c r="O3251" s="74"/>
      <c r="P3251" s="74"/>
      <c r="Q3251" s="57">
        <f t="shared" si="1243"/>
        <v>0</v>
      </c>
      <c r="R3251" s="74"/>
      <c r="S3251" s="53">
        <f t="shared" si="1248"/>
        <v>0</v>
      </c>
      <c r="T3251" s="58"/>
      <c r="U3251" s="58"/>
      <c r="V3251" s="53">
        <f t="shared" si="1245"/>
        <v>0</v>
      </c>
      <c r="W3251" s="75"/>
      <c r="X3251" s="76"/>
    </row>
    <row r="3252" spans="1:24" s="35" customFormat="1" ht="31.5" x14ac:dyDescent="0.25">
      <c r="A3252" s="72" t="s">
        <v>299</v>
      </c>
      <c r="B3252" s="33" t="s">
        <v>333</v>
      </c>
      <c r="C3252" s="78" t="s">
        <v>137</v>
      </c>
      <c r="D3252" s="43" t="s">
        <v>160</v>
      </c>
      <c r="E3252" s="74"/>
      <c r="F3252" s="74"/>
      <c r="G3252" s="74"/>
      <c r="H3252" s="74"/>
      <c r="I3252" s="54"/>
      <c r="J3252" s="50"/>
      <c r="K3252" s="54"/>
      <c r="L3252" s="55"/>
      <c r="M3252" s="75"/>
      <c r="N3252" s="75"/>
      <c r="O3252" s="74"/>
      <c r="P3252" s="74"/>
      <c r="Q3252" s="57">
        <f t="shared" si="1243"/>
        <v>0</v>
      </c>
      <c r="R3252" s="74"/>
      <c r="S3252" s="53">
        <f t="shared" si="1248"/>
        <v>0</v>
      </c>
      <c r="T3252" s="58"/>
      <c r="U3252" s="58"/>
      <c r="V3252" s="53">
        <f t="shared" si="1245"/>
        <v>0</v>
      </c>
      <c r="W3252" s="75"/>
      <c r="X3252" s="76"/>
    </row>
    <row r="3253" spans="1:24" s="35" customFormat="1" ht="15.75" x14ac:dyDescent="0.25">
      <c r="A3253" s="72" t="s">
        <v>299</v>
      </c>
      <c r="B3253" s="33" t="s">
        <v>333</v>
      </c>
      <c r="C3253" s="78" t="s">
        <v>127</v>
      </c>
      <c r="D3253" s="43" t="s">
        <v>161</v>
      </c>
      <c r="E3253" s="74"/>
      <c r="F3253" s="74"/>
      <c r="G3253" s="74"/>
      <c r="H3253" s="74"/>
      <c r="I3253" s="54"/>
      <c r="J3253" s="50"/>
      <c r="K3253" s="54"/>
      <c r="L3253" s="55"/>
      <c r="M3253" s="75"/>
      <c r="N3253" s="75"/>
      <c r="O3253" s="74"/>
      <c r="P3253" s="74"/>
      <c r="Q3253" s="57">
        <f t="shared" si="1243"/>
        <v>0</v>
      </c>
      <c r="R3253" s="74"/>
      <c r="S3253" s="53">
        <f t="shared" si="1248"/>
        <v>0</v>
      </c>
      <c r="T3253" s="58"/>
      <c r="U3253" s="58"/>
      <c r="V3253" s="53">
        <f t="shared" si="1245"/>
        <v>0</v>
      </c>
      <c r="W3253" s="75"/>
      <c r="X3253" s="76"/>
    </row>
    <row r="3254" spans="1:24" s="35" customFormat="1" ht="31.5" x14ac:dyDescent="0.25">
      <c r="A3254" s="72" t="s">
        <v>299</v>
      </c>
      <c r="B3254" s="33" t="s">
        <v>333</v>
      </c>
      <c r="C3254" s="78" t="s">
        <v>126</v>
      </c>
      <c r="D3254" s="43" t="s">
        <v>162</v>
      </c>
      <c r="E3254" s="74"/>
      <c r="F3254" s="74"/>
      <c r="G3254" s="74"/>
      <c r="H3254" s="74"/>
      <c r="I3254" s="54"/>
      <c r="J3254" s="50"/>
      <c r="K3254" s="54"/>
      <c r="L3254" s="55"/>
      <c r="M3254" s="75"/>
      <c r="N3254" s="75"/>
      <c r="O3254" s="74"/>
      <c r="P3254" s="74"/>
      <c r="Q3254" s="57">
        <f t="shared" si="1243"/>
        <v>0</v>
      </c>
      <c r="R3254" s="74"/>
      <c r="S3254" s="53">
        <f t="shared" si="1248"/>
        <v>0</v>
      </c>
      <c r="T3254" s="58"/>
      <c r="U3254" s="58"/>
      <c r="V3254" s="53">
        <f t="shared" si="1245"/>
        <v>0</v>
      </c>
      <c r="W3254" s="75"/>
      <c r="X3254" s="76"/>
    </row>
    <row r="3255" spans="1:24" s="35" customFormat="1" ht="15.75" x14ac:dyDescent="0.25">
      <c r="A3255" s="72" t="s">
        <v>299</v>
      </c>
      <c r="B3255" s="33" t="s">
        <v>333</v>
      </c>
      <c r="C3255" s="78" t="s">
        <v>122</v>
      </c>
      <c r="D3255" s="43" t="s">
        <v>163</v>
      </c>
      <c r="E3255" s="74"/>
      <c r="F3255" s="74"/>
      <c r="G3255" s="74"/>
      <c r="H3255" s="74"/>
      <c r="I3255" s="54"/>
      <c r="J3255" s="50"/>
      <c r="K3255" s="54"/>
      <c r="L3255" s="55"/>
      <c r="M3255" s="75"/>
      <c r="N3255" s="75"/>
      <c r="O3255" s="74"/>
      <c r="P3255" s="74"/>
      <c r="Q3255" s="57">
        <f t="shared" si="1243"/>
        <v>0</v>
      </c>
      <c r="R3255" s="74"/>
      <c r="S3255" s="53">
        <f t="shared" si="1248"/>
        <v>0</v>
      </c>
      <c r="T3255" s="58"/>
      <c r="U3255" s="58"/>
      <c r="V3255" s="53">
        <f t="shared" si="1245"/>
        <v>0</v>
      </c>
      <c r="W3255" s="75"/>
      <c r="X3255" s="76"/>
    </row>
    <row r="3256" spans="1:24" s="35" customFormat="1" ht="15.75" x14ac:dyDescent="0.25">
      <c r="A3256" s="72" t="s">
        <v>299</v>
      </c>
      <c r="B3256" s="33" t="s">
        <v>333</v>
      </c>
      <c r="C3256" s="78" t="s">
        <v>123</v>
      </c>
      <c r="D3256" s="43" t="s">
        <v>164</v>
      </c>
      <c r="E3256" s="74"/>
      <c r="F3256" s="74"/>
      <c r="G3256" s="74"/>
      <c r="H3256" s="74"/>
      <c r="I3256" s="54"/>
      <c r="J3256" s="50"/>
      <c r="K3256" s="54"/>
      <c r="L3256" s="55"/>
      <c r="M3256" s="75"/>
      <c r="N3256" s="75"/>
      <c r="O3256" s="74"/>
      <c r="P3256" s="74"/>
      <c r="Q3256" s="57">
        <f t="shared" si="1243"/>
        <v>0</v>
      </c>
      <c r="R3256" s="74"/>
      <c r="S3256" s="53">
        <f t="shared" si="1248"/>
        <v>0</v>
      </c>
      <c r="T3256" s="58"/>
      <c r="U3256" s="58"/>
      <c r="V3256" s="53">
        <f t="shared" si="1245"/>
        <v>0</v>
      </c>
      <c r="W3256" s="75"/>
      <c r="X3256" s="76"/>
    </row>
    <row r="3257" spans="1:24" s="35" customFormat="1" ht="15.75" x14ac:dyDescent="0.25">
      <c r="A3257" s="72" t="s">
        <v>299</v>
      </c>
      <c r="B3257" s="33" t="s">
        <v>333</v>
      </c>
      <c r="C3257" s="78" t="s">
        <v>182</v>
      </c>
      <c r="D3257" s="43" t="s">
        <v>183</v>
      </c>
      <c r="E3257" s="74"/>
      <c r="F3257" s="74"/>
      <c r="G3257" s="74"/>
      <c r="H3257" s="74"/>
      <c r="I3257" s="54"/>
      <c r="J3257" s="50"/>
      <c r="K3257" s="54"/>
      <c r="L3257" s="55"/>
      <c r="M3257" s="75"/>
      <c r="N3257" s="75"/>
      <c r="O3257" s="74"/>
      <c r="P3257" s="74"/>
      <c r="Q3257" s="57">
        <f t="shared" si="1243"/>
        <v>0</v>
      </c>
      <c r="R3257" s="74"/>
      <c r="S3257" s="53">
        <f t="shared" si="1248"/>
        <v>0</v>
      </c>
      <c r="T3257" s="58"/>
      <c r="U3257" s="58"/>
      <c r="V3257" s="53">
        <f t="shared" si="1245"/>
        <v>0</v>
      </c>
      <c r="W3257" s="75"/>
      <c r="X3257" s="76"/>
    </row>
    <row r="3258" spans="1:24" s="35" customFormat="1" ht="15.75" x14ac:dyDescent="0.25">
      <c r="A3258" s="72" t="s">
        <v>299</v>
      </c>
      <c r="B3258" s="33" t="s">
        <v>333</v>
      </c>
      <c r="C3258" s="78" t="s">
        <v>184</v>
      </c>
      <c r="D3258" s="43" t="s">
        <v>185</v>
      </c>
      <c r="E3258" s="74"/>
      <c r="F3258" s="74"/>
      <c r="G3258" s="74"/>
      <c r="H3258" s="74"/>
      <c r="I3258" s="54"/>
      <c r="J3258" s="50"/>
      <c r="K3258" s="54"/>
      <c r="L3258" s="55"/>
      <c r="M3258" s="75"/>
      <c r="N3258" s="75"/>
      <c r="O3258" s="74"/>
      <c r="P3258" s="74"/>
      <c r="Q3258" s="57">
        <f t="shared" si="1243"/>
        <v>0</v>
      </c>
      <c r="R3258" s="74"/>
      <c r="S3258" s="53">
        <f t="shared" si="1248"/>
        <v>0</v>
      </c>
      <c r="T3258" s="58"/>
      <c r="U3258" s="58"/>
      <c r="V3258" s="53">
        <f t="shared" si="1245"/>
        <v>0</v>
      </c>
      <c r="W3258" s="75"/>
      <c r="X3258" s="76"/>
    </row>
    <row r="3259" spans="1:24" s="35" customFormat="1" ht="15.75" x14ac:dyDescent="0.25">
      <c r="A3259" s="72" t="s">
        <v>299</v>
      </c>
      <c r="B3259" s="33" t="s">
        <v>333</v>
      </c>
      <c r="C3259" s="78" t="s">
        <v>186</v>
      </c>
      <c r="D3259" s="43" t="s">
        <v>187</v>
      </c>
      <c r="E3259" s="74"/>
      <c r="F3259" s="74"/>
      <c r="G3259" s="74"/>
      <c r="H3259" s="74"/>
      <c r="I3259" s="54"/>
      <c r="J3259" s="50"/>
      <c r="K3259" s="54"/>
      <c r="L3259" s="55"/>
      <c r="M3259" s="75"/>
      <c r="N3259" s="75"/>
      <c r="O3259" s="74"/>
      <c r="P3259" s="74"/>
      <c r="Q3259" s="57">
        <f t="shared" si="1243"/>
        <v>0</v>
      </c>
      <c r="R3259" s="74"/>
      <c r="S3259" s="53">
        <f t="shared" si="1248"/>
        <v>0</v>
      </c>
      <c r="T3259" s="58"/>
      <c r="U3259" s="58"/>
      <c r="V3259" s="53">
        <f t="shared" si="1245"/>
        <v>0</v>
      </c>
      <c r="W3259" s="75"/>
      <c r="X3259" s="76"/>
    </row>
    <row r="3260" spans="1:24" s="35" customFormat="1" ht="31.5" x14ac:dyDescent="0.25">
      <c r="A3260" s="72" t="s">
        <v>299</v>
      </c>
      <c r="B3260" s="33" t="s">
        <v>333</v>
      </c>
      <c r="C3260" s="78" t="s">
        <v>188</v>
      </c>
      <c r="D3260" s="43" t="s">
        <v>189</v>
      </c>
      <c r="E3260" s="74"/>
      <c r="F3260" s="74"/>
      <c r="G3260" s="74"/>
      <c r="H3260" s="74"/>
      <c r="I3260" s="54"/>
      <c r="J3260" s="50"/>
      <c r="K3260" s="54"/>
      <c r="L3260" s="55"/>
      <c r="M3260" s="75"/>
      <c r="N3260" s="75"/>
      <c r="O3260" s="74"/>
      <c r="P3260" s="74"/>
      <c r="Q3260" s="57">
        <f t="shared" si="1243"/>
        <v>0</v>
      </c>
      <c r="R3260" s="74"/>
      <c r="S3260" s="53">
        <f t="shared" si="1248"/>
        <v>0</v>
      </c>
      <c r="T3260" s="58"/>
      <c r="U3260" s="58"/>
      <c r="V3260" s="53">
        <f t="shared" si="1245"/>
        <v>0</v>
      </c>
      <c r="W3260" s="75"/>
      <c r="X3260" s="76"/>
    </row>
    <row r="3261" spans="1:24" s="35" customFormat="1" ht="15.75" x14ac:dyDescent="0.25">
      <c r="A3261" s="72" t="s">
        <v>299</v>
      </c>
      <c r="B3261" s="33" t="s">
        <v>333</v>
      </c>
      <c r="C3261" s="78" t="s">
        <v>124</v>
      </c>
      <c r="D3261" s="43" t="s">
        <v>165</v>
      </c>
      <c r="E3261" s="74"/>
      <c r="F3261" s="74"/>
      <c r="G3261" s="74"/>
      <c r="H3261" s="74"/>
      <c r="I3261" s="54"/>
      <c r="J3261" s="50"/>
      <c r="K3261" s="54"/>
      <c r="L3261" s="55"/>
      <c r="M3261" s="75"/>
      <c r="N3261" s="75"/>
      <c r="O3261" s="74"/>
      <c r="P3261" s="74"/>
      <c r="Q3261" s="57">
        <f t="shared" si="1243"/>
        <v>0</v>
      </c>
      <c r="R3261" s="74"/>
      <c r="S3261" s="53">
        <f t="shared" si="1248"/>
        <v>0</v>
      </c>
      <c r="T3261" s="58"/>
      <c r="U3261" s="58"/>
      <c r="V3261" s="53">
        <f t="shared" si="1245"/>
        <v>0</v>
      </c>
      <c r="W3261" s="75"/>
      <c r="X3261" s="76"/>
    </row>
    <row r="3262" spans="1:24" s="35" customFormat="1" ht="15.75" x14ac:dyDescent="0.25">
      <c r="A3262" s="72" t="s">
        <v>299</v>
      </c>
      <c r="B3262" s="33" t="s">
        <v>333</v>
      </c>
      <c r="C3262" s="78" t="s">
        <v>125</v>
      </c>
      <c r="D3262" s="43" t="s">
        <v>166</v>
      </c>
      <c r="E3262" s="74"/>
      <c r="F3262" s="74"/>
      <c r="G3262" s="74"/>
      <c r="H3262" s="74"/>
      <c r="I3262" s="54"/>
      <c r="J3262" s="50"/>
      <c r="K3262" s="54"/>
      <c r="L3262" s="55"/>
      <c r="M3262" s="75"/>
      <c r="N3262" s="75"/>
      <c r="O3262" s="74"/>
      <c r="P3262" s="74"/>
      <c r="Q3262" s="57">
        <f t="shared" si="1243"/>
        <v>0</v>
      </c>
      <c r="R3262" s="74"/>
      <c r="S3262" s="53">
        <f t="shared" si="1248"/>
        <v>0</v>
      </c>
      <c r="T3262" s="58"/>
      <c r="U3262" s="58"/>
      <c r="V3262" s="53">
        <f t="shared" si="1245"/>
        <v>0</v>
      </c>
      <c r="W3262" s="75"/>
      <c r="X3262" s="76"/>
    </row>
    <row r="3263" spans="1:24" s="35" customFormat="1" ht="47.25" x14ac:dyDescent="0.25">
      <c r="A3263" s="72" t="s">
        <v>299</v>
      </c>
      <c r="B3263" s="33" t="s">
        <v>333</v>
      </c>
      <c r="C3263" s="78" t="s">
        <v>34</v>
      </c>
      <c r="D3263" s="43" t="s">
        <v>167</v>
      </c>
      <c r="E3263" s="74"/>
      <c r="F3263" s="74"/>
      <c r="G3263" s="74"/>
      <c r="H3263" s="74"/>
      <c r="I3263" s="54"/>
      <c r="J3263" s="50"/>
      <c r="K3263" s="54"/>
      <c r="L3263" s="55"/>
      <c r="M3263" s="75"/>
      <c r="N3263" s="75"/>
      <c r="O3263" s="74"/>
      <c r="P3263" s="74"/>
      <c r="Q3263" s="57">
        <f t="shared" si="1243"/>
        <v>0</v>
      </c>
      <c r="R3263" s="74"/>
      <c r="S3263" s="53">
        <f t="shared" si="1248"/>
        <v>0</v>
      </c>
      <c r="T3263" s="58"/>
      <c r="U3263" s="58"/>
      <c r="V3263" s="53">
        <f t="shared" si="1245"/>
        <v>0</v>
      </c>
      <c r="W3263" s="75"/>
      <c r="X3263" s="76"/>
    </row>
    <row r="3264" spans="1:24" s="35" customFormat="1" ht="15.75" x14ac:dyDescent="0.25">
      <c r="A3264" s="72" t="s">
        <v>299</v>
      </c>
      <c r="B3264" s="33" t="s">
        <v>333</v>
      </c>
      <c r="C3264" s="78" t="s">
        <v>35</v>
      </c>
      <c r="D3264" s="43" t="s">
        <v>168</v>
      </c>
      <c r="E3264" s="74"/>
      <c r="F3264" s="74"/>
      <c r="G3264" s="74"/>
      <c r="H3264" s="74"/>
      <c r="I3264" s="54"/>
      <c r="J3264" s="50"/>
      <c r="K3264" s="54"/>
      <c r="L3264" s="55"/>
      <c r="M3264" s="75"/>
      <c r="N3264" s="75"/>
      <c r="O3264" s="74"/>
      <c r="P3264" s="74"/>
      <c r="Q3264" s="57">
        <f t="shared" ref="Q3264:Q3284" si="1249">O3264-P3264</f>
        <v>0</v>
      </c>
      <c r="R3264" s="74"/>
      <c r="S3264" s="53">
        <f t="shared" si="1248"/>
        <v>0</v>
      </c>
      <c r="T3264" s="58"/>
      <c r="U3264" s="58"/>
      <c r="V3264" s="53">
        <f t="shared" ref="V3264:V3284" si="1250">T3264-U3264</f>
        <v>0</v>
      </c>
      <c r="W3264" s="75"/>
      <c r="X3264" s="76"/>
    </row>
    <row r="3265" spans="1:24" s="35" customFormat="1" ht="31.5" x14ac:dyDescent="0.25">
      <c r="A3265" s="72" t="s">
        <v>299</v>
      </c>
      <c r="B3265" s="33" t="s">
        <v>333</v>
      </c>
      <c r="C3265" s="78" t="s">
        <v>36</v>
      </c>
      <c r="D3265" s="43" t="s">
        <v>190</v>
      </c>
      <c r="E3265" s="74"/>
      <c r="F3265" s="74"/>
      <c r="G3265" s="74"/>
      <c r="H3265" s="74"/>
      <c r="I3265" s="54"/>
      <c r="J3265" s="50"/>
      <c r="K3265" s="54"/>
      <c r="L3265" s="55"/>
      <c r="M3265" s="75"/>
      <c r="N3265" s="75"/>
      <c r="O3265" s="74"/>
      <c r="P3265" s="74"/>
      <c r="Q3265" s="57">
        <f t="shared" si="1249"/>
        <v>0</v>
      </c>
      <c r="R3265" s="74"/>
      <c r="S3265" s="53">
        <f t="shared" si="1248"/>
        <v>0</v>
      </c>
      <c r="T3265" s="58"/>
      <c r="U3265" s="58"/>
      <c r="V3265" s="53">
        <f t="shared" si="1250"/>
        <v>0</v>
      </c>
      <c r="W3265" s="75"/>
      <c r="X3265" s="76"/>
    </row>
    <row r="3266" spans="1:24" s="35" customFormat="1" ht="31.5" x14ac:dyDescent="0.25">
      <c r="A3266" s="72" t="s">
        <v>299</v>
      </c>
      <c r="B3266" s="33" t="s">
        <v>333</v>
      </c>
      <c r="C3266" s="78" t="s">
        <v>37</v>
      </c>
      <c r="D3266" s="43" t="s">
        <v>191</v>
      </c>
      <c r="E3266" s="74"/>
      <c r="F3266" s="74"/>
      <c r="G3266" s="74"/>
      <c r="H3266" s="74"/>
      <c r="I3266" s="54"/>
      <c r="J3266" s="50"/>
      <c r="K3266" s="54"/>
      <c r="L3266" s="55"/>
      <c r="M3266" s="75"/>
      <c r="N3266" s="75"/>
      <c r="O3266" s="74"/>
      <c r="P3266" s="74"/>
      <c r="Q3266" s="57">
        <f t="shared" si="1249"/>
        <v>0</v>
      </c>
      <c r="R3266" s="74"/>
      <c r="S3266" s="53">
        <f t="shared" ref="S3266:S3284" si="1251">ROUND(R3266/12*3,0)</f>
        <v>0</v>
      </c>
      <c r="T3266" s="58"/>
      <c r="U3266" s="58"/>
      <c r="V3266" s="53">
        <f t="shared" si="1250"/>
        <v>0</v>
      </c>
      <c r="W3266" s="75"/>
      <c r="X3266" s="76"/>
    </row>
    <row r="3267" spans="1:24" s="35" customFormat="1" ht="31.5" x14ac:dyDescent="0.25">
      <c r="A3267" s="72" t="s">
        <v>299</v>
      </c>
      <c r="B3267" s="33" t="s">
        <v>333</v>
      </c>
      <c r="C3267" s="78" t="s">
        <v>38</v>
      </c>
      <c r="D3267" s="43" t="s">
        <v>169</v>
      </c>
      <c r="E3267" s="74"/>
      <c r="F3267" s="74"/>
      <c r="G3267" s="74"/>
      <c r="H3267" s="74"/>
      <c r="I3267" s="54"/>
      <c r="J3267" s="50"/>
      <c r="K3267" s="54"/>
      <c r="L3267" s="55"/>
      <c r="M3267" s="75"/>
      <c r="N3267" s="75"/>
      <c r="O3267" s="74"/>
      <c r="P3267" s="74"/>
      <c r="Q3267" s="57">
        <f t="shared" si="1249"/>
        <v>0</v>
      </c>
      <c r="R3267" s="74"/>
      <c r="S3267" s="53">
        <f t="shared" si="1251"/>
        <v>0</v>
      </c>
      <c r="T3267" s="58"/>
      <c r="U3267" s="58"/>
      <c r="V3267" s="53">
        <f t="shared" si="1250"/>
        <v>0</v>
      </c>
      <c r="W3267" s="75"/>
      <c r="X3267" s="76"/>
    </row>
    <row r="3268" spans="1:24" s="35" customFormat="1" ht="15.75" x14ac:dyDescent="0.25">
      <c r="A3268" s="72" t="s">
        <v>299</v>
      </c>
      <c r="B3268" s="33" t="s">
        <v>333</v>
      </c>
      <c r="C3268" s="78" t="s">
        <v>39</v>
      </c>
      <c r="D3268" s="43" t="s">
        <v>170</v>
      </c>
      <c r="E3268" s="74"/>
      <c r="F3268" s="74"/>
      <c r="G3268" s="74"/>
      <c r="H3268" s="74"/>
      <c r="I3268" s="54"/>
      <c r="J3268" s="50"/>
      <c r="K3268" s="54"/>
      <c r="L3268" s="55"/>
      <c r="M3268" s="75"/>
      <c r="N3268" s="75"/>
      <c r="O3268" s="74"/>
      <c r="P3268" s="74"/>
      <c r="Q3268" s="57">
        <f t="shared" si="1249"/>
        <v>0</v>
      </c>
      <c r="R3268" s="74"/>
      <c r="S3268" s="53">
        <f t="shared" si="1251"/>
        <v>0</v>
      </c>
      <c r="T3268" s="58"/>
      <c r="U3268" s="58"/>
      <c r="V3268" s="53">
        <f t="shared" si="1250"/>
        <v>0</v>
      </c>
      <c r="W3268" s="75"/>
      <c r="X3268" s="76"/>
    </row>
    <row r="3269" spans="1:24" s="35" customFormat="1" ht="47.25" x14ac:dyDescent="0.25">
      <c r="A3269" s="72" t="s">
        <v>299</v>
      </c>
      <c r="B3269" s="33" t="s">
        <v>333</v>
      </c>
      <c r="C3269" s="78" t="s">
        <v>40</v>
      </c>
      <c r="D3269" s="43" t="s">
        <v>172</v>
      </c>
      <c r="E3269" s="74"/>
      <c r="F3269" s="74"/>
      <c r="G3269" s="74"/>
      <c r="H3269" s="74"/>
      <c r="I3269" s="54"/>
      <c r="J3269" s="50"/>
      <c r="K3269" s="54"/>
      <c r="L3269" s="55"/>
      <c r="M3269" s="75"/>
      <c r="N3269" s="75"/>
      <c r="O3269" s="74"/>
      <c r="P3269" s="74"/>
      <c r="Q3269" s="57">
        <f t="shared" si="1249"/>
        <v>0</v>
      </c>
      <c r="R3269" s="74"/>
      <c r="S3269" s="53">
        <f t="shared" si="1251"/>
        <v>0</v>
      </c>
      <c r="T3269" s="58"/>
      <c r="U3269" s="58"/>
      <c r="V3269" s="53">
        <f t="shared" si="1250"/>
        <v>0</v>
      </c>
      <c r="W3269" s="75"/>
      <c r="X3269" s="76"/>
    </row>
    <row r="3270" spans="1:24" s="35" customFormat="1" ht="15.75" x14ac:dyDescent="0.25">
      <c r="A3270" s="72" t="s">
        <v>299</v>
      </c>
      <c r="B3270" s="33" t="s">
        <v>333</v>
      </c>
      <c r="C3270" s="78" t="s">
        <v>41</v>
      </c>
      <c r="D3270" s="43" t="s">
        <v>171</v>
      </c>
      <c r="E3270" s="74"/>
      <c r="F3270" s="74"/>
      <c r="G3270" s="74"/>
      <c r="H3270" s="74"/>
      <c r="I3270" s="54"/>
      <c r="J3270" s="50"/>
      <c r="K3270" s="54"/>
      <c r="L3270" s="55"/>
      <c r="M3270" s="75"/>
      <c r="N3270" s="75"/>
      <c r="O3270" s="74"/>
      <c r="P3270" s="74"/>
      <c r="Q3270" s="57">
        <f t="shared" si="1249"/>
        <v>0</v>
      </c>
      <c r="R3270" s="74"/>
      <c r="S3270" s="53">
        <f t="shared" si="1251"/>
        <v>0</v>
      </c>
      <c r="T3270" s="58"/>
      <c r="U3270" s="58"/>
      <c r="V3270" s="53">
        <f t="shared" si="1250"/>
        <v>0</v>
      </c>
      <c r="W3270" s="75"/>
      <c r="X3270" s="76"/>
    </row>
    <row r="3271" spans="1:24" s="35" customFormat="1" ht="15.75" x14ac:dyDescent="0.25">
      <c r="A3271" s="72" t="s">
        <v>299</v>
      </c>
      <c r="B3271" s="33" t="s">
        <v>333</v>
      </c>
      <c r="C3271" s="78" t="s">
        <v>42</v>
      </c>
      <c r="D3271" s="43" t="s">
        <v>192</v>
      </c>
      <c r="E3271" s="74"/>
      <c r="F3271" s="74"/>
      <c r="G3271" s="74"/>
      <c r="H3271" s="74"/>
      <c r="I3271" s="54"/>
      <c r="J3271" s="50"/>
      <c r="K3271" s="54"/>
      <c r="L3271" s="55"/>
      <c r="M3271" s="75"/>
      <c r="N3271" s="75"/>
      <c r="O3271" s="74"/>
      <c r="P3271" s="74"/>
      <c r="Q3271" s="57">
        <f t="shared" si="1249"/>
        <v>0</v>
      </c>
      <c r="R3271" s="74"/>
      <c r="S3271" s="53">
        <f t="shared" si="1251"/>
        <v>0</v>
      </c>
      <c r="T3271" s="58"/>
      <c r="U3271" s="58"/>
      <c r="V3271" s="53">
        <f t="shared" si="1250"/>
        <v>0</v>
      </c>
      <c r="W3271" s="75"/>
      <c r="X3271" s="76"/>
    </row>
    <row r="3272" spans="1:24" s="35" customFormat="1" ht="15.75" x14ac:dyDescent="0.25">
      <c r="A3272" s="72" t="s">
        <v>299</v>
      </c>
      <c r="B3272" s="33" t="s">
        <v>333</v>
      </c>
      <c r="C3272" s="78" t="s">
        <v>43</v>
      </c>
      <c r="D3272" s="43" t="s">
        <v>193</v>
      </c>
      <c r="E3272" s="74"/>
      <c r="F3272" s="74"/>
      <c r="G3272" s="74"/>
      <c r="H3272" s="74"/>
      <c r="I3272" s="54"/>
      <c r="J3272" s="50"/>
      <c r="K3272" s="54"/>
      <c r="L3272" s="55"/>
      <c r="M3272" s="75"/>
      <c r="N3272" s="75"/>
      <c r="O3272" s="74"/>
      <c r="P3272" s="74"/>
      <c r="Q3272" s="57">
        <f t="shared" si="1249"/>
        <v>0</v>
      </c>
      <c r="R3272" s="74"/>
      <c r="S3272" s="53">
        <f t="shared" si="1251"/>
        <v>0</v>
      </c>
      <c r="T3272" s="58"/>
      <c r="U3272" s="58"/>
      <c r="V3272" s="53">
        <f t="shared" si="1250"/>
        <v>0</v>
      </c>
      <c r="W3272" s="75"/>
      <c r="X3272" s="76"/>
    </row>
    <row r="3273" spans="1:24" s="35" customFormat="1" ht="15.75" x14ac:dyDescent="0.25">
      <c r="A3273" s="72" t="s">
        <v>299</v>
      </c>
      <c r="B3273" s="33" t="s">
        <v>333</v>
      </c>
      <c r="C3273" s="78" t="s">
        <v>44</v>
      </c>
      <c r="D3273" s="43" t="s">
        <v>173</v>
      </c>
      <c r="E3273" s="74"/>
      <c r="F3273" s="74"/>
      <c r="G3273" s="74"/>
      <c r="H3273" s="74"/>
      <c r="I3273" s="54"/>
      <c r="J3273" s="50"/>
      <c r="K3273" s="54"/>
      <c r="L3273" s="55"/>
      <c r="M3273" s="75"/>
      <c r="N3273" s="75"/>
      <c r="O3273" s="74"/>
      <c r="P3273" s="74"/>
      <c r="Q3273" s="57">
        <f t="shared" si="1249"/>
        <v>0</v>
      </c>
      <c r="R3273" s="74"/>
      <c r="S3273" s="53">
        <f t="shared" si="1251"/>
        <v>0</v>
      </c>
      <c r="T3273" s="58"/>
      <c r="U3273" s="58"/>
      <c r="V3273" s="53">
        <f t="shared" si="1250"/>
        <v>0</v>
      </c>
      <c r="W3273" s="75"/>
      <c r="X3273" s="76"/>
    </row>
    <row r="3274" spans="1:24" s="35" customFormat="1" ht="15.75" x14ac:dyDescent="0.25">
      <c r="A3274" s="72" t="s">
        <v>299</v>
      </c>
      <c r="B3274" s="33" t="s">
        <v>333</v>
      </c>
      <c r="C3274" s="78" t="s">
        <v>45</v>
      </c>
      <c r="D3274" s="43" t="s">
        <v>187</v>
      </c>
      <c r="E3274" s="74"/>
      <c r="F3274" s="74"/>
      <c r="G3274" s="74"/>
      <c r="H3274" s="74"/>
      <c r="I3274" s="54"/>
      <c r="J3274" s="50"/>
      <c r="K3274" s="54"/>
      <c r="L3274" s="55"/>
      <c r="M3274" s="75"/>
      <c r="N3274" s="75"/>
      <c r="O3274" s="74"/>
      <c r="P3274" s="74"/>
      <c r="Q3274" s="57">
        <f t="shared" si="1249"/>
        <v>0</v>
      </c>
      <c r="R3274" s="74"/>
      <c r="S3274" s="53">
        <f t="shared" si="1251"/>
        <v>0</v>
      </c>
      <c r="T3274" s="58"/>
      <c r="U3274" s="58"/>
      <c r="V3274" s="53">
        <f t="shared" si="1250"/>
        <v>0</v>
      </c>
      <c r="W3274" s="75"/>
      <c r="X3274" s="76"/>
    </row>
    <row r="3275" spans="1:24" s="35" customFormat="1" ht="15.75" x14ac:dyDescent="0.25">
      <c r="A3275" s="72" t="s">
        <v>299</v>
      </c>
      <c r="B3275" s="33" t="s">
        <v>333</v>
      </c>
      <c r="C3275" s="78" t="s">
        <v>46</v>
      </c>
      <c r="D3275" s="43" t="s">
        <v>194</v>
      </c>
      <c r="E3275" s="74"/>
      <c r="F3275" s="74"/>
      <c r="G3275" s="74"/>
      <c r="H3275" s="74"/>
      <c r="I3275" s="54"/>
      <c r="J3275" s="50"/>
      <c r="K3275" s="54"/>
      <c r="L3275" s="55"/>
      <c r="M3275" s="75"/>
      <c r="N3275" s="75"/>
      <c r="O3275" s="74"/>
      <c r="P3275" s="74"/>
      <c r="Q3275" s="57">
        <f t="shared" si="1249"/>
        <v>0</v>
      </c>
      <c r="R3275" s="74"/>
      <c r="S3275" s="53">
        <f t="shared" si="1251"/>
        <v>0</v>
      </c>
      <c r="T3275" s="58"/>
      <c r="U3275" s="58"/>
      <c r="V3275" s="53">
        <f t="shared" si="1250"/>
        <v>0</v>
      </c>
      <c r="W3275" s="75"/>
      <c r="X3275" s="76"/>
    </row>
    <row r="3276" spans="1:24" s="35" customFormat="1" ht="15.75" x14ac:dyDescent="0.25">
      <c r="A3276" s="72" t="s">
        <v>299</v>
      </c>
      <c r="B3276" s="33" t="s">
        <v>333</v>
      </c>
      <c r="C3276" s="78" t="s">
        <v>47</v>
      </c>
      <c r="D3276" s="43" t="s">
        <v>121</v>
      </c>
      <c r="E3276" s="74"/>
      <c r="F3276" s="74"/>
      <c r="G3276" s="74"/>
      <c r="H3276" s="74"/>
      <c r="I3276" s="54"/>
      <c r="J3276" s="50"/>
      <c r="K3276" s="54"/>
      <c r="L3276" s="55"/>
      <c r="M3276" s="75"/>
      <c r="N3276" s="75"/>
      <c r="O3276" s="74"/>
      <c r="P3276" s="74"/>
      <c r="Q3276" s="57">
        <f t="shared" si="1249"/>
        <v>0</v>
      </c>
      <c r="R3276" s="74"/>
      <c r="S3276" s="53">
        <f t="shared" si="1251"/>
        <v>0</v>
      </c>
      <c r="T3276" s="58"/>
      <c r="U3276" s="58"/>
      <c r="V3276" s="53">
        <f t="shared" si="1250"/>
        <v>0</v>
      </c>
      <c r="W3276" s="75"/>
      <c r="X3276" s="76"/>
    </row>
    <row r="3277" spans="1:24" s="35" customFormat="1" ht="15.75" x14ac:dyDescent="0.25">
      <c r="A3277" s="72" t="s">
        <v>299</v>
      </c>
      <c r="B3277" s="33" t="s">
        <v>333</v>
      </c>
      <c r="C3277" s="78" t="s">
        <v>48</v>
      </c>
      <c r="D3277" s="43" t="s">
        <v>195</v>
      </c>
      <c r="E3277" s="74"/>
      <c r="F3277" s="74"/>
      <c r="G3277" s="74"/>
      <c r="H3277" s="74"/>
      <c r="I3277" s="54"/>
      <c r="J3277" s="50"/>
      <c r="K3277" s="54"/>
      <c r="L3277" s="55"/>
      <c r="M3277" s="75"/>
      <c r="N3277" s="75"/>
      <c r="O3277" s="74"/>
      <c r="P3277" s="74"/>
      <c r="Q3277" s="57">
        <f t="shared" si="1249"/>
        <v>0</v>
      </c>
      <c r="R3277" s="74"/>
      <c r="S3277" s="53">
        <f t="shared" si="1251"/>
        <v>0</v>
      </c>
      <c r="T3277" s="58"/>
      <c r="U3277" s="58"/>
      <c r="V3277" s="53">
        <f t="shared" si="1250"/>
        <v>0</v>
      </c>
      <c r="W3277" s="75"/>
      <c r="X3277" s="76"/>
    </row>
    <row r="3278" spans="1:24" s="35" customFormat="1" ht="31.5" x14ac:dyDescent="0.25">
      <c r="A3278" s="72" t="s">
        <v>299</v>
      </c>
      <c r="B3278" s="33" t="s">
        <v>333</v>
      </c>
      <c r="C3278" s="78" t="s">
        <v>128</v>
      </c>
      <c r="D3278" s="43" t="s">
        <v>118</v>
      </c>
      <c r="E3278" s="74"/>
      <c r="F3278" s="74"/>
      <c r="G3278" s="74"/>
      <c r="H3278" s="74"/>
      <c r="I3278" s="54"/>
      <c r="J3278" s="50"/>
      <c r="K3278" s="54"/>
      <c r="L3278" s="55"/>
      <c r="M3278" s="75"/>
      <c r="N3278" s="75"/>
      <c r="O3278" s="74"/>
      <c r="P3278" s="74"/>
      <c r="Q3278" s="57">
        <f t="shared" si="1249"/>
        <v>0</v>
      </c>
      <c r="R3278" s="74"/>
      <c r="S3278" s="53">
        <f t="shared" si="1251"/>
        <v>0</v>
      </c>
      <c r="T3278" s="58"/>
      <c r="U3278" s="58"/>
      <c r="V3278" s="53">
        <f t="shared" si="1250"/>
        <v>0</v>
      </c>
      <c r="W3278" s="75"/>
      <c r="X3278" s="76"/>
    </row>
    <row r="3279" spans="1:24" s="35" customFormat="1" ht="15.75" x14ac:dyDescent="0.25">
      <c r="A3279" s="72" t="s">
        <v>299</v>
      </c>
      <c r="B3279" s="33" t="s">
        <v>333</v>
      </c>
      <c r="C3279" s="78" t="s">
        <v>47</v>
      </c>
      <c r="D3279" s="43" t="s">
        <v>121</v>
      </c>
      <c r="E3279" s="74"/>
      <c r="F3279" s="74"/>
      <c r="G3279" s="74"/>
      <c r="H3279" s="74"/>
      <c r="I3279" s="54"/>
      <c r="J3279" s="50"/>
      <c r="K3279" s="54"/>
      <c r="L3279" s="55"/>
      <c r="M3279" s="75"/>
      <c r="N3279" s="75"/>
      <c r="O3279" s="74"/>
      <c r="P3279" s="74"/>
      <c r="Q3279" s="57">
        <f t="shared" si="1249"/>
        <v>0</v>
      </c>
      <c r="R3279" s="74"/>
      <c r="S3279" s="53">
        <f t="shared" si="1251"/>
        <v>0</v>
      </c>
      <c r="T3279" s="58"/>
      <c r="U3279" s="58"/>
      <c r="V3279" s="53">
        <f t="shared" si="1250"/>
        <v>0</v>
      </c>
      <c r="W3279" s="75"/>
      <c r="X3279" s="76"/>
    </row>
    <row r="3280" spans="1:24" s="35" customFormat="1" ht="31.5" x14ac:dyDescent="0.25">
      <c r="A3280" s="72" t="s">
        <v>299</v>
      </c>
      <c r="B3280" s="33" t="s">
        <v>333</v>
      </c>
      <c r="C3280" s="78" t="s">
        <v>49</v>
      </c>
      <c r="D3280" s="43" t="s">
        <v>196</v>
      </c>
      <c r="E3280" s="74"/>
      <c r="F3280" s="74"/>
      <c r="G3280" s="74"/>
      <c r="H3280" s="74"/>
      <c r="I3280" s="54"/>
      <c r="J3280" s="50"/>
      <c r="K3280" s="54"/>
      <c r="L3280" s="55"/>
      <c r="M3280" s="75"/>
      <c r="N3280" s="75"/>
      <c r="O3280" s="74"/>
      <c r="P3280" s="74"/>
      <c r="Q3280" s="57">
        <f t="shared" si="1249"/>
        <v>0</v>
      </c>
      <c r="R3280" s="74"/>
      <c r="S3280" s="53">
        <f t="shared" si="1251"/>
        <v>0</v>
      </c>
      <c r="T3280" s="58"/>
      <c r="U3280" s="58"/>
      <c r="V3280" s="53">
        <f t="shared" si="1250"/>
        <v>0</v>
      </c>
      <c r="W3280" s="75"/>
      <c r="X3280" s="76"/>
    </row>
    <row r="3281" spans="1:27" s="35" customFormat="1" ht="31.5" x14ac:dyDescent="0.25">
      <c r="A3281" s="72" t="s">
        <v>299</v>
      </c>
      <c r="B3281" s="33" t="s">
        <v>333</v>
      </c>
      <c r="C3281" s="78" t="s">
        <v>197</v>
      </c>
      <c r="D3281" s="43" t="s">
        <v>198</v>
      </c>
      <c r="E3281" s="74"/>
      <c r="F3281" s="74"/>
      <c r="G3281" s="74"/>
      <c r="H3281" s="74"/>
      <c r="I3281" s="54"/>
      <c r="J3281" s="50"/>
      <c r="K3281" s="54"/>
      <c r="L3281" s="55"/>
      <c r="M3281" s="75"/>
      <c r="N3281" s="75"/>
      <c r="O3281" s="74"/>
      <c r="P3281" s="74"/>
      <c r="Q3281" s="57">
        <f t="shared" si="1249"/>
        <v>0</v>
      </c>
      <c r="R3281" s="74"/>
      <c r="S3281" s="53">
        <f t="shared" si="1251"/>
        <v>0</v>
      </c>
      <c r="T3281" s="58"/>
      <c r="U3281" s="58"/>
      <c r="V3281" s="53">
        <f t="shared" si="1250"/>
        <v>0</v>
      </c>
      <c r="W3281" s="75"/>
      <c r="X3281" s="76"/>
    </row>
    <row r="3282" spans="1:27" s="35" customFormat="1" ht="47.25" x14ac:dyDescent="0.25">
      <c r="A3282" s="72" t="s">
        <v>299</v>
      </c>
      <c r="B3282" s="33" t="s">
        <v>333</v>
      </c>
      <c r="C3282" s="78" t="s">
        <v>199</v>
      </c>
      <c r="D3282" s="43" t="s">
        <v>200</v>
      </c>
      <c r="E3282" s="74"/>
      <c r="F3282" s="74"/>
      <c r="G3282" s="74"/>
      <c r="H3282" s="74"/>
      <c r="I3282" s="54"/>
      <c r="J3282" s="50"/>
      <c r="K3282" s="54"/>
      <c r="L3282" s="55"/>
      <c r="M3282" s="75"/>
      <c r="N3282" s="75"/>
      <c r="O3282" s="74"/>
      <c r="P3282" s="74"/>
      <c r="Q3282" s="57">
        <f t="shared" si="1249"/>
        <v>0</v>
      </c>
      <c r="R3282" s="74"/>
      <c r="S3282" s="53">
        <f t="shared" si="1251"/>
        <v>0</v>
      </c>
      <c r="T3282" s="58"/>
      <c r="U3282" s="58"/>
      <c r="V3282" s="53">
        <f t="shared" si="1250"/>
        <v>0</v>
      </c>
      <c r="W3282" s="75"/>
      <c r="X3282" s="76"/>
      <c r="Y3282" s="177"/>
      <c r="Z3282" s="177"/>
    </row>
    <row r="3283" spans="1:27" s="35" customFormat="1" ht="31.5" x14ac:dyDescent="0.25">
      <c r="A3283" s="72" t="s">
        <v>299</v>
      </c>
      <c r="B3283" s="33" t="s">
        <v>333</v>
      </c>
      <c r="C3283" s="78" t="s">
        <v>201</v>
      </c>
      <c r="D3283" s="43" t="s">
        <v>202</v>
      </c>
      <c r="E3283" s="74"/>
      <c r="F3283" s="74"/>
      <c r="G3283" s="74"/>
      <c r="H3283" s="74"/>
      <c r="I3283" s="54"/>
      <c r="J3283" s="50"/>
      <c r="K3283" s="54"/>
      <c r="L3283" s="55"/>
      <c r="M3283" s="75"/>
      <c r="N3283" s="75"/>
      <c r="O3283" s="74"/>
      <c r="P3283" s="74"/>
      <c r="Q3283" s="57">
        <f t="shared" si="1249"/>
        <v>0</v>
      </c>
      <c r="R3283" s="74"/>
      <c r="S3283" s="53">
        <f t="shared" si="1251"/>
        <v>0</v>
      </c>
      <c r="T3283" s="58"/>
      <c r="U3283" s="58"/>
      <c r="V3283" s="53">
        <f t="shared" si="1250"/>
        <v>0</v>
      </c>
      <c r="W3283" s="75"/>
      <c r="X3283" s="76"/>
    </row>
    <row r="3284" spans="1:27" s="35" customFormat="1" ht="47.25" x14ac:dyDescent="0.25">
      <c r="A3284" s="72" t="s">
        <v>299</v>
      </c>
      <c r="B3284" s="33" t="s">
        <v>333</v>
      </c>
      <c r="C3284" s="78" t="s">
        <v>203</v>
      </c>
      <c r="D3284" s="43" t="s">
        <v>204</v>
      </c>
      <c r="E3284" s="74"/>
      <c r="F3284" s="74"/>
      <c r="G3284" s="74"/>
      <c r="H3284" s="74"/>
      <c r="I3284" s="54"/>
      <c r="J3284" s="50"/>
      <c r="K3284" s="54"/>
      <c r="L3284" s="55"/>
      <c r="M3284" s="75"/>
      <c r="N3284" s="75"/>
      <c r="O3284" s="74"/>
      <c r="P3284" s="74"/>
      <c r="Q3284" s="57">
        <f t="shared" si="1249"/>
        <v>0</v>
      </c>
      <c r="R3284" s="74"/>
      <c r="S3284" s="53">
        <f t="shared" si="1251"/>
        <v>0</v>
      </c>
      <c r="T3284" s="58"/>
      <c r="U3284" s="58"/>
      <c r="V3284" s="53">
        <f t="shared" si="1250"/>
        <v>0</v>
      </c>
      <c r="W3284" s="75"/>
      <c r="X3284" s="76"/>
    </row>
    <row r="3285" spans="1:27" s="35" customFormat="1" ht="31.5" x14ac:dyDescent="0.25">
      <c r="A3285" s="72" t="s">
        <v>299</v>
      </c>
      <c r="B3285" s="22" t="s">
        <v>334</v>
      </c>
      <c r="C3285" s="73" t="s">
        <v>102</v>
      </c>
      <c r="D3285" s="32" t="s">
        <v>50</v>
      </c>
      <c r="E3285" s="64">
        <f>SUM(E3286:E3332)</f>
        <v>41031</v>
      </c>
      <c r="F3285" s="64">
        <f>SUM(F3286:F3332)</f>
        <v>30061</v>
      </c>
      <c r="G3285" s="64">
        <f>SUM(G3286:G3332)</f>
        <v>33544.58</v>
      </c>
      <c r="H3285" s="64">
        <f>SUM(H3286:H3332)</f>
        <v>29563</v>
      </c>
      <c r="I3285" s="64">
        <f>SUM(I3286:I3332)</f>
        <v>3314.13</v>
      </c>
      <c r="J3285" s="50">
        <f>ROUND(I3285/F3285*100,2)</f>
        <v>11.02</v>
      </c>
      <c r="K3285" s="64">
        <f>SUM(K3286:K3332)</f>
        <v>0</v>
      </c>
      <c r="L3285" s="55">
        <f>ROUND(K3285*100/-F3285,2)</f>
        <v>0</v>
      </c>
      <c r="M3285" s="64"/>
      <c r="N3285" s="64"/>
      <c r="O3285" s="64">
        <f t="shared" ref="O3285:V3285" si="1252">SUM(O3286:O3329)</f>
        <v>0</v>
      </c>
      <c r="P3285" s="64">
        <f t="shared" si="1252"/>
        <v>0</v>
      </c>
      <c r="Q3285" s="126">
        <f t="shared" si="1252"/>
        <v>0</v>
      </c>
      <c r="R3285" s="64">
        <f t="shared" si="1252"/>
        <v>0</v>
      </c>
      <c r="S3285" s="64">
        <f t="shared" si="1252"/>
        <v>0</v>
      </c>
      <c r="T3285" s="136">
        <f t="shared" si="1252"/>
        <v>0</v>
      </c>
      <c r="U3285" s="136">
        <f t="shared" si="1252"/>
        <v>0</v>
      </c>
      <c r="V3285" s="64">
        <f t="shared" si="1252"/>
        <v>0</v>
      </c>
      <c r="W3285" s="64"/>
      <c r="X3285" s="76"/>
    </row>
    <row r="3286" spans="1:27" s="35" customFormat="1" ht="63" x14ac:dyDescent="0.25">
      <c r="A3286" s="72" t="s">
        <v>299</v>
      </c>
      <c r="B3286" s="44" t="s">
        <v>334</v>
      </c>
      <c r="C3286" s="73" t="s">
        <v>102</v>
      </c>
      <c r="D3286" s="43" t="s">
        <v>205</v>
      </c>
      <c r="E3286" s="74"/>
      <c r="F3286" s="74"/>
      <c r="G3286" s="74"/>
      <c r="H3286" s="74"/>
      <c r="I3286" s="119"/>
      <c r="J3286" s="55"/>
      <c r="K3286" s="119"/>
      <c r="L3286" s="55"/>
      <c r="M3286" s="75"/>
      <c r="N3286" s="75"/>
      <c r="O3286" s="74"/>
      <c r="P3286" s="74"/>
      <c r="Q3286" s="59">
        <f>O3286-P3286</f>
        <v>0</v>
      </c>
      <c r="R3286" s="74"/>
      <c r="S3286" s="53">
        <f>ROUND(R3286/12*3,0)</f>
        <v>0</v>
      </c>
      <c r="T3286" s="53"/>
      <c r="U3286" s="53"/>
      <c r="V3286" s="53">
        <f>T3286-U3286</f>
        <v>0</v>
      </c>
      <c r="W3286" s="75"/>
      <c r="X3286" s="76"/>
    </row>
    <row r="3287" spans="1:27" s="35" customFormat="1" ht="15.75" x14ac:dyDescent="0.25">
      <c r="A3287" s="72" t="s">
        <v>299</v>
      </c>
      <c r="B3287" s="44" t="s">
        <v>334</v>
      </c>
      <c r="C3287" s="23" t="s">
        <v>366</v>
      </c>
      <c r="D3287" s="43" t="s">
        <v>369</v>
      </c>
      <c r="E3287" s="74"/>
      <c r="F3287" s="53">
        <f>E3287</f>
        <v>0</v>
      </c>
      <c r="G3287" s="53"/>
      <c r="H3287" s="53"/>
      <c r="I3287" s="119"/>
      <c r="J3287" s="55"/>
      <c r="K3287" s="54"/>
      <c r="L3287" s="55"/>
      <c r="M3287" s="75"/>
      <c r="N3287" s="75"/>
      <c r="O3287" s="74"/>
      <c r="P3287" s="74"/>
      <c r="Q3287" s="57"/>
      <c r="R3287" s="74"/>
      <c r="S3287" s="53"/>
      <c r="T3287" s="58"/>
      <c r="U3287" s="58"/>
      <c r="V3287" s="53"/>
      <c r="W3287" s="75"/>
      <c r="X3287" s="76"/>
    </row>
    <row r="3288" spans="1:27" s="35" customFormat="1" ht="15.75" x14ac:dyDescent="0.25">
      <c r="A3288" s="72" t="s">
        <v>299</v>
      </c>
      <c r="B3288" s="44" t="s">
        <v>334</v>
      </c>
      <c r="C3288" s="23" t="s">
        <v>367</v>
      </c>
      <c r="D3288" s="43" t="s">
        <v>370</v>
      </c>
      <c r="E3288" s="74"/>
      <c r="F3288" s="74"/>
      <c r="G3288" s="74"/>
      <c r="H3288" s="74"/>
      <c r="I3288" s="54"/>
      <c r="J3288" s="50"/>
      <c r="K3288" s="54"/>
      <c r="L3288" s="55"/>
      <c r="M3288" s="75"/>
      <c r="N3288" s="75"/>
      <c r="O3288" s="74"/>
      <c r="P3288" s="74"/>
      <c r="Q3288" s="57"/>
      <c r="R3288" s="74"/>
      <c r="S3288" s="53"/>
      <c r="T3288" s="58"/>
      <c r="U3288" s="58"/>
      <c r="V3288" s="53"/>
      <c r="W3288" s="75"/>
      <c r="X3288" s="76"/>
    </row>
    <row r="3289" spans="1:27" s="35" customFormat="1" ht="31.5" x14ac:dyDescent="0.25">
      <c r="A3289" s="72" t="s">
        <v>299</v>
      </c>
      <c r="B3289" s="44" t="s">
        <v>334</v>
      </c>
      <c r="C3289" s="23" t="s">
        <v>368</v>
      </c>
      <c r="D3289" s="43" t="s">
        <v>371</v>
      </c>
      <c r="E3289" s="74"/>
      <c r="F3289" s="74"/>
      <c r="G3289" s="74"/>
      <c r="H3289" s="74"/>
      <c r="I3289" s="54"/>
      <c r="J3289" s="50"/>
      <c r="K3289" s="54"/>
      <c r="L3289" s="55"/>
      <c r="M3289" s="75"/>
      <c r="N3289" s="75"/>
      <c r="O3289" s="74"/>
      <c r="P3289" s="74"/>
      <c r="Q3289" s="57"/>
      <c r="R3289" s="74"/>
      <c r="S3289" s="53"/>
      <c r="T3289" s="58"/>
      <c r="U3289" s="58"/>
      <c r="V3289" s="53"/>
      <c r="W3289" s="75"/>
      <c r="X3289" s="76"/>
    </row>
    <row r="3290" spans="1:27" s="35" customFormat="1" ht="31.5" x14ac:dyDescent="0.25">
      <c r="A3290" s="72" t="s">
        <v>299</v>
      </c>
      <c r="B3290" s="44" t="s">
        <v>334</v>
      </c>
      <c r="C3290" s="79" t="s">
        <v>206</v>
      </c>
      <c r="D3290" s="43" t="s">
        <v>207</v>
      </c>
      <c r="E3290" s="74"/>
      <c r="F3290" s="74"/>
      <c r="G3290" s="74"/>
      <c r="H3290" s="74"/>
      <c r="I3290" s="54"/>
      <c r="J3290" s="50"/>
      <c r="K3290" s="54"/>
      <c r="L3290" s="55"/>
      <c r="M3290" s="75"/>
      <c r="N3290" s="75"/>
      <c r="O3290" s="74"/>
      <c r="P3290" s="74"/>
      <c r="Q3290" s="57">
        <f t="shared" ref="Q3290:Q3327" si="1253">O3290-P3290</f>
        <v>0</v>
      </c>
      <c r="R3290" s="74"/>
      <c r="S3290" s="53">
        <f t="shared" ref="S3290:S3327" si="1254">ROUND(R3290/12*3,0)</f>
        <v>0</v>
      </c>
      <c r="T3290" s="58"/>
      <c r="U3290" s="58"/>
      <c r="V3290" s="53">
        <f t="shared" ref="V3290:V3327" si="1255">T3290-U3290</f>
        <v>0</v>
      </c>
      <c r="W3290" s="75"/>
      <c r="X3290" s="76"/>
    </row>
    <row r="3291" spans="1:27" s="35" customFormat="1" ht="31.5" x14ac:dyDescent="0.25">
      <c r="A3291" s="72" t="s">
        <v>299</v>
      </c>
      <c r="B3291" s="44" t="s">
        <v>334</v>
      </c>
      <c r="C3291" s="79" t="s">
        <v>208</v>
      </c>
      <c r="D3291" s="43" t="s">
        <v>209</v>
      </c>
      <c r="E3291" s="53"/>
      <c r="F3291" s="53">
        <f>ROUND(E3291/12*7,0)</f>
        <v>0</v>
      </c>
      <c r="G3291" s="59">
        <v>64.86</v>
      </c>
      <c r="H3291" s="99"/>
      <c r="I3291" s="119">
        <f t="shared" ref="I3291" si="1256">G3291-F3291</f>
        <v>64.86</v>
      </c>
      <c r="J3291" s="55" t="e">
        <f t="shared" ref="J3291" si="1257">ROUND(I3291/F3291*100,2)</f>
        <v>#DIV/0!</v>
      </c>
      <c r="K3291" s="54"/>
      <c r="L3291" s="55"/>
      <c r="M3291" s="75"/>
      <c r="N3291" s="75"/>
      <c r="O3291" s="74"/>
      <c r="P3291" s="74"/>
      <c r="Q3291" s="57">
        <f t="shared" si="1253"/>
        <v>0</v>
      </c>
      <c r="R3291" s="74"/>
      <c r="S3291" s="53">
        <f t="shared" si="1254"/>
        <v>0</v>
      </c>
      <c r="T3291" s="58"/>
      <c r="U3291" s="58"/>
      <c r="V3291" s="53">
        <f t="shared" si="1255"/>
        <v>0</v>
      </c>
      <c r="W3291" s="75"/>
      <c r="X3291" s="76"/>
    </row>
    <row r="3292" spans="1:27" s="35" customFormat="1" ht="15.75" x14ac:dyDescent="0.25">
      <c r="A3292" s="72" t="s">
        <v>299</v>
      </c>
      <c r="B3292" s="44" t="s">
        <v>334</v>
      </c>
      <c r="C3292" s="79" t="s">
        <v>210</v>
      </c>
      <c r="D3292" s="43" t="s">
        <v>223</v>
      </c>
      <c r="E3292" s="74"/>
      <c r="F3292" s="74"/>
      <c r="G3292" s="74"/>
      <c r="H3292" s="74"/>
      <c r="I3292" s="54"/>
      <c r="J3292" s="50"/>
      <c r="K3292" s="54"/>
      <c r="L3292" s="55"/>
      <c r="M3292" s="75"/>
      <c r="N3292" s="75"/>
      <c r="O3292" s="74"/>
      <c r="P3292" s="74"/>
      <c r="Q3292" s="57">
        <f t="shared" si="1253"/>
        <v>0</v>
      </c>
      <c r="R3292" s="74"/>
      <c r="S3292" s="53">
        <f t="shared" si="1254"/>
        <v>0</v>
      </c>
      <c r="T3292" s="58"/>
      <c r="U3292" s="58"/>
      <c r="V3292" s="53">
        <f t="shared" si="1255"/>
        <v>0</v>
      </c>
      <c r="W3292" s="75"/>
      <c r="X3292" s="76"/>
    </row>
    <row r="3293" spans="1:27" s="35" customFormat="1" ht="31.5" x14ac:dyDescent="0.25">
      <c r="A3293" s="72" t="s">
        <v>299</v>
      </c>
      <c r="B3293" s="44" t="s">
        <v>334</v>
      </c>
      <c r="C3293" s="79" t="s">
        <v>211</v>
      </c>
      <c r="D3293" s="43" t="s">
        <v>212</v>
      </c>
      <c r="E3293" s="53"/>
      <c r="F3293" s="53">
        <f>E3293/12*1</f>
        <v>0</v>
      </c>
      <c r="G3293" s="53"/>
      <c r="H3293" s="53"/>
      <c r="I3293" s="54"/>
      <c r="J3293" s="50"/>
      <c r="K3293" s="54"/>
      <c r="L3293" s="55"/>
      <c r="M3293" s="75"/>
      <c r="N3293" s="75"/>
      <c r="O3293" s="74"/>
      <c r="P3293" s="74"/>
      <c r="Q3293" s="57">
        <f t="shared" si="1253"/>
        <v>0</v>
      </c>
      <c r="R3293" s="74"/>
      <c r="S3293" s="53">
        <f t="shared" si="1254"/>
        <v>0</v>
      </c>
      <c r="T3293" s="58"/>
      <c r="U3293" s="58"/>
      <c r="V3293" s="53">
        <f t="shared" si="1255"/>
        <v>0</v>
      </c>
      <c r="W3293" s="75"/>
      <c r="X3293" s="76"/>
    </row>
    <row r="3294" spans="1:27" s="35" customFormat="1" ht="15.75" x14ac:dyDescent="0.25">
      <c r="A3294" s="72" t="s">
        <v>299</v>
      </c>
      <c r="B3294" s="44" t="s">
        <v>334</v>
      </c>
      <c r="C3294" s="79" t="s">
        <v>213</v>
      </c>
      <c r="D3294" s="43" t="s">
        <v>214</v>
      </c>
      <c r="E3294" s="74"/>
      <c r="F3294" s="74"/>
      <c r="G3294" s="74"/>
      <c r="H3294" s="74"/>
      <c r="I3294" s="54"/>
      <c r="J3294" s="50"/>
      <c r="K3294" s="54"/>
      <c r="L3294" s="55"/>
      <c r="M3294" s="75"/>
      <c r="N3294" s="75"/>
      <c r="O3294" s="74"/>
      <c r="P3294" s="74"/>
      <c r="Q3294" s="57">
        <f t="shared" si="1253"/>
        <v>0</v>
      </c>
      <c r="R3294" s="74"/>
      <c r="S3294" s="53">
        <f t="shared" si="1254"/>
        <v>0</v>
      </c>
      <c r="T3294" s="58"/>
      <c r="U3294" s="58"/>
      <c r="V3294" s="53">
        <f t="shared" si="1255"/>
        <v>0</v>
      </c>
      <c r="W3294" s="75"/>
      <c r="X3294" s="76"/>
    </row>
    <row r="3295" spans="1:27" s="35" customFormat="1" ht="31.5" x14ac:dyDescent="0.25">
      <c r="A3295" s="72" t="s">
        <v>299</v>
      </c>
      <c r="B3295" s="44" t="s">
        <v>334</v>
      </c>
      <c r="C3295" s="79" t="s">
        <v>215</v>
      </c>
      <c r="D3295" s="43" t="s">
        <v>216</v>
      </c>
      <c r="E3295" s="53">
        <v>26072</v>
      </c>
      <c r="F3295" s="53">
        <f>ROUND(E3295/12*7,0)</f>
        <v>15209</v>
      </c>
      <c r="G3295" s="59">
        <v>16148.6</v>
      </c>
      <c r="H3295" s="99">
        <v>14439</v>
      </c>
      <c r="I3295" s="119">
        <f>G3295-F3295</f>
        <v>939.60000000000036</v>
      </c>
      <c r="J3295" s="55">
        <f>ROUND(I3295/F3295*100,2)</f>
        <v>6.18</v>
      </c>
      <c r="K3295" s="54"/>
      <c r="L3295" s="55"/>
      <c r="M3295" s="75"/>
      <c r="N3295" s="75"/>
      <c r="O3295" s="74"/>
      <c r="P3295" s="74"/>
      <c r="Q3295" s="57">
        <f t="shared" si="1253"/>
        <v>0</v>
      </c>
      <c r="R3295" s="74"/>
      <c r="S3295" s="53">
        <f t="shared" si="1254"/>
        <v>0</v>
      </c>
      <c r="T3295" s="58"/>
      <c r="U3295" s="58"/>
      <c r="V3295" s="53">
        <f t="shared" si="1255"/>
        <v>0</v>
      </c>
      <c r="W3295" s="75"/>
      <c r="X3295" s="76"/>
      <c r="Y3295" s="177"/>
      <c r="Z3295" s="177"/>
      <c r="AA3295" s="177"/>
    </row>
    <row r="3296" spans="1:27" s="35" customFormat="1" ht="31.5" x14ac:dyDescent="0.25">
      <c r="A3296" s="72" t="s">
        <v>299</v>
      </c>
      <c r="B3296" s="44" t="s">
        <v>334</v>
      </c>
      <c r="C3296" s="79" t="s">
        <v>217</v>
      </c>
      <c r="D3296" s="43" t="s">
        <v>218</v>
      </c>
      <c r="E3296" s="53"/>
      <c r="F3296" s="53">
        <f>E3296/12*1</f>
        <v>0</v>
      </c>
      <c r="G3296" s="53"/>
      <c r="H3296" s="53"/>
      <c r="I3296" s="54"/>
      <c r="J3296" s="50"/>
      <c r="K3296" s="54"/>
      <c r="L3296" s="55"/>
      <c r="M3296" s="75"/>
      <c r="N3296" s="75"/>
      <c r="O3296" s="74"/>
      <c r="P3296" s="74"/>
      <c r="Q3296" s="57">
        <f t="shared" si="1253"/>
        <v>0</v>
      </c>
      <c r="R3296" s="74"/>
      <c r="S3296" s="53">
        <f t="shared" si="1254"/>
        <v>0</v>
      </c>
      <c r="T3296" s="58"/>
      <c r="U3296" s="58"/>
      <c r="V3296" s="53">
        <f t="shared" si="1255"/>
        <v>0</v>
      </c>
      <c r="W3296" s="75"/>
      <c r="X3296" s="76"/>
    </row>
    <row r="3297" spans="1:24" s="35" customFormat="1" ht="31.5" x14ac:dyDescent="0.25">
      <c r="A3297" s="72" t="s">
        <v>299</v>
      </c>
      <c r="B3297" s="44" t="s">
        <v>334</v>
      </c>
      <c r="C3297" s="79" t="s">
        <v>219</v>
      </c>
      <c r="D3297" s="43" t="s">
        <v>220</v>
      </c>
      <c r="E3297" s="53"/>
      <c r="F3297" s="53"/>
      <c r="G3297" s="53"/>
      <c r="H3297" s="53"/>
      <c r="I3297" s="119">
        <f>G3297-F3297</f>
        <v>0</v>
      </c>
      <c r="J3297" s="55" t="e">
        <f>ROUND(I3297/F3297*100,2)</f>
        <v>#DIV/0!</v>
      </c>
      <c r="K3297" s="54">
        <f>G3297-F3297</f>
        <v>0</v>
      </c>
      <c r="L3297" s="55" t="e">
        <f>ROUND(K3297*100/-F3297,2)</f>
        <v>#DIV/0!</v>
      </c>
      <c r="M3297" s="75"/>
      <c r="N3297" s="75"/>
      <c r="O3297" s="74"/>
      <c r="P3297" s="74"/>
      <c r="Q3297" s="57">
        <f t="shared" si="1253"/>
        <v>0</v>
      </c>
      <c r="R3297" s="74"/>
      <c r="S3297" s="53">
        <f t="shared" si="1254"/>
        <v>0</v>
      </c>
      <c r="T3297" s="58"/>
      <c r="U3297" s="58"/>
      <c r="V3297" s="53">
        <f t="shared" si="1255"/>
        <v>0</v>
      </c>
      <c r="W3297" s="75"/>
      <c r="X3297" s="76"/>
    </row>
    <row r="3298" spans="1:24" s="35" customFormat="1" ht="31.5" x14ac:dyDescent="0.25">
      <c r="A3298" s="72" t="s">
        <v>299</v>
      </c>
      <c r="B3298" s="44" t="s">
        <v>334</v>
      </c>
      <c r="C3298" s="79" t="s">
        <v>221</v>
      </c>
      <c r="D3298" s="43" t="s">
        <v>224</v>
      </c>
      <c r="E3298" s="53"/>
      <c r="F3298" s="53">
        <f>E3298/12*1</f>
        <v>0</v>
      </c>
      <c r="G3298" s="53"/>
      <c r="H3298" s="53"/>
      <c r="I3298" s="54"/>
      <c r="J3298" s="50"/>
      <c r="K3298" s="54"/>
      <c r="L3298" s="55"/>
      <c r="M3298" s="75"/>
      <c r="N3298" s="75"/>
      <c r="O3298" s="74"/>
      <c r="P3298" s="74"/>
      <c r="Q3298" s="57">
        <f t="shared" si="1253"/>
        <v>0</v>
      </c>
      <c r="R3298" s="74"/>
      <c r="S3298" s="53">
        <f t="shared" si="1254"/>
        <v>0</v>
      </c>
      <c r="T3298" s="58"/>
      <c r="U3298" s="58"/>
      <c r="V3298" s="53">
        <f t="shared" si="1255"/>
        <v>0</v>
      </c>
      <c r="W3298" s="75"/>
      <c r="X3298" s="76"/>
    </row>
    <row r="3299" spans="1:24" s="35" customFormat="1" ht="31.5" x14ac:dyDescent="0.25">
      <c r="A3299" s="72" t="s">
        <v>299</v>
      </c>
      <c r="B3299" s="44" t="s">
        <v>334</v>
      </c>
      <c r="C3299" s="79" t="s">
        <v>222</v>
      </c>
      <c r="D3299" s="43" t="s">
        <v>225</v>
      </c>
      <c r="E3299" s="53"/>
      <c r="F3299" s="53">
        <f>E3299/12*1</f>
        <v>0</v>
      </c>
      <c r="G3299" s="53"/>
      <c r="H3299" s="53"/>
      <c r="I3299" s="54"/>
      <c r="J3299" s="50"/>
      <c r="K3299" s="54"/>
      <c r="L3299" s="55"/>
      <c r="M3299" s="75"/>
      <c r="N3299" s="75"/>
      <c r="O3299" s="74"/>
      <c r="P3299" s="74"/>
      <c r="Q3299" s="57">
        <f t="shared" si="1253"/>
        <v>0</v>
      </c>
      <c r="R3299" s="74"/>
      <c r="S3299" s="53">
        <f t="shared" si="1254"/>
        <v>0</v>
      </c>
      <c r="T3299" s="58"/>
      <c r="U3299" s="58"/>
      <c r="V3299" s="53">
        <f t="shared" si="1255"/>
        <v>0</v>
      </c>
      <c r="W3299" s="75"/>
      <c r="X3299" s="76"/>
    </row>
    <row r="3300" spans="1:24" s="35" customFormat="1" ht="31.5" x14ac:dyDescent="0.25">
      <c r="A3300" s="72" t="s">
        <v>299</v>
      </c>
      <c r="B3300" s="44" t="s">
        <v>334</v>
      </c>
      <c r="C3300" s="79" t="s">
        <v>277</v>
      </c>
      <c r="D3300" s="43" t="s">
        <v>278</v>
      </c>
      <c r="E3300" s="53"/>
      <c r="F3300" s="53">
        <f>E3300/12*1</f>
        <v>0</v>
      </c>
      <c r="G3300" s="53"/>
      <c r="H3300" s="53"/>
      <c r="I3300" s="54"/>
      <c r="J3300" s="50"/>
      <c r="K3300" s="54"/>
      <c r="L3300" s="55"/>
      <c r="M3300" s="75"/>
      <c r="N3300" s="75"/>
      <c r="O3300" s="74"/>
      <c r="P3300" s="74"/>
      <c r="Q3300" s="57">
        <f t="shared" si="1253"/>
        <v>0</v>
      </c>
      <c r="R3300" s="74"/>
      <c r="S3300" s="53">
        <f t="shared" si="1254"/>
        <v>0</v>
      </c>
      <c r="T3300" s="58"/>
      <c r="U3300" s="58"/>
      <c r="V3300" s="53">
        <f t="shared" si="1255"/>
        <v>0</v>
      </c>
      <c r="W3300" s="75"/>
      <c r="X3300" s="76"/>
    </row>
    <row r="3301" spans="1:24" s="35" customFormat="1" ht="15.75" x14ac:dyDescent="0.25">
      <c r="A3301" s="72" t="s">
        <v>299</v>
      </c>
      <c r="B3301" s="44" t="s">
        <v>334</v>
      </c>
      <c r="C3301" s="79" t="s">
        <v>226</v>
      </c>
      <c r="D3301" s="38" t="s">
        <v>405</v>
      </c>
      <c r="E3301" s="53">
        <v>280</v>
      </c>
      <c r="F3301" s="53">
        <f>E3301</f>
        <v>280</v>
      </c>
      <c r="G3301" s="59">
        <v>449.45</v>
      </c>
      <c r="H3301" s="99">
        <v>445</v>
      </c>
      <c r="I3301" s="119"/>
      <c r="J3301" s="55"/>
      <c r="K3301" s="54"/>
      <c r="L3301" s="55"/>
      <c r="M3301" s="75"/>
      <c r="N3301" s="75"/>
      <c r="O3301" s="74"/>
      <c r="P3301" s="74"/>
      <c r="Q3301" s="57">
        <f t="shared" si="1253"/>
        <v>0</v>
      </c>
      <c r="R3301" s="74"/>
      <c r="S3301" s="53">
        <f t="shared" si="1254"/>
        <v>0</v>
      </c>
      <c r="T3301" s="58"/>
      <c r="U3301" s="58"/>
      <c r="V3301" s="53">
        <f t="shared" si="1255"/>
        <v>0</v>
      </c>
      <c r="W3301" s="75"/>
      <c r="X3301" s="76"/>
    </row>
    <row r="3302" spans="1:24" s="35" customFormat="1" ht="31.5" x14ac:dyDescent="0.25">
      <c r="A3302" s="72" t="s">
        <v>299</v>
      </c>
      <c r="B3302" s="44" t="s">
        <v>334</v>
      </c>
      <c r="C3302" s="79" t="s">
        <v>227</v>
      </c>
      <c r="D3302" s="43" t="s">
        <v>228</v>
      </c>
      <c r="E3302" s="53"/>
      <c r="F3302" s="53">
        <f>E3302/12*1</f>
        <v>0</v>
      </c>
      <c r="G3302" s="53"/>
      <c r="H3302" s="53"/>
      <c r="I3302" s="54"/>
      <c r="J3302" s="50"/>
      <c r="K3302" s="54"/>
      <c r="L3302" s="55"/>
      <c r="M3302" s="75"/>
      <c r="N3302" s="75"/>
      <c r="O3302" s="74"/>
      <c r="P3302" s="74"/>
      <c r="Q3302" s="57">
        <f t="shared" si="1253"/>
        <v>0</v>
      </c>
      <c r="R3302" s="74"/>
      <c r="S3302" s="53">
        <f t="shared" si="1254"/>
        <v>0</v>
      </c>
      <c r="T3302" s="58"/>
      <c r="U3302" s="58"/>
      <c r="V3302" s="53">
        <f t="shared" si="1255"/>
        <v>0</v>
      </c>
      <c r="W3302" s="75"/>
      <c r="X3302" s="76"/>
    </row>
    <row r="3303" spans="1:24" s="35" customFormat="1" ht="15.75" x14ac:dyDescent="0.25">
      <c r="A3303" s="72" t="s">
        <v>299</v>
      </c>
      <c r="B3303" s="44" t="s">
        <v>334</v>
      </c>
      <c r="C3303" s="79" t="s">
        <v>229</v>
      </c>
      <c r="D3303" s="43" t="s">
        <v>230</v>
      </c>
      <c r="E3303" s="53"/>
      <c r="F3303" s="53">
        <f>E3303/12*1</f>
        <v>0</v>
      </c>
      <c r="G3303" s="53"/>
      <c r="H3303" s="53"/>
      <c r="I3303" s="54"/>
      <c r="J3303" s="50"/>
      <c r="K3303" s="54"/>
      <c r="L3303" s="55"/>
      <c r="M3303" s="75"/>
      <c r="N3303" s="75"/>
      <c r="O3303" s="74"/>
      <c r="P3303" s="74"/>
      <c r="Q3303" s="57">
        <f t="shared" si="1253"/>
        <v>0</v>
      </c>
      <c r="R3303" s="74"/>
      <c r="S3303" s="53">
        <f t="shared" si="1254"/>
        <v>0</v>
      </c>
      <c r="T3303" s="58"/>
      <c r="U3303" s="58"/>
      <c r="V3303" s="53">
        <f t="shared" si="1255"/>
        <v>0</v>
      </c>
      <c r="W3303" s="75"/>
      <c r="X3303" s="76"/>
    </row>
    <row r="3304" spans="1:24" s="35" customFormat="1" ht="15.75" x14ac:dyDescent="0.25">
      <c r="A3304" s="72" t="s">
        <v>299</v>
      </c>
      <c r="B3304" s="44" t="s">
        <v>334</v>
      </c>
      <c r="C3304" s="79" t="s">
        <v>376</v>
      </c>
      <c r="D3304" s="43" t="s">
        <v>358</v>
      </c>
      <c r="E3304" s="53">
        <v>258</v>
      </c>
      <c r="F3304" s="53">
        <f>ROUND(E3304/12*7,0)</f>
        <v>151</v>
      </c>
      <c r="G3304" s="59">
        <v>549.95000000000005</v>
      </c>
      <c r="H3304" s="99">
        <v>258</v>
      </c>
      <c r="I3304" s="119">
        <f t="shared" ref="I3304" si="1258">G3304-F3304</f>
        <v>398.95000000000005</v>
      </c>
      <c r="J3304" s="55">
        <f t="shared" ref="J3304" si="1259">ROUND(I3304/F3304*100,2)</f>
        <v>264.20999999999998</v>
      </c>
      <c r="K3304" s="54"/>
      <c r="L3304" s="55"/>
      <c r="M3304" s="75"/>
      <c r="N3304" s="75"/>
      <c r="O3304" s="74"/>
      <c r="P3304" s="74"/>
      <c r="Q3304" s="57">
        <f t="shared" si="1253"/>
        <v>0</v>
      </c>
      <c r="R3304" s="74"/>
      <c r="S3304" s="53">
        <f t="shared" si="1254"/>
        <v>0</v>
      </c>
      <c r="T3304" s="58"/>
      <c r="U3304" s="58"/>
      <c r="V3304" s="53">
        <f t="shared" si="1255"/>
        <v>0</v>
      </c>
      <c r="W3304" s="75"/>
      <c r="X3304" s="76"/>
    </row>
    <row r="3305" spans="1:24" s="35" customFormat="1" ht="15.75" x14ac:dyDescent="0.25">
      <c r="A3305" s="72" t="s">
        <v>299</v>
      </c>
      <c r="B3305" s="44" t="s">
        <v>334</v>
      </c>
      <c r="C3305" s="79" t="s">
        <v>231</v>
      </c>
      <c r="D3305" s="43" t="s">
        <v>232</v>
      </c>
      <c r="E3305" s="53"/>
      <c r="F3305" s="53">
        <f>E3305/12*1</f>
        <v>0</v>
      </c>
      <c r="G3305" s="53"/>
      <c r="H3305" s="53"/>
      <c r="I3305" s="54"/>
      <c r="J3305" s="50"/>
      <c r="K3305" s="54"/>
      <c r="L3305" s="55"/>
      <c r="M3305" s="75"/>
      <c r="N3305" s="75"/>
      <c r="O3305" s="74"/>
      <c r="P3305" s="74"/>
      <c r="Q3305" s="57">
        <f t="shared" si="1253"/>
        <v>0</v>
      </c>
      <c r="R3305" s="74"/>
      <c r="S3305" s="53">
        <f t="shared" si="1254"/>
        <v>0</v>
      </c>
      <c r="T3305" s="58"/>
      <c r="U3305" s="58"/>
      <c r="V3305" s="53">
        <f t="shared" si="1255"/>
        <v>0</v>
      </c>
      <c r="W3305" s="75"/>
      <c r="X3305" s="76"/>
    </row>
    <row r="3306" spans="1:24" s="35" customFormat="1" ht="15.75" x14ac:dyDescent="0.25">
      <c r="A3306" s="72" t="s">
        <v>299</v>
      </c>
      <c r="B3306" s="44" t="s">
        <v>334</v>
      </c>
      <c r="C3306" s="79" t="s">
        <v>233</v>
      </c>
      <c r="D3306" s="43" t="s">
        <v>234</v>
      </c>
      <c r="E3306" s="53"/>
      <c r="F3306" s="53"/>
      <c r="G3306" s="53"/>
      <c r="H3306" s="53"/>
      <c r="I3306" s="119">
        <f>G3306-F3306</f>
        <v>0</v>
      </c>
      <c r="J3306" s="55" t="e">
        <f>ROUND(I3306/F3306*100,2)</f>
        <v>#DIV/0!</v>
      </c>
      <c r="K3306" s="54">
        <f>G3306-F3306</f>
        <v>0</v>
      </c>
      <c r="L3306" s="55" t="e">
        <f>ROUND(K3306*100/-F3306,2)</f>
        <v>#DIV/0!</v>
      </c>
      <c r="M3306" s="75"/>
      <c r="N3306" s="75"/>
      <c r="O3306" s="74"/>
      <c r="P3306" s="74"/>
      <c r="Q3306" s="57">
        <f t="shared" si="1253"/>
        <v>0</v>
      </c>
      <c r="R3306" s="74"/>
      <c r="S3306" s="53">
        <f t="shared" si="1254"/>
        <v>0</v>
      </c>
      <c r="T3306" s="58"/>
      <c r="U3306" s="58"/>
      <c r="V3306" s="53">
        <f t="shared" si="1255"/>
        <v>0</v>
      </c>
      <c r="W3306" s="75"/>
      <c r="X3306" s="76"/>
    </row>
    <row r="3307" spans="1:24" s="35" customFormat="1" ht="31.5" x14ac:dyDescent="0.25">
      <c r="A3307" s="72" t="s">
        <v>299</v>
      </c>
      <c r="B3307" s="44" t="s">
        <v>334</v>
      </c>
      <c r="C3307" s="79" t="s">
        <v>235</v>
      </c>
      <c r="D3307" s="43" t="s">
        <v>236</v>
      </c>
      <c r="E3307" s="53"/>
      <c r="F3307" s="53">
        <f>E3307/12*1</f>
        <v>0</v>
      </c>
      <c r="G3307" s="53"/>
      <c r="H3307" s="53"/>
      <c r="I3307" s="54"/>
      <c r="J3307" s="50"/>
      <c r="K3307" s="54"/>
      <c r="L3307" s="55"/>
      <c r="M3307" s="75"/>
      <c r="N3307" s="75"/>
      <c r="O3307" s="74"/>
      <c r="P3307" s="74"/>
      <c r="Q3307" s="57">
        <f t="shared" si="1253"/>
        <v>0</v>
      </c>
      <c r="R3307" s="74"/>
      <c r="S3307" s="53">
        <f t="shared" si="1254"/>
        <v>0</v>
      </c>
      <c r="T3307" s="58"/>
      <c r="U3307" s="58"/>
      <c r="V3307" s="53">
        <f t="shared" si="1255"/>
        <v>0</v>
      </c>
      <c r="W3307" s="75"/>
      <c r="X3307" s="76"/>
    </row>
    <row r="3308" spans="1:24" s="35" customFormat="1" ht="31.5" x14ac:dyDescent="0.25">
      <c r="A3308" s="72" t="s">
        <v>299</v>
      </c>
      <c r="B3308" s="44" t="s">
        <v>334</v>
      </c>
      <c r="C3308" s="79" t="s">
        <v>237</v>
      </c>
      <c r="D3308" s="43" t="s">
        <v>238</v>
      </c>
      <c r="E3308" s="53"/>
      <c r="F3308" s="53">
        <f>E3308/12*1</f>
        <v>0</v>
      </c>
      <c r="G3308" s="53"/>
      <c r="H3308" s="53"/>
      <c r="I3308" s="54"/>
      <c r="J3308" s="50"/>
      <c r="K3308" s="54"/>
      <c r="L3308" s="55"/>
      <c r="M3308" s="75"/>
      <c r="N3308" s="75"/>
      <c r="O3308" s="74"/>
      <c r="P3308" s="74"/>
      <c r="Q3308" s="57">
        <f t="shared" si="1253"/>
        <v>0</v>
      </c>
      <c r="R3308" s="74"/>
      <c r="S3308" s="53">
        <f t="shared" si="1254"/>
        <v>0</v>
      </c>
      <c r="T3308" s="58"/>
      <c r="U3308" s="58"/>
      <c r="V3308" s="53">
        <f t="shared" si="1255"/>
        <v>0</v>
      </c>
      <c r="W3308" s="75"/>
      <c r="X3308" s="76"/>
    </row>
    <row r="3309" spans="1:24" s="35" customFormat="1" ht="15.75" x14ac:dyDescent="0.25">
      <c r="A3309" s="72" t="s">
        <v>299</v>
      </c>
      <c r="B3309" s="44" t="s">
        <v>334</v>
      </c>
      <c r="C3309" s="79" t="s">
        <v>239</v>
      </c>
      <c r="D3309" s="43" t="s">
        <v>243</v>
      </c>
      <c r="E3309" s="53"/>
      <c r="F3309" s="53">
        <f>E3309/12*1</f>
        <v>0</v>
      </c>
      <c r="G3309" s="53"/>
      <c r="H3309" s="53"/>
      <c r="I3309" s="54"/>
      <c r="J3309" s="50"/>
      <c r="K3309" s="54"/>
      <c r="L3309" s="55"/>
      <c r="M3309" s="75"/>
      <c r="N3309" s="75"/>
      <c r="O3309" s="74"/>
      <c r="P3309" s="74"/>
      <c r="Q3309" s="57">
        <f t="shared" si="1253"/>
        <v>0</v>
      </c>
      <c r="R3309" s="74"/>
      <c r="S3309" s="53">
        <f t="shared" si="1254"/>
        <v>0</v>
      </c>
      <c r="T3309" s="58"/>
      <c r="U3309" s="58"/>
      <c r="V3309" s="53">
        <f t="shared" si="1255"/>
        <v>0</v>
      </c>
      <c r="W3309" s="75"/>
      <c r="X3309" s="76"/>
    </row>
    <row r="3310" spans="1:24" s="35" customFormat="1" ht="15.75" x14ac:dyDescent="0.25">
      <c r="A3310" s="72" t="s">
        <v>299</v>
      </c>
      <c r="B3310" s="44" t="s">
        <v>334</v>
      </c>
      <c r="C3310" s="79" t="s">
        <v>240</v>
      </c>
      <c r="D3310" s="43" t="s">
        <v>244</v>
      </c>
      <c r="E3310" s="53"/>
      <c r="F3310" s="53"/>
      <c r="G3310" s="53"/>
      <c r="H3310" s="53"/>
      <c r="I3310" s="119">
        <f>G3310-F3310</f>
        <v>0</v>
      </c>
      <c r="J3310" s="55" t="e">
        <f>ROUND(I3310/F3310*100,2)</f>
        <v>#DIV/0!</v>
      </c>
      <c r="K3310" s="54">
        <f>G3310-F3310</f>
        <v>0</v>
      </c>
      <c r="L3310" s="55" t="e">
        <f>ROUND(K3310*100/-F3310,2)</f>
        <v>#DIV/0!</v>
      </c>
      <c r="M3310" s="75"/>
      <c r="N3310" s="75"/>
      <c r="O3310" s="74"/>
      <c r="P3310" s="74"/>
      <c r="Q3310" s="57">
        <f t="shared" si="1253"/>
        <v>0</v>
      </c>
      <c r="R3310" s="74"/>
      <c r="S3310" s="53">
        <f t="shared" si="1254"/>
        <v>0</v>
      </c>
      <c r="T3310" s="58"/>
      <c r="U3310" s="58"/>
      <c r="V3310" s="53">
        <f t="shared" si="1255"/>
        <v>0</v>
      </c>
      <c r="W3310" s="75"/>
      <c r="X3310" s="76"/>
    </row>
    <row r="3311" spans="1:24" s="35" customFormat="1" ht="15.75" x14ac:dyDescent="0.25">
      <c r="A3311" s="72" t="s">
        <v>299</v>
      </c>
      <c r="B3311" s="44" t="s">
        <v>334</v>
      </c>
      <c r="C3311" s="79" t="s">
        <v>241</v>
      </c>
      <c r="D3311" s="43" t="s">
        <v>242</v>
      </c>
      <c r="E3311" s="53"/>
      <c r="F3311" s="53">
        <f t="shared" ref="F3311:F3326" si="1260">E3311/12*1</f>
        <v>0</v>
      </c>
      <c r="G3311" s="53"/>
      <c r="H3311" s="53"/>
      <c r="I3311" s="54"/>
      <c r="J3311" s="50"/>
      <c r="K3311" s="54"/>
      <c r="L3311" s="55"/>
      <c r="M3311" s="75"/>
      <c r="N3311" s="75"/>
      <c r="O3311" s="74"/>
      <c r="P3311" s="74"/>
      <c r="Q3311" s="57">
        <f t="shared" si="1253"/>
        <v>0</v>
      </c>
      <c r="R3311" s="74"/>
      <c r="S3311" s="53">
        <f t="shared" si="1254"/>
        <v>0</v>
      </c>
      <c r="T3311" s="58"/>
      <c r="U3311" s="58"/>
      <c r="V3311" s="53">
        <f t="shared" si="1255"/>
        <v>0</v>
      </c>
      <c r="W3311" s="75"/>
      <c r="X3311" s="76"/>
    </row>
    <row r="3312" spans="1:24" s="35" customFormat="1" ht="31.5" x14ac:dyDescent="0.25">
      <c r="A3312" s="72" t="s">
        <v>299</v>
      </c>
      <c r="B3312" s="44" t="s">
        <v>334</v>
      </c>
      <c r="C3312" s="79" t="s">
        <v>245</v>
      </c>
      <c r="D3312" s="43" t="s">
        <v>246</v>
      </c>
      <c r="E3312" s="53"/>
      <c r="F3312" s="53">
        <f t="shared" si="1260"/>
        <v>0</v>
      </c>
      <c r="G3312" s="53"/>
      <c r="H3312" s="53"/>
      <c r="I3312" s="119"/>
      <c r="J3312" s="55"/>
      <c r="K3312" s="54"/>
      <c r="L3312" s="55"/>
      <c r="M3312" s="75"/>
      <c r="N3312" s="75"/>
      <c r="O3312" s="74"/>
      <c r="P3312" s="74"/>
      <c r="Q3312" s="57">
        <f t="shared" si="1253"/>
        <v>0</v>
      </c>
      <c r="R3312" s="74"/>
      <c r="S3312" s="53">
        <f t="shared" si="1254"/>
        <v>0</v>
      </c>
      <c r="T3312" s="58"/>
      <c r="U3312" s="58"/>
      <c r="V3312" s="53">
        <f t="shared" si="1255"/>
        <v>0</v>
      </c>
      <c r="W3312" s="75"/>
      <c r="X3312" s="76"/>
    </row>
    <row r="3313" spans="1:24" s="35" customFormat="1" ht="15.75" x14ac:dyDescent="0.25">
      <c r="A3313" s="72" t="s">
        <v>299</v>
      </c>
      <c r="B3313" s="44" t="s">
        <v>334</v>
      </c>
      <c r="C3313" s="79" t="s">
        <v>247</v>
      </c>
      <c r="D3313" s="43" t="s">
        <v>248</v>
      </c>
      <c r="E3313" s="53"/>
      <c r="F3313" s="53">
        <f t="shared" si="1260"/>
        <v>0</v>
      </c>
      <c r="G3313" s="53"/>
      <c r="H3313" s="53"/>
      <c r="I3313" s="54"/>
      <c r="J3313" s="50"/>
      <c r="K3313" s="54"/>
      <c r="L3313" s="55"/>
      <c r="M3313" s="75"/>
      <c r="N3313" s="75"/>
      <c r="O3313" s="74"/>
      <c r="P3313" s="74"/>
      <c r="Q3313" s="57">
        <f t="shared" si="1253"/>
        <v>0</v>
      </c>
      <c r="R3313" s="74"/>
      <c r="S3313" s="53">
        <f t="shared" si="1254"/>
        <v>0</v>
      </c>
      <c r="T3313" s="58"/>
      <c r="U3313" s="58"/>
      <c r="V3313" s="53">
        <f t="shared" si="1255"/>
        <v>0</v>
      </c>
      <c r="W3313" s="75"/>
      <c r="X3313" s="76"/>
    </row>
    <row r="3314" spans="1:24" s="35" customFormat="1" ht="31.5" x14ac:dyDescent="0.25">
      <c r="A3314" s="72" t="s">
        <v>299</v>
      </c>
      <c r="B3314" s="44" t="s">
        <v>334</v>
      </c>
      <c r="C3314" s="79" t="s">
        <v>249</v>
      </c>
      <c r="D3314" s="43" t="s">
        <v>250</v>
      </c>
      <c r="E3314" s="53"/>
      <c r="F3314" s="53">
        <f t="shared" si="1260"/>
        <v>0</v>
      </c>
      <c r="G3314" s="53"/>
      <c r="H3314" s="53"/>
      <c r="I3314" s="54"/>
      <c r="J3314" s="50"/>
      <c r="K3314" s="54"/>
      <c r="L3314" s="55"/>
      <c r="M3314" s="75"/>
      <c r="N3314" s="75"/>
      <c r="O3314" s="74"/>
      <c r="P3314" s="74"/>
      <c r="Q3314" s="57">
        <f t="shared" si="1253"/>
        <v>0</v>
      </c>
      <c r="R3314" s="74"/>
      <c r="S3314" s="53">
        <f t="shared" si="1254"/>
        <v>0</v>
      </c>
      <c r="T3314" s="58"/>
      <c r="U3314" s="58"/>
      <c r="V3314" s="53">
        <f t="shared" si="1255"/>
        <v>0</v>
      </c>
      <c r="W3314" s="75"/>
      <c r="X3314" s="76"/>
    </row>
    <row r="3315" spans="1:24" s="35" customFormat="1" ht="15.75" x14ac:dyDescent="0.25">
      <c r="A3315" s="72" t="s">
        <v>299</v>
      </c>
      <c r="B3315" s="44" t="s">
        <v>334</v>
      </c>
      <c r="C3315" s="79" t="s">
        <v>251</v>
      </c>
      <c r="D3315" s="43" t="s">
        <v>260</v>
      </c>
      <c r="E3315" s="53"/>
      <c r="F3315" s="53">
        <f t="shared" si="1260"/>
        <v>0</v>
      </c>
      <c r="G3315" s="53"/>
      <c r="H3315" s="53"/>
      <c r="I3315" s="54"/>
      <c r="J3315" s="50"/>
      <c r="K3315" s="54"/>
      <c r="L3315" s="55"/>
      <c r="M3315" s="75"/>
      <c r="N3315" s="75"/>
      <c r="O3315" s="74"/>
      <c r="P3315" s="74"/>
      <c r="Q3315" s="57">
        <f t="shared" si="1253"/>
        <v>0</v>
      </c>
      <c r="R3315" s="74"/>
      <c r="S3315" s="53">
        <f t="shared" si="1254"/>
        <v>0</v>
      </c>
      <c r="T3315" s="58"/>
      <c r="U3315" s="58"/>
      <c r="V3315" s="53">
        <f t="shared" si="1255"/>
        <v>0</v>
      </c>
      <c r="W3315" s="75"/>
      <c r="X3315" s="76"/>
    </row>
    <row r="3316" spans="1:24" s="35" customFormat="1" ht="15.75" x14ac:dyDescent="0.25">
      <c r="A3316" s="72" t="s">
        <v>299</v>
      </c>
      <c r="B3316" s="44" t="s">
        <v>334</v>
      </c>
      <c r="C3316" s="79" t="s">
        <v>252</v>
      </c>
      <c r="D3316" s="43" t="s">
        <v>253</v>
      </c>
      <c r="E3316" s="53"/>
      <c r="F3316" s="53">
        <f t="shared" si="1260"/>
        <v>0</v>
      </c>
      <c r="G3316" s="53"/>
      <c r="H3316" s="53"/>
      <c r="I3316" s="54"/>
      <c r="J3316" s="50"/>
      <c r="K3316" s="54"/>
      <c r="L3316" s="55"/>
      <c r="M3316" s="75"/>
      <c r="N3316" s="75"/>
      <c r="O3316" s="74"/>
      <c r="P3316" s="74"/>
      <c r="Q3316" s="57">
        <f t="shared" si="1253"/>
        <v>0</v>
      </c>
      <c r="R3316" s="74"/>
      <c r="S3316" s="53">
        <f t="shared" si="1254"/>
        <v>0</v>
      </c>
      <c r="T3316" s="58"/>
      <c r="U3316" s="58"/>
      <c r="V3316" s="53">
        <f t="shared" si="1255"/>
        <v>0</v>
      </c>
      <c r="W3316" s="75"/>
      <c r="X3316" s="76"/>
    </row>
    <row r="3317" spans="1:24" s="35" customFormat="1" ht="15.75" x14ac:dyDescent="0.25">
      <c r="A3317" s="72" t="s">
        <v>299</v>
      </c>
      <c r="B3317" s="44" t="s">
        <v>334</v>
      </c>
      <c r="C3317" s="79" t="s">
        <v>254</v>
      </c>
      <c r="D3317" s="43" t="s">
        <v>255</v>
      </c>
      <c r="E3317" s="53"/>
      <c r="F3317" s="53">
        <f t="shared" si="1260"/>
        <v>0</v>
      </c>
      <c r="G3317" s="53"/>
      <c r="H3317" s="53"/>
      <c r="I3317" s="54"/>
      <c r="J3317" s="50"/>
      <c r="K3317" s="54"/>
      <c r="L3317" s="55"/>
      <c r="M3317" s="75"/>
      <c r="N3317" s="75"/>
      <c r="O3317" s="74"/>
      <c r="P3317" s="74"/>
      <c r="Q3317" s="57">
        <f t="shared" si="1253"/>
        <v>0</v>
      </c>
      <c r="R3317" s="74"/>
      <c r="S3317" s="53">
        <f t="shared" si="1254"/>
        <v>0</v>
      </c>
      <c r="T3317" s="58"/>
      <c r="U3317" s="58"/>
      <c r="V3317" s="53">
        <f t="shared" si="1255"/>
        <v>0</v>
      </c>
      <c r="W3317" s="75"/>
      <c r="X3317" s="76"/>
    </row>
    <row r="3318" spans="1:24" s="35" customFormat="1" ht="15.75" x14ac:dyDescent="0.25">
      <c r="A3318" s="72" t="s">
        <v>299</v>
      </c>
      <c r="B3318" s="44" t="s">
        <v>334</v>
      </c>
      <c r="C3318" s="79" t="s">
        <v>256</v>
      </c>
      <c r="D3318" s="43" t="s">
        <v>257</v>
      </c>
      <c r="E3318" s="53"/>
      <c r="F3318" s="53">
        <f t="shared" si="1260"/>
        <v>0</v>
      </c>
      <c r="G3318" s="53"/>
      <c r="H3318" s="53"/>
      <c r="I3318" s="54"/>
      <c r="J3318" s="50"/>
      <c r="K3318" s="54"/>
      <c r="L3318" s="55"/>
      <c r="M3318" s="75"/>
      <c r="N3318" s="75"/>
      <c r="O3318" s="74"/>
      <c r="P3318" s="74"/>
      <c r="Q3318" s="57">
        <f t="shared" si="1253"/>
        <v>0</v>
      </c>
      <c r="R3318" s="74"/>
      <c r="S3318" s="53">
        <f t="shared" si="1254"/>
        <v>0</v>
      </c>
      <c r="T3318" s="58"/>
      <c r="U3318" s="58"/>
      <c r="V3318" s="53">
        <f t="shared" si="1255"/>
        <v>0</v>
      </c>
      <c r="W3318" s="75"/>
      <c r="X3318" s="76"/>
    </row>
    <row r="3319" spans="1:24" s="35" customFormat="1" ht="31.5" x14ac:dyDescent="0.25">
      <c r="A3319" s="72" t="s">
        <v>299</v>
      </c>
      <c r="B3319" s="44" t="s">
        <v>334</v>
      </c>
      <c r="C3319" s="79" t="s">
        <v>258</v>
      </c>
      <c r="D3319" s="43" t="s">
        <v>259</v>
      </c>
      <c r="E3319" s="53"/>
      <c r="F3319" s="53">
        <f t="shared" si="1260"/>
        <v>0</v>
      </c>
      <c r="G3319" s="53"/>
      <c r="H3319" s="53"/>
      <c r="I3319" s="54"/>
      <c r="J3319" s="50"/>
      <c r="K3319" s="54"/>
      <c r="L3319" s="55"/>
      <c r="M3319" s="75"/>
      <c r="N3319" s="75"/>
      <c r="O3319" s="74"/>
      <c r="P3319" s="74"/>
      <c r="Q3319" s="57">
        <f t="shared" si="1253"/>
        <v>0</v>
      </c>
      <c r="R3319" s="74"/>
      <c r="S3319" s="53">
        <f t="shared" si="1254"/>
        <v>0</v>
      </c>
      <c r="T3319" s="58"/>
      <c r="U3319" s="58"/>
      <c r="V3319" s="53">
        <f t="shared" si="1255"/>
        <v>0</v>
      </c>
      <c r="W3319" s="75"/>
      <c r="X3319" s="76"/>
    </row>
    <row r="3320" spans="1:24" s="35" customFormat="1" ht="15.75" x14ac:dyDescent="0.25">
      <c r="A3320" s="72" t="s">
        <v>299</v>
      </c>
      <c r="B3320" s="44" t="s">
        <v>334</v>
      </c>
      <c r="C3320" s="79" t="s">
        <v>261</v>
      </c>
      <c r="D3320" s="43" t="s">
        <v>262</v>
      </c>
      <c r="E3320" s="53"/>
      <c r="F3320" s="53">
        <f t="shared" si="1260"/>
        <v>0</v>
      </c>
      <c r="G3320" s="53"/>
      <c r="H3320" s="53"/>
      <c r="I3320" s="54"/>
      <c r="J3320" s="50"/>
      <c r="K3320" s="54"/>
      <c r="L3320" s="55"/>
      <c r="M3320" s="75"/>
      <c r="N3320" s="75"/>
      <c r="O3320" s="74"/>
      <c r="P3320" s="74"/>
      <c r="Q3320" s="57">
        <f t="shared" si="1253"/>
        <v>0</v>
      </c>
      <c r="R3320" s="74"/>
      <c r="S3320" s="53">
        <f t="shared" si="1254"/>
        <v>0</v>
      </c>
      <c r="T3320" s="58"/>
      <c r="U3320" s="58"/>
      <c r="V3320" s="53">
        <f t="shared" si="1255"/>
        <v>0</v>
      </c>
      <c r="W3320" s="75"/>
      <c r="X3320" s="76"/>
    </row>
    <row r="3321" spans="1:24" s="35" customFormat="1" ht="47.25" x14ac:dyDescent="0.25">
      <c r="A3321" s="72" t="s">
        <v>299</v>
      </c>
      <c r="B3321" s="44" t="s">
        <v>334</v>
      </c>
      <c r="C3321" s="79" t="s">
        <v>263</v>
      </c>
      <c r="D3321" s="43" t="s">
        <v>264</v>
      </c>
      <c r="E3321" s="53"/>
      <c r="F3321" s="53">
        <f t="shared" si="1260"/>
        <v>0</v>
      </c>
      <c r="G3321" s="53"/>
      <c r="H3321" s="53"/>
      <c r="I3321" s="54"/>
      <c r="J3321" s="50"/>
      <c r="K3321" s="54"/>
      <c r="L3321" s="55"/>
      <c r="M3321" s="75"/>
      <c r="N3321" s="75"/>
      <c r="O3321" s="74"/>
      <c r="P3321" s="74"/>
      <c r="Q3321" s="57">
        <f t="shared" si="1253"/>
        <v>0</v>
      </c>
      <c r="R3321" s="74"/>
      <c r="S3321" s="53">
        <f t="shared" si="1254"/>
        <v>0</v>
      </c>
      <c r="T3321" s="58"/>
      <c r="U3321" s="58"/>
      <c r="V3321" s="53">
        <f t="shared" si="1255"/>
        <v>0</v>
      </c>
      <c r="W3321" s="75"/>
      <c r="X3321" s="76"/>
    </row>
    <row r="3322" spans="1:24" s="35" customFormat="1" ht="15.75" x14ac:dyDescent="0.25">
      <c r="A3322" s="72" t="s">
        <v>299</v>
      </c>
      <c r="B3322" s="44" t="s">
        <v>334</v>
      </c>
      <c r="C3322" s="79" t="s">
        <v>265</v>
      </c>
      <c r="D3322" s="43" t="s">
        <v>266</v>
      </c>
      <c r="E3322" s="53"/>
      <c r="F3322" s="53">
        <f t="shared" si="1260"/>
        <v>0</v>
      </c>
      <c r="G3322" s="53"/>
      <c r="H3322" s="53"/>
      <c r="I3322" s="54"/>
      <c r="J3322" s="50"/>
      <c r="K3322" s="54"/>
      <c r="L3322" s="55"/>
      <c r="M3322" s="75"/>
      <c r="N3322" s="75"/>
      <c r="O3322" s="74"/>
      <c r="P3322" s="74"/>
      <c r="Q3322" s="57">
        <f t="shared" si="1253"/>
        <v>0</v>
      </c>
      <c r="R3322" s="74"/>
      <c r="S3322" s="53">
        <f t="shared" si="1254"/>
        <v>0</v>
      </c>
      <c r="T3322" s="58"/>
      <c r="U3322" s="58"/>
      <c r="V3322" s="53">
        <f t="shared" si="1255"/>
        <v>0</v>
      </c>
      <c r="W3322" s="75"/>
      <c r="X3322" s="76"/>
    </row>
    <row r="3323" spans="1:24" s="35" customFormat="1" ht="31.5" x14ac:dyDescent="0.25">
      <c r="A3323" s="72" t="s">
        <v>299</v>
      </c>
      <c r="B3323" s="44" t="s">
        <v>334</v>
      </c>
      <c r="C3323" s="79" t="s">
        <v>267</v>
      </c>
      <c r="D3323" s="43" t="s">
        <v>268</v>
      </c>
      <c r="E3323" s="53"/>
      <c r="F3323" s="53">
        <f t="shared" si="1260"/>
        <v>0</v>
      </c>
      <c r="G3323" s="53"/>
      <c r="H3323" s="53"/>
      <c r="I3323" s="54"/>
      <c r="J3323" s="50"/>
      <c r="K3323" s="54"/>
      <c r="L3323" s="55"/>
      <c r="M3323" s="75"/>
      <c r="N3323" s="75"/>
      <c r="O3323" s="74"/>
      <c r="P3323" s="74"/>
      <c r="Q3323" s="57">
        <f t="shared" si="1253"/>
        <v>0</v>
      </c>
      <c r="R3323" s="74"/>
      <c r="S3323" s="53">
        <f t="shared" si="1254"/>
        <v>0</v>
      </c>
      <c r="T3323" s="58"/>
      <c r="U3323" s="58"/>
      <c r="V3323" s="53">
        <f t="shared" si="1255"/>
        <v>0</v>
      </c>
      <c r="W3323" s="75"/>
      <c r="X3323" s="76"/>
    </row>
    <row r="3324" spans="1:24" s="35" customFormat="1" ht="15.75" x14ac:dyDescent="0.25">
      <c r="A3324" s="72" t="s">
        <v>299</v>
      </c>
      <c r="B3324" s="44" t="s">
        <v>334</v>
      </c>
      <c r="C3324" s="79" t="s">
        <v>269</v>
      </c>
      <c r="D3324" s="43" t="s">
        <v>270</v>
      </c>
      <c r="E3324" s="53"/>
      <c r="F3324" s="53">
        <f t="shared" si="1260"/>
        <v>0</v>
      </c>
      <c r="G3324" s="53"/>
      <c r="H3324" s="53"/>
      <c r="I3324" s="54"/>
      <c r="J3324" s="50"/>
      <c r="K3324" s="54"/>
      <c r="L3324" s="55"/>
      <c r="M3324" s="75"/>
      <c r="N3324" s="75"/>
      <c r="O3324" s="74"/>
      <c r="P3324" s="74"/>
      <c r="Q3324" s="57">
        <f t="shared" si="1253"/>
        <v>0</v>
      </c>
      <c r="R3324" s="74"/>
      <c r="S3324" s="53">
        <f t="shared" si="1254"/>
        <v>0</v>
      </c>
      <c r="T3324" s="58"/>
      <c r="U3324" s="58"/>
      <c r="V3324" s="53">
        <f t="shared" si="1255"/>
        <v>0</v>
      </c>
      <c r="W3324" s="75"/>
      <c r="X3324" s="76"/>
    </row>
    <row r="3325" spans="1:24" s="35" customFormat="1" ht="31.5" x14ac:dyDescent="0.25">
      <c r="A3325" s="72" t="s">
        <v>299</v>
      </c>
      <c r="B3325" s="44" t="s">
        <v>334</v>
      </c>
      <c r="C3325" s="79" t="s">
        <v>271</v>
      </c>
      <c r="D3325" s="43" t="s">
        <v>272</v>
      </c>
      <c r="E3325" s="53"/>
      <c r="F3325" s="53">
        <f t="shared" si="1260"/>
        <v>0</v>
      </c>
      <c r="G3325" s="53"/>
      <c r="H3325" s="53"/>
      <c r="I3325" s="54"/>
      <c r="J3325" s="50"/>
      <c r="K3325" s="54"/>
      <c r="L3325" s="55"/>
      <c r="M3325" s="75"/>
      <c r="N3325" s="75"/>
      <c r="O3325" s="74"/>
      <c r="P3325" s="74"/>
      <c r="Q3325" s="57">
        <f t="shared" si="1253"/>
        <v>0</v>
      </c>
      <c r="R3325" s="74"/>
      <c r="S3325" s="53">
        <f t="shared" si="1254"/>
        <v>0</v>
      </c>
      <c r="T3325" s="58"/>
      <c r="U3325" s="58"/>
      <c r="V3325" s="53">
        <f t="shared" si="1255"/>
        <v>0</v>
      </c>
      <c r="W3325" s="75"/>
      <c r="X3325" s="76"/>
    </row>
    <row r="3326" spans="1:24" s="35" customFormat="1" ht="15.75" x14ac:dyDescent="0.25">
      <c r="A3326" s="72" t="s">
        <v>299</v>
      </c>
      <c r="B3326" s="44" t="s">
        <v>334</v>
      </c>
      <c r="C3326" s="79" t="s">
        <v>273</v>
      </c>
      <c r="D3326" s="43" t="s">
        <v>274</v>
      </c>
      <c r="E3326" s="53"/>
      <c r="F3326" s="53">
        <f t="shared" si="1260"/>
        <v>0</v>
      </c>
      <c r="G3326" s="53"/>
      <c r="H3326" s="53"/>
      <c r="I3326" s="54"/>
      <c r="J3326" s="50"/>
      <c r="K3326" s="54"/>
      <c r="L3326" s="55"/>
      <c r="M3326" s="75"/>
      <c r="N3326" s="75"/>
      <c r="O3326" s="74"/>
      <c r="P3326" s="74"/>
      <c r="Q3326" s="57">
        <f t="shared" si="1253"/>
        <v>0</v>
      </c>
      <c r="R3326" s="74"/>
      <c r="S3326" s="53">
        <f t="shared" si="1254"/>
        <v>0</v>
      </c>
      <c r="T3326" s="58"/>
      <c r="U3326" s="58"/>
      <c r="V3326" s="53">
        <f t="shared" si="1255"/>
        <v>0</v>
      </c>
      <c r="W3326" s="75"/>
      <c r="X3326" s="76"/>
    </row>
    <row r="3327" spans="1:24" s="35" customFormat="1" ht="31.5" x14ac:dyDescent="0.25">
      <c r="A3327" s="72" t="s">
        <v>299</v>
      </c>
      <c r="B3327" s="44" t="s">
        <v>334</v>
      </c>
      <c r="C3327" s="79" t="s">
        <v>275</v>
      </c>
      <c r="D3327" s="43" t="s">
        <v>276</v>
      </c>
      <c r="E3327" s="74"/>
      <c r="F3327" s="74"/>
      <c r="G3327" s="74"/>
      <c r="H3327" s="74"/>
      <c r="I3327" s="54"/>
      <c r="J3327" s="50"/>
      <c r="K3327" s="54"/>
      <c r="L3327" s="55"/>
      <c r="M3327" s="75"/>
      <c r="N3327" s="75"/>
      <c r="O3327" s="74"/>
      <c r="P3327" s="74"/>
      <c r="Q3327" s="57">
        <f t="shared" si="1253"/>
        <v>0</v>
      </c>
      <c r="R3327" s="74"/>
      <c r="S3327" s="53">
        <f t="shared" si="1254"/>
        <v>0</v>
      </c>
      <c r="T3327" s="58"/>
      <c r="U3327" s="58"/>
      <c r="V3327" s="53">
        <f t="shared" si="1255"/>
        <v>0</v>
      </c>
      <c r="W3327" s="75"/>
      <c r="X3327" s="76"/>
    </row>
    <row r="3328" spans="1:24" s="35" customFormat="1" ht="15.75" x14ac:dyDescent="0.25">
      <c r="A3328" s="72" t="s">
        <v>299</v>
      </c>
      <c r="B3328" s="44" t="s">
        <v>334</v>
      </c>
      <c r="C3328" s="37" t="s">
        <v>352</v>
      </c>
      <c r="D3328" s="43" t="s">
        <v>350</v>
      </c>
      <c r="E3328" s="53"/>
      <c r="F3328" s="53">
        <f>ROUND(E3328/12*7,0)</f>
        <v>0</v>
      </c>
      <c r="G3328" s="59">
        <v>1910.72</v>
      </c>
      <c r="H3328" s="99"/>
      <c r="I3328" s="119">
        <f t="shared" ref="I3328" si="1261">G3328-F3328</f>
        <v>1910.72</v>
      </c>
      <c r="J3328" s="55" t="e">
        <f t="shared" ref="J3328" si="1262">ROUND(I3328/F3328*100,2)</f>
        <v>#DIV/0!</v>
      </c>
      <c r="K3328" s="54"/>
      <c r="L3328" s="55"/>
      <c r="M3328" s="75"/>
      <c r="N3328" s="75"/>
      <c r="O3328" s="74"/>
      <c r="P3328" s="74"/>
      <c r="Q3328" s="57"/>
      <c r="R3328" s="74"/>
      <c r="S3328" s="53"/>
      <c r="T3328" s="58"/>
      <c r="U3328" s="58"/>
      <c r="V3328" s="53"/>
      <c r="W3328" s="75"/>
      <c r="X3328" s="76"/>
    </row>
    <row r="3329" spans="1:27" s="35" customFormat="1" ht="15.75" x14ac:dyDescent="0.25">
      <c r="A3329" s="72" t="s">
        <v>299</v>
      </c>
      <c r="B3329" s="44" t="s">
        <v>334</v>
      </c>
      <c r="C3329" s="37" t="s">
        <v>353</v>
      </c>
      <c r="D3329" s="38" t="s">
        <v>354</v>
      </c>
      <c r="E3329" s="53"/>
      <c r="F3329" s="99">
        <f>E3329/12*1</f>
        <v>0</v>
      </c>
      <c r="G3329" s="53"/>
      <c r="H3329" s="53"/>
      <c r="I3329" s="54"/>
      <c r="J3329" s="50"/>
      <c r="K3329" s="54"/>
      <c r="L3329" s="55"/>
      <c r="M3329" s="75"/>
      <c r="N3329" s="75"/>
      <c r="O3329" s="74"/>
      <c r="P3329" s="74"/>
      <c r="Q3329" s="57">
        <f>O3329-P3329</f>
        <v>0</v>
      </c>
      <c r="R3329" s="74"/>
      <c r="S3329" s="53">
        <f>ROUND(R3329/12*3,0)</f>
        <v>0</v>
      </c>
      <c r="T3329" s="58"/>
      <c r="U3329" s="58"/>
      <c r="V3329" s="53">
        <f>T3329-U3329</f>
        <v>0</v>
      </c>
      <c r="W3329" s="75"/>
      <c r="X3329" s="76"/>
    </row>
    <row r="3330" spans="1:27" s="35" customFormat="1" ht="15.75" x14ac:dyDescent="0.25">
      <c r="A3330" s="72" t="s">
        <v>299</v>
      </c>
      <c r="B3330" s="44" t="s">
        <v>334</v>
      </c>
      <c r="C3330" s="37" t="s">
        <v>359</v>
      </c>
      <c r="D3330" s="43" t="s">
        <v>318</v>
      </c>
      <c r="E3330" s="53"/>
      <c r="F3330" s="99">
        <f>E3330/12*1</f>
        <v>0</v>
      </c>
      <c r="G3330" s="53"/>
      <c r="H3330" s="53"/>
      <c r="I3330" s="54"/>
      <c r="J3330" s="50"/>
      <c r="K3330" s="54"/>
      <c r="L3330" s="55"/>
      <c r="M3330" s="75"/>
      <c r="N3330" s="75"/>
      <c r="O3330" s="74"/>
      <c r="P3330" s="74"/>
      <c r="Q3330" s="57"/>
      <c r="R3330" s="74"/>
      <c r="S3330" s="53"/>
      <c r="T3330" s="53"/>
      <c r="U3330" s="53"/>
      <c r="V3330" s="53"/>
      <c r="W3330" s="75"/>
      <c r="X3330" s="76"/>
    </row>
    <row r="3331" spans="1:27" s="35" customFormat="1" ht="15.75" x14ac:dyDescent="0.25">
      <c r="A3331" s="72" t="s">
        <v>299</v>
      </c>
      <c r="B3331" s="44" t="s">
        <v>334</v>
      </c>
      <c r="C3331" s="37" t="s">
        <v>379</v>
      </c>
      <c r="D3331" s="39" t="s">
        <v>360</v>
      </c>
      <c r="E3331" s="53"/>
      <c r="F3331" s="99">
        <f>E3331/12*1</f>
        <v>0</v>
      </c>
      <c r="G3331" s="53"/>
      <c r="H3331" s="53"/>
      <c r="I3331" s="54"/>
      <c r="J3331" s="50"/>
      <c r="K3331" s="54"/>
      <c r="L3331" s="55"/>
      <c r="M3331" s="75"/>
      <c r="N3331" s="75"/>
      <c r="O3331" s="74"/>
      <c r="P3331" s="74"/>
      <c r="Q3331" s="57"/>
      <c r="R3331" s="74"/>
      <c r="S3331" s="53"/>
      <c r="T3331" s="53"/>
      <c r="U3331" s="53"/>
      <c r="V3331" s="53"/>
      <c r="W3331" s="75"/>
      <c r="X3331" s="76"/>
    </row>
    <row r="3332" spans="1:27" s="35" customFormat="1" ht="15.75" x14ac:dyDescent="0.25">
      <c r="A3332" s="72" t="s">
        <v>299</v>
      </c>
      <c r="B3332" s="44" t="s">
        <v>334</v>
      </c>
      <c r="C3332" s="98" t="s">
        <v>386</v>
      </c>
      <c r="D3332" s="117" t="s">
        <v>387</v>
      </c>
      <c r="E3332" s="53">
        <v>14421</v>
      </c>
      <c r="F3332" s="53">
        <v>14421</v>
      </c>
      <c r="G3332" s="53">
        <v>14421</v>
      </c>
      <c r="H3332" s="53">
        <v>14421</v>
      </c>
      <c r="I3332" s="119">
        <f>G3332-F3332</f>
        <v>0</v>
      </c>
      <c r="J3332" s="55">
        <f>ROUND(I3332/F3332*100,2)</f>
        <v>0</v>
      </c>
      <c r="K3332" s="54">
        <f>G3332-F3332</f>
        <v>0</v>
      </c>
      <c r="L3332" s="55">
        <f>ROUND(K3332*100/-F3332,2)</f>
        <v>0</v>
      </c>
      <c r="M3332" s="75"/>
      <c r="N3332" s="75"/>
      <c r="O3332" s="74"/>
      <c r="P3332" s="74"/>
      <c r="Q3332" s="57"/>
      <c r="R3332" s="74"/>
      <c r="S3332" s="53"/>
      <c r="T3332" s="58"/>
      <c r="U3332" s="58"/>
      <c r="V3332" s="53"/>
      <c r="W3332" s="75"/>
      <c r="X3332" s="76"/>
    </row>
    <row r="3333" spans="1:27" s="35" customFormat="1" ht="15.75" x14ac:dyDescent="0.25">
      <c r="A3333" s="100" t="s">
        <v>300</v>
      </c>
      <c r="B3333" s="100" t="s">
        <v>335</v>
      </c>
      <c r="C3333" s="108" t="s">
        <v>102</v>
      </c>
      <c r="D3333" s="102" t="s">
        <v>21</v>
      </c>
      <c r="E3333" s="109">
        <f>E3334+E3373</f>
        <v>2066761</v>
      </c>
      <c r="F3333" s="109">
        <f>F3334+F3373</f>
        <v>1209775</v>
      </c>
      <c r="G3333" s="109">
        <f>G3334+G3373</f>
        <v>1209130</v>
      </c>
      <c r="H3333" s="109">
        <f>H3334+H3373</f>
        <v>1209130</v>
      </c>
      <c r="I3333" s="127">
        <f>I3334+I3373</f>
        <v>99</v>
      </c>
      <c r="J3333" s="104">
        <f>ROUND(I3333/F3333*100,2)</f>
        <v>0.01</v>
      </c>
      <c r="K3333" s="127">
        <f>K3334+K3373</f>
        <v>-744</v>
      </c>
      <c r="L3333" s="106">
        <f>ROUND(K3333*100/-F3333,2)</f>
        <v>0.06</v>
      </c>
      <c r="M3333" s="109">
        <f t="shared" ref="M3333:V3333" si="1263">M3334+M3373</f>
        <v>0</v>
      </c>
      <c r="N3333" s="109">
        <f t="shared" si="1263"/>
        <v>0</v>
      </c>
      <c r="O3333" s="109">
        <f t="shared" si="1263"/>
        <v>0</v>
      </c>
      <c r="P3333" s="109">
        <f t="shared" si="1263"/>
        <v>0</v>
      </c>
      <c r="Q3333" s="127">
        <f t="shared" si="1263"/>
        <v>0</v>
      </c>
      <c r="R3333" s="109">
        <f t="shared" si="1263"/>
        <v>171</v>
      </c>
      <c r="S3333" s="103">
        <f t="shared" si="1263"/>
        <v>100</v>
      </c>
      <c r="T3333" s="138">
        <f t="shared" si="1263"/>
        <v>97</v>
      </c>
      <c r="U3333" s="138">
        <f t="shared" si="1263"/>
        <v>97</v>
      </c>
      <c r="V3333" s="103">
        <f t="shared" si="1263"/>
        <v>0</v>
      </c>
      <c r="W3333" s="107"/>
      <c r="X3333" s="80"/>
    </row>
    <row r="3334" spans="1:27" s="35" customFormat="1" ht="15.75" x14ac:dyDescent="0.25">
      <c r="A3334" s="72" t="s">
        <v>300</v>
      </c>
      <c r="B3334" s="21">
        <v>1</v>
      </c>
      <c r="C3334" s="73" t="s">
        <v>102</v>
      </c>
      <c r="D3334" s="27" t="s">
        <v>22</v>
      </c>
      <c r="E3334" s="52">
        <f>E3335+E3341+E3355</f>
        <v>1070</v>
      </c>
      <c r="F3334" s="52">
        <f>F3335+F3341+F3355</f>
        <v>624</v>
      </c>
      <c r="G3334" s="52">
        <f>G3335+G3341+G3355</f>
        <v>723</v>
      </c>
      <c r="H3334" s="52">
        <f>H3335+H3341+H3355</f>
        <v>723</v>
      </c>
      <c r="I3334" s="124">
        <f>I3335+I3341+I3355</f>
        <v>99</v>
      </c>
      <c r="J3334" s="50">
        <f>ROUND(I3334/F3334*100,2)</f>
        <v>15.87</v>
      </c>
      <c r="K3334" s="124">
        <f>K3335+K3341+K3355</f>
        <v>0</v>
      </c>
      <c r="L3334" s="52">
        <f>L3335+L3341+L3355</f>
        <v>0</v>
      </c>
      <c r="M3334" s="49"/>
      <c r="N3334" s="49">
        <f>ROUND(M3334/12*7,2)</f>
        <v>0</v>
      </c>
      <c r="O3334" s="52">
        <f t="shared" ref="O3334:V3334" si="1264">O3335+O3341+O3355</f>
        <v>0</v>
      </c>
      <c r="P3334" s="52">
        <f t="shared" si="1264"/>
        <v>0</v>
      </c>
      <c r="Q3334" s="124">
        <f t="shared" si="1264"/>
        <v>0</v>
      </c>
      <c r="R3334" s="52">
        <f t="shared" si="1264"/>
        <v>0</v>
      </c>
      <c r="S3334" s="52">
        <f t="shared" si="1264"/>
        <v>0</v>
      </c>
      <c r="T3334" s="134">
        <f t="shared" si="1264"/>
        <v>0</v>
      </c>
      <c r="U3334" s="134">
        <f t="shared" si="1264"/>
        <v>0</v>
      </c>
      <c r="V3334" s="59">
        <f t="shared" si="1264"/>
        <v>0</v>
      </c>
      <c r="W3334" s="75"/>
      <c r="X3334" s="82"/>
    </row>
    <row r="3335" spans="1:27" s="35" customFormat="1" ht="15.75" x14ac:dyDescent="0.25">
      <c r="A3335" s="72" t="s">
        <v>300</v>
      </c>
      <c r="B3335" s="33" t="s">
        <v>329</v>
      </c>
      <c r="C3335" s="73" t="s">
        <v>102</v>
      </c>
      <c r="D3335" s="32" t="s">
        <v>23</v>
      </c>
      <c r="E3335" s="83">
        <f t="shared" ref="E3335:L3335" si="1265">SUM(E3336:E3340)</f>
        <v>0</v>
      </c>
      <c r="F3335" s="83">
        <f t="shared" si="1265"/>
        <v>0</v>
      </c>
      <c r="G3335" s="83">
        <f t="shared" si="1265"/>
        <v>0</v>
      </c>
      <c r="H3335" s="83">
        <f t="shared" si="1265"/>
        <v>0</v>
      </c>
      <c r="I3335" s="128">
        <f t="shared" si="1265"/>
        <v>0</v>
      </c>
      <c r="J3335" s="128">
        <f t="shared" si="1265"/>
        <v>0</v>
      </c>
      <c r="K3335" s="128">
        <f t="shared" si="1265"/>
        <v>0</v>
      </c>
      <c r="L3335" s="49">
        <f t="shared" si="1265"/>
        <v>0</v>
      </c>
      <c r="M3335" s="83"/>
      <c r="N3335" s="83"/>
      <c r="O3335" s="52">
        <f t="shared" ref="O3335:V3335" si="1266">SUM(O3336:O3340)</f>
        <v>0</v>
      </c>
      <c r="P3335" s="52">
        <f t="shared" si="1266"/>
        <v>0</v>
      </c>
      <c r="Q3335" s="124">
        <f t="shared" si="1266"/>
        <v>0</v>
      </c>
      <c r="R3335" s="52">
        <f t="shared" si="1266"/>
        <v>0</v>
      </c>
      <c r="S3335" s="52">
        <f t="shared" si="1266"/>
        <v>0</v>
      </c>
      <c r="T3335" s="52">
        <f t="shared" si="1266"/>
        <v>0</v>
      </c>
      <c r="U3335" s="49">
        <f t="shared" si="1266"/>
        <v>0</v>
      </c>
      <c r="V3335" s="49">
        <f t="shared" si="1266"/>
        <v>0</v>
      </c>
      <c r="W3335" s="83"/>
      <c r="X3335" s="82"/>
    </row>
    <row r="3336" spans="1:27" s="35" customFormat="1" ht="15.75" x14ac:dyDescent="0.25">
      <c r="A3336" s="72" t="s">
        <v>300</v>
      </c>
      <c r="B3336" s="33" t="s">
        <v>329</v>
      </c>
      <c r="C3336" s="73" t="s">
        <v>73</v>
      </c>
      <c r="D3336" s="34" t="s">
        <v>106</v>
      </c>
      <c r="E3336" s="53"/>
      <c r="F3336" s="99"/>
      <c r="G3336" s="53"/>
      <c r="H3336" s="99"/>
      <c r="I3336" s="54"/>
      <c r="J3336" s="50"/>
      <c r="K3336" s="54"/>
      <c r="L3336" s="55"/>
      <c r="M3336" s="74"/>
      <c r="N3336" s="74"/>
      <c r="O3336" s="74"/>
      <c r="P3336" s="74"/>
      <c r="Q3336" s="57">
        <f>O3336-P3336</f>
        <v>0</v>
      </c>
      <c r="R3336" s="74"/>
      <c r="S3336" s="53">
        <f>ROUND(R3336/12*3,0)</f>
        <v>0</v>
      </c>
      <c r="T3336" s="53"/>
      <c r="U3336" s="53"/>
      <c r="V3336" s="53">
        <f>T3336-U3336</f>
        <v>0</v>
      </c>
      <c r="W3336" s="74"/>
      <c r="X3336" s="76"/>
      <c r="Z3336" s="176"/>
      <c r="AA3336" s="176"/>
    </row>
    <row r="3337" spans="1:27" s="35" customFormat="1" ht="15.75" x14ac:dyDescent="0.25">
      <c r="A3337" s="72" t="s">
        <v>300</v>
      </c>
      <c r="B3337" s="33" t="s">
        <v>329</v>
      </c>
      <c r="C3337" s="73" t="s">
        <v>74</v>
      </c>
      <c r="D3337" s="116" t="s">
        <v>104</v>
      </c>
      <c r="E3337" s="53"/>
      <c r="F3337" s="53"/>
      <c r="G3337" s="53"/>
      <c r="H3337" s="53"/>
      <c r="I3337" s="54"/>
      <c r="J3337" s="50"/>
      <c r="K3337" s="54"/>
      <c r="L3337" s="55"/>
      <c r="M3337" s="75"/>
      <c r="N3337" s="75"/>
      <c r="O3337" s="74"/>
      <c r="P3337" s="74"/>
      <c r="Q3337" s="57">
        <f>O3337-P3337</f>
        <v>0</v>
      </c>
      <c r="R3337" s="74"/>
      <c r="S3337" s="53">
        <f>ROUND(R3337/12*3,0)</f>
        <v>0</v>
      </c>
      <c r="T3337" s="53"/>
      <c r="U3337" s="53"/>
      <c r="V3337" s="53">
        <f>T3337-U3337</f>
        <v>0</v>
      </c>
      <c r="W3337" s="75"/>
      <c r="X3337" s="76"/>
    </row>
    <row r="3338" spans="1:27" s="26" customFormat="1" ht="29.25" customHeight="1" x14ac:dyDescent="0.25">
      <c r="A3338" s="72" t="s">
        <v>300</v>
      </c>
      <c r="B3338" s="33" t="s">
        <v>329</v>
      </c>
      <c r="C3338" s="73" t="s">
        <v>74</v>
      </c>
      <c r="D3338" s="116" t="s">
        <v>105</v>
      </c>
      <c r="E3338" s="53"/>
      <c r="F3338" s="53"/>
      <c r="G3338" s="53"/>
      <c r="H3338" s="53"/>
      <c r="I3338" s="119"/>
      <c r="J3338" s="50"/>
      <c r="K3338" s="119"/>
      <c r="L3338" s="55"/>
      <c r="M3338" s="75"/>
      <c r="N3338" s="75"/>
      <c r="O3338" s="74"/>
      <c r="P3338" s="74"/>
      <c r="Q3338" s="59">
        <f>O3338-P3338</f>
        <v>0</v>
      </c>
      <c r="R3338" s="74"/>
      <c r="S3338" s="53">
        <f>ROUND(R3338/12*3,0)</f>
        <v>0</v>
      </c>
      <c r="T3338" s="53"/>
      <c r="U3338" s="53"/>
      <c r="V3338" s="53">
        <f>T3338-U3338</f>
        <v>0</v>
      </c>
      <c r="W3338" s="75"/>
      <c r="X3338" s="76"/>
    </row>
    <row r="3339" spans="1:27" s="26" customFormat="1" ht="26.25" customHeight="1" x14ac:dyDescent="0.25">
      <c r="A3339" s="72" t="s">
        <v>300</v>
      </c>
      <c r="B3339" s="33" t="s">
        <v>329</v>
      </c>
      <c r="C3339" s="73" t="s">
        <v>75</v>
      </c>
      <c r="D3339" s="34" t="s">
        <v>107</v>
      </c>
      <c r="E3339" s="74"/>
      <c r="F3339" s="53"/>
      <c r="G3339" s="74"/>
      <c r="H3339" s="74"/>
      <c r="I3339" s="119"/>
      <c r="J3339" s="50"/>
      <c r="K3339" s="119"/>
      <c r="L3339" s="55"/>
      <c r="M3339" s="75"/>
      <c r="N3339" s="75"/>
      <c r="O3339" s="74"/>
      <c r="P3339" s="74"/>
      <c r="Q3339" s="59">
        <f>O3339-P3339</f>
        <v>0</v>
      </c>
      <c r="R3339" s="74"/>
      <c r="S3339" s="53">
        <f>ROUND(R3339/12*3,0)</f>
        <v>0</v>
      </c>
      <c r="T3339" s="53"/>
      <c r="U3339" s="53"/>
      <c r="V3339" s="53">
        <f>T3339-U3339</f>
        <v>0</v>
      </c>
      <c r="W3339" s="75"/>
      <c r="X3339" s="76"/>
    </row>
    <row r="3340" spans="1:27" s="26" customFormat="1" ht="22.5" customHeight="1" x14ac:dyDescent="0.25">
      <c r="A3340" s="72" t="s">
        <v>300</v>
      </c>
      <c r="B3340" s="33" t="s">
        <v>329</v>
      </c>
      <c r="C3340" s="73" t="s">
        <v>76</v>
      </c>
      <c r="D3340" s="34" t="s">
        <v>108</v>
      </c>
      <c r="E3340" s="74"/>
      <c r="F3340" s="53"/>
      <c r="G3340" s="74"/>
      <c r="H3340" s="74"/>
      <c r="I3340" s="119"/>
      <c r="J3340" s="55"/>
      <c r="K3340" s="119"/>
      <c r="L3340" s="55"/>
      <c r="M3340" s="75"/>
      <c r="N3340" s="75"/>
      <c r="O3340" s="74"/>
      <c r="P3340" s="74"/>
      <c r="Q3340" s="59">
        <f>O3340-P3340</f>
        <v>0</v>
      </c>
      <c r="R3340" s="74"/>
      <c r="S3340" s="53">
        <f>ROUND(R3340/12*3,0)</f>
        <v>0</v>
      </c>
      <c r="T3340" s="53"/>
      <c r="U3340" s="53"/>
      <c r="V3340" s="53">
        <f>T3340-U3340</f>
        <v>0</v>
      </c>
      <c r="W3340" s="75"/>
      <c r="X3340" s="76"/>
    </row>
    <row r="3341" spans="1:27" s="35" customFormat="1" ht="15.75" x14ac:dyDescent="0.25">
      <c r="A3341" s="72" t="s">
        <v>300</v>
      </c>
      <c r="B3341" s="22" t="s">
        <v>330</v>
      </c>
      <c r="C3341" s="36"/>
      <c r="D3341" s="32" t="s">
        <v>24</v>
      </c>
      <c r="E3341" s="61">
        <f t="shared" ref="E3341:L3341" si="1267">SUM(E3342:E3354)</f>
        <v>0</v>
      </c>
      <c r="F3341" s="61">
        <f t="shared" si="1267"/>
        <v>0</v>
      </c>
      <c r="G3341" s="61">
        <f t="shared" si="1267"/>
        <v>0</v>
      </c>
      <c r="H3341" s="61">
        <f t="shared" si="1267"/>
        <v>0</v>
      </c>
      <c r="I3341" s="120">
        <f t="shared" si="1267"/>
        <v>0</v>
      </c>
      <c r="J3341" s="120">
        <f t="shared" si="1267"/>
        <v>0</v>
      </c>
      <c r="K3341" s="120">
        <f t="shared" si="1267"/>
        <v>0</v>
      </c>
      <c r="L3341" s="61">
        <f t="shared" si="1267"/>
        <v>0</v>
      </c>
      <c r="M3341" s="61"/>
      <c r="N3341" s="61"/>
      <c r="O3341" s="61">
        <f t="shared" ref="O3341:V3341" si="1268">SUM(O3342:O3354)</f>
        <v>0</v>
      </c>
      <c r="P3341" s="61">
        <f t="shared" si="1268"/>
        <v>0</v>
      </c>
      <c r="Q3341" s="120">
        <f t="shared" si="1268"/>
        <v>0</v>
      </c>
      <c r="R3341" s="61">
        <f t="shared" si="1268"/>
        <v>0</v>
      </c>
      <c r="S3341" s="61">
        <f t="shared" si="1268"/>
        <v>0</v>
      </c>
      <c r="T3341" s="137">
        <f t="shared" si="1268"/>
        <v>0</v>
      </c>
      <c r="U3341" s="137">
        <f t="shared" si="1268"/>
        <v>0</v>
      </c>
      <c r="V3341" s="61">
        <f t="shared" si="1268"/>
        <v>0</v>
      </c>
      <c r="W3341" s="68"/>
      <c r="X3341" s="76"/>
    </row>
    <row r="3342" spans="1:27" s="35" customFormat="1" ht="15.75" x14ac:dyDescent="0.25">
      <c r="A3342" s="72" t="s">
        <v>300</v>
      </c>
      <c r="B3342" s="33" t="s">
        <v>330</v>
      </c>
      <c r="C3342" s="79" t="s">
        <v>25</v>
      </c>
      <c r="D3342" s="34" t="s">
        <v>54</v>
      </c>
      <c r="E3342" s="74"/>
      <c r="F3342" s="74"/>
      <c r="G3342" s="74"/>
      <c r="H3342" s="74"/>
      <c r="I3342" s="54"/>
      <c r="J3342" s="50"/>
      <c r="K3342" s="54"/>
      <c r="L3342" s="55"/>
      <c r="M3342" s="75"/>
      <c r="N3342" s="75"/>
      <c r="O3342" s="74"/>
      <c r="P3342" s="74"/>
      <c r="Q3342" s="57">
        <f t="shared" ref="Q3342:Q3354" si="1269">O3342-P3342</f>
        <v>0</v>
      </c>
      <c r="R3342" s="74"/>
      <c r="S3342" s="53">
        <f t="shared" ref="S3342:S3354" si="1270">ROUND(R3342/12*3,0)</f>
        <v>0</v>
      </c>
      <c r="T3342" s="58"/>
      <c r="U3342" s="58"/>
      <c r="V3342" s="53">
        <f t="shared" ref="V3342:V3354" si="1271">T3342-U3342</f>
        <v>0</v>
      </c>
      <c r="W3342" s="75"/>
      <c r="X3342" s="76"/>
    </row>
    <row r="3343" spans="1:27" s="35" customFormat="1" ht="15.75" x14ac:dyDescent="0.25">
      <c r="A3343" s="72" t="s">
        <v>300</v>
      </c>
      <c r="B3343" s="33" t="s">
        <v>330</v>
      </c>
      <c r="C3343" s="79" t="s">
        <v>26</v>
      </c>
      <c r="D3343" s="34" t="s">
        <v>27</v>
      </c>
      <c r="E3343" s="74"/>
      <c r="F3343" s="74"/>
      <c r="G3343" s="74"/>
      <c r="H3343" s="74"/>
      <c r="I3343" s="54"/>
      <c r="J3343" s="50"/>
      <c r="K3343" s="54"/>
      <c r="L3343" s="55"/>
      <c r="M3343" s="75"/>
      <c r="N3343" s="75"/>
      <c r="O3343" s="74"/>
      <c r="P3343" s="74"/>
      <c r="Q3343" s="57">
        <f t="shared" si="1269"/>
        <v>0</v>
      </c>
      <c r="R3343" s="74"/>
      <c r="S3343" s="53">
        <f t="shared" si="1270"/>
        <v>0</v>
      </c>
      <c r="T3343" s="58"/>
      <c r="U3343" s="58"/>
      <c r="V3343" s="53">
        <f t="shared" si="1271"/>
        <v>0</v>
      </c>
      <c r="W3343" s="75"/>
      <c r="X3343" s="76"/>
    </row>
    <row r="3344" spans="1:27" s="35" customFormat="1" ht="31.5" x14ac:dyDescent="0.25">
      <c r="A3344" s="72" t="s">
        <v>300</v>
      </c>
      <c r="B3344" s="33" t="s">
        <v>330</v>
      </c>
      <c r="C3344" s="79" t="s">
        <v>28</v>
      </c>
      <c r="D3344" s="34" t="s">
        <v>29</v>
      </c>
      <c r="E3344" s="74"/>
      <c r="F3344" s="74"/>
      <c r="G3344" s="74"/>
      <c r="H3344" s="74"/>
      <c r="I3344" s="54"/>
      <c r="J3344" s="50"/>
      <c r="K3344" s="54"/>
      <c r="L3344" s="55"/>
      <c r="M3344" s="75"/>
      <c r="N3344" s="75"/>
      <c r="O3344" s="74"/>
      <c r="P3344" s="74"/>
      <c r="Q3344" s="57">
        <f t="shared" si="1269"/>
        <v>0</v>
      </c>
      <c r="R3344" s="74"/>
      <c r="S3344" s="53">
        <f t="shared" si="1270"/>
        <v>0</v>
      </c>
      <c r="T3344" s="58"/>
      <c r="U3344" s="58"/>
      <c r="V3344" s="53">
        <f t="shared" si="1271"/>
        <v>0</v>
      </c>
      <c r="W3344" s="75"/>
      <c r="X3344" s="76"/>
    </row>
    <row r="3345" spans="1:28" s="35" customFormat="1" ht="15.75" x14ac:dyDescent="0.25">
      <c r="A3345" s="72" t="s">
        <v>300</v>
      </c>
      <c r="B3345" s="33" t="s">
        <v>330</v>
      </c>
      <c r="C3345" s="79" t="s">
        <v>56</v>
      </c>
      <c r="D3345" s="34" t="s">
        <v>53</v>
      </c>
      <c r="E3345" s="74"/>
      <c r="F3345" s="74"/>
      <c r="G3345" s="74"/>
      <c r="H3345" s="74"/>
      <c r="I3345" s="54"/>
      <c r="J3345" s="50"/>
      <c r="K3345" s="54"/>
      <c r="L3345" s="55"/>
      <c r="M3345" s="75"/>
      <c r="N3345" s="75"/>
      <c r="O3345" s="74"/>
      <c r="P3345" s="74"/>
      <c r="Q3345" s="57">
        <f t="shared" si="1269"/>
        <v>0</v>
      </c>
      <c r="R3345" s="74"/>
      <c r="S3345" s="53">
        <f t="shared" si="1270"/>
        <v>0</v>
      </c>
      <c r="T3345" s="58"/>
      <c r="U3345" s="58"/>
      <c r="V3345" s="53">
        <f t="shared" si="1271"/>
        <v>0</v>
      </c>
      <c r="W3345" s="75"/>
      <c r="X3345" s="76"/>
    </row>
    <row r="3346" spans="1:28" s="35" customFormat="1" ht="15.75" x14ac:dyDescent="0.25">
      <c r="A3346" s="72" t="s">
        <v>300</v>
      </c>
      <c r="B3346" s="33" t="s">
        <v>330</v>
      </c>
      <c r="C3346" s="79" t="s">
        <v>57</v>
      </c>
      <c r="D3346" s="34" t="s">
        <v>68</v>
      </c>
      <c r="E3346" s="74"/>
      <c r="F3346" s="74"/>
      <c r="G3346" s="74"/>
      <c r="H3346" s="74"/>
      <c r="I3346" s="119"/>
      <c r="J3346" s="55"/>
      <c r="K3346" s="119"/>
      <c r="L3346" s="55"/>
      <c r="M3346" s="75"/>
      <c r="N3346" s="75"/>
      <c r="O3346" s="74"/>
      <c r="P3346" s="74"/>
      <c r="Q3346" s="59">
        <f t="shared" si="1269"/>
        <v>0</v>
      </c>
      <c r="R3346" s="74"/>
      <c r="S3346" s="53">
        <f t="shared" si="1270"/>
        <v>0</v>
      </c>
      <c r="T3346" s="53"/>
      <c r="U3346" s="53"/>
      <c r="V3346" s="53">
        <f t="shared" si="1271"/>
        <v>0</v>
      </c>
      <c r="W3346" s="75"/>
      <c r="X3346" s="76"/>
    </row>
    <row r="3347" spans="1:28" s="35" customFormat="1" ht="15.75" x14ac:dyDescent="0.25">
      <c r="A3347" s="72" t="s">
        <v>300</v>
      </c>
      <c r="B3347" s="33" t="s">
        <v>330</v>
      </c>
      <c r="C3347" s="79" t="s">
        <v>58</v>
      </c>
      <c r="D3347" s="34" t="s">
        <v>70</v>
      </c>
      <c r="E3347" s="74"/>
      <c r="F3347" s="74"/>
      <c r="G3347" s="74"/>
      <c r="H3347" s="74"/>
      <c r="I3347" s="54"/>
      <c r="J3347" s="50"/>
      <c r="K3347" s="54"/>
      <c r="L3347" s="55"/>
      <c r="M3347" s="75"/>
      <c r="N3347" s="75"/>
      <c r="O3347" s="74"/>
      <c r="P3347" s="74"/>
      <c r="Q3347" s="57">
        <f t="shared" si="1269"/>
        <v>0</v>
      </c>
      <c r="R3347" s="74"/>
      <c r="S3347" s="53">
        <f t="shared" si="1270"/>
        <v>0</v>
      </c>
      <c r="T3347" s="58"/>
      <c r="U3347" s="58"/>
      <c r="V3347" s="53">
        <f t="shared" si="1271"/>
        <v>0</v>
      </c>
      <c r="W3347" s="75"/>
      <c r="X3347" s="76"/>
    </row>
    <row r="3348" spans="1:28" s="35" customFormat="1" ht="31.5" x14ac:dyDescent="0.25">
      <c r="A3348" s="72" t="s">
        <v>300</v>
      </c>
      <c r="B3348" s="33" t="s">
        <v>330</v>
      </c>
      <c r="C3348" s="79" t="s">
        <v>59</v>
      </c>
      <c r="D3348" s="34" t="s">
        <v>69</v>
      </c>
      <c r="E3348" s="74"/>
      <c r="F3348" s="74"/>
      <c r="G3348" s="74"/>
      <c r="H3348" s="74"/>
      <c r="I3348" s="54"/>
      <c r="J3348" s="50"/>
      <c r="K3348" s="54"/>
      <c r="L3348" s="55"/>
      <c r="M3348" s="75"/>
      <c r="N3348" s="75"/>
      <c r="O3348" s="74"/>
      <c r="P3348" s="74"/>
      <c r="Q3348" s="57">
        <f t="shared" si="1269"/>
        <v>0</v>
      </c>
      <c r="R3348" s="74"/>
      <c r="S3348" s="53">
        <f t="shared" si="1270"/>
        <v>0</v>
      </c>
      <c r="T3348" s="58"/>
      <c r="U3348" s="58"/>
      <c r="V3348" s="53">
        <f t="shared" si="1271"/>
        <v>0</v>
      </c>
      <c r="W3348" s="75"/>
      <c r="X3348" s="76"/>
    </row>
    <row r="3349" spans="1:28" s="35" customFormat="1" ht="15.75" x14ac:dyDescent="0.25">
      <c r="A3349" s="72" t="s">
        <v>300</v>
      </c>
      <c r="B3349" s="33" t="s">
        <v>330</v>
      </c>
      <c r="C3349" s="79" t="s">
        <v>60</v>
      </c>
      <c r="D3349" s="34" t="s">
        <v>72</v>
      </c>
      <c r="E3349" s="74"/>
      <c r="F3349" s="74"/>
      <c r="G3349" s="74"/>
      <c r="H3349" s="74"/>
      <c r="I3349" s="54"/>
      <c r="J3349" s="50"/>
      <c r="K3349" s="54"/>
      <c r="L3349" s="55"/>
      <c r="M3349" s="75"/>
      <c r="N3349" s="75"/>
      <c r="O3349" s="74"/>
      <c r="P3349" s="74"/>
      <c r="Q3349" s="57">
        <f t="shared" si="1269"/>
        <v>0</v>
      </c>
      <c r="R3349" s="74"/>
      <c r="S3349" s="53">
        <f t="shared" si="1270"/>
        <v>0</v>
      </c>
      <c r="T3349" s="58"/>
      <c r="U3349" s="58"/>
      <c r="V3349" s="53">
        <f t="shared" si="1271"/>
        <v>0</v>
      </c>
      <c r="W3349" s="75"/>
      <c r="X3349" s="76"/>
    </row>
    <row r="3350" spans="1:28" s="35" customFormat="1" ht="15.75" x14ac:dyDescent="0.25">
      <c r="A3350" s="72" t="s">
        <v>300</v>
      </c>
      <c r="B3350" s="33" t="s">
        <v>330</v>
      </c>
      <c r="C3350" s="79" t="s">
        <v>61</v>
      </c>
      <c r="D3350" s="34" t="s">
        <v>67</v>
      </c>
      <c r="E3350" s="74"/>
      <c r="F3350" s="74"/>
      <c r="G3350" s="74"/>
      <c r="H3350" s="74"/>
      <c r="I3350" s="54"/>
      <c r="J3350" s="50"/>
      <c r="K3350" s="54"/>
      <c r="L3350" s="55"/>
      <c r="M3350" s="75"/>
      <c r="N3350" s="75"/>
      <c r="O3350" s="74"/>
      <c r="P3350" s="74"/>
      <c r="Q3350" s="57">
        <f t="shared" si="1269"/>
        <v>0</v>
      </c>
      <c r="R3350" s="74"/>
      <c r="S3350" s="53">
        <f t="shared" si="1270"/>
        <v>0</v>
      </c>
      <c r="T3350" s="58"/>
      <c r="U3350" s="58"/>
      <c r="V3350" s="53">
        <f t="shared" si="1271"/>
        <v>0</v>
      </c>
      <c r="W3350" s="75"/>
      <c r="X3350" s="76"/>
    </row>
    <row r="3351" spans="1:28" s="35" customFormat="1" ht="15.75" x14ac:dyDescent="0.25">
      <c r="A3351" s="72" t="s">
        <v>300</v>
      </c>
      <c r="B3351" s="33" t="s">
        <v>330</v>
      </c>
      <c r="C3351" s="79" t="s">
        <v>62</v>
      </c>
      <c r="D3351" s="34" t="s">
        <v>66</v>
      </c>
      <c r="E3351" s="74"/>
      <c r="F3351" s="74"/>
      <c r="G3351" s="74"/>
      <c r="H3351" s="74"/>
      <c r="I3351" s="54"/>
      <c r="J3351" s="50"/>
      <c r="K3351" s="54"/>
      <c r="L3351" s="55"/>
      <c r="M3351" s="75"/>
      <c r="N3351" s="75"/>
      <c r="O3351" s="74"/>
      <c r="P3351" s="74"/>
      <c r="Q3351" s="57">
        <f t="shared" si="1269"/>
        <v>0</v>
      </c>
      <c r="R3351" s="74"/>
      <c r="S3351" s="53">
        <f t="shared" si="1270"/>
        <v>0</v>
      </c>
      <c r="T3351" s="58"/>
      <c r="U3351" s="58"/>
      <c r="V3351" s="53">
        <f t="shared" si="1271"/>
        <v>0</v>
      </c>
      <c r="W3351" s="75"/>
      <c r="X3351" s="76"/>
    </row>
    <row r="3352" spans="1:28" s="35" customFormat="1" ht="15.75" x14ac:dyDescent="0.25">
      <c r="A3352" s="72" t="s">
        <v>300</v>
      </c>
      <c r="B3352" s="33" t="s">
        <v>330</v>
      </c>
      <c r="C3352" s="79" t="s">
        <v>63</v>
      </c>
      <c r="D3352" s="34" t="s">
        <v>52</v>
      </c>
      <c r="E3352" s="74"/>
      <c r="F3352" s="74"/>
      <c r="G3352" s="74"/>
      <c r="H3352" s="74"/>
      <c r="I3352" s="54"/>
      <c r="J3352" s="50"/>
      <c r="K3352" s="54"/>
      <c r="L3352" s="55"/>
      <c r="M3352" s="75"/>
      <c r="N3352" s="75"/>
      <c r="O3352" s="74"/>
      <c r="P3352" s="74"/>
      <c r="Q3352" s="57">
        <f t="shared" si="1269"/>
        <v>0</v>
      </c>
      <c r="R3352" s="74"/>
      <c r="S3352" s="53">
        <f t="shared" si="1270"/>
        <v>0</v>
      </c>
      <c r="T3352" s="58"/>
      <c r="U3352" s="58"/>
      <c r="V3352" s="53">
        <f t="shared" si="1271"/>
        <v>0</v>
      </c>
      <c r="W3352" s="75"/>
      <c r="X3352" s="76"/>
    </row>
    <row r="3353" spans="1:28" s="35" customFormat="1" ht="15.75" x14ac:dyDescent="0.25">
      <c r="A3353" s="72" t="s">
        <v>300</v>
      </c>
      <c r="B3353" s="33" t="s">
        <v>330</v>
      </c>
      <c r="C3353" s="79" t="s">
        <v>64</v>
      </c>
      <c r="D3353" s="34" t="s">
        <v>55</v>
      </c>
      <c r="E3353" s="74"/>
      <c r="F3353" s="74"/>
      <c r="G3353" s="74"/>
      <c r="H3353" s="74"/>
      <c r="I3353" s="54"/>
      <c r="J3353" s="50"/>
      <c r="K3353" s="54"/>
      <c r="L3353" s="55"/>
      <c r="M3353" s="75"/>
      <c r="N3353" s="75"/>
      <c r="O3353" s="74"/>
      <c r="P3353" s="74"/>
      <c r="Q3353" s="57">
        <f t="shared" si="1269"/>
        <v>0</v>
      </c>
      <c r="R3353" s="74"/>
      <c r="S3353" s="53">
        <f t="shared" si="1270"/>
        <v>0</v>
      </c>
      <c r="T3353" s="58"/>
      <c r="U3353" s="58"/>
      <c r="V3353" s="53">
        <f t="shared" si="1271"/>
        <v>0</v>
      </c>
      <c r="W3353" s="75"/>
      <c r="X3353" s="76"/>
    </row>
    <row r="3354" spans="1:28" s="35" customFormat="1" ht="15.75" x14ac:dyDescent="0.25">
      <c r="A3354" s="72" t="s">
        <v>300</v>
      </c>
      <c r="B3354" s="33" t="s">
        <v>330</v>
      </c>
      <c r="C3354" s="79" t="s">
        <v>65</v>
      </c>
      <c r="D3354" s="34" t="s">
        <v>71</v>
      </c>
      <c r="E3354" s="74"/>
      <c r="F3354" s="74"/>
      <c r="G3354" s="74"/>
      <c r="H3354" s="74"/>
      <c r="I3354" s="54"/>
      <c r="J3354" s="50"/>
      <c r="K3354" s="54"/>
      <c r="L3354" s="55"/>
      <c r="M3354" s="75"/>
      <c r="N3354" s="75"/>
      <c r="O3354" s="74"/>
      <c r="P3354" s="74"/>
      <c r="Q3354" s="57">
        <f t="shared" si="1269"/>
        <v>0</v>
      </c>
      <c r="R3354" s="74"/>
      <c r="S3354" s="53">
        <f t="shared" si="1270"/>
        <v>0</v>
      </c>
      <c r="T3354" s="58"/>
      <c r="U3354" s="58"/>
      <c r="V3354" s="53">
        <f t="shared" si="1271"/>
        <v>0</v>
      </c>
      <c r="W3354" s="75"/>
      <c r="X3354" s="76"/>
    </row>
    <row r="3355" spans="1:28" s="35" customFormat="1" ht="31.5" x14ac:dyDescent="0.25">
      <c r="A3355" s="72" t="s">
        <v>300</v>
      </c>
      <c r="B3355" s="22" t="s">
        <v>331</v>
      </c>
      <c r="C3355" s="73" t="s">
        <v>102</v>
      </c>
      <c r="D3355" s="32" t="s">
        <v>30</v>
      </c>
      <c r="E3355" s="61">
        <f>SUM(E3356:E3372)</f>
        <v>1070</v>
      </c>
      <c r="F3355" s="61">
        <f>SUM(F3356:F3372)</f>
        <v>624</v>
      </c>
      <c r="G3355" s="61">
        <f>SUM(G3356:G3372)</f>
        <v>723</v>
      </c>
      <c r="H3355" s="61">
        <f>SUM(H3356:H3372)</f>
        <v>723</v>
      </c>
      <c r="I3355" s="120">
        <f>SUM(I3356:I3372)</f>
        <v>99</v>
      </c>
      <c r="J3355" s="50">
        <f>ROUND(I3355/F3355*100,2)</f>
        <v>15.87</v>
      </c>
      <c r="K3355" s="120">
        <f>SUM(K3356:K3372)</f>
        <v>0</v>
      </c>
      <c r="L3355" s="61">
        <f>SUM(L3356:L3372)</f>
        <v>0</v>
      </c>
      <c r="M3355" s="61"/>
      <c r="N3355" s="61"/>
      <c r="O3355" s="61">
        <f t="shared" ref="O3355:V3355" si="1272">SUM(O3356:O3370)</f>
        <v>0</v>
      </c>
      <c r="P3355" s="61">
        <f t="shared" si="1272"/>
        <v>0</v>
      </c>
      <c r="Q3355" s="120">
        <f t="shared" si="1272"/>
        <v>0</v>
      </c>
      <c r="R3355" s="61">
        <f t="shared" si="1272"/>
        <v>0</v>
      </c>
      <c r="S3355" s="61">
        <f t="shared" si="1272"/>
        <v>0</v>
      </c>
      <c r="T3355" s="137">
        <f t="shared" si="1272"/>
        <v>0</v>
      </c>
      <c r="U3355" s="137">
        <f t="shared" si="1272"/>
        <v>0</v>
      </c>
      <c r="V3355" s="61">
        <f t="shared" si="1272"/>
        <v>0</v>
      </c>
      <c r="W3355" s="61"/>
      <c r="X3355" s="76"/>
    </row>
    <row r="3356" spans="1:28" s="35" customFormat="1" ht="15.75" x14ac:dyDescent="0.25">
      <c r="A3356" s="72" t="s">
        <v>300</v>
      </c>
      <c r="B3356" s="33" t="s">
        <v>331</v>
      </c>
      <c r="C3356" s="73" t="s">
        <v>79</v>
      </c>
      <c r="D3356" s="43" t="s">
        <v>77</v>
      </c>
      <c r="E3356" s="74"/>
      <c r="F3356" s="74"/>
      <c r="G3356" s="74"/>
      <c r="H3356" s="74"/>
      <c r="I3356" s="50"/>
      <c r="J3356" s="50"/>
      <c r="K3356" s="54"/>
      <c r="L3356" s="55"/>
      <c r="M3356" s="75"/>
      <c r="N3356" s="75"/>
      <c r="O3356" s="74"/>
      <c r="P3356" s="74"/>
      <c r="Q3356" s="57">
        <f t="shared" ref="Q3356:Q3370" si="1273">O3356-P3356</f>
        <v>0</v>
      </c>
      <c r="R3356" s="74"/>
      <c r="S3356" s="53">
        <f>ROUND(R3356/12*3,0)</f>
        <v>0</v>
      </c>
      <c r="T3356" s="58"/>
      <c r="U3356" s="58"/>
      <c r="V3356" s="53">
        <f t="shared" ref="V3356:V3370" si="1274">T3356-U3356</f>
        <v>0</v>
      </c>
      <c r="W3356" s="75"/>
      <c r="X3356" s="76"/>
      <c r="Y3356" s="177"/>
      <c r="Z3356" s="177"/>
      <c r="AA3356" s="177"/>
      <c r="AB3356" s="177"/>
    </row>
    <row r="3357" spans="1:28" s="35" customFormat="1" ht="15.75" x14ac:dyDescent="0.25">
      <c r="A3357" s="72" t="s">
        <v>300</v>
      </c>
      <c r="B3357" s="33" t="s">
        <v>331</v>
      </c>
      <c r="C3357" s="73" t="s">
        <v>80</v>
      </c>
      <c r="D3357" s="43" t="s">
        <v>78</v>
      </c>
      <c r="E3357" s="74"/>
      <c r="F3357" s="74"/>
      <c r="G3357" s="74"/>
      <c r="H3357" s="74"/>
      <c r="I3357" s="54"/>
      <c r="J3357" s="50"/>
      <c r="K3357" s="54"/>
      <c r="L3357" s="55"/>
      <c r="M3357" s="75"/>
      <c r="N3357" s="75"/>
      <c r="O3357" s="74"/>
      <c r="P3357" s="74"/>
      <c r="Q3357" s="57">
        <f t="shared" si="1273"/>
        <v>0</v>
      </c>
      <c r="R3357" s="74"/>
      <c r="S3357" s="53">
        <f>ROUND(R3357/12*3,0)</f>
        <v>0</v>
      </c>
      <c r="T3357" s="58"/>
      <c r="U3357" s="58"/>
      <c r="V3357" s="53">
        <f t="shared" si="1274"/>
        <v>0</v>
      </c>
      <c r="W3357" s="75"/>
      <c r="X3357" s="76"/>
      <c r="Y3357" s="177"/>
      <c r="Z3357" s="177"/>
    </row>
    <row r="3358" spans="1:28" s="35" customFormat="1" ht="15.75" x14ac:dyDescent="0.25">
      <c r="A3358" s="72" t="s">
        <v>300</v>
      </c>
      <c r="B3358" s="33" t="s">
        <v>331</v>
      </c>
      <c r="C3358" s="73" t="s">
        <v>82</v>
      </c>
      <c r="D3358" s="34" t="s">
        <v>81</v>
      </c>
      <c r="E3358" s="74"/>
      <c r="F3358" s="74"/>
      <c r="G3358" s="74"/>
      <c r="H3358" s="74"/>
      <c r="I3358" s="54"/>
      <c r="J3358" s="50"/>
      <c r="K3358" s="54"/>
      <c r="L3358" s="55"/>
      <c r="M3358" s="75"/>
      <c r="N3358" s="75"/>
      <c r="O3358" s="74"/>
      <c r="P3358" s="74"/>
      <c r="Q3358" s="57">
        <f t="shared" si="1273"/>
        <v>0</v>
      </c>
      <c r="R3358" s="74"/>
      <c r="S3358" s="53">
        <f>ROUND(R3358/12*4,0)</f>
        <v>0</v>
      </c>
      <c r="T3358" s="58"/>
      <c r="U3358" s="58"/>
      <c r="V3358" s="53">
        <f t="shared" si="1274"/>
        <v>0</v>
      </c>
      <c r="W3358" s="75"/>
      <c r="X3358" s="76"/>
    </row>
    <row r="3359" spans="1:28" s="35" customFormat="1" ht="31.5" x14ac:dyDescent="0.25">
      <c r="A3359" s="72" t="s">
        <v>300</v>
      </c>
      <c r="B3359" s="33" t="s">
        <v>331</v>
      </c>
      <c r="C3359" s="73" t="s">
        <v>84</v>
      </c>
      <c r="D3359" s="43" t="s">
        <v>83</v>
      </c>
      <c r="E3359" s="53">
        <v>1070</v>
      </c>
      <c r="F3359" s="53">
        <f>ROUND(E3359/12*7,0)</f>
        <v>624</v>
      </c>
      <c r="G3359" s="59">
        <v>723</v>
      </c>
      <c r="H3359" s="99">
        <v>723</v>
      </c>
      <c r="I3359" s="119">
        <f>G3359-F3359</f>
        <v>99</v>
      </c>
      <c r="J3359" s="55">
        <f>ROUND(I3359/F3359*100,2)</f>
        <v>15.87</v>
      </c>
      <c r="K3359" s="54"/>
      <c r="L3359" s="55"/>
      <c r="M3359" s="75"/>
      <c r="N3359" s="75"/>
      <c r="O3359" s="74"/>
      <c r="P3359" s="74"/>
      <c r="Q3359" s="57">
        <f t="shared" si="1273"/>
        <v>0</v>
      </c>
      <c r="R3359" s="74"/>
      <c r="S3359" s="53">
        <f t="shared" ref="S3359:S3370" si="1275">ROUND(R3359/12*3,0)</f>
        <v>0</v>
      </c>
      <c r="T3359" s="58"/>
      <c r="U3359" s="58"/>
      <c r="V3359" s="53">
        <f t="shared" si="1274"/>
        <v>0</v>
      </c>
      <c r="W3359" s="75"/>
      <c r="X3359" s="76"/>
    </row>
    <row r="3360" spans="1:28" s="35" customFormat="1" ht="15.75" x14ac:dyDescent="0.25">
      <c r="A3360" s="72" t="s">
        <v>300</v>
      </c>
      <c r="B3360" s="33" t="s">
        <v>331</v>
      </c>
      <c r="C3360" s="73" t="s">
        <v>95</v>
      </c>
      <c r="D3360" s="43" t="s">
        <v>96</v>
      </c>
      <c r="E3360" s="74"/>
      <c r="F3360" s="74"/>
      <c r="G3360" s="74"/>
      <c r="H3360" s="74"/>
      <c r="I3360" s="119"/>
      <c r="J3360" s="55"/>
      <c r="K3360" s="119"/>
      <c r="L3360" s="55"/>
      <c r="M3360" s="75"/>
      <c r="N3360" s="75"/>
      <c r="O3360" s="74"/>
      <c r="P3360" s="74"/>
      <c r="Q3360" s="59">
        <f t="shared" si="1273"/>
        <v>0</v>
      </c>
      <c r="R3360" s="74"/>
      <c r="S3360" s="53">
        <f t="shared" si="1275"/>
        <v>0</v>
      </c>
      <c r="T3360" s="53"/>
      <c r="U3360" s="53"/>
      <c r="V3360" s="53">
        <f t="shared" si="1274"/>
        <v>0</v>
      </c>
      <c r="W3360" s="75"/>
      <c r="X3360" s="76"/>
    </row>
    <row r="3361" spans="1:24" s="35" customFormat="1" ht="31.5" x14ac:dyDescent="0.25">
      <c r="A3361" s="72" t="s">
        <v>300</v>
      </c>
      <c r="B3361" s="33" t="s">
        <v>331</v>
      </c>
      <c r="C3361" s="73" t="s">
        <v>86</v>
      </c>
      <c r="D3361" s="43" t="s">
        <v>85</v>
      </c>
      <c r="E3361" s="53"/>
      <c r="F3361" s="53"/>
      <c r="G3361" s="53"/>
      <c r="H3361" s="53"/>
      <c r="I3361" s="119"/>
      <c r="J3361" s="55"/>
      <c r="K3361" s="54"/>
      <c r="L3361" s="55"/>
      <c r="M3361" s="75"/>
      <c r="N3361" s="75"/>
      <c r="O3361" s="74"/>
      <c r="P3361" s="74"/>
      <c r="Q3361" s="57">
        <f t="shared" si="1273"/>
        <v>0</v>
      </c>
      <c r="R3361" s="74"/>
      <c r="S3361" s="53">
        <f t="shared" si="1275"/>
        <v>0</v>
      </c>
      <c r="T3361" s="58"/>
      <c r="U3361" s="58"/>
      <c r="V3361" s="53">
        <f t="shared" si="1274"/>
        <v>0</v>
      </c>
      <c r="W3361" s="75"/>
      <c r="X3361" s="76"/>
    </row>
    <row r="3362" spans="1:24" s="35" customFormat="1" ht="31.5" x14ac:dyDescent="0.25">
      <c r="A3362" s="72" t="s">
        <v>300</v>
      </c>
      <c r="B3362" s="33" t="s">
        <v>331</v>
      </c>
      <c r="C3362" s="73" t="s">
        <v>102</v>
      </c>
      <c r="D3362" s="39" t="s">
        <v>351</v>
      </c>
      <c r="E3362" s="74"/>
      <c r="F3362" s="74"/>
      <c r="G3362" s="74"/>
      <c r="H3362" s="74"/>
      <c r="I3362" s="54"/>
      <c r="J3362" s="50"/>
      <c r="K3362" s="54"/>
      <c r="L3362" s="55"/>
      <c r="M3362" s="75"/>
      <c r="N3362" s="75"/>
      <c r="O3362" s="74"/>
      <c r="P3362" s="74"/>
      <c r="Q3362" s="57">
        <f t="shared" si="1273"/>
        <v>0</v>
      </c>
      <c r="R3362" s="74"/>
      <c r="S3362" s="53">
        <f t="shared" si="1275"/>
        <v>0</v>
      </c>
      <c r="T3362" s="58"/>
      <c r="U3362" s="58"/>
      <c r="V3362" s="53">
        <f t="shared" si="1274"/>
        <v>0</v>
      </c>
      <c r="W3362" s="75"/>
      <c r="X3362" s="76"/>
    </row>
    <row r="3363" spans="1:24" s="35" customFormat="1" ht="15.75" x14ac:dyDescent="0.25">
      <c r="A3363" s="72" t="s">
        <v>300</v>
      </c>
      <c r="B3363" s="33" t="s">
        <v>331</v>
      </c>
      <c r="C3363" s="73" t="s">
        <v>89</v>
      </c>
      <c r="D3363" s="43" t="s">
        <v>88</v>
      </c>
      <c r="E3363" s="74"/>
      <c r="F3363" s="74"/>
      <c r="G3363" s="74"/>
      <c r="H3363" s="74"/>
      <c r="I3363" s="54"/>
      <c r="J3363" s="50"/>
      <c r="K3363" s="54"/>
      <c r="L3363" s="55"/>
      <c r="M3363" s="75"/>
      <c r="N3363" s="75"/>
      <c r="O3363" s="74"/>
      <c r="P3363" s="74"/>
      <c r="Q3363" s="57">
        <f t="shared" si="1273"/>
        <v>0</v>
      </c>
      <c r="R3363" s="74"/>
      <c r="S3363" s="53">
        <f t="shared" si="1275"/>
        <v>0</v>
      </c>
      <c r="T3363" s="58"/>
      <c r="U3363" s="58"/>
      <c r="V3363" s="53">
        <f t="shared" si="1274"/>
        <v>0</v>
      </c>
      <c r="W3363" s="75"/>
      <c r="X3363" s="76"/>
    </row>
    <row r="3364" spans="1:24" s="35" customFormat="1" ht="15.75" x14ac:dyDescent="0.25">
      <c r="A3364" s="72" t="s">
        <v>300</v>
      </c>
      <c r="B3364" s="33" t="s">
        <v>331</v>
      </c>
      <c r="C3364" s="73" t="s">
        <v>91</v>
      </c>
      <c r="D3364" s="43" t="s">
        <v>90</v>
      </c>
      <c r="E3364" s="74"/>
      <c r="F3364" s="53"/>
      <c r="G3364" s="74"/>
      <c r="H3364" s="74"/>
      <c r="I3364" s="54"/>
      <c r="J3364" s="54"/>
      <c r="K3364" s="54"/>
      <c r="L3364" s="55"/>
      <c r="M3364" s="75"/>
      <c r="N3364" s="75"/>
      <c r="O3364" s="74"/>
      <c r="P3364" s="74"/>
      <c r="Q3364" s="57">
        <f t="shared" si="1273"/>
        <v>0</v>
      </c>
      <c r="R3364" s="74"/>
      <c r="S3364" s="53">
        <f t="shared" si="1275"/>
        <v>0</v>
      </c>
      <c r="T3364" s="58"/>
      <c r="U3364" s="58"/>
      <c r="V3364" s="53">
        <f t="shared" si="1274"/>
        <v>0</v>
      </c>
      <c r="W3364" s="75"/>
      <c r="X3364" s="76"/>
    </row>
    <row r="3365" spans="1:24" s="35" customFormat="1" ht="15.75" x14ac:dyDescent="0.25">
      <c r="A3365" s="72" t="s">
        <v>300</v>
      </c>
      <c r="B3365" s="33" t="s">
        <v>331</v>
      </c>
      <c r="C3365" s="73" t="s">
        <v>94</v>
      </c>
      <c r="D3365" s="43" t="s">
        <v>97</v>
      </c>
      <c r="E3365" s="74"/>
      <c r="F3365" s="74"/>
      <c r="G3365" s="74"/>
      <c r="H3365" s="74"/>
      <c r="I3365" s="54"/>
      <c r="J3365" s="50"/>
      <c r="K3365" s="54"/>
      <c r="L3365" s="55"/>
      <c r="M3365" s="75"/>
      <c r="N3365" s="75"/>
      <c r="O3365" s="74"/>
      <c r="P3365" s="74"/>
      <c r="Q3365" s="57">
        <f t="shared" si="1273"/>
        <v>0</v>
      </c>
      <c r="R3365" s="74"/>
      <c r="S3365" s="53">
        <f t="shared" si="1275"/>
        <v>0</v>
      </c>
      <c r="T3365" s="58"/>
      <c r="U3365" s="58"/>
      <c r="V3365" s="53">
        <f t="shared" si="1274"/>
        <v>0</v>
      </c>
      <c r="W3365" s="75"/>
      <c r="X3365" s="76"/>
    </row>
    <row r="3366" spans="1:24" s="35" customFormat="1" ht="15.75" x14ac:dyDescent="0.25">
      <c r="A3366" s="72" t="s">
        <v>300</v>
      </c>
      <c r="B3366" s="33" t="s">
        <v>331</v>
      </c>
      <c r="C3366" s="73" t="s">
        <v>93</v>
      </c>
      <c r="D3366" s="43" t="s">
        <v>92</v>
      </c>
      <c r="E3366" s="74"/>
      <c r="F3366" s="74"/>
      <c r="G3366" s="74"/>
      <c r="H3366" s="74"/>
      <c r="I3366" s="54"/>
      <c r="J3366" s="50"/>
      <c r="K3366" s="54"/>
      <c r="L3366" s="55"/>
      <c r="M3366" s="75"/>
      <c r="N3366" s="75"/>
      <c r="O3366" s="74"/>
      <c r="P3366" s="74"/>
      <c r="Q3366" s="57">
        <f t="shared" si="1273"/>
        <v>0</v>
      </c>
      <c r="R3366" s="74"/>
      <c r="S3366" s="53">
        <f t="shared" si="1275"/>
        <v>0</v>
      </c>
      <c r="T3366" s="58"/>
      <c r="U3366" s="58"/>
      <c r="V3366" s="53">
        <f t="shared" si="1274"/>
        <v>0</v>
      </c>
      <c r="W3366" s="75"/>
      <c r="X3366" s="76"/>
    </row>
    <row r="3367" spans="1:24" s="35" customFormat="1" ht="31.5" x14ac:dyDescent="0.25">
      <c r="A3367" s="72" t="s">
        <v>300</v>
      </c>
      <c r="B3367" s="33" t="s">
        <v>331</v>
      </c>
      <c r="C3367" s="73" t="s">
        <v>98</v>
      </c>
      <c r="D3367" s="34" t="s">
        <v>99</v>
      </c>
      <c r="E3367" s="74"/>
      <c r="F3367" s="74"/>
      <c r="G3367" s="74"/>
      <c r="H3367" s="74"/>
      <c r="I3367" s="54"/>
      <c r="J3367" s="50"/>
      <c r="K3367" s="54"/>
      <c r="L3367" s="55"/>
      <c r="M3367" s="75"/>
      <c r="N3367" s="75"/>
      <c r="O3367" s="74"/>
      <c r="P3367" s="74"/>
      <c r="Q3367" s="57">
        <f t="shared" si="1273"/>
        <v>0</v>
      </c>
      <c r="R3367" s="74"/>
      <c r="S3367" s="53">
        <f t="shared" si="1275"/>
        <v>0</v>
      </c>
      <c r="T3367" s="58"/>
      <c r="U3367" s="58"/>
      <c r="V3367" s="53">
        <f t="shared" si="1274"/>
        <v>0</v>
      </c>
      <c r="W3367" s="75"/>
      <c r="X3367" s="76"/>
    </row>
    <row r="3368" spans="1:24" s="35" customFormat="1" ht="15.75" x14ac:dyDescent="0.25">
      <c r="A3368" s="72" t="s">
        <v>300</v>
      </c>
      <c r="B3368" s="33" t="s">
        <v>331</v>
      </c>
      <c r="C3368" s="73" t="s">
        <v>100</v>
      </c>
      <c r="D3368" s="34" t="s">
        <v>101</v>
      </c>
      <c r="E3368" s="74"/>
      <c r="F3368" s="74"/>
      <c r="G3368" s="74"/>
      <c r="H3368" s="74"/>
      <c r="I3368" s="54"/>
      <c r="J3368" s="50"/>
      <c r="K3368" s="54"/>
      <c r="L3368" s="55"/>
      <c r="M3368" s="75"/>
      <c r="N3368" s="75"/>
      <c r="O3368" s="74"/>
      <c r="P3368" s="74"/>
      <c r="Q3368" s="57">
        <f t="shared" si="1273"/>
        <v>0</v>
      </c>
      <c r="R3368" s="74"/>
      <c r="S3368" s="53">
        <f t="shared" si="1275"/>
        <v>0</v>
      </c>
      <c r="T3368" s="58"/>
      <c r="U3368" s="58"/>
      <c r="V3368" s="53">
        <f t="shared" si="1274"/>
        <v>0</v>
      </c>
      <c r="W3368" s="75"/>
      <c r="X3368" s="76"/>
    </row>
    <row r="3369" spans="1:24" s="35" customFormat="1" ht="47.25" x14ac:dyDescent="0.25">
      <c r="A3369" s="72" t="s">
        <v>300</v>
      </c>
      <c r="B3369" s="33" t="s">
        <v>331</v>
      </c>
      <c r="C3369" s="73" t="s">
        <v>102</v>
      </c>
      <c r="D3369" s="39" t="s">
        <v>87</v>
      </c>
      <c r="E3369" s="74"/>
      <c r="F3369" s="74"/>
      <c r="G3369" s="74"/>
      <c r="H3369" s="74"/>
      <c r="I3369" s="54"/>
      <c r="J3369" s="50"/>
      <c r="K3369" s="54"/>
      <c r="L3369" s="55"/>
      <c r="M3369" s="75"/>
      <c r="N3369" s="75"/>
      <c r="O3369" s="74"/>
      <c r="P3369" s="74"/>
      <c r="Q3369" s="57">
        <f t="shared" si="1273"/>
        <v>0</v>
      </c>
      <c r="R3369" s="74"/>
      <c r="S3369" s="53">
        <f t="shared" si="1275"/>
        <v>0</v>
      </c>
      <c r="T3369" s="58"/>
      <c r="U3369" s="58"/>
      <c r="V3369" s="53">
        <f t="shared" si="1274"/>
        <v>0</v>
      </c>
      <c r="W3369" s="75"/>
      <c r="X3369" s="76"/>
    </row>
    <row r="3370" spans="1:24" s="35" customFormat="1" ht="37.5" customHeight="1" x14ac:dyDescent="0.25">
      <c r="A3370" s="72" t="s">
        <v>300</v>
      </c>
      <c r="B3370" s="33" t="s">
        <v>331</v>
      </c>
      <c r="C3370" s="73" t="s">
        <v>102</v>
      </c>
      <c r="D3370" s="39" t="s">
        <v>103</v>
      </c>
      <c r="E3370" s="74"/>
      <c r="F3370" s="74"/>
      <c r="G3370" s="74"/>
      <c r="H3370" s="74"/>
      <c r="I3370" s="54"/>
      <c r="J3370" s="50"/>
      <c r="K3370" s="54"/>
      <c r="L3370" s="55"/>
      <c r="M3370" s="75"/>
      <c r="N3370" s="75"/>
      <c r="O3370" s="74"/>
      <c r="P3370" s="74"/>
      <c r="Q3370" s="57">
        <f t="shared" si="1273"/>
        <v>0</v>
      </c>
      <c r="R3370" s="74"/>
      <c r="S3370" s="53">
        <f t="shared" si="1275"/>
        <v>0</v>
      </c>
      <c r="T3370" s="58"/>
      <c r="U3370" s="58"/>
      <c r="V3370" s="53">
        <f t="shared" si="1274"/>
        <v>0</v>
      </c>
      <c r="W3370" s="75"/>
      <c r="X3370" s="76"/>
    </row>
    <row r="3371" spans="1:24" s="35" customFormat="1" ht="31.5" x14ac:dyDescent="0.25">
      <c r="A3371" s="72" t="s">
        <v>300</v>
      </c>
      <c r="B3371" s="33" t="s">
        <v>331</v>
      </c>
      <c r="C3371" s="23" t="s">
        <v>361</v>
      </c>
      <c r="D3371" s="39" t="s">
        <v>362</v>
      </c>
      <c r="E3371" s="74"/>
      <c r="F3371" s="74"/>
      <c r="G3371" s="74"/>
      <c r="H3371" s="74"/>
      <c r="I3371" s="54"/>
      <c r="J3371" s="50"/>
      <c r="K3371" s="54"/>
      <c r="L3371" s="55"/>
      <c r="M3371" s="75"/>
      <c r="N3371" s="75"/>
      <c r="O3371" s="74"/>
      <c r="P3371" s="74"/>
      <c r="Q3371" s="57"/>
      <c r="R3371" s="74"/>
      <c r="S3371" s="53"/>
      <c r="T3371" s="58"/>
      <c r="U3371" s="58"/>
      <c r="V3371" s="53"/>
      <c r="W3371" s="75"/>
      <c r="X3371" s="76"/>
    </row>
    <row r="3372" spans="1:24" s="35" customFormat="1" ht="15.75" x14ac:dyDescent="0.25">
      <c r="A3372" s="72" t="s">
        <v>300</v>
      </c>
      <c r="B3372" s="33" t="s">
        <v>331</v>
      </c>
      <c r="C3372" s="23" t="s">
        <v>364</v>
      </c>
      <c r="D3372" s="39" t="s">
        <v>363</v>
      </c>
      <c r="E3372" s="74"/>
      <c r="F3372" s="74"/>
      <c r="G3372" s="74"/>
      <c r="H3372" s="74"/>
      <c r="I3372" s="54"/>
      <c r="J3372" s="50"/>
      <c r="K3372" s="54"/>
      <c r="L3372" s="55"/>
      <c r="M3372" s="75"/>
      <c r="N3372" s="75"/>
      <c r="O3372" s="74"/>
      <c r="P3372" s="74"/>
      <c r="Q3372" s="57"/>
      <c r="R3372" s="74"/>
      <c r="S3372" s="53"/>
      <c r="T3372" s="58"/>
      <c r="U3372" s="58"/>
      <c r="V3372" s="53"/>
      <c r="W3372" s="75"/>
      <c r="X3372" s="76"/>
    </row>
    <row r="3373" spans="1:24" s="35" customFormat="1" ht="15.75" x14ac:dyDescent="0.25">
      <c r="A3373" s="72" t="s">
        <v>300</v>
      </c>
      <c r="B3373" s="21">
        <v>2</v>
      </c>
      <c r="C3373" s="73" t="s">
        <v>102</v>
      </c>
      <c r="D3373" s="40" t="s">
        <v>31</v>
      </c>
      <c r="E3373" s="68">
        <f t="shared" ref="E3373:K3373" si="1276">E3374+E3380+E3434</f>
        <v>2065691</v>
      </c>
      <c r="F3373" s="68">
        <f t="shared" si="1276"/>
        <v>1209151</v>
      </c>
      <c r="G3373" s="68">
        <f t="shared" si="1276"/>
        <v>1208407</v>
      </c>
      <c r="H3373" s="68">
        <f t="shared" si="1276"/>
        <v>1208407</v>
      </c>
      <c r="I3373" s="126">
        <f t="shared" si="1276"/>
        <v>0</v>
      </c>
      <c r="J3373" s="126">
        <f t="shared" si="1276"/>
        <v>0</v>
      </c>
      <c r="K3373" s="126">
        <f t="shared" si="1276"/>
        <v>-744</v>
      </c>
      <c r="L3373" s="55">
        <f>ROUND(K3373*100/-F3373,2)</f>
        <v>0.06</v>
      </c>
      <c r="M3373" s="64"/>
      <c r="N3373" s="49">
        <f>ROUND(M3373/12*7,2)</f>
        <v>0</v>
      </c>
      <c r="O3373" s="68">
        <f t="shared" ref="O3373:V3373" si="1277">O3374+O3380+O3434</f>
        <v>0</v>
      </c>
      <c r="P3373" s="68">
        <f t="shared" si="1277"/>
        <v>0</v>
      </c>
      <c r="Q3373" s="126">
        <f t="shared" si="1277"/>
        <v>0</v>
      </c>
      <c r="R3373" s="68">
        <f t="shared" si="1277"/>
        <v>171</v>
      </c>
      <c r="S3373" s="64">
        <f t="shared" si="1277"/>
        <v>100</v>
      </c>
      <c r="T3373" s="136">
        <f t="shared" si="1277"/>
        <v>97</v>
      </c>
      <c r="U3373" s="136">
        <f t="shared" si="1277"/>
        <v>97</v>
      </c>
      <c r="V3373" s="53">
        <f t="shared" si="1277"/>
        <v>0</v>
      </c>
      <c r="W3373" s="74"/>
      <c r="X3373" s="76"/>
    </row>
    <row r="3374" spans="1:24" s="35" customFormat="1" ht="15.75" x14ac:dyDescent="0.25">
      <c r="A3374" s="72" t="s">
        <v>300</v>
      </c>
      <c r="B3374" s="22" t="s">
        <v>332</v>
      </c>
      <c r="C3374" s="73" t="s">
        <v>102</v>
      </c>
      <c r="D3374" s="32" t="s">
        <v>32</v>
      </c>
      <c r="E3374" s="64">
        <f t="shared" ref="E3374:L3374" si="1278">SUM(E3375:E3379)</f>
        <v>2054417</v>
      </c>
      <c r="F3374" s="64">
        <f t="shared" si="1278"/>
        <v>1198407</v>
      </c>
      <c r="G3374" s="64">
        <f t="shared" si="1278"/>
        <v>1198407</v>
      </c>
      <c r="H3374" s="64">
        <f t="shared" si="1278"/>
        <v>1198407</v>
      </c>
      <c r="I3374" s="126">
        <f t="shared" si="1278"/>
        <v>0</v>
      </c>
      <c r="J3374" s="126">
        <f t="shared" si="1278"/>
        <v>0</v>
      </c>
      <c r="K3374" s="126">
        <f t="shared" si="1278"/>
        <v>0</v>
      </c>
      <c r="L3374" s="64">
        <f t="shared" si="1278"/>
        <v>0</v>
      </c>
      <c r="M3374" s="64"/>
      <c r="N3374" s="64"/>
      <c r="O3374" s="64">
        <f t="shared" ref="O3374:V3374" si="1279">SUM(O3375:O3379)</f>
        <v>0</v>
      </c>
      <c r="P3374" s="64">
        <f t="shared" si="1279"/>
        <v>0</v>
      </c>
      <c r="Q3374" s="126">
        <f t="shared" si="1279"/>
        <v>0</v>
      </c>
      <c r="R3374" s="64">
        <f t="shared" si="1279"/>
        <v>171</v>
      </c>
      <c r="S3374" s="64">
        <f t="shared" si="1279"/>
        <v>100</v>
      </c>
      <c r="T3374" s="136">
        <f t="shared" si="1279"/>
        <v>97</v>
      </c>
      <c r="U3374" s="136">
        <f t="shared" si="1279"/>
        <v>97</v>
      </c>
      <c r="V3374" s="64">
        <f t="shared" si="1279"/>
        <v>0</v>
      </c>
      <c r="W3374" s="64"/>
      <c r="X3374" s="76"/>
    </row>
    <row r="3375" spans="1:24" s="35" customFormat="1" ht="15.75" x14ac:dyDescent="0.25">
      <c r="A3375" s="72" t="s">
        <v>300</v>
      </c>
      <c r="B3375" s="33" t="s">
        <v>332</v>
      </c>
      <c r="C3375" s="73" t="s">
        <v>109</v>
      </c>
      <c r="D3375" s="34" t="s">
        <v>106</v>
      </c>
      <c r="E3375" s="74"/>
      <c r="F3375" s="74"/>
      <c r="G3375" s="53"/>
      <c r="H3375" s="99"/>
      <c r="I3375" s="119"/>
      <c r="J3375" s="55"/>
      <c r="K3375" s="54"/>
      <c r="L3375" s="55"/>
      <c r="M3375" s="75"/>
      <c r="N3375" s="75"/>
      <c r="O3375" s="74"/>
      <c r="P3375" s="74"/>
      <c r="Q3375" s="57">
        <f>O3375-P3375</f>
        <v>0</v>
      </c>
      <c r="R3375" s="74"/>
      <c r="S3375" s="53">
        <f>ROUND(R3375/12*3,0)</f>
        <v>0</v>
      </c>
      <c r="T3375" s="58"/>
      <c r="U3375" s="58"/>
      <c r="V3375" s="53">
        <f>T3375-U3375</f>
        <v>0</v>
      </c>
      <c r="W3375" s="75"/>
      <c r="X3375" s="76"/>
    </row>
    <row r="3376" spans="1:24" s="35" customFormat="1" ht="31.5" x14ac:dyDescent="0.25">
      <c r="A3376" s="72" t="s">
        <v>300</v>
      </c>
      <c r="B3376" s="33" t="s">
        <v>332</v>
      </c>
      <c r="C3376" s="73" t="s">
        <v>110</v>
      </c>
      <c r="D3376" s="34" t="s">
        <v>114</v>
      </c>
      <c r="E3376" s="53">
        <v>2054417</v>
      </c>
      <c r="F3376" s="99">
        <f>171201*7</f>
        <v>1198407</v>
      </c>
      <c r="G3376" s="99">
        <f>171201*7</f>
        <v>1198407</v>
      </c>
      <c r="H3376" s="99">
        <f>171201*7</f>
        <v>1198407</v>
      </c>
      <c r="I3376" s="119"/>
      <c r="J3376" s="55"/>
      <c r="K3376" s="54"/>
      <c r="L3376" s="55"/>
      <c r="M3376" s="75"/>
      <c r="N3376" s="75"/>
      <c r="O3376" s="74"/>
      <c r="P3376" s="74"/>
      <c r="Q3376" s="57">
        <f>O3376-P3376</f>
        <v>0</v>
      </c>
      <c r="R3376" s="74">
        <v>171</v>
      </c>
      <c r="S3376" s="53">
        <f>ROUND(R3376/12*7,0)</f>
        <v>100</v>
      </c>
      <c r="T3376" s="58">
        <v>97</v>
      </c>
      <c r="U3376" s="58">
        <v>97</v>
      </c>
      <c r="V3376" s="53">
        <f>T3376-U3376</f>
        <v>0</v>
      </c>
      <c r="W3376" s="75"/>
      <c r="X3376" s="76"/>
    </row>
    <row r="3377" spans="1:24" s="35" customFormat="1" ht="15.75" x14ac:dyDescent="0.25">
      <c r="A3377" s="72" t="s">
        <v>300</v>
      </c>
      <c r="B3377" s="33" t="s">
        <v>332</v>
      </c>
      <c r="C3377" s="73" t="s">
        <v>111</v>
      </c>
      <c r="D3377" s="34" t="s">
        <v>115</v>
      </c>
      <c r="E3377" s="74"/>
      <c r="F3377" s="74"/>
      <c r="G3377" s="74"/>
      <c r="H3377" s="74"/>
      <c r="I3377" s="54"/>
      <c r="J3377" s="50"/>
      <c r="K3377" s="54"/>
      <c r="L3377" s="55"/>
      <c r="M3377" s="75"/>
      <c r="N3377" s="75"/>
      <c r="O3377" s="74"/>
      <c r="P3377" s="74"/>
      <c r="Q3377" s="57">
        <f>O3377-P3377</f>
        <v>0</v>
      </c>
      <c r="R3377" s="74"/>
      <c r="S3377" s="53">
        <f>ROUND(R3377/12*3,0)</f>
        <v>0</v>
      </c>
      <c r="T3377" s="58"/>
      <c r="U3377" s="58"/>
      <c r="V3377" s="53">
        <f>T3377-U3377</f>
        <v>0</v>
      </c>
      <c r="W3377" s="75"/>
      <c r="X3377" s="76"/>
    </row>
    <row r="3378" spans="1:24" s="35" customFormat="1" ht="23.25" customHeight="1" x14ac:dyDescent="0.25">
      <c r="A3378" s="72" t="s">
        <v>300</v>
      </c>
      <c r="B3378" s="33" t="s">
        <v>332</v>
      </c>
      <c r="C3378" s="73" t="s">
        <v>113</v>
      </c>
      <c r="D3378" s="34" t="s">
        <v>116</v>
      </c>
      <c r="E3378" s="74"/>
      <c r="F3378" s="74"/>
      <c r="G3378" s="74"/>
      <c r="H3378" s="74"/>
      <c r="I3378" s="119"/>
      <c r="J3378" s="50"/>
      <c r="K3378" s="119"/>
      <c r="L3378" s="55"/>
      <c r="M3378" s="75"/>
      <c r="N3378" s="75"/>
      <c r="O3378" s="74"/>
      <c r="P3378" s="74"/>
      <c r="Q3378" s="59">
        <f>O3378-P3378</f>
        <v>0</v>
      </c>
      <c r="R3378" s="74"/>
      <c r="S3378" s="53">
        <f>ROUND(R3378/12*3,0)</f>
        <v>0</v>
      </c>
      <c r="T3378" s="53"/>
      <c r="U3378" s="53"/>
      <c r="V3378" s="53">
        <f>T3378-U3378</f>
        <v>0</v>
      </c>
      <c r="W3378" s="75"/>
      <c r="X3378" s="76"/>
    </row>
    <row r="3379" spans="1:24" s="35" customFormat="1" ht="15.75" x14ac:dyDescent="0.25">
      <c r="A3379" s="72" t="s">
        <v>300</v>
      </c>
      <c r="B3379" s="33" t="s">
        <v>332</v>
      </c>
      <c r="C3379" s="73" t="s">
        <v>112</v>
      </c>
      <c r="D3379" s="34" t="s">
        <v>117</v>
      </c>
      <c r="E3379" s="74"/>
      <c r="F3379" s="74"/>
      <c r="G3379" s="74"/>
      <c r="H3379" s="74"/>
      <c r="I3379" s="119"/>
      <c r="J3379" s="50"/>
      <c r="K3379" s="119"/>
      <c r="L3379" s="55"/>
      <c r="M3379" s="75"/>
      <c r="N3379" s="75"/>
      <c r="O3379" s="74"/>
      <c r="P3379" s="74"/>
      <c r="Q3379" s="59">
        <f>O3379-P3379</f>
        <v>0</v>
      </c>
      <c r="R3379" s="74"/>
      <c r="S3379" s="53">
        <f>ROUND(R3379/12*3,0)</f>
        <v>0</v>
      </c>
      <c r="T3379" s="53"/>
      <c r="U3379" s="53"/>
      <c r="V3379" s="53">
        <f>T3379-U3379</f>
        <v>0</v>
      </c>
      <c r="W3379" s="75"/>
      <c r="X3379" s="76"/>
    </row>
    <row r="3380" spans="1:24" s="35" customFormat="1" ht="15.75" x14ac:dyDescent="0.25">
      <c r="A3380" s="72" t="s">
        <v>300</v>
      </c>
      <c r="B3380" s="22" t="s">
        <v>333</v>
      </c>
      <c r="C3380" s="73" t="s">
        <v>102</v>
      </c>
      <c r="D3380" s="41" t="s">
        <v>33</v>
      </c>
      <c r="E3380" s="64">
        <f t="shared" ref="E3380:L3380" si="1280">SUM(E3381:E3433)</f>
        <v>0</v>
      </c>
      <c r="F3380" s="64">
        <f t="shared" si="1280"/>
        <v>0</v>
      </c>
      <c r="G3380" s="64">
        <f t="shared" si="1280"/>
        <v>0</v>
      </c>
      <c r="H3380" s="64">
        <f t="shared" si="1280"/>
        <v>0</v>
      </c>
      <c r="I3380" s="126">
        <f t="shared" si="1280"/>
        <v>0</v>
      </c>
      <c r="J3380" s="126">
        <f t="shared" si="1280"/>
        <v>0</v>
      </c>
      <c r="K3380" s="126">
        <f t="shared" si="1280"/>
        <v>0</v>
      </c>
      <c r="L3380" s="64">
        <f t="shared" si="1280"/>
        <v>0</v>
      </c>
      <c r="M3380" s="64"/>
      <c r="N3380" s="64"/>
      <c r="O3380" s="64">
        <f t="shared" ref="O3380:V3380" si="1281">SUM(O3381:O3433)</f>
        <v>0</v>
      </c>
      <c r="P3380" s="64">
        <f t="shared" si="1281"/>
        <v>0</v>
      </c>
      <c r="Q3380" s="126">
        <f t="shared" si="1281"/>
        <v>0</v>
      </c>
      <c r="R3380" s="64">
        <f t="shared" si="1281"/>
        <v>0</v>
      </c>
      <c r="S3380" s="64">
        <f t="shared" si="1281"/>
        <v>0</v>
      </c>
      <c r="T3380" s="136">
        <f t="shared" si="1281"/>
        <v>0</v>
      </c>
      <c r="U3380" s="136">
        <f t="shared" si="1281"/>
        <v>0</v>
      </c>
      <c r="V3380" s="64">
        <f t="shared" si="1281"/>
        <v>0</v>
      </c>
      <c r="W3380" s="64"/>
      <c r="X3380" s="76"/>
    </row>
    <row r="3381" spans="1:24" s="35" customFormat="1" ht="31.5" x14ac:dyDescent="0.25">
      <c r="A3381" s="72" t="s">
        <v>300</v>
      </c>
      <c r="B3381" s="33" t="s">
        <v>333</v>
      </c>
      <c r="C3381" s="78" t="s">
        <v>139</v>
      </c>
      <c r="D3381" s="43" t="s">
        <v>119</v>
      </c>
      <c r="E3381" s="74"/>
      <c r="F3381" s="74"/>
      <c r="G3381" s="74"/>
      <c r="H3381" s="74"/>
      <c r="I3381" s="54"/>
      <c r="J3381" s="50"/>
      <c r="K3381" s="54"/>
      <c r="L3381" s="55"/>
      <c r="M3381" s="75"/>
      <c r="N3381" s="75"/>
      <c r="O3381" s="74"/>
      <c r="P3381" s="74"/>
      <c r="Q3381" s="57">
        <f t="shared" ref="Q3381:Q3412" si="1282">O3381-P3381</f>
        <v>0</v>
      </c>
      <c r="R3381" s="74"/>
      <c r="S3381" s="53">
        <f t="shared" ref="S3381:S3412" si="1283">ROUND(R3381/12*3,0)</f>
        <v>0</v>
      </c>
      <c r="T3381" s="58"/>
      <c r="U3381" s="58"/>
      <c r="V3381" s="53">
        <f t="shared" ref="V3381:V3412" si="1284">T3381-U3381</f>
        <v>0</v>
      </c>
      <c r="W3381" s="75"/>
      <c r="X3381" s="76"/>
    </row>
    <row r="3382" spans="1:24" s="35" customFormat="1" ht="47.25" x14ac:dyDescent="0.25">
      <c r="A3382" s="72" t="s">
        <v>300</v>
      </c>
      <c r="B3382" s="33" t="s">
        <v>333</v>
      </c>
      <c r="C3382" s="78" t="s">
        <v>140</v>
      </c>
      <c r="D3382" s="43" t="s">
        <v>120</v>
      </c>
      <c r="E3382" s="74"/>
      <c r="F3382" s="74"/>
      <c r="G3382" s="74"/>
      <c r="H3382" s="74"/>
      <c r="I3382" s="54"/>
      <c r="J3382" s="50"/>
      <c r="K3382" s="54"/>
      <c r="L3382" s="55"/>
      <c r="M3382" s="75"/>
      <c r="N3382" s="75"/>
      <c r="O3382" s="74"/>
      <c r="P3382" s="74"/>
      <c r="Q3382" s="57">
        <f t="shared" si="1282"/>
        <v>0</v>
      </c>
      <c r="R3382" s="74"/>
      <c r="S3382" s="53">
        <f t="shared" si="1283"/>
        <v>0</v>
      </c>
      <c r="T3382" s="58"/>
      <c r="U3382" s="58"/>
      <c r="V3382" s="53">
        <f t="shared" si="1284"/>
        <v>0</v>
      </c>
      <c r="W3382" s="75"/>
      <c r="X3382" s="76"/>
    </row>
    <row r="3383" spans="1:24" s="35" customFormat="1" ht="31.5" x14ac:dyDescent="0.25">
      <c r="A3383" s="72" t="s">
        <v>300</v>
      </c>
      <c r="B3383" s="33" t="s">
        <v>333</v>
      </c>
      <c r="C3383" s="78" t="s">
        <v>141</v>
      </c>
      <c r="D3383" s="43" t="s">
        <v>142</v>
      </c>
      <c r="E3383" s="74"/>
      <c r="F3383" s="74"/>
      <c r="G3383" s="74"/>
      <c r="H3383" s="74"/>
      <c r="I3383" s="54"/>
      <c r="J3383" s="50"/>
      <c r="K3383" s="54"/>
      <c r="L3383" s="55"/>
      <c r="M3383" s="75"/>
      <c r="N3383" s="75"/>
      <c r="O3383" s="74"/>
      <c r="P3383" s="74"/>
      <c r="Q3383" s="57">
        <f t="shared" si="1282"/>
        <v>0</v>
      </c>
      <c r="R3383" s="74"/>
      <c r="S3383" s="53">
        <f t="shared" si="1283"/>
        <v>0</v>
      </c>
      <c r="T3383" s="58"/>
      <c r="U3383" s="58"/>
      <c r="V3383" s="53">
        <f t="shared" si="1284"/>
        <v>0</v>
      </c>
      <c r="W3383" s="75"/>
      <c r="X3383" s="76"/>
    </row>
    <row r="3384" spans="1:24" s="35" customFormat="1" ht="31.5" x14ac:dyDescent="0.25">
      <c r="A3384" s="72" t="s">
        <v>300</v>
      </c>
      <c r="B3384" s="33" t="s">
        <v>333</v>
      </c>
      <c r="C3384" s="78" t="s">
        <v>143</v>
      </c>
      <c r="D3384" s="43" t="s">
        <v>144</v>
      </c>
      <c r="E3384" s="74"/>
      <c r="F3384" s="74"/>
      <c r="G3384" s="74"/>
      <c r="H3384" s="74"/>
      <c r="I3384" s="54"/>
      <c r="J3384" s="50"/>
      <c r="K3384" s="54"/>
      <c r="L3384" s="55"/>
      <c r="M3384" s="75"/>
      <c r="N3384" s="75"/>
      <c r="O3384" s="74"/>
      <c r="P3384" s="74"/>
      <c r="Q3384" s="57">
        <f t="shared" si="1282"/>
        <v>0</v>
      </c>
      <c r="R3384" s="74"/>
      <c r="S3384" s="53">
        <f t="shared" si="1283"/>
        <v>0</v>
      </c>
      <c r="T3384" s="58"/>
      <c r="U3384" s="58"/>
      <c r="V3384" s="53">
        <f t="shared" si="1284"/>
        <v>0</v>
      </c>
      <c r="W3384" s="75"/>
      <c r="X3384" s="76"/>
    </row>
    <row r="3385" spans="1:24" s="35" customFormat="1" ht="15.75" x14ac:dyDescent="0.25">
      <c r="A3385" s="72" t="s">
        <v>300</v>
      </c>
      <c r="B3385" s="33" t="s">
        <v>333</v>
      </c>
      <c r="C3385" s="78" t="s">
        <v>145</v>
      </c>
      <c r="D3385" s="43" t="s">
        <v>146</v>
      </c>
      <c r="E3385" s="74"/>
      <c r="F3385" s="74"/>
      <c r="G3385" s="74"/>
      <c r="H3385" s="74"/>
      <c r="I3385" s="119"/>
      <c r="J3385" s="50"/>
      <c r="K3385" s="119"/>
      <c r="L3385" s="55"/>
      <c r="M3385" s="75"/>
      <c r="N3385" s="75"/>
      <c r="O3385" s="74"/>
      <c r="P3385" s="74"/>
      <c r="Q3385" s="59">
        <f t="shared" si="1282"/>
        <v>0</v>
      </c>
      <c r="R3385" s="74"/>
      <c r="S3385" s="53">
        <f t="shared" si="1283"/>
        <v>0</v>
      </c>
      <c r="T3385" s="53"/>
      <c r="U3385" s="53"/>
      <c r="V3385" s="53">
        <f t="shared" si="1284"/>
        <v>0</v>
      </c>
      <c r="W3385" s="75"/>
      <c r="X3385" s="76"/>
    </row>
    <row r="3386" spans="1:24" s="35" customFormat="1" ht="15.75" x14ac:dyDescent="0.25">
      <c r="A3386" s="72" t="s">
        <v>300</v>
      </c>
      <c r="B3386" s="33" t="s">
        <v>333</v>
      </c>
      <c r="C3386" s="78" t="s">
        <v>147</v>
      </c>
      <c r="D3386" s="43" t="s">
        <v>148</v>
      </c>
      <c r="E3386" s="74"/>
      <c r="F3386" s="74"/>
      <c r="G3386" s="74"/>
      <c r="H3386" s="74"/>
      <c r="I3386" s="54"/>
      <c r="J3386" s="50"/>
      <c r="K3386" s="54"/>
      <c r="L3386" s="55"/>
      <c r="M3386" s="75"/>
      <c r="N3386" s="75"/>
      <c r="O3386" s="74"/>
      <c r="P3386" s="74"/>
      <c r="Q3386" s="57">
        <f t="shared" si="1282"/>
        <v>0</v>
      </c>
      <c r="R3386" s="74"/>
      <c r="S3386" s="53">
        <f t="shared" si="1283"/>
        <v>0</v>
      </c>
      <c r="T3386" s="58"/>
      <c r="U3386" s="58"/>
      <c r="V3386" s="53">
        <f t="shared" si="1284"/>
        <v>0</v>
      </c>
      <c r="W3386" s="75"/>
      <c r="X3386" s="76"/>
    </row>
    <row r="3387" spans="1:24" s="35" customFormat="1" ht="78.75" x14ac:dyDescent="0.25">
      <c r="A3387" s="72" t="s">
        <v>300</v>
      </c>
      <c r="B3387" s="33" t="s">
        <v>333</v>
      </c>
      <c r="C3387" s="78" t="s">
        <v>149</v>
      </c>
      <c r="D3387" s="43" t="s">
        <v>150</v>
      </c>
      <c r="E3387" s="74"/>
      <c r="F3387" s="74"/>
      <c r="G3387" s="74"/>
      <c r="H3387" s="74"/>
      <c r="I3387" s="54"/>
      <c r="J3387" s="50"/>
      <c r="K3387" s="54"/>
      <c r="L3387" s="55"/>
      <c r="M3387" s="75"/>
      <c r="N3387" s="75"/>
      <c r="O3387" s="74"/>
      <c r="P3387" s="74"/>
      <c r="Q3387" s="57">
        <f t="shared" si="1282"/>
        <v>0</v>
      </c>
      <c r="R3387" s="74"/>
      <c r="S3387" s="53">
        <f t="shared" si="1283"/>
        <v>0</v>
      </c>
      <c r="T3387" s="58"/>
      <c r="U3387" s="58"/>
      <c r="V3387" s="53">
        <f t="shared" si="1284"/>
        <v>0</v>
      </c>
      <c r="W3387" s="75"/>
      <c r="X3387" s="76"/>
    </row>
    <row r="3388" spans="1:24" s="35" customFormat="1" ht="31.5" x14ac:dyDescent="0.25">
      <c r="A3388" s="72" t="s">
        <v>300</v>
      </c>
      <c r="B3388" s="33" t="s">
        <v>333</v>
      </c>
      <c r="C3388" s="78" t="s">
        <v>130</v>
      </c>
      <c r="D3388" s="43" t="s">
        <v>151</v>
      </c>
      <c r="E3388" s="74"/>
      <c r="F3388" s="74"/>
      <c r="G3388" s="74"/>
      <c r="H3388" s="74"/>
      <c r="I3388" s="54"/>
      <c r="J3388" s="50"/>
      <c r="K3388" s="54"/>
      <c r="L3388" s="55"/>
      <c r="M3388" s="75"/>
      <c r="N3388" s="75"/>
      <c r="O3388" s="74"/>
      <c r="P3388" s="74"/>
      <c r="Q3388" s="57">
        <f t="shared" si="1282"/>
        <v>0</v>
      </c>
      <c r="R3388" s="74"/>
      <c r="S3388" s="53">
        <f t="shared" si="1283"/>
        <v>0</v>
      </c>
      <c r="T3388" s="58"/>
      <c r="U3388" s="58"/>
      <c r="V3388" s="53">
        <f t="shared" si="1284"/>
        <v>0</v>
      </c>
      <c r="W3388" s="75"/>
      <c r="X3388" s="76"/>
    </row>
    <row r="3389" spans="1:24" s="35" customFormat="1" ht="47.25" x14ac:dyDescent="0.25">
      <c r="A3389" s="72" t="s">
        <v>300</v>
      </c>
      <c r="B3389" s="33" t="s">
        <v>333</v>
      </c>
      <c r="C3389" s="78" t="s">
        <v>174</v>
      </c>
      <c r="D3389" s="43" t="s">
        <v>175</v>
      </c>
      <c r="E3389" s="74"/>
      <c r="F3389" s="74"/>
      <c r="G3389" s="74"/>
      <c r="H3389" s="74"/>
      <c r="I3389" s="54"/>
      <c r="J3389" s="50"/>
      <c r="K3389" s="54"/>
      <c r="L3389" s="55"/>
      <c r="M3389" s="75"/>
      <c r="N3389" s="75"/>
      <c r="O3389" s="74"/>
      <c r="P3389" s="74"/>
      <c r="Q3389" s="57">
        <f t="shared" si="1282"/>
        <v>0</v>
      </c>
      <c r="R3389" s="74"/>
      <c r="S3389" s="53">
        <f t="shared" si="1283"/>
        <v>0</v>
      </c>
      <c r="T3389" s="58"/>
      <c r="U3389" s="58"/>
      <c r="V3389" s="53">
        <f t="shared" si="1284"/>
        <v>0</v>
      </c>
      <c r="W3389" s="75"/>
      <c r="X3389" s="76"/>
    </row>
    <row r="3390" spans="1:24" s="35" customFormat="1" ht="31.5" x14ac:dyDescent="0.25">
      <c r="A3390" s="72" t="s">
        <v>300</v>
      </c>
      <c r="B3390" s="33" t="s">
        <v>333</v>
      </c>
      <c r="C3390" s="78" t="s">
        <v>129</v>
      </c>
      <c r="D3390" s="43" t="s">
        <v>152</v>
      </c>
      <c r="E3390" s="74"/>
      <c r="F3390" s="74"/>
      <c r="G3390" s="74"/>
      <c r="H3390" s="74"/>
      <c r="I3390" s="54"/>
      <c r="J3390" s="50"/>
      <c r="K3390" s="54"/>
      <c r="L3390" s="55"/>
      <c r="M3390" s="75"/>
      <c r="N3390" s="75"/>
      <c r="O3390" s="74"/>
      <c r="P3390" s="74"/>
      <c r="Q3390" s="57">
        <f t="shared" si="1282"/>
        <v>0</v>
      </c>
      <c r="R3390" s="74"/>
      <c r="S3390" s="53">
        <f t="shared" si="1283"/>
        <v>0</v>
      </c>
      <c r="T3390" s="58"/>
      <c r="U3390" s="58"/>
      <c r="V3390" s="53">
        <f t="shared" si="1284"/>
        <v>0</v>
      </c>
      <c r="W3390" s="75"/>
      <c r="X3390" s="76"/>
    </row>
    <row r="3391" spans="1:24" s="35" customFormat="1" ht="31.5" x14ac:dyDescent="0.25">
      <c r="A3391" s="72" t="s">
        <v>300</v>
      </c>
      <c r="B3391" s="33" t="s">
        <v>333</v>
      </c>
      <c r="C3391" s="78" t="s">
        <v>176</v>
      </c>
      <c r="D3391" s="43" t="s">
        <v>177</v>
      </c>
      <c r="E3391" s="74"/>
      <c r="F3391" s="74"/>
      <c r="G3391" s="74"/>
      <c r="H3391" s="74"/>
      <c r="I3391" s="54"/>
      <c r="J3391" s="50"/>
      <c r="K3391" s="54"/>
      <c r="L3391" s="55"/>
      <c r="M3391" s="75"/>
      <c r="N3391" s="75"/>
      <c r="O3391" s="74"/>
      <c r="P3391" s="74"/>
      <c r="Q3391" s="57">
        <f t="shared" si="1282"/>
        <v>0</v>
      </c>
      <c r="R3391" s="74"/>
      <c r="S3391" s="53">
        <f t="shared" si="1283"/>
        <v>0</v>
      </c>
      <c r="T3391" s="58"/>
      <c r="U3391" s="58"/>
      <c r="V3391" s="53">
        <f t="shared" si="1284"/>
        <v>0</v>
      </c>
      <c r="W3391" s="75"/>
      <c r="X3391" s="76"/>
    </row>
    <row r="3392" spans="1:24" s="35" customFormat="1" ht="15.75" x14ac:dyDescent="0.25">
      <c r="A3392" s="72" t="s">
        <v>300</v>
      </c>
      <c r="B3392" s="33" t="s">
        <v>333</v>
      </c>
      <c r="C3392" s="78" t="s">
        <v>131</v>
      </c>
      <c r="D3392" s="43" t="s">
        <v>153</v>
      </c>
      <c r="E3392" s="74"/>
      <c r="F3392" s="74"/>
      <c r="G3392" s="74"/>
      <c r="H3392" s="74"/>
      <c r="I3392" s="54"/>
      <c r="J3392" s="50"/>
      <c r="K3392" s="54"/>
      <c r="L3392" s="55"/>
      <c r="M3392" s="75"/>
      <c r="N3392" s="75"/>
      <c r="O3392" s="74"/>
      <c r="P3392" s="74"/>
      <c r="Q3392" s="57">
        <f t="shared" si="1282"/>
        <v>0</v>
      </c>
      <c r="R3392" s="74"/>
      <c r="S3392" s="53">
        <f t="shared" si="1283"/>
        <v>0</v>
      </c>
      <c r="T3392" s="58"/>
      <c r="U3392" s="58"/>
      <c r="V3392" s="53">
        <f t="shared" si="1284"/>
        <v>0</v>
      </c>
      <c r="W3392" s="75"/>
      <c r="X3392" s="76"/>
    </row>
    <row r="3393" spans="1:24" s="35" customFormat="1" ht="31.5" x14ac:dyDescent="0.25">
      <c r="A3393" s="72" t="s">
        <v>300</v>
      </c>
      <c r="B3393" s="33" t="s">
        <v>333</v>
      </c>
      <c r="C3393" s="78" t="s">
        <v>178</v>
      </c>
      <c r="D3393" s="43" t="s">
        <v>179</v>
      </c>
      <c r="E3393" s="74"/>
      <c r="F3393" s="74"/>
      <c r="G3393" s="74"/>
      <c r="H3393" s="74"/>
      <c r="I3393" s="54"/>
      <c r="J3393" s="50"/>
      <c r="K3393" s="54"/>
      <c r="L3393" s="55"/>
      <c r="M3393" s="75"/>
      <c r="N3393" s="75"/>
      <c r="O3393" s="74"/>
      <c r="P3393" s="74"/>
      <c r="Q3393" s="57">
        <f t="shared" si="1282"/>
        <v>0</v>
      </c>
      <c r="R3393" s="74"/>
      <c r="S3393" s="53">
        <f t="shared" si="1283"/>
        <v>0</v>
      </c>
      <c r="T3393" s="58"/>
      <c r="U3393" s="58"/>
      <c r="V3393" s="53">
        <f t="shared" si="1284"/>
        <v>0</v>
      </c>
      <c r="W3393" s="75"/>
      <c r="X3393" s="76"/>
    </row>
    <row r="3394" spans="1:24" s="35" customFormat="1" ht="31.5" x14ac:dyDescent="0.25">
      <c r="A3394" s="72" t="s">
        <v>300</v>
      </c>
      <c r="B3394" s="33" t="s">
        <v>333</v>
      </c>
      <c r="C3394" s="78" t="s">
        <v>132</v>
      </c>
      <c r="D3394" s="43" t="s">
        <v>154</v>
      </c>
      <c r="E3394" s="74"/>
      <c r="F3394" s="74"/>
      <c r="G3394" s="74"/>
      <c r="H3394" s="74"/>
      <c r="I3394" s="54"/>
      <c r="J3394" s="50"/>
      <c r="K3394" s="54"/>
      <c r="L3394" s="55"/>
      <c r="M3394" s="75"/>
      <c r="N3394" s="75"/>
      <c r="O3394" s="74"/>
      <c r="P3394" s="74"/>
      <c r="Q3394" s="57">
        <f t="shared" si="1282"/>
        <v>0</v>
      </c>
      <c r="R3394" s="74"/>
      <c r="S3394" s="53">
        <f t="shared" si="1283"/>
        <v>0</v>
      </c>
      <c r="T3394" s="58"/>
      <c r="U3394" s="58"/>
      <c r="V3394" s="53">
        <f t="shared" si="1284"/>
        <v>0</v>
      </c>
      <c r="W3394" s="75"/>
      <c r="X3394" s="76"/>
    </row>
    <row r="3395" spans="1:24" s="35" customFormat="1" ht="15.75" x14ac:dyDescent="0.25">
      <c r="A3395" s="72" t="s">
        <v>300</v>
      </c>
      <c r="B3395" s="33" t="s">
        <v>333</v>
      </c>
      <c r="C3395" s="78" t="s">
        <v>133</v>
      </c>
      <c r="D3395" s="43" t="s">
        <v>155</v>
      </c>
      <c r="E3395" s="74"/>
      <c r="F3395" s="74"/>
      <c r="G3395" s="74"/>
      <c r="H3395" s="74"/>
      <c r="I3395" s="54"/>
      <c r="J3395" s="50"/>
      <c r="K3395" s="54"/>
      <c r="L3395" s="55"/>
      <c r="M3395" s="75"/>
      <c r="N3395" s="75"/>
      <c r="O3395" s="74"/>
      <c r="P3395" s="74"/>
      <c r="Q3395" s="57">
        <f t="shared" si="1282"/>
        <v>0</v>
      </c>
      <c r="R3395" s="74"/>
      <c r="S3395" s="53">
        <f t="shared" si="1283"/>
        <v>0</v>
      </c>
      <c r="T3395" s="58"/>
      <c r="U3395" s="58"/>
      <c r="V3395" s="53">
        <f t="shared" si="1284"/>
        <v>0</v>
      </c>
      <c r="W3395" s="75"/>
      <c r="X3395" s="76"/>
    </row>
    <row r="3396" spans="1:24" s="35" customFormat="1" ht="15.75" x14ac:dyDescent="0.25">
      <c r="A3396" s="72" t="s">
        <v>300</v>
      </c>
      <c r="B3396" s="33" t="s">
        <v>333</v>
      </c>
      <c r="C3396" s="78" t="s">
        <v>135</v>
      </c>
      <c r="D3396" s="43" t="s">
        <v>156</v>
      </c>
      <c r="E3396" s="74"/>
      <c r="F3396" s="74"/>
      <c r="G3396" s="74"/>
      <c r="H3396" s="74"/>
      <c r="I3396" s="54"/>
      <c r="J3396" s="50"/>
      <c r="K3396" s="54"/>
      <c r="L3396" s="55"/>
      <c r="M3396" s="75"/>
      <c r="N3396" s="75"/>
      <c r="O3396" s="74"/>
      <c r="P3396" s="74"/>
      <c r="Q3396" s="57">
        <f t="shared" si="1282"/>
        <v>0</v>
      </c>
      <c r="R3396" s="74"/>
      <c r="S3396" s="53">
        <f t="shared" si="1283"/>
        <v>0</v>
      </c>
      <c r="T3396" s="58"/>
      <c r="U3396" s="58"/>
      <c r="V3396" s="53">
        <f t="shared" si="1284"/>
        <v>0</v>
      </c>
      <c r="W3396" s="75"/>
      <c r="X3396" s="76"/>
    </row>
    <row r="3397" spans="1:24" s="35" customFormat="1" ht="31.5" x14ac:dyDescent="0.25">
      <c r="A3397" s="72" t="s">
        <v>300</v>
      </c>
      <c r="B3397" s="33" t="s">
        <v>333</v>
      </c>
      <c r="C3397" s="78" t="s">
        <v>136</v>
      </c>
      <c r="D3397" s="43" t="s">
        <v>157</v>
      </c>
      <c r="E3397" s="74"/>
      <c r="F3397" s="74"/>
      <c r="G3397" s="74"/>
      <c r="H3397" s="74"/>
      <c r="I3397" s="54"/>
      <c r="J3397" s="50"/>
      <c r="K3397" s="54"/>
      <c r="L3397" s="55"/>
      <c r="M3397" s="75"/>
      <c r="N3397" s="75"/>
      <c r="O3397" s="74"/>
      <c r="P3397" s="74"/>
      <c r="Q3397" s="57">
        <f t="shared" si="1282"/>
        <v>0</v>
      </c>
      <c r="R3397" s="74"/>
      <c r="S3397" s="53">
        <f t="shared" si="1283"/>
        <v>0</v>
      </c>
      <c r="T3397" s="58"/>
      <c r="U3397" s="58"/>
      <c r="V3397" s="53">
        <f t="shared" si="1284"/>
        <v>0</v>
      </c>
      <c r="W3397" s="75"/>
      <c r="X3397" s="76"/>
    </row>
    <row r="3398" spans="1:24" s="35" customFormat="1" ht="47.25" x14ac:dyDescent="0.25">
      <c r="A3398" s="72" t="s">
        <v>300</v>
      </c>
      <c r="B3398" s="33" t="s">
        <v>333</v>
      </c>
      <c r="C3398" s="78" t="s">
        <v>134</v>
      </c>
      <c r="D3398" s="43" t="s">
        <v>158</v>
      </c>
      <c r="E3398" s="74"/>
      <c r="F3398" s="74"/>
      <c r="G3398" s="74"/>
      <c r="H3398" s="74"/>
      <c r="I3398" s="54"/>
      <c r="J3398" s="50"/>
      <c r="K3398" s="54"/>
      <c r="L3398" s="55"/>
      <c r="M3398" s="75"/>
      <c r="N3398" s="75"/>
      <c r="O3398" s="74"/>
      <c r="P3398" s="74"/>
      <c r="Q3398" s="57">
        <f t="shared" si="1282"/>
        <v>0</v>
      </c>
      <c r="R3398" s="74"/>
      <c r="S3398" s="53">
        <f t="shared" si="1283"/>
        <v>0</v>
      </c>
      <c r="T3398" s="58"/>
      <c r="U3398" s="58"/>
      <c r="V3398" s="53">
        <f t="shared" si="1284"/>
        <v>0</v>
      </c>
      <c r="W3398" s="75"/>
      <c r="X3398" s="76"/>
    </row>
    <row r="3399" spans="1:24" s="35" customFormat="1" ht="15.75" x14ac:dyDescent="0.25">
      <c r="A3399" s="72" t="s">
        <v>300</v>
      </c>
      <c r="B3399" s="33" t="s">
        <v>333</v>
      </c>
      <c r="C3399" s="78" t="s">
        <v>138</v>
      </c>
      <c r="D3399" s="43" t="s">
        <v>159</v>
      </c>
      <c r="E3399" s="74"/>
      <c r="F3399" s="74"/>
      <c r="G3399" s="74"/>
      <c r="H3399" s="74"/>
      <c r="I3399" s="54"/>
      <c r="J3399" s="50"/>
      <c r="K3399" s="54"/>
      <c r="L3399" s="55"/>
      <c r="M3399" s="75"/>
      <c r="N3399" s="75"/>
      <c r="O3399" s="74"/>
      <c r="P3399" s="74"/>
      <c r="Q3399" s="57">
        <f t="shared" si="1282"/>
        <v>0</v>
      </c>
      <c r="R3399" s="74"/>
      <c r="S3399" s="53">
        <f t="shared" si="1283"/>
        <v>0</v>
      </c>
      <c r="T3399" s="58"/>
      <c r="U3399" s="58"/>
      <c r="V3399" s="53">
        <f t="shared" si="1284"/>
        <v>0</v>
      </c>
      <c r="W3399" s="75"/>
      <c r="X3399" s="76"/>
    </row>
    <row r="3400" spans="1:24" s="35" customFormat="1" ht="15.75" x14ac:dyDescent="0.25">
      <c r="A3400" s="72" t="s">
        <v>300</v>
      </c>
      <c r="B3400" s="33" t="s">
        <v>333</v>
      </c>
      <c r="C3400" s="78" t="s">
        <v>180</v>
      </c>
      <c r="D3400" s="43" t="s">
        <v>181</v>
      </c>
      <c r="E3400" s="74"/>
      <c r="F3400" s="74"/>
      <c r="G3400" s="74"/>
      <c r="H3400" s="74"/>
      <c r="I3400" s="54"/>
      <c r="J3400" s="50"/>
      <c r="K3400" s="54"/>
      <c r="L3400" s="55"/>
      <c r="M3400" s="75"/>
      <c r="N3400" s="75"/>
      <c r="O3400" s="74"/>
      <c r="P3400" s="74"/>
      <c r="Q3400" s="57">
        <f t="shared" si="1282"/>
        <v>0</v>
      </c>
      <c r="R3400" s="74"/>
      <c r="S3400" s="53">
        <f t="shared" si="1283"/>
        <v>0</v>
      </c>
      <c r="T3400" s="58"/>
      <c r="U3400" s="58"/>
      <c r="V3400" s="53">
        <f t="shared" si="1284"/>
        <v>0</v>
      </c>
      <c r="W3400" s="75"/>
      <c r="X3400" s="76"/>
    </row>
    <row r="3401" spans="1:24" s="35" customFormat="1" ht="31.5" x14ac:dyDescent="0.25">
      <c r="A3401" s="72" t="s">
        <v>300</v>
      </c>
      <c r="B3401" s="33" t="s">
        <v>333</v>
      </c>
      <c r="C3401" s="78" t="s">
        <v>137</v>
      </c>
      <c r="D3401" s="43" t="s">
        <v>160</v>
      </c>
      <c r="E3401" s="74"/>
      <c r="F3401" s="74"/>
      <c r="G3401" s="74"/>
      <c r="H3401" s="74"/>
      <c r="I3401" s="54"/>
      <c r="J3401" s="50"/>
      <c r="K3401" s="54"/>
      <c r="L3401" s="55"/>
      <c r="M3401" s="75"/>
      <c r="N3401" s="75"/>
      <c r="O3401" s="74"/>
      <c r="P3401" s="74"/>
      <c r="Q3401" s="57">
        <f t="shared" si="1282"/>
        <v>0</v>
      </c>
      <c r="R3401" s="74"/>
      <c r="S3401" s="53">
        <f t="shared" si="1283"/>
        <v>0</v>
      </c>
      <c r="T3401" s="58"/>
      <c r="U3401" s="58"/>
      <c r="V3401" s="53">
        <f t="shared" si="1284"/>
        <v>0</v>
      </c>
      <c r="W3401" s="75"/>
      <c r="X3401" s="76"/>
    </row>
    <row r="3402" spans="1:24" s="35" customFormat="1" ht="15.75" x14ac:dyDescent="0.25">
      <c r="A3402" s="72" t="s">
        <v>300</v>
      </c>
      <c r="B3402" s="33" t="s">
        <v>333</v>
      </c>
      <c r="C3402" s="78" t="s">
        <v>127</v>
      </c>
      <c r="D3402" s="43" t="s">
        <v>161</v>
      </c>
      <c r="E3402" s="74"/>
      <c r="F3402" s="74"/>
      <c r="G3402" s="74"/>
      <c r="H3402" s="74"/>
      <c r="I3402" s="54"/>
      <c r="J3402" s="50"/>
      <c r="K3402" s="54"/>
      <c r="L3402" s="55"/>
      <c r="M3402" s="75"/>
      <c r="N3402" s="75"/>
      <c r="O3402" s="74"/>
      <c r="P3402" s="74"/>
      <c r="Q3402" s="57">
        <f t="shared" si="1282"/>
        <v>0</v>
      </c>
      <c r="R3402" s="74"/>
      <c r="S3402" s="53">
        <f t="shared" si="1283"/>
        <v>0</v>
      </c>
      <c r="T3402" s="58"/>
      <c r="U3402" s="58"/>
      <c r="V3402" s="53">
        <f t="shared" si="1284"/>
        <v>0</v>
      </c>
      <c r="W3402" s="75"/>
      <c r="X3402" s="76"/>
    </row>
    <row r="3403" spans="1:24" s="35" customFormat="1" ht="31.5" x14ac:dyDescent="0.25">
      <c r="A3403" s="72" t="s">
        <v>300</v>
      </c>
      <c r="B3403" s="33" t="s">
        <v>333</v>
      </c>
      <c r="C3403" s="78" t="s">
        <v>126</v>
      </c>
      <c r="D3403" s="43" t="s">
        <v>162</v>
      </c>
      <c r="E3403" s="74"/>
      <c r="F3403" s="74"/>
      <c r="G3403" s="74"/>
      <c r="H3403" s="74"/>
      <c r="I3403" s="54"/>
      <c r="J3403" s="50"/>
      <c r="K3403" s="54"/>
      <c r="L3403" s="55"/>
      <c r="M3403" s="75"/>
      <c r="N3403" s="75"/>
      <c r="O3403" s="74"/>
      <c r="P3403" s="74"/>
      <c r="Q3403" s="57">
        <f t="shared" si="1282"/>
        <v>0</v>
      </c>
      <c r="R3403" s="74"/>
      <c r="S3403" s="53">
        <f t="shared" si="1283"/>
        <v>0</v>
      </c>
      <c r="T3403" s="58"/>
      <c r="U3403" s="58"/>
      <c r="V3403" s="53">
        <f t="shared" si="1284"/>
        <v>0</v>
      </c>
      <c r="W3403" s="75"/>
      <c r="X3403" s="76"/>
    </row>
    <row r="3404" spans="1:24" s="35" customFormat="1" ht="15.75" x14ac:dyDescent="0.25">
      <c r="A3404" s="72" t="s">
        <v>300</v>
      </c>
      <c r="B3404" s="33" t="s">
        <v>333</v>
      </c>
      <c r="C3404" s="78" t="s">
        <v>122</v>
      </c>
      <c r="D3404" s="43" t="s">
        <v>163</v>
      </c>
      <c r="E3404" s="74"/>
      <c r="F3404" s="74"/>
      <c r="G3404" s="74"/>
      <c r="H3404" s="74"/>
      <c r="I3404" s="54"/>
      <c r="J3404" s="50"/>
      <c r="K3404" s="54"/>
      <c r="L3404" s="55"/>
      <c r="M3404" s="75"/>
      <c r="N3404" s="75"/>
      <c r="O3404" s="74"/>
      <c r="P3404" s="74"/>
      <c r="Q3404" s="57">
        <f t="shared" si="1282"/>
        <v>0</v>
      </c>
      <c r="R3404" s="74"/>
      <c r="S3404" s="53">
        <f t="shared" si="1283"/>
        <v>0</v>
      </c>
      <c r="T3404" s="58"/>
      <c r="U3404" s="58"/>
      <c r="V3404" s="53">
        <f t="shared" si="1284"/>
        <v>0</v>
      </c>
      <c r="W3404" s="75"/>
      <c r="X3404" s="76"/>
    </row>
    <row r="3405" spans="1:24" s="35" customFormat="1" ht="15.75" x14ac:dyDescent="0.25">
      <c r="A3405" s="72" t="s">
        <v>300</v>
      </c>
      <c r="B3405" s="33" t="s">
        <v>333</v>
      </c>
      <c r="C3405" s="78" t="s">
        <v>123</v>
      </c>
      <c r="D3405" s="43" t="s">
        <v>164</v>
      </c>
      <c r="E3405" s="74"/>
      <c r="F3405" s="74"/>
      <c r="G3405" s="74"/>
      <c r="H3405" s="74"/>
      <c r="I3405" s="54"/>
      <c r="J3405" s="50"/>
      <c r="K3405" s="54"/>
      <c r="L3405" s="55"/>
      <c r="M3405" s="75"/>
      <c r="N3405" s="75"/>
      <c r="O3405" s="74"/>
      <c r="P3405" s="74"/>
      <c r="Q3405" s="57">
        <f t="shared" si="1282"/>
        <v>0</v>
      </c>
      <c r="R3405" s="74"/>
      <c r="S3405" s="53">
        <f t="shared" si="1283"/>
        <v>0</v>
      </c>
      <c r="T3405" s="58"/>
      <c r="U3405" s="58"/>
      <c r="V3405" s="53">
        <f t="shared" si="1284"/>
        <v>0</v>
      </c>
      <c r="W3405" s="75"/>
      <c r="X3405" s="76"/>
    </row>
    <row r="3406" spans="1:24" s="35" customFormat="1" ht="15.75" x14ac:dyDescent="0.25">
      <c r="A3406" s="72" t="s">
        <v>300</v>
      </c>
      <c r="B3406" s="33" t="s">
        <v>333</v>
      </c>
      <c r="C3406" s="78" t="s">
        <v>182</v>
      </c>
      <c r="D3406" s="43" t="s">
        <v>183</v>
      </c>
      <c r="E3406" s="74"/>
      <c r="F3406" s="74"/>
      <c r="G3406" s="74"/>
      <c r="H3406" s="74"/>
      <c r="I3406" s="54"/>
      <c r="J3406" s="50"/>
      <c r="K3406" s="54"/>
      <c r="L3406" s="55"/>
      <c r="M3406" s="75"/>
      <c r="N3406" s="75"/>
      <c r="O3406" s="74"/>
      <c r="P3406" s="74"/>
      <c r="Q3406" s="57">
        <f t="shared" si="1282"/>
        <v>0</v>
      </c>
      <c r="R3406" s="74"/>
      <c r="S3406" s="53">
        <f t="shared" si="1283"/>
        <v>0</v>
      </c>
      <c r="T3406" s="58"/>
      <c r="U3406" s="58"/>
      <c r="V3406" s="53">
        <f t="shared" si="1284"/>
        <v>0</v>
      </c>
      <c r="W3406" s="75"/>
      <c r="X3406" s="76"/>
    </row>
    <row r="3407" spans="1:24" s="35" customFormat="1" ht="15.75" x14ac:dyDescent="0.25">
      <c r="A3407" s="72" t="s">
        <v>300</v>
      </c>
      <c r="B3407" s="33" t="s">
        <v>333</v>
      </c>
      <c r="C3407" s="78" t="s">
        <v>184</v>
      </c>
      <c r="D3407" s="43" t="s">
        <v>185</v>
      </c>
      <c r="E3407" s="74"/>
      <c r="F3407" s="74"/>
      <c r="G3407" s="74"/>
      <c r="H3407" s="74"/>
      <c r="I3407" s="54"/>
      <c r="J3407" s="50"/>
      <c r="K3407" s="54"/>
      <c r="L3407" s="55"/>
      <c r="M3407" s="75"/>
      <c r="N3407" s="75"/>
      <c r="O3407" s="74"/>
      <c r="P3407" s="74"/>
      <c r="Q3407" s="57">
        <f t="shared" si="1282"/>
        <v>0</v>
      </c>
      <c r="R3407" s="74"/>
      <c r="S3407" s="53">
        <f t="shared" si="1283"/>
        <v>0</v>
      </c>
      <c r="T3407" s="58"/>
      <c r="U3407" s="58"/>
      <c r="V3407" s="53">
        <f t="shared" si="1284"/>
        <v>0</v>
      </c>
      <c r="W3407" s="75"/>
      <c r="X3407" s="76"/>
    </row>
    <row r="3408" spans="1:24" s="35" customFormat="1" ht="15.75" x14ac:dyDescent="0.25">
      <c r="A3408" s="72" t="s">
        <v>300</v>
      </c>
      <c r="B3408" s="33" t="s">
        <v>333</v>
      </c>
      <c r="C3408" s="78" t="s">
        <v>186</v>
      </c>
      <c r="D3408" s="43" t="s">
        <v>187</v>
      </c>
      <c r="E3408" s="74"/>
      <c r="F3408" s="74"/>
      <c r="G3408" s="74"/>
      <c r="H3408" s="74"/>
      <c r="I3408" s="54"/>
      <c r="J3408" s="50"/>
      <c r="K3408" s="54"/>
      <c r="L3408" s="55"/>
      <c r="M3408" s="75"/>
      <c r="N3408" s="75"/>
      <c r="O3408" s="74"/>
      <c r="P3408" s="74"/>
      <c r="Q3408" s="57">
        <f t="shared" si="1282"/>
        <v>0</v>
      </c>
      <c r="R3408" s="74"/>
      <c r="S3408" s="53">
        <f t="shared" si="1283"/>
        <v>0</v>
      </c>
      <c r="T3408" s="58"/>
      <c r="U3408" s="58"/>
      <c r="V3408" s="53">
        <f t="shared" si="1284"/>
        <v>0</v>
      </c>
      <c r="W3408" s="75"/>
      <c r="X3408" s="76"/>
    </row>
    <row r="3409" spans="1:24" s="35" customFormat="1" ht="31.5" x14ac:dyDescent="0.25">
      <c r="A3409" s="72" t="s">
        <v>300</v>
      </c>
      <c r="B3409" s="33" t="s">
        <v>333</v>
      </c>
      <c r="C3409" s="78" t="s">
        <v>188</v>
      </c>
      <c r="D3409" s="43" t="s">
        <v>189</v>
      </c>
      <c r="E3409" s="74"/>
      <c r="F3409" s="74"/>
      <c r="G3409" s="74"/>
      <c r="H3409" s="74"/>
      <c r="I3409" s="54"/>
      <c r="J3409" s="50"/>
      <c r="K3409" s="54"/>
      <c r="L3409" s="55"/>
      <c r="M3409" s="75"/>
      <c r="N3409" s="75"/>
      <c r="O3409" s="74"/>
      <c r="P3409" s="74"/>
      <c r="Q3409" s="57">
        <f t="shared" si="1282"/>
        <v>0</v>
      </c>
      <c r="R3409" s="74"/>
      <c r="S3409" s="53">
        <f t="shared" si="1283"/>
        <v>0</v>
      </c>
      <c r="T3409" s="58"/>
      <c r="U3409" s="58"/>
      <c r="V3409" s="53">
        <f t="shared" si="1284"/>
        <v>0</v>
      </c>
      <c r="W3409" s="75"/>
      <c r="X3409" s="76"/>
    </row>
    <row r="3410" spans="1:24" s="35" customFormat="1" ht="15.75" x14ac:dyDescent="0.25">
      <c r="A3410" s="72" t="s">
        <v>300</v>
      </c>
      <c r="B3410" s="33" t="s">
        <v>333</v>
      </c>
      <c r="C3410" s="78" t="s">
        <v>124</v>
      </c>
      <c r="D3410" s="43" t="s">
        <v>165</v>
      </c>
      <c r="E3410" s="74"/>
      <c r="F3410" s="74"/>
      <c r="G3410" s="74"/>
      <c r="H3410" s="74"/>
      <c r="I3410" s="54"/>
      <c r="J3410" s="50"/>
      <c r="K3410" s="54"/>
      <c r="L3410" s="55"/>
      <c r="M3410" s="75"/>
      <c r="N3410" s="75"/>
      <c r="O3410" s="74"/>
      <c r="P3410" s="74"/>
      <c r="Q3410" s="57">
        <f t="shared" si="1282"/>
        <v>0</v>
      </c>
      <c r="R3410" s="74"/>
      <c r="S3410" s="53">
        <f t="shared" si="1283"/>
        <v>0</v>
      </c>
      <c r="T3410" s="58"/>
      <c r="U3410" s="58"/>
      <c r="V3410" s="53">
        <f t="shared" si="1284"/>
        <v>0</v>
      </c>
      <c r="W3410" s="75"/>
      <c r="X3410" s="76"/>
    </row>
    <row r="3411" spans="1:24" s="35" customFormat="1" ht="15.75" x14ac:dyDescent="0.25">
      <c r="A3411" s="72" t="s">
        <v>300</v>
      </c>
      <c r="B3411" s="33" t="s">
        <v>333</v>
      </c>
      <c r="C3411" s="78" t="s">
        <v>125</v>
      </c>
      <c r="D3411" s="43" t="s">
        <v>166</v>
      </c>
      <c r="E3411" s="74"/>
      <c r="F3411" s="74"/>
      <c r="G3411" s="74"/>
      <c r="H3411" s="74"/>
      <c r="I3411" s="54"/>
      <c r="J3411" s="50"/>
      <c r="K3411" s="54"/>
      <c r="L3411" s="55"/>
      <c r="M3411" s="75"/>
      <c r="N3411" s="75"/>
      <c r="O3411" s="74"/>
      <c r="P3411" s="74"/>
      <c r="Q3411" s="57">
        <f t="shared" si="1282"/>
        <v>0</v>
      </c>
      <c r="R3411" s="74"/>
      <c r="S3411" s="53">
        <f t="shared" si="1283"/>
        <v>0</v>
      </c>
      <c r="T3411" s="58"/>
      <c r="U3411" s="58"/>
      <c r="V3411" s="53">
        <f t="shared" si="1284"/>
        <v>0</v>
      </c>
      <c r="W3411" s="75"/>
      <c r="X3411" s="76"/>
    </row>
    <row r="3412" spans="1:24" s="35" customFormat="1" ht="47.25" x14ac:dyDescent="0.25">
      <c r="A3412" s="72" t="s">
        <v>300</v>
      </c>
      <c r="B3412" s="33" t="s">
        <v>333</v>
      </c>
      <c r="C3412" s="78" t="s">
        <v>34</v>
      </c>
      <c r="D3412" s="43" t="s">
        <v>167</v>
      </c>
      <c r="E3412" s="74"/>
      <c r="F3412" s="74"/>
      <c r="G3412" s="74"/>
      <c r="H3412" s="74"/>
      <c r="I3412" s="54"/>
      <c r="J3412" s="50"/>
      <c r="K3412" s="54"/>
      <c r="L3412" s="55"/>
      <c r="M3412" s="75"/>
      <c r="N3412" s="75"/>
      <c r="O3412" s="74"/>
      <c r="P3412" s="74"/>
      <c r="Q3412" s="57">
        <f t="shared" si="1282"/>
        <v>0</v>
      </c>
      <c r="R3412" s="74"/>
      <c r="S3412" s="53">
        <f t="shared" si="1283"/>
        <v>0</v>
      </c>
      <c r="T3412" s="58"/>
      <c r="U3412" s="58"/>
      <c r="V3412" s="53">
        <f t="shared" si="1284"/>
        <v>0</v>
      </c>
      <c r="W3412" s="75"/>
      <c r="X3412" s="76"/>
    </row>
    <row r="3413" spans="1:24" s="35" customFormat="1" ht="15.75" x14ac:dyDescent="0.25">
      <c r="A3413" s="72" t="s">
        <v>300</v>
      </c>
      <c r="B3413" s="33" t="s">
        <v>333</v>
      </c>
      <c r="C3413" s="78" t="s">
        <v>35</v>
      </c>
      <c r="D3413" s="43" t="s">
        <v>168</v>
      </c>
      <c r="E3413" s="74"/>
      <c r="F3413" s="74"/>
      <c r="G3413" s="74"/>
      <c r="H3413" s="74"/>
      <c r="I3413" s="54"/>
      <c r="J3413" s="50"/>
      <c r="K3413" s="54"/>
      <c r="L3413" s="55"/>
      <c r="M3413" s="75"/>
      <c r="N3413" s="75"/>
      <c r="O3413" s="74"/>
      <c r="P3413" s="74"/>
      <c r="Q3413" s="57">
        <f t="shared" ref="Q3413:Q3433" si="1285">O3413-P3413</f>
        <v>0</v>
      </c>
      <c r="R3413" s="74"/>
      <c r="S3413" s="53">
        <f t="shared" ref="S3413:S3433" si="1286">ROUND(R3413/12*3,0)</f>
        <v>0</v>
      </c>
      <c r="T3413" s="58"/>
      <c r="U3413" s="58"/>
      <c r="V3413" s="53">
        <f t="shared" ref="V3413:V3433" si="1287">T3413-U3413</f>
        <v>0</v>
      </c>
      <c r="W3413" s="75"/>
      <c r="X3413" s="76"/>
    </row>
    <row r="3414" spans="1:24" s="35" customFormat="1" ht="31.5" x14ac:dyDescent="0.25">
      <c r="A3414" s="72" t="s">
        <v>300</v>
      </c>
      <c r="B3414" s="33" t="s">
        <v>333</v>
      </c>
      <c r="C3414" s="78" t="s">
        <v>36</v>
      </c>
      <c r="D3414" s="43" t="s">
        <v>190</v>
      </c>
      <c r="E3414" s="74"/>
      <c r="F3414" s="74"/>
      <c r="G3414" s="74"/>
      <c r="H3414" s="74"/>
      <c r="I3414" s="54"/>
      <c r="J3414" s="50"/>
      <c r="K3414" s="54"/>
      <c r="L3414" s="55"/>
      <c r="M3414" s="75"/>
      <c r="N3414" s="75"/>
      <c r="O3414" s="74"/>
      <c r="P3414" s="74"/>
      <c r="Q3414" s="57">
        <f t="shared" si="1285"/>
        <v>0</v>
      </c>
      <c r="R3414" s="74"/>
      <c r="S3414" s="53">
        <f t="shared" si="1286"/>
        <v>0</v>
      </c>
      <c r="T3414" s="58"/>
      <c r="U3414" s="58"/>
      <c r="V3414" s="53">
        <f t="shared" si="1287"/>
        <v>0</v>
      </c>
      <c r="W3414" s="75"/>
      <c r="X3414" s="76"/>
    </row>
    <row r="3415" spans="1:24" s="35" customFormat="1" ht="31.5" x14ac:dyDescent="0.25">
      <c r="A3415" s="72" t="s">
        <v>300</v>
      </c>
      <c r="B3415" s="33" t="s">
        <v>333</v>
      </c>
      <c r="C3415" s="78" t="s">
        <v>37</v>
      </c>
      <c r="D3415" s="43" t="s">
        <v>191</v>
      </c>
      <c r="E3415" s="74"/>
      <c r="F3415" s="74"/>
      <c r="G3415" s="74"/>
      <c r="H3415" s="74"/>
      <c r="I3415" s="54"/>
      <c r="J3415" s="50"/>
      <c r="K3415" s="54"/>
      <c r="L3415" s="55"/>
      <c r="M3415" s="75"/>
      <c r="N3415" s="75"/>
      <c r="O3415" s="74"/>
      <c r="P3415" s="74"/>
      <c r="Q3415" s="57">
        <f t="shared" si="1285"/>
        <v>0</v>
      </c>
      <c r="R3415" s="74"/>
      <c r="S3415" s="53">
        <f t="shared" si="1286"/>
        <v>0</v>
      </c>
      <c r="T3415" s="58"/>
      <c r="U3415" s="58"/>
      <c r="V3415" s="53">
        <f t="shared" si="1287"/>
        <v>0</v>
      </c>
      <c r="W3415" s="75"/>
      <c r="X3415" s="76"/>
    </row>
    <row r="3416" spans="1:24" s="35" customFormat="1" ht="31.5" x14ac:dyDescent="0.25">
      <c r="A3416" s="72" t="s">
        <v>300</v>
      </c>
      <c r="B3416" s="33" t="s">
        <v>333</v>
      </c>
      <c r="C3416" s="78" t="s">
        <v>38</v>
      </c>
      <c r="D3416" s="43" t="s">
        <v>169</v>
      </c>
      <c r="E3416" s="74"/>
      <c r="F3416" s="74"/>
      <c r="G3416" s="74"/>
      <c r="H3416" s="74"/>
      <c r="I3416" s="54"/>
      <c r="J3416" s="50"/>
      <c r="K3416" s="54"/>
      <c r="L3416" s="55"/>
      <c r="M3416" s="75"/>
      <c r="N3416" s="75"/>
      <c r="O3416" s="74"/>
      <c r="P3416" s="74"/>
      <c r="Q3416" s="57">
        <f t="shared" si="1285"/>
        <v>0</v>
      </c>
      <c r="R3416" s="74"/>
      <c r="S3416" s="53">
        <f t="shared" si="1286"/>
        <v>0</v>
      </c>
      <c r="T3416" s="58"/>
      <c r="U3416" s="58"/>
      <c r="V3416" s="53">
        <f t="shared" si="1287"/>
        <v>0</v>
      </c>
      <c r="W3416" s="75"/>
      <c r="X3416" s="76"/>
    </row>
    <row r="3417" spans="1:24" s="35" customFormat="1" ht="15.75" x14ac:dyDescent="0.25">
      <c r="A3417" s="72" t="s">
        <v>300</v>
      </c>
      <c r="B3417" s="33" t="s">
        <v>333</v>
      </c>
      <c r="C3417" s="78" t="s">
        <v>39</v>
      </c>
      <c r="D3417" s="43" t="s">
        <v>170</v>
      </c>
      <c r="E3417" s="74"/>
      <c r="F3417" s="74"/>
      <c r="G3417" s="74"/>
      <c r="H3417" s="74"/>
      <c r="I3417" s="54"/>
      <c r="J3417" s="50"/>
      <c r="K3417" s="54"/>
      <c r="L3417" s="55"/>
      <c r="M3417" s="75"/>
      <c r="N3417" s="75"/>
      <c r="O3417" s="74"/>
      <c r="P3417" s="74"/>
      <c r="Q3417" s="57">
        <f t="shared" si="1285"/>
        <v>0</v>
      </c>
      <c r="R3417" s="74"/>
      <c r="S3417" s="53">
        <f t="shared" si="1286"/>
        <v>0</v>
      </c>
      <c r="T3417" s="58"/>
      <c r="U3417" s="58"/>
      <c r="V3417" s="53">
        <f t="shared" si="1287"/>
        <v>0</v>
      </c>
      <c r="W3417" s="75"/>
      <c r="X3417" s="76"/>
    </row>
    <row r="3418" spans="1:24" s="35" customFormat="1" ht="47.25" x14ac:dyDescent="0.25">
      <c r="A3418" s="72" t="s">
        <v>300</v>
      </c>
      <c r="B3418" s="33" t="s">
        <v>333</v>
      </c>
      <c r="C3418" s="78" t="s">
        <v>40</v>
      </c>
      <c r="D3418" s="43" t="s">
        <v>172</v>
      </c>
      <c r="E3418" s="74"/>
      <c r="F3418" s="74"/>
      <c r="G3418" s="74"/>
      <c r="H3418" s="74"/>
      <c r="I3418" s="54"/>
      <c r="J3418" s="50"/>
      <c r="K3418" s="54"/>
      <c r="L3418" s="55"/>
      <c r="M3418" s="75"/>
      <c r="N3418" s="75"/>
      <c r="O3418" s="74"/>
      <c r="P3418" s="74"/>
      <c r="Q3418" s="57">
        <f t="shared" si="1285"/>
        <v>0</v>
      </c>
      <c r="R3418" s="74"/>
      <c r="S3418" s="53">
        <f t="shared" si="1286"/>
        <v>0</v>
      </c>
      <c r="T3418" s="58"/>
      <c r="U3418" s="58"/>
      <c r="V3418" s="53">
        <f t="shared" si="1287"/>
        <v>0</v>
      </c>
      <c r="W3418" s="75"/>
      <c r="X3418" s="76"/>
    </row>
    <row r="3419" spans="1:24" s="35" customFormat="1" ht="15.75" x14ac:dyDescent="0.25">
      <c r="A3419" s="72" t="s">
        <v>300</v>
      </c>
      <c r="B3419" s="33" t="s">
        <v>333</v>
      </c>
      <c r="C3419" s="78" t="s">
        <v>41</v>
      </c>
      <c r="D3419" s="43" t="s">
        <v>171</v>
      </c>
      <c r="E3419" s="74"/>
      <c r="F3419" s="74"/>
      <c r="G3419" s="74"/>
      <c r="H3419" s="74"/>
      <c r="I3419" s="54"/>
      <c r="J3419" s="50"/>
      <c r="K3419" s="54"/>
      <c r="L3419" s="55"/>
      <c r="M3419" s="75"/>
      <c r="N3419" s="75"/>
      <c r="O3419" s="74"/>
      <c r="P3419" s="74"/>
      <c r="Q3419" s="57">
        <f t="shared" si="1285"/>
        <v>0</v>
      </c>
      <c r="R3419" s="74"/>
      <c r="S3419" s="53">
        <f t="shared" si="1286"/>
        <v>0</v>
      </c>
      <c r="T3419" s="58"/>
      <c r="U3419" s="58"/>
      <c r="V3419" s="53">
        <f t="shared" si="1287"/>
        <v>0</v>
      </c>
      <c r="W3419" s="75"/>
      <c r="X3419" s="76"/>
    </row>
    <row r="3420" spans="1:24" s="35" customFormat="1" ht="15.75" x14ac:dyDescent="0.25">
      <c r="A3420" s="72" t="s">
        <v>300</v>
      </c>
      <c r="B3420" s="33" t="s">
        <v>333</v>
      </c>
      <c r="C3420" s="78" t="s">
        <v>42</v>
      </c>
      <c r="D3420" s="43" t="s">
        <v>192</v>
      </c>
      <c r="E3420" s="74"/>
      <c r="F3420" s="74"/>
      <c r="G3420" s="74"/>
      <c r="H3420" s="74"/>
      <c r="I3420" s="54"/>
      <c r="J3420" s="50"/>
      <c r="K3420" s="54"/>
      <c r="L3420" s="55"/>
      <c r="M3420" s="75"/>
      <c r="N3420" s="75"/>
      <c r="O3420" s="74"/>
      <c r="P3420" s="74"/>
      <c r="Q3420" s="57">
        <f t="shared" si="1285"/>
        <v>0</v>
      </c>
      <c r="R3420" s="74"/>
      <c r="S3420" s="53">
        <f t="shared" si="1286"/>
        <v>0</v>
      </c>
      <c r="T3420" s="58"/>
      <c r="U3420" s="58"/>
      <c r="V3420" s="53">
        <f t="shared" si="1287"/>
        <v>0</v>
      </c>
      <c r="W3420" s="75"/>
      <c r="X3420" s="76"/>
    </row>
    <row r="3421" spans="1:24" s="35" customFormat="1" ht="15.75" x14ac:dyDescent="0.25">
      <c r="A3421" s="72" t="s">
        <v>300</v>
      </c>
      <c r="B3421" s="33" t="s">
        <v>333</v>
      </c>
      <c r="C3421" s="78" t="s">
        <v>43</v>
      </c>
      <c r="D3421" s="43" t="s">
        <v>193</v>
      </c>
      <c r="E3421" s="74"/>
      <c r="F3421" s="74"/>
      <c r="G3421" s="74"/>
      <c r="H3421" s="74"/>
      <c r="I3421" s="54"/>
      <c r="J3421" s="50"/>
      <c r="K3421" s="54"/>
      <c r="L3421" s="55"/>
      <c r="M3421" s="75"/>
      <c r="N3421" s="75"/>
      <c r="O3421" s="74"/>
      <c r="P3421" s="74"/>
      <c r="Q3421" s="57">
        <f t="shared" si="1285"/>
        <v>0</v>
      </c>
      <c r="R3421" s="74"/>
      <c r="S3421" s="53">
        <f t="shared" si="1286"/>
        <v>0</v>
      </c>
      <c r="T3421" s="58"/>
      <c r="U3421" s="58"/>
      <c r="V3421" s="53">
        <f t="shared" si="1287"/>
        <v>0</v>
      </c>
      <c r="W3421" s="75"/>
      <c r="X3421" s="76"/>
    </row>
    <row r="3422" spans="1:24" s="35" customFormat="1" ht="15.75" x14ac:dyDescent="0.25">
      <c r="A3422" s="72" t="s">
        <v>300</v>
      </c>
      <c r="B3422" s="33" t="s">
        <v>333</v>
      </c>
      <c r="C3422" s="78" t="s">
        <v>44</v>
      </c>
      <c r="D3422" s="43" t="s">
        <v>173</v>
      </c>
      <c r="E3422" s="74"/>
      <c r="F3422" s="74"/>
      <c r="G3422" s="74"/>
      <c r="H3422" s="74"/>
      <c r="I3422" s="54"/>
      <c r="J3422" s="50"/>
      <c r="K3422" s="54"/>
      <c r="L3422" s="55"/>
      <c r="M3422" s="75"/>
      <c r="N3422" s="75"/>
      <c r="O3422" s="74"/>
      <c r="P3422" s="74"/>
      <c r="Q3422" s="57">
        <f t="shared" si="1285"/>
        <v>0</v>
      </c>
      <c r="R3422" s="74"/>
      <c r="S3422" s="53">
        <f t="shared" si="1286"/>
        <v>0</v>
      </c>
      <c r="T3422" s="58"/>
      <c r="U3422" s="58"/>
      <c r="V3422" s="53">
        <f t="shared" si="1287"/>
        <v>0</v>
      </c>
      <c r="W3422" s="75"/>
      <c r="X3422" s="76"/>
    </row>
    <row r="3423" spans="1:24" s="35" customFormat="1" ht="15.75" x14ac:dyDescent="0.25">
      <c r="A3423" s="72" t="s">
        <v>300</v>
      </c>
      <c r="B3423" s="33" t="s">
        <v>333</v>
      </c>
      <c r="C3423" s="78" t="s">
        <v>45</v>
      </c>
      <c r="D3423" s="43" t="s">
        <v>187</v>
      </c>
      <c r="E3423" s="74"/>
      <c r="F3423" s="74"/>
      <c r="G3423" s="74"/>
      <c r="H3423" s="74"/>
      <c r="I3423" s="54"/>
      <c r="J3423" s="50"/>
      <c r="K3423" s="54"/>
      <c r="L3423" s="55"/>
      <c r="M3423" s="75"/>
      <c r="N3423" s="75"/>
      <c r="O3423" s="74"/>
      <c r="P3423" s="74"/>
      <c r="Q3423" s="57">
        <f t="shared" si="1285"/>
        <v>0</v>
      </c>
      <c r="R3423" s="74"/>
      <c r="S3423" s="53">
        <f t="shared" si="1286"/>
        <v>0</v>
      </c>
      <c r="T3423" s="58"/>
      <c r="U3423" s="58"/>
      <c r="V3423" s="53">
        <f t="shared" si="1287"/>
        <v>0</v>
      </c>
      <c r="W3423" s="75"/>
      <c r="X3423" s="76"/>
    </row>
    <row r="3424" spans="1:24" s="35" customFormat="1" ht="15.75" x14ac:dyDescent="0.25">
      <c r="A3424" s="72" t="s">
        <v>300</v>
      </c>
      <c r="B3424" s="33" t="s">
        <v>333</v>
      </c>
      <c r="C3424" s="78" t="s">
        <v>46</v>
      </c>
      <c r="D3424" s="43" t="s">
        <v>194</v>
      </c>
      <c r="E3424" s="74"/>
      <c r="F3424" s="74"/>
      <c r="G3424" s="74"/>
      <c r="H3424" s="74"/>
      <c r="I3424" s="54"/>
      <c r="J3424" s="50"/>
      <c r="K3424" s="54"/>
      <c r="L3424" s="55"/>
      <c r="M3424" s="75"/>
      <c r="N3424" s="75"/>
      <c r="O3424" s="74"/>
      <c r="P3424" s="74"/>
      <c r="Q3424" s="57">
        <f t="shared" si="1285"/>
        <v>0</v>
      </c>
      <c r="R3424" s="74"/>
      <c r="S3424" s="53">
        <f t="shared" si="1286"/>
        <v>0</v>
      </c>
      <c r="T3424" s="58"/>
      <c r="U3424" s="58"/>
      <c r="V3424" s="53">
        <f t="shared" si="1287"/>
        <v>0</v>
      </c>
      <c r="W3424" s="75"/>
      <c r="X3424" s="76"/>
    </row>
    <row r="3425" spans="1:26" s="35" customFormat="1" ht="15.75" x14ac:dyDescent="0.25">
      <c r="A3425" s="72" t="s">
        <v>300</v>
      </c>
      <c r="B3425" s="33" t="s">
        <v>333</v>
      </c>
      <c r="C3425" s="78" t="s">
        <v>47</v>
      </c>
      <c r="D3425" s="43" t="s">
        <v>121</v>
      </c>
      <c r="E3425" s="74"/>
      <c r="F3425" s="74"/>
      <c r="G3425" s="74"/>
      <c r="H3425" s="74"/>
      <c r="I3425" s="54"/>
      <c r="J3425" s="50"/>
      <c r="K3425" s="54"/>
      <c r="L3425" s="55"/>
      <c r="M3425" s="75"/>
      <c r="N3425" s="75"/>
      <c r="O3425" s="74"/>
      <c r="P3425" s="74"/>
      <c r="Q3425" s="57">
        <f t="shared" si="1285"/>
        <v>0</v>
      </c>
      <c r="R3425" s="74"/>
      <c r="S3425" s="53">
        <f t="shared" si="1286"/>
        <v>0</v>
      </c>
      <c r="T3425" s="58"/>
      <c r="U3425" s="58"/>
      <c r="V3425" s="53">
        <f t="shared" si="1287"/>
        <v>0</v>
      </c>
      <c r="W3425" s="75"/>
      <c r="X3425" s="76"/>
    </row>
    <row r="3426" spans="1:26" s="35" customFormat="1" ht="15.75" x14ac:dyDescent="0.25">
      <c r="A3426" s="72" t="s">
        <v>300</v>
      </c>
      <c r="B3426" s="33" t="s">
        <v>333</v>
      </c>
      <c r="C3426" s="78" t="s">
        <v>48</v>
      </c>
      <c r="D3426" s="43" t="s">
        <v>195</v>
      </c>
      <c r="E3426" s="74"/>
      <c r="F3426" s="74"/>
      <c r="G3426" s="74"/>
      <c r="H3426" s="74"/>
      <c r="I3426" s="54"/>
      <c r="J3426" s="50"/>
      <c r="K3426" s="54"/>
      <c r="L3426" s="55"/>
      <c r="M3426" s="75"/>
      <c r="N3426" s="75"/>
      <c r="O3426" s="74"/>
      <c r="P3426" s="74"/>
      <c r="Q3426" s="57">
        <f t="shared" si="1285"/>
        <v>0</v>
      </c>
      <c r="R3426" s="74"/>
      <c r="S3426" s="53">
        <f t="shared" si="1286"/>
        <v>0</v>
      </c>
      <c r="T3426" s="58"/>
      <c r="U3426" s="58"/>
      <c r="V3426" s="53">
        <f t="shared" si="1287"/>
        <v>0</v>
      </c>
      <c r="W3426" s="75"/>
      <c r="X3426" s="76"/>
    </row>
    <row r="3427" spans="1:26" s="35" customFormat="1" ht="31.5" x14ac:dyDescent="0.25">
      <c r="A3427" s="72" t="s">
        <v>300</v>
      </c>
      <c r="B3427" s="33" t="s">
        <v>333</v>
      </c>
      <c r="C3427" s="78" t="s">
        <v>128</v>
      </c>
      <c r="D3427" s="43" t="s">
        <v>118</v>
      </c>
      <c r="E3427" s="74"/>
      <c r="F3427" s="74"/>
      <c r="G3427" s="74"/>
      <c r="H3427" s="74"/>
      <c r="I3427" s="54"/>
      <c r="J3427" s="50"/>
      <c r="K3427" s="54"/>
      <c r="L3427" s="55"/>
      <c r="M3427" s="75"/>
      <c r="N3427" s="75"/>
      <c r="O3427" s="74"/>
      <c r="P3427" s="74"/>
      <c r="Q3427" s="57">
        <f t="shared" si="1285"/>
        <v>0</v>
      </c>
      <c r="R3427" s="74"/>
      <c r="S3427" s="53">
        <f t="shared" si="1286"/>
        <v>0</v>
      </c>
      <c r="T3427" s="58"/>
      <c r="U3427" s="58"/>
      <c r="V3427" s="53">
        <f t="shared" si="1287"/>
        <v>0</v>
      </c>
      <c r="W3427" s="75"/>
      <c r="X3427" s="76"/>
    </row>
    <row r="3428" spans="1:26" s="35" customFormat="1" ht="15.75" x14ac:dyDescent="0.25">
      <c r="A3428" s="72" t="s">
        <v>300</v>
      </c>
      <c r="B3428" s="33" t="s">
        <v>333</v>
      </c>
      <c r="C3428" s="78" t="s">
        <v>47</v>
      </c>
      <c r="D3428" s="43" t="s">
        <v>121</v>
      </c>
      <c r="E3428" s="74"/>
      <c r="F3428" s="74"/>
      <c r="G3428" s="74"/>
      <c r="H3428" s="74"/>
      <c r="I3428" s="54"/>
      <c r="J3428" s="50"/>
      <c r="K3428" s="54"/>
      <c r="L3428" s="55"/>
      <c r="M3428" s="75"/>
      <c r="N3428" s="75"/>
      <c r="O3428" s="74"/>
      <c r="P3428" s="74"/>
      <c r="Q3428" s="57">
        <f t="shared" si="1285"/>
        <v>0</v>
      </c>
      <c r="R3428" s="74"/>
      <c r="S3428" s="53">
        <f t="shared" si="1286"/>
        <v>0</v>
      </c>
      <c r="T3428" s="58"/>
      <c r="U3428" s="58"/>
      <c r="V3428" s="53">
        <f t="shared" si="1287"/>
        <v>0</v>
      </c>
      <c r="W3428" s="75"/>
      <c r="X3428" s="76"/>
    </row>
    <row r="3429" spans="1:26" s="35" customFormat="1" ht="31.5" x14ac:dyDescent="0.25">
      <c r="A3429" s="72" t="s">
        <v>300</v>
      </c>
      <c r="B3429" s="33" t="s">
        <v>333</v>
      </c>
      <c r="C3429" s="78" t="s">
        <v>49</v>
      </c>
      <c r="D3429" s="43" t="s">
        <v>196</v>
      </c>
      <c r="E3429" s="74"/>
      <c r="F3429" s="74"/>
      <c r="G3429" s="74"/>
      <c r="H3429" s="74"/>
      <c r="I3429" s="54"/>
      <c r="J3429" s="50"/>
      <c r="K3429" s="54"/>
      <c r="L3429" s="55"/>
      <c r="M3429" s="75"/>
      <c r="N3429" s="75"/>
      <c r="O3429" s="74"/>
      <c r="P3429" s="74"/>
      <c r="Q3429" s="57">
        <f t="shared" si="1285"/>
        <v>0</v>
      </c>
      <c r="R3429" s="74"/>
      <c r="S3429" s="53">
        <f t="shared" si="1286"/>
        <v>0</v>
      </c>
      <c r="T3429" s="58"/>
      <c r="U3429" s="58"/>
      <c r="V3429" s="53">
        <f t="shared" si="1287"/>
        <v>0</v>
      </c>
      <c r="W3429" s="75"/>
      <c r="X3429" s="76"/>
    </row>
    <row r="3430" spans="1:26" s="35" customFormat="1" ht="31.5" x14ac:dyDescent="0.25">
      <c r="A3430" s="72" t="s">
        <v>300</v>
      </c>
      <c r="B3430" s="33" t="s">
        <v>333</v>
      </c>
      <c r="C3430" s="78" t="s">
        <v>197</v>
      </c>
      <c r="D3430" s="43" t="s">
        <v>198</v>
      </c>
      <c r="E3430" s="74"/>
      <c r="F3430" s="74"/>
      <c r="G3430" s="74"/>
      <c r="H3430" s="74"/>
      <c r="I3430" s="54"/>
      <c r="J3430" s="50"/>
      <c r="K3430" s="54"/>
      <c r="L3430" s="55"/>
      <c r="M3430" s="75"/>
      <c r="N3430" s="75"/>
      <c r="O3430" s="74"/>
      <c r="P3430" s="74"/>
      <c r="Q3430" s="57">
        <f t="shared" si="1285"/>
        <v>0</v>
      </c>
      <c r="R3430" s="74"/>
      <c r="S3430" s="53">
        <f t="shared" si="1286"/>
        <v>0</v>
      </c>
      <c r="T3430" s="58"/>
      <c r="U3430" s="58"/>
      <c r="V3430" s="53">
        <f t="shared" si="1287"/>
        <v>0</v>
      </c>
      <c r="W3430" s="75"/>
      <c r="X3430" s="76"/>
    </row>
    <row r="3431" spans="1:26" s="35" customFormat="1" ht="47.25" x14ac:dyDescent="0.25">
      <c r="A3431" s="72" t="s">
        <v>300</v>
      </c>
      <c r="B3431" s="33" t="s">
        <v>333</v>
      </c>
      <c r="C3431" s="78" t="s">
        <v>199</v>
      </c>
      <c r="D3431" s="43" t="s">
        <v>200</v>
      </c>
      <c r="E3431" s="74"/>
      <c r="F3431" s="74"/>
      <c r="G3431" s="74"/>
      <c r="H3431" s="74"/>
      <c r="I3431" s="54"/>
      <c r="J3431" s="50"/>
      <c r="K3431" s="54"/>
      <c r="L3431" s="55"/>
      <c r="M3431" s="75"/>
      <c r="N3431" s="75"/>
      <c r="O3431" s="74"/>
      <c r="P3431" s="74"/>
      <c r="Q3431" s="57">
        <f t="shared" si="1285"/>
        <v>0</v>
      </c>
      <c r="R3431" s="74"/>
      <c r="S3431" s="53">
        <f t="shared" si="1286"/>
        <v>0</v>
      </c>
      <c r="T3431" s="58"/>
      <c r="U3431" s="58"/>
      <c r="V3431" s="53">
        <f t="shared" si="1287"/>
        <v>0</v>
      </c>
      <c r="W3431" s="75"/>
      <c r="X3431" s="76"/>
      <c r="Y3431" s="177"/>
      <c r="Z3431" s="177"/>
    </row>
    <row r="3432" spans="1:26" s="35" customFormat="1" ht="31.5" x14ac:dyDescent="0.25">
      <c r="A3432" s="72" t="s">
        <v>300</v>
      </c>
      <c r="B3432" s="33" t="s">
        <v>333</v>
      </c>
      <c r="C3432" s="78" t="s">
        <v>201</v>
      </c>
      <c r="D3432" s="43" t="s">
        <v>202</v>
      </c>
      <c r="E3432" s="74"/>
      <c r="F3432" s="74"/>
      <c r="G3432" s="74"/>
      <c r="H3432" s="74"/>
      <c r="I3432" s="54"/>
      <c r="J3432" s="50"/>
      <c r="K3432" s="54"/>
      <c r="L3432" s="55"/>
      <c r="M3432" s="75"/>
      <c r="N3432" s="75"/>
      <c r="O3432" s="74"/>
      <c r="P3432" s="74"/>
      <c r="Q3432" s="57">
        <f t="shared" si="1285"/>
        <v>0</v>
      </c>
      <c r="R3432" s="74"/>
      <c r="S3432" s="53">
        <f t="shared" si="1286"/>
        <v>0</v>
      </c>
      <c r="T3432" s="58"/>
      <c r="U3432" s="58"/>
      <c r="V3432" s="53">
        <f t="shared" si="1287"/>
        <v>0</v>
      </c>
      <c r="W3432" s="75"/>
      <c r="X3432" s="76"/>
    </row>
    <row r="3433" spans="1:26" s="35" customFormat="1" ht="47.25" x14ac:dyDescent="0.25">
      <c r="A3433" s="72" t="s">
        <v>300</v>
      </c>
      <c r="B3433" s="33" t="s">
        <v>333</v>
      </c>
      <c r="C3433" s="78" t="s">
        <v>203</v>
      </c>
      <c r="D3433" s="43" t="s">
        <v>204</v>
      </c>
      <c r="E3433" s="74"/>
      <c r="F3433" s="74"/>
      <c r="G3433" s="74"/>
      <c r="H3433" s="74"/>
      <c r="I3433" s="54"/>
      <c r="J3433" s="50"/>
      <c r="K3433" s="54"/>
      <c r="L3433" s="55"/>
      <c r="M3433" s="75"/>
      <c r="N3433" s="75"/>
      <c r="O3433" s="74"/>
      <c r="P3433" s="74"/>
      <c r="Q3433" s="57">
        <f t="shared" si="1285"/>
        <v>0</v>
      </c>
      <c r="R3433" s="74"/>
      <c r="S3433" s="53">
        <f t="shared" si="1286"/>
        <v>0</v>
      </c>
      <c r="T3433" s="58"/>
      <c r="U3433" s="58"/>
      <c r="V3433" s="53">
        <f t="shared" si="1287"/>
        <v>0</v>
      </c>
      <c r="W3433" s="75"/>
      <c r="X3433" s="76"/>
    </row>
    <row r="3434" spans="1:26" s="35" customFormat="1" ht="31.5" x14ac:dyDescent="0.25">
      <c r="A3434" s="72" t="s">
        <v>300</v>
      </c>
      <c r="B3434" s="22" t="s">
        <v>334</v>
      </c>
      <c r="C3434" s="73" t="s">
        <v>102</v>
      </c>
      <c r="D3434" s="32" t="s">
        <v>50</v>
      </c>
      <c r="E3434" s="64">
        <f>SUM(E3435:E3483)</f>
        <v>11274</v>
      </c>
      <c r="F3434" s="64">
        <f>SUM(F3435:F3483)</f>
        <v>10744</v>
      </c>
      <c r="G3434" s="64">
        <f>SUM(G3435:G3483)</f>
        <v>10000</v>
      </c>
      <c r="H3434" s="64">
        <f>SUM(H3435:H3483)</f>
        <v>10000</v>
      </c>
      <c r="I3434" s="64">
        <f>SUM(I3435:I3483)</f>
        <v>0</v>
      </c>
      <c r="J3434" s="126"/>
      <c r="K3434" s="64">
        <f>SUM(K3435:K3483)</f>
        <v>-744</v>
      </c>
      <c r="L3434" s="55">
        <f>ROUND(K3434*100/-F3434,2)</f>
        <v>6.92</v>
      </c>
      <c r="M3434" s="64"/>
      <c r="N3434" s="64"/>
      <c r="O3434" s="64">
        <f t="shared" ref="O3434:V3434" si="1288">SUM(O3435:O3478)</f>
        <v>0</v>
      </c>
      <c r="P3434" s="64">
        <f t="shared" si="1288"/>
        <v>0</v>
      </c>
      <c r="Q3434" s="126">
        <f t="shared" si="1288"/>
        <v>0</v>
      </c>
      <c r="R3434" s="64">
        <f t="shared" si="1288"/>
        <v>0</v>
      </c>
      <c r="S3434" s="64">
        <f t="shared" si="1288"/>
        <v>0</v>
      </c>
      <c r="T3434" s="136">
        <f t="shared" si="1288"/>
        <v>0</v>
      </c>
      <c r="U3434" s="136">
        <f t="shared" si="1288"/>
        <v>0</v>
      </c>
      <c r="V3434" s="64">
        <f t="shared" si="1288"/>
        <v>0</v>
      </c>
      <c r="W3434" s="64"/>
      <c r="X3434" s="76"/>
    </row>
    <row r="3435" spans="1:26" s="35" customFormat="1" ht="63" x14ac:dyDescent="0.25">
      <c r="A3435" s="72" t="s">
        <v>300</v>
      </c>
      <c r="B3435" s="44" t="s">
        <v>334</v>
      </c>
      <c r="C3435" s="73" t="s">
        <v>102</v>
      </c>
      <c r="D3435" s="43" t="s">
        <v>205</v>
      </c>
      <c r="E3435" s="74"/>
      <c r="F3435" s="74"/>
      <c r="G3435" s="74"/>
      <c r="H3435" s="74"/>
      <c r="I3435" s="54"/>
      <c r="J3435" s="50"/>
      <c r="K3435" s="54"/>
      <c r="L3435" s="55"/>
      <c r="M3435" s="75"/>
      <c r="N3435" s="75"/>
      <c r="O3435" s="74"/>
      <c r="P3435" s="74"/>
      <c r="Q3435" s="57">
        <f>O3435-P3435</f>
        <v>0</v>
      </c>
      <c r="R3435" s="74"/>
      <c r="S3435" s="53">
        <f>ROUND(R3435/12*3,0)</f>
        <v>0</v>
      </c>
      <c r="T3435" s="58"/>
      <c r="U3435" s="58"/>
      <c r="V3435" s="53">
        <f>T3435-U3435</f>
        <v>0</v>
      </c>
      <c r="W3435" s="75"/>
      <c r="X3435" s="76"/>
    </row>
    <row r="3436" spans="1:26" s="35" customFormat="1" ht="15.75" x14ac:dyDescent="0.25">
      <c r="A3436" s="72" t="s">
        <v>300</v>
      </c>
      <c r="B3436" s="44" t="s">
        <v>334</v>
      </c>
      <c r="C3436" s="23" t="s">
        <v>366</v>
      </c>
      <c r="D3436" s="43" t="s">
        <v>369</v>
      </c>
      <c r="E3436" s="74"/>
      <c r="F3436" s="74"/>
      <c r="G3436" s="74"/>
      <c r="H3436" s="74"/>
      <c r="I3436" s="54"/>
      <c r="J3436" s="50"/>
      <c r="K3436" s="54"/>
      <c r="L3436" s="55"/>
      <c r="M3436" s="75"/>
      <c r="N3436" s="75"/>
      <c r="O3436" s="74"/>
      <c r="P3436" s="74"/>
      <c r="Q3436" s="57"/>
      <c r="R3436" s="74"/>
      <c r="S3436" s="53"/>
      <c r="T3436" s="58"/>
      <c r="U3436" s="58"/>
      <c r="V3436" s="53"/>
      <c r="W3436" s="75"/>
      <c r="X3436" s="76"/>
    </row>
    <row r="3437" spans="1:26" s="35" customFormat="1" ht="15.75" x14ac:dyDescent="0.25">
      <c r="A3437" s="72" t="s">
        <v>300</v>
      </c>
      <c r="B3437" s="44" t="s">
        <v>334</v>
      </c>
      <c r="C3437" s="23" t="s">
        <v>367</v>
      </c>
      <c r="D3437" s="43" t="s">
        <v>370</v>
      </c>
      <c r="E3437" s="74"/>
      <c r="F3437" s="74"/>
      <c r="G3437" s="74"/>
      <c r="H3437" s="74"/>
      <c r="I3437" s="54"/>
      <c r="J3437" s="50"/>
      <c r="K3437" s="54"/>
      <c r="L3437" s="55"/>
      <c r="M3437" s="75"/>
      <c r="N3437" s="75"/>
      <c r="O3437" s="74"/>
      <c r="P3437" s="74"/>
      <c r="Q3437" s="57"/>
      <c r="R3437" s="74"/>
      <c r="S3437" s="53"/>
      <c r="T3437" s="58"/>
      <c r="U3437" s="58"/>
      <c r="V3437" s="53"/>
      <c r="W3437" s="75"/>
      <c r="X3437" s="76"/>
    </row>
    <row r="3438" spans="1:26" s="35" customFormat="1" ht="31.5" x14ac:dyDescent="0.25">
      <c r="A3438" s="72" t="s">
        <v>300</v>
      </c>
      <c r="B3438" s="44" t="s">
        <v>334</v>
      </c>
      <c r="C3438" s="23" t="s">
        <v>368</v>
      </c>
      <c r="D3438" s="43" t="s">
        <v>371</v>
      </c>
      <c r="E3438" s="74"/>
      <c r="F3438" s="74"/>
      <c r="G3438" s="74"/>
      <c r="H3438" s="74"/>
      <c r="I3438" s="54"/>
      <c r="J3438" s="50"/>
      <c r="K3438" s="54"/>
      <c r="L3438" s="55"/>
      <c r="M3438" s="75"/>
      <c r="N3438" s="75"/>
      <c r="O3438" s="74"/>
      <c r="P3438" s="74"/>
      <c r="Q3438" s="57"/>
      <c r="R3438" s="74"/>
      <c r="S3438" s="53"/>
      <c r="T3438" s="58"/>
      <c r="U3438" s="58"/>
      <c r="V3438" s="53"/>
      <c r="W3438" s="75"/>
      <c r="X3438" s="76"/>
    </row>
    <row r="3439" spans="1:26" s="35" customFormat="1" ht="31.5" x14ac:dyDescent="0.25">
      <c r="A3439" s="72" t="s">
        <v>300</v>
      </c>
      <c r="B3439" s="44" t="s">
        <v>334</v>
      </c>
      <c r="C3439" s="79" t="s">
        <v>206</v>
      </c>
      <c r="D3439" s="43" t="s">
        <v>207</v>
      </c>
      <c r="E3439" s="74"/>
      <c r="F3439" s="74"/>
      <c r="G3439" s="74"/>
      <c r="H3439" s="74"/>
      <c r="I3439" s="119"/>
      <c r="J3439" s="55"/>
      <c r="K3439" s="119"/>
      <c r="L3439" s="55"/>
      <c r="M3439" s="75"/>
      <c r="N3439" s="75"/>
      <c r="O3439" s="74"/>
      <c r="P3439" s="74"/>
      <c r="Q3439" s="59">
        <f t="shared" ref="Q3439:Q3476" si="1289">O3439-P3439</f>
        <v>0</v>
      </c>
      <c r="R3439" s="74"/>
      <c r="S3439" s="53">
        <f t="shared" ref="S3439:S3476" si="1290">ROUND(R3439/12*3,0)</f>
        <v>0</v>
      </c>
      <c r="T3439" s="53"/>
      <c r="U3439" s="53"/>
      <c r="V3439" s="53">
        <f t="shared" ref="V3439:V3476" si="1291">T3439-U3439</f>
        <v>0</v>
      </c>
      <c r="W3439" s="75"/>
      <c r="X3439" s="76"/>
    </row>
    <row r="3440" spans="1:26" s="35" customFormat="1" ht="31.5" x14ac:dyDescent="0.25">
      <c r="A3440" s="72" t="s">
        <v>300</v>
      </c>
      <c r="B3440" s="44" t="s">
        <v>334</v>
      </c>
      <c r="C3440" s="79" t="s">
        <v>208</v>
      </c>
      <c r="D3440" s="43" t="s">
        <v>209</v>
      </c>
      <c r="E3440" s="53"/>
      <c r="F3440" s="53">
        <f>E3440/12*1</f>
        <v>0</v>
      </c>
      <c r="G3440" s="53"/>
      <c r="H3440" s="53"/>
      <c r="I3440" s="54"/>
      <c r="J3440" s="50"/>
      <c r="K3440" s="54"/>
      <c r="L3440" s="55"/>
      <c r="M3440" s="75"/>
      <c r="N3440" s="75"/>
      <c r="O3440" s="74"/>
      <c r="P3440" s="74"/>
      <c r="Q3440" s="57">
        <f t="shared" si="1289"/>
        <v>0</v>
      </c>
      <c r="R3440" s="74"/>
      <c r="S3440" s="53">
        <f t="shared" si="1290"/>
        <v>0</v>
      </c>
      <c r="T3440" s="58"/>
      <c r="U3440" s="58"/>
      <c r="V3440" s="53">
        <f t="shared" si="1291"/>
        <v>0</v>
      </c>
      <c r="W3440" s="75"/>
      <c r="X3440" s="76"/>
    </row>
    <row r="3441" spans="1:27" s="35" customFormat="1" ht="15.75" x14ac:dyDescent="0.25">
      <c r="A3441" s="72" t="s">
        <v>300</v>
      </c>
      <c r="B3441" s="44" t="s">
        <v>334</v>
      </c>
      <c r="C3441" s="79" t="s">
        <v>210</v>
      </c>
      <c r="D3441" s="43" t="s">
        <v>223</v>
      </c>
      <c r="E3441" s="74"/>
      <c r="F3441" s="74"/>
      <c r="G3441" s="74"/>
      <c r="H3441" s="74"/>
      <c r="I3441" s="54"/>
      <c r="J3441" s="50"/>
      <c r="K3441" s="54"/>
      <c r="L3441" s="55"/>
      <c r="M3441" s="75"/>
      <c r="N3441" s="75"/>
      <c r="O3441" s="74"/>
      <c r="P3441" s="74"/>
      <c r="Q3441" s="57">
        <f t="shared" si="1289"/>
        <v>0</v>
      </c>
      <c r="R3441" s="74"/>
      <c r="S3441" s="53">
        <f t="shared" si="1290"/>
        <v>0</v>
      </c>
      <c r="T3441" s="58"/>
      <c r="U3441" s="58"/>
      <c r="V3441" s="53">
        <f t="shared" si="1291"/>
        <v>0</v>
      </c>
      <c r="W3441" s="75"/>
      <c r="X3441" s="76"/>
    </row>
    <row r="3442" spans="1:27" s="35" customFormat="1" ht="31.5" x14ac:dyDescent="0.25">
      <c r="A3442" s="72" t="s">
        <v>300</v>
      </c>
      <c r="B3442" s="44" t="s">
        <v>334</v>
      </c>
      <c r="C3442" s="79" t="s">
        <v>211</v>
      </c>
      <c r="D3442" s="43" t="s">
        <v>212</v>
      </c>
      <c r="E3442" s="53"/>
      <c r="F3442" s="53">
        <f>E3442/12*1</f>
        <v>0</v>
      </c>
      <c r="G3442" s="53"/>
      <c r="H3442" s="53"/>
      <c r="I3442" s="54"/>
      <c r="J3442" s="50"/>
      <c r="K3442" s="54"/>
      <c r="L3442" s="55"/>
      <c r="M3442" s="75"/>
      <c r="N3442" s="75"/>
      <c r="O3442" s="74"/>
      <c r="P3442" s="74"/>
      <c r="Q3442" s="57">
        <f t="shared" si="1289"/>
        <v>0</v>
      </c>
      <c r="R3442" s="74"/>
      <c r="S3442" s="53">
        <f t="shared" si="1290"/>
        <v>0</v>
      </c>
      <c r="T3442" s="58"/>
      <c r="U3442" s="58"/>
      <c r="V3442" s="53">
        <f t="shared" si="1291"/>
        <v>0</v>
      </c>
      <c r="W3442" s="75"/>
      <c r="X3442" s="76"/>
    </row>
    <row r="3443" spans="1:27" s="35" customFormat="1" ht="15.75" x14ac:dyDescent="0.25">
      <c r="A3443" s="72" t="s">
        <v>300</v>
      </c>
      <c r="B3443" s="44" t="s">
        <v>334</v>
      </c>
      <c r="C3443" s="79" t="s">
        <v>213</v>
      </c>
      <c r="D3443" s="43" t="s">
        <v>214</v>
      </c>
      <c r="E3443" s="74"/>
      <c r="F3443" s="74"/>
      <c r="G3443" s="74"/>
      <c r="H3443" s="74"/>
      <c r="I3443" s="54"/>
      <c r="J3443" s="50"/>
      <c r="K3443" s="54"/>
      <c r="L3443" s="55"/>
      <c r="M3443" s="75"/>
      <c r="N3443" s="75"/>
      <c r="O3443" s="74"/>
      <c r="P3443" s="74"/>
      <c r="Q3443" s="57">
        <f t="shared" si="1289"/>
        <v>0</v>
      </c>
      <c r="R3443" s="74"/>
      <c r="S3443" s="53">
        <f t="shared" si="1290"/>
        <v>0</v>
      </c>
      <c r="T3443" s="58"/>
      <c r="U3443" s="58"/>
      <c r="V3443" s="53">
        <f t="shared" si="1291"/>
        <v>0</v>
      </c>
      <c r="W3443" s="75"/>
      <c r="X3443" s="76"/>
    </row>
    <row r="3444" spans="1:27" s="35" customFormat="1" ht="31.5" x14ac:dyDescent="0.25">
      <c r="A3444" s="72" t="s">
        <v>300</v>
      </c>
      <c r="B3444" s="44" t="s">
        <v>334</v>
      </c>
      <c r="C3444" s="79" t="s">
        <v>215</v>
      </c>
      <c r="D3444" s="43" t="s">
        <v>216</v>
      </c>
      <c r="E3444" s="53"/>
      <c r="F3444" s="53">
        <f t="shared" ref="F3444:F3458" si="1292">E3444/12*1</f>
        <v>0</v>
      </c>
      <c r="G3444" s="53"/>
      <c r="H3444" s="53"/>
      <c r="I3444" s="54"/>
      <c r="J3444" s="50"/>
      <c r="K3444" s="54"/>
      <c r="L3444" s="55"/>
      <c r="M3444" s="75"/>
      <c r="N3444" s="75"/>
      <c r="O3444" s="74"/>
      <c r="P3444" s="74"/>
      <c r="Q3444" s="57">
        <f t="shared" si="1289"/>
        <v>0</v>
      </c>
      <c r="R3444" s="74"/>
      <c r="S3444" s="53">
        <f t="shared" si="1290"/>
        <v>0</v>
      </c>
      <c r="T3444" s="58"/>
      <c r="U3444" s="58"/>
      <c r="V3444" s="53">
        <f t="shared" si="1291"/>
        <v>0</v>
      </c>
      <c r="W3444" s="75"/>
      <c r="X3444" s="76"/>
      <c r="Y3444" s="177"/>
      <c r="Z3444" s="177"/>
      <c r="AA3444" s="177"/>
    </row>
    <row r="3445" spans="1:27" s="35" customFormat="1" ht="31.5" x14ac:dyDescent="0.25">
      <c r="A3445" s="72" t="s">
        <v>300</v>
      </c>
      <c r="B3445" s="44" t="s">
        <v>334</v>
      </c>
      <c r="C3445" s="79" t="s">
        <v>217</v>
      </c>
      <c r="D3445" s="43" t="s">
        <v>218</v>
      </c>
      <c r="E3445" s="53"/>
      <c r="F3445" s="53">
        <f t="shared" si="1292"/>
        <v>0</v>
      </c>
      <c r="G3445" s="53"/>
      <c r="H3445" s="53"/>
      <c r="I3445" s="54"/>
      <c r="J3445" s="50"/>
      <c r="K3445" s="54"/>
      <c r="L3445" s="55"/>
      <c r="M3445" s="75"/>
      <c r="N3445" s="75"/>
      <c r="O3445" s="74"/>
      <c r="P3445" s="74"/>
      <c r="Q3445" s="57">
        <f t="shared" si="1289"/>
        <v>0</v>
      </c>
      <c r="R3445" s="74"/>
      <c r="S3445" s="53">
        <f t="shared" si="1290"/>
        <v>0</v>
      </c>
      <c r="T3445" s="58"/>
      <c r="U3445" s="58"/>
      <c r="V3445" s="53">
        <f t="shared" si="1291"/>
        <v>0</v>
      </c>
      <c r="W3445" s="75"/>
      <c r="X3445" s="76"/>
    </row>
    <row r="3446" spans="1:27" s="35" customFormat="1" ht="31.5" x14ac:dyDescent="0.25">
      <c r="A3446" s="72" t="s">
        <v>300</v>
      </c>
      <c r="B3446" s="44" t="s">
        <v>334</v>
      </c>
      <c r="C3446" s="79" t="s">
        <v>219</v>
      </c>
      <c r="D3446" s="43" t="s">
        <v>220</v>
      </c>
      <c r="E3446" s="53"/>
      <c r="F3446" s="53">
        <f t="shared" si="1292"/>
        <v>0</v>
      </c>
      <c r="G3446" s="53"/>
      <c r="H3446" s="53"/>
      <c r="I3446" s="54"/>
      <c r="J3446" s="50"/>
      <c r="K3446" s="54"/>
      <c r="L3446" s="55"/>
      <c r="M3446" s="75"/>
      <c r="N3446" s="75"/>
      <c r="O3446" s="74"/>
      <c r="P3446" s="74"/>
      <c r="Q3446" s="57">
        <f t="shared" si="1289"/>
        <v>0</v>
      </c>
      <c r="R3446" s="74"/>
      <c r="S3446" s="53">
        <f t="shared" si="1290"/>
        <v>0</v>
      </c>
      <c r="T3446" s="58"/>
      <c r="U3446" s="58"/>
      <c r="V3446" s="53">
        <f t="shared" si="1291"/>
        <v>0</v>
      </c>
      <c r="W3446" s="75"/>
      <c r="X3446" s="76"/>
    </row>
    <row r="3447" spans="1:27" s="35" customFormat="1" ht="31.5" x14ac:dyDescent="0.25">
      <c r="A3447" s="72" t="s">
        <v>300</v>
      </c>
      <c r="B3447" s="44" t="s">
        <v>334</v>
      </c>
      <c r="C3447" s="79" t="s">
        <v>221</v>
      </c>
      <c r="D3447" s="43" t="s">
        <v>224</v>
      </c>
      <c r="E3447" s="53"/>
      <c r="F3447" s="53">
        <f t="shared" si="1292"/>
        <v>0</v>
      </c>
      <c r="G3447" s="53"/>
      <c r="H3447" s="53"/>
      <c r="I3447" s="54"/>
      <c r="J3447" s="50"/>
      <c r="K3447" s="54"/>
      <c r="L3447" s="55"/>
      <c r="M3447" s="75"/>
      <c r="N3447" s="75"/>
      <c r="O3447" s="74"/>
      <c r="P3447" s="74"/>
      <c r="Q3447" s="57">
        <f t="shared" si="1289"/>
        <v>0</v>
      </c>
      <c r="R3447" s="74"/>
      <c r="S3447" s="53">
        <f t="shared" si="1290"/>
        <v>0</v>
      </c>
      <c r="T3447" s="58"/>
      <c r="U3447" s="58"/>
      <c r="V3447" s="53">
        <f t="shared" si="1291"/>
        <v>0</v>
      </c>
      <c r="W3447" s="75"/>
      <c r="X3447" s="76"/>
    </row>
    <row r="3448" spans="1:27" s="35" customFormat="1" ht="31.5" x14ac:dyDescent="0.25">
      <c r="A3448" s="72" t="s">
        <v>300</v>
      </c>
      <c r="B3448" s="44" t="s">
        <v>334</v>
      </c>
      <c r="C3448" s="79" t="s">
        <v>222</v>
      </c>
      <c r="D3448" s="43" t="s">
        <v>225</v>
      </c>
      <c r="E3448" s="53"/>
      <c r="F3448" s="53">
        <f t="shared" si="1292"/>
        <v>0</v>
      </c>
      <c r="G3448" s="53"/>
      <c r="H3448" s="53"/>
      <c r="I3448" s="54"/>
      <c r="J3448" s="50"/>
      <c r="K3448" s="54"/>
      <c r="L3448" s="55"/>
      <c r="M3448" s="75"/>
      <c r="N3448" s="75"/>
      <c r="O3448" s="74"/>
      <c r="P3448" s="74"/>
      <c r="Q3448" s="57">
        <f t="shared" si="1289"/>
        <v>0</v>
      </c>
      <c r="R3448" s="74"/>
      <c r="S3448" s="53">
        <f t="shared" si="1290"/>
        <v>0</v>
      </c>
      <c r="T3448" s="58"/>
      <c r="U3448" s="58"/>
      <c r="V3448" s="53">
        <f t="shared" si="1291"/>
        <v>0</v>
      </c>
      <c r="W3448" s="75"/>
      <c r="X3448" s="76"/>
    </row>
    <row r="3449" spans="1:27" s="35" customFormat="1" ht="31.5" x14ac:dyDescent="0.25">
      <c r="A3449" s="72" t="s">
        <v>300</v>
      </c>
      <c r="B3449" s="44" t="s">
        <v>334</v>
      </c>
      <c r="C3449" s="79" t="s">
        <v>277</v>
      </c>
      <c r="D3449" s="43" t="s">
        <v>278</v>
      </c>
      <c r="E3449" s="53"/>
      <c r="F3449" s="53">
        <f t="shared" si="1292"/>
        <v>0</v>
      </c>
      <c r="G3449" s="53"/>
      <c r="H3449" s="53"/>
      <c r="I3449" s="54"/>
      <c r="J3449" s="50"/>
      <c r="K3449" s="54"/>
      <c r="L3449" s="55"/>
      <c r="M3449" s="75"/>
      <c r="N3449" s="75"/>
      <c r="O3449" s="74"/>
      <c r="P3449" s="74"/>
      <c r="Q3449" s="57">
        <f t="shared" si="1289"/>
        <v>0</v>
      </c>
      <c r="R3449" s="74"/>
      <c r="S3449" s="53">
        <f t="shared" si="1290"/>
        <v>0</v>
      </c>
      <c r="T3449" s="58"/>
      <c r="U3449" s="58"/>
      <c r="V3449" s="53">
        <f t="shared" si="1291"/>
        <v>0</v>
      </c>
      <c r="W3449" s="75"/>
      <c r="X3449" s="76"/>
    </row>
    <row r="3450" spans="1:27" s="35" customFormat="1" ht="15.75" x14ac:dyDescent="0.25">
      <c r="A3450" s="72" t="s">
        <v>300</v>
      </c>
      <c r="B3450" s="44" t="s">
        <v>334</v>
      </c>
      <c r="C3450" s="79" t="s">
        <v>226</v>
      </c>
      <c r="D3450" s="38" t="s">
        <v>405</v>
      </c>
      <c r="E3450" s="53"/>
      <c r="F3450" s="53">
        <f>E3450</f>
        <v>0</v>
      </c>
      <c r="G3450" s="53"/>
      <c r="H3450" s="53"/>
      <c r="I3450" s="119"/>
      <c r="J3450" s="50"/>
      <c r="K3450" s="54"/>
      <c r="L3450" s="55"/>
      <c r="M3450" s="75"/>
      <c r="N3450" s="75"/>
      <c r="O3450" s="74"/>
      <c r="P3450" s="74"/>
      <c r="Q3450" s="57">
        <f t="shared" si="1289"/>
        <v>0</v>
      </c>
      <c r="R3450" s="74"/>
      <c r="S3450" s="53">
        <f t="shared" si="1290"/>
        <v>0</v>
      </c>
      <c r="T3450" s="58"/>
      <c r="U3450" s="58"/>
      <c r="V3450" s="53">
        <f t="shared" si="1291"/>
        <v>0</v>
      </c>
      <c r="W3450" s="75"/>
      <c r="X3450" s="76"/>
    </row>
    <row r="3451" spans="1:27" s="35" customFormat="1" ht="31.5" x14ac:dyDescent="0.25">
      <c r="A3451" s="72" t="s">
        <v>300</v>
      </c>
      <c r="B3451" s="44" t="s">
        <v>334</v>
      </c>
      <c r="C3451" s="79" t="s">
        <v>227</v>
      </c>
      <c r="D3451" s="43" t="s">
        <v>228</v>
      </c>
      <c r="E3451" s="53"/>
      <c r="F3451" s="53">
        <f t="shared" si="1292"/>
        <v>0</v>
      </c>
      <c r="G3451" s="53"/>
      <c r="H3451" s="53"/>
      <c r="I3451" s="54"/>
      <c r="J3451" s="50"/>
      <c r="K3451" s="54"/>
      <c r="L3451" s="55"/>
      <c r="M3451" s="75"/>
      <c r="N3451" s="75"/>
      <c r="O3451" s="74"/>
      <c r="P3451" s="74"/>
      <c r="Q3451" s="57">
        <f t="shared" si="1289"/>
        <v>0</v>
      </c>
      <c r="R3451" s="74"/>
      <c r="S3451" s="53">
        <f t="shared" si="1290"/>
        <v>0</v>
      </c>
      <c r="T3451" s="58"/>
      <c r="U3451" s="58"/>
      <c r="V3451" s="53">
        <f t="shared" si="1291"/>
        <v>0</v>
      </c>
      <c r="W3451" s="75"/>
      <c r="X3451" s="76"/>
    </row>
    <row r="3452" spans="1:27" s="35" customFormat="1" ht="15.75" x14ac:dyDescent="0.25">
      <c r="A3452" s="72" t="s">
        <v>300</v>
      </c>
      <c r="B3452" s="44" t="s">
        <v>334</v>
      </c>
      <c r="C3452" s="79" t="s">
        <v>229</v>
      </c>
      <c r="D3452" s="43" t="s">
        <v>230</v>
      </c>
      <c r="E3452" s="53"/>
      <c r="F3452" s="53">
        <f t="shared" si="1292"/>
        <v>0</v>
      </c>
      <c r="G3452" s="53"/>
      <c r="H3452" s="53"/>
      <c r="I3452" s="54"/>
      <c r="J3452" s="50"/>
      <c r="K3452" s="54"/>
      <c r="L3452" s="55"/>
      <c r="M3452" s="75"/>
      <c r="N3452" s="75"/>
      <c r="O3452" s="74"/>
      <c r="P3452" s="74"/>
      <c r="Q3452" s="57">
        <f t="shared" si="1289"/>
        <v>0</v>
      </c>
      <c r="R3452" s="74"/>
      <c r="S3452" s="53">
        <f t="shared" si="1290"/>
        <v>0</v>
      </c>
      <c r="T3452" s="58"/>
      <c r="U3452" s="58"/>
      <c r="V3452" s="53">
        <f t="shared" si="1291"/>
        <v>0</v>
      </c>
      <c r="W3452" s="75"/>
      <c r="X3452" s="76"/>
    </row>
    <row r="3453" spans="1:27" s="35" customFormat="1" ht="15.75" x14ac:dyDescent="0.25">
      <c r="A3453" s="72" t="s">
        <v>300</v>
      </c>
      <c r="B3453" s="44" t="s">
        <v>334</v>
      </c>
      <c r="C3453" s="37" t="s">
        <v>376</v>
      </c>
      <c r="D3453" s="43" t="s">
        <v>358</v>
      </c>
      <c r="E3453" s="53"/>
      <c r="F3453" s="53">
        <f t="shared" si="1292"/>
        <v>0</v>
      </c>
      <c r="G3453" s="53"/>
      <c r="H3453" s="53"/>
      <c r="I3453" s="54"/>
      <c r="J3453" s="50"/>
      <c r="K3453" s="54"/>
      <c r="L3453" s="55"/>
      <c r="M3453" s="75"/>
      <c r="N3453" s="75"/>
      <c r="O3453" s="74"/>
      <c r="P3453" s="74"/>
      <c r="Q3453" s="57">
        <f t="shared" si="1289"/>
        <v>0</v>
      </c>
      <c r="R3453" s="74"/>
      <c r="S3453" s="53">
        <f t="shared" si="1290"/>
        <v>0</v>
      </c>
      <c r="T3453" s="58"/>
      <c r="U3453" s="58"/>
      <c r="V3453" s="53">
        <f t="shared" si="1291"/>
        <v>0</v>
      </c>
      <c r="W3453" s="75"/>
      <c r="X3453" s="76"/>
    </row>
    <row r="3454" spans="1:27" s="35" customFormat="1" ht="15.75" x14ac:dyDescent="0.25">
      <c r="A3454" s="72" t="s">
        <v>300</v>
      </c>
      <c r="B3454" s="44" t="s">
        <v>334</v>
      </c>
      <c r="C3454" s="79" t="s">
        <v>231</v>
      </c>
      <c r="D3454" s="43" t="s">
        <v>232</v>
      </c>
      <c r="E3454" s="53"/>
      <c r="F3454" s="53">
        <f t="shared" si="1292"/>
        <v>0</v>
      </c>
      <c r="G3454" s="53"/>
      <c r="H3454" s="53"/>
      <c r="I3454" s="54"/>
      <c r="J3454" s="50"/>
      <c r="K3454" s="54"/>
      <c r="L3454" s="55"/>
      <c r="M3454" s="75"/>
      <c r="N3454" s="75"/>
      <c r="O3454" s="74"/>
      <c r="P3454" s="74"/>
      <c r="Q3454" s="57">
        <f t="shared" si="1289"/>
        <v>0</v>
      </c>
      <c r="R3454" s="74"/>
      <c r="S3454" s="53">
        <f t="shared" si="1290"/>
        <v>0</v>
      </c>
      <c r="T3454" s="58"/>
      <c r="U3454" s="58"/>
      <c r="V3454" s="53">
        <f t="shared" si="1291"/>
        <v>0</v>
      </c>
      <c r="W3454" s="75"/>
      <c r="X3454" s="76"/>
    </row>
    <row r="3455" spans="1:27" s="35" customFormat="1" ht="15.75" x14ac:dyDescent="0.25">
      <c r="A3455" s="72" t="s">
        <v>300</v>
      </c>
      <c r="B3455" s="44" t="s">
        <v>334</v>
      </c>
      <c r="C3455" s="79" t="s">
        <v>233</v>
      </c>
      <c r="D3455" s="43" t="s">
        <v>234</v>
      </c>
      <c r="E3455" s="53"/>
      <c r="F3455" s="53">
        <f t="shared" si="1292"/>
        <v>0</v>
      </c>
      <c r="G3455" s="53"/>
      <c r="H3455" s="53"/>
      <c r="I3455" s="54"/>
      <c r="J3455" s="50"/>
      <c r="K3455" s="54"/>
      <c r="L3455" s="55"/>
      <c r="M3455" s="75"/>
      <c r="N3455" s="75"/>
      <c r="O3455" s="74"/>
      <c r="P3455" s="74"/>
      <c r="Q3455" s="57">
        <f t="shared" si="1289"/>
        <v>0</v>
      </c>
      <c r="R3455" s="74"/>
      <c r="S3455" s="53">
        <f t="shared" si="1290"/>
        <v>0</v>
      </c>
      <c r="T3455" s="58"/>
      <c r="U3455" s="58"/>
      <c r="V3455" s="53">
        <f t="shared" si="1291"/>
        <v>0</v>
      </c>
      <c r="W3455" s="75"/>
      <c r="X3455" s="76"/>
    </row>
    <row r="3456" spans="1:27" s="35" customFormat="1" ht="31.5" x14ac:dyDescent="0.25">
      <c r="A3456" s="72" t="s">
        <v>300</v>
      </c>
      <c r="B3456" s="44" t="s">
        <v>334</v>
      </c>
      <c r="C3456" s="79" t="s">
        <v>235</v>
      </c>
      <c r="D3456" s="43" t="s">
        <v>236</v>
      </c>
      <c r="E3456" s="53"/>
      <c r="F3456" s="53">
        <f t="shared" si="1292"/>
        <v>0</v>
      </c>
      <c r="G3456" s="53"/>
      <c r="H3456" s="53"/>
      <c r="I3456" s="54"/>
      <c r="J3456" s="50"/>
      <c r="K3456" s="54"/>
      <c r="L3456" s="55"/>
      <c r="M3456" s="75"/>
      <c r="N3456" s="75"/>
      <c r="O3456" s="74"/>
      <c r="P3456" s="74"/>
      <c r="Q3456" s="57">
        <f t="shared" si="1289"/>
        <v>0</v>
      </c>
      <c r="R3456" s="74"/>
      <c r="S3456" s="53">
        <f t="shared" si="1290"/>
        <v>0</v>
      </c>
      <c r="T3456" s="58"/>
      <c r="U3456" s="58"/>
      <c r="V3456" s="53">
        <f t="shared" si="1291"/>
        <v>0</v>
      </c>
      <c r="W3456" s="75"/>
      <c r="X3456" s="76"/>
    </row>
    <row r="3457" spans="1:24" s="35" customFormat="1" ht="31.5" x14ac:dyDescent="0.25">
      <c r="A3457" s="72" t="s">
        <v>300</v>
      </c>
      <c r="B3457" s="44" t="s">
        <v>334</v>
      </c>
      <c r="C3457" s="79" t="s">
        <v>237</v>
      </c>
      <c r="D3457" s="43" t="s">
        <v>238</v>
      </c>
      <c r="E3457" s="53"/>
      <c r="F3457" s="53">
        <f t="shared" si="1292"/>
        <v>0</v>
      </c>
      <c r="G3457" s="53"/>
      <c r="H3457" s="53"/>
      <c r="I3457" s="54"/>
      <c r="J3457" s="50"/>
      <c r="K3457" s="54"/>
      <c r="L3457" s="55"/>
      <c r="M3457" s="75"/>
      <c r="N3457" s="75"/>
      <c r="O3457" s="74"/>
      <c r="P3457" s="74"/>
      <c r="Q3457" s="57">
        <f t="shared" si="1289"/>
        <v>0</v>
      </c>
      <c r="R3457" s="74"/>
      <c r="S3457" s="53">
        <f t="shared" si="1290"/>
        <v>0</v>
      </c>
      <c r="T3457" s="58"/>
      <c r="U3457" s="58"/>
      <c r="V3457" s="53">
        <f t="shared" si="1291"/>
        <v>0</v>
      </c>
      <c r="W3457" s="75"/>
      <c r="X3457" s="76"/>
    </row>
    <row r="3458" spans="1:24" s="35" customFormat="1" ht="15.75" x14ac:dyDescent="0.25">
      <c r="A3458" s="72" t="s">
        <v>300</v>
      </c>
      <c r="B3458" s="44" t="s">
        <v>334</v>
      </c>
      <c r="C3458" s="79" t="s">
        <v>239</v>
      </c>
      <c r="D3458" s="43" t="s">
        <v>243</v>
      </c>
      <c r="E3458" s="53"/>
      <c r="F3458" s="53">
        <f t="shared" si="1292"/>
        <v>0</v>
      </c>
      <c r="G3458" s="53"/>
      <c r="H3458" s="53"/>
      <c r="I3458" s="54"/>
      <c r="J3458" s="50"/>
      <c r="K3458" s="54"/>
      <c r="L3458" s="55"/>
      <c r="M3458" s="75"/>
      <c r="N3458" s="75"/>
      <c r="O3458" s="74"/>
      <c r="P3458" s="74"/>
      <c r="Q3458" s="57">
        <f t="shared" si="1289"/>
        <v>0</v>
      </c>
      <c r="R3458" s="74"/>
      <c r="S3458" s="53">
        <f t="shared" si="1290"/>
        <v>0</v>
      </c>
      <c r="T3458" s="58"/>
      <c r="U3458" s="58"/>
      <c r="V3458" s="53">
        <f t="shared" si="1291"/>
        <v>0</v>
      </c>
      <c r="W3458" s="75"/>
      <c r="X3458" s="76"/>
    </row>
    <row r="3459" spans="1:24" s="35" customFormat="1" ht="15.75" x14ac:dyDescent="0.25">
      <c r="A3459" s="72" t="s">
        <v>300</v>
      </c>
      <c r="B3459" s="44" t="s">
        <v>334</v>
      </c>
      <c r="C3459" s="79" t="s">
        <v>240</v>
      </c>
      <c r="D3459" s="43" t="s">
        <v>244</v>
      </c>
      <c r="E3459" s="53"/>
      <c r="F3459" s="53">
        <f>E3459</f>
        <v>0</v>
      </c>
      <c r="G3459" s="53"/>
      <c r="H3459" s="53"/>
      <c r="I3459" s="54"/>
      <c r="J3459" s="50"/>
      <c r="K3459" s="54"/>
      <c r="L3459" s="55"/>
      <c r="M3459" s="75"/>
      <c r="N3459" s="75"/>
      <c r="O3459" s="74"/>
      <c r="P3459" s="74"/>
      <c r="Q3459" s="57">
        <f t="shared" si="1289"/>
        <v>0</v>
      </c>
      <c r="R3459" s="74"/>
      <c r="S3459" s="53">
        <f t="shared" si="1290"/>
        <v>0</v>
      </c>
      <c r="T3459" s="58"/>
      <c r="U3459" s="58"/>
      <c r="V3459" s="53">
        <f t="shared" si="1291"/>
        <v>0</v>
      </c>
      <c r="W3459" s="75"/>
      <c r="X3459" s="76"/>
    </row>
    <row r="3460" spans="1:24" s="35" customFormat="1" ht="15.75" x14ac:dyDescent="0.25">
      <c r="A3460" s="72" t="s">
        <v>300</v>
      </c>
      <c r="B3460" s="44" t="s">
        <v>334</v>
      </c>
      <c r="C3460" s="79" t="s">
        <v>241</v>
      </c>
      <c r="D3460" s="43" t="s">
        <v>242</v>
      </c>
      <c r="E3460" s="53"/>
      <c r="F3460" s="53">
        <f t="shared" ref="F3460:F3475" si="1293">E3460/12*1</f>
        <v>0</v>
      </c>
      <c r="G3460" s="53"/>
      <c r="H3460" s="53"/>
      <c r="I3460" s="54"/>
      <c r="J3460" s="50"/>
      <c r="K3460" s="54"/>
      <c r="L3460" s="55"/>
      <c r="M3460" s="75"/>
      <c r="N3460" s="75"/>
      <c r="O3460" s="74"/>
      <c r="P3460" s="74"/>
      <c r="Q3460" s="57">
        <f t="shared" si="1289"/>
        <v>0</v>
      </c>
      <c r="R3460" s="74"/>
      <c r="S3460" s="53">
        <f t="shared" si="1290"/>
        <v>0</v>
      </c>
      <c r="T3460" s="58"/>
      <c r="U3460" s="58"/>
      <c r="V3460" s="53">
        <f t="shared" si="1291"/>
        <v>0</v>
      </c>
      <c r="W3460" s="75"/>
      <c r="X3460" s="76"/>
    </row>
    <row r="3461" spans="1:24" s="35" customFormat="1" ht="31.5" x14ac:dyDescent="0.25">
      <c r="A3461" s="72" t="s">
        <v>300</v>
      </c>
      <c r="B3461" s="44" t="s">
        <v>334</v>
      </c>
      <c r="C3461" s="79" t="s">
        <v>245</v>
      </c>
      <c r="D3461" s="43" t="s">
        <v>246</v>
      </c>
      <c r="E3461" s="53"/>
      <c r="F3461" s="53">
        <f t="shared" si="1293"/>
        <v>0</v>
      </c>
      <c r="G3461" s="53"/>
      <c r="H3461" s="53"/>
      <c r="I3461" s="54"/>
      <c r="J3461" s="50"/>
      <c r="K3461" s="54"/>
      <c r="L3461" s="55"/>
      <c r="M3461" s="75"/>
      <c r="N3461" s="75"/>
      <c r="O3461" s="74"/>
      <c r="P3461" s="74"/>
      <c r="Q3461" s="57">
        <f t="shared" si="1289"/>
        <v>0</v>
      </c>
      <c r="R3461" s="74"/>
      <c r="S3461" s="53">
        <f t="shared" si="1290"/>
        <v>0</v>
      </c>
      <c r="T3461" s="58"/>
      <c r="U3461" s="58"/>
      <c r="V3461" s="53">
        <f t="shared" si="1291"/>
        <v>0</v>
      </c>
      <c r="W3461" s="75"/>
      <c r="X3461" s="76"/>
    </row>
    <row r="3462" spans="1:24" s="35" customFormat="1" ht="15.75" x14ac:dyDescent="0.25">
      <c r="A3462" s="72" t="s">
        <v>300</v>
      </c>
      <c r="B3462" s="44" t="s">
        <v>334</v>
      </c>
      <c r="C3462" s="79" t="s">
        <v>247</v>
      </c>
      <c r="D3462" s="43" t="s">
        <v>248</v>
      </c>
      <c r="E3462" s="53"/>
      <c r="F3462" s="53">
        <f t="shared" si="1293"/>
        <v>0</v>
      </c>
      <c r="G3462" s="53"/>
      <c r="H3462" s="53"/>
      <c r="I3462" s="54"/>
      <c r="J3462" s="50"/>
      <c r="K3462" s="54"/>
      <c r="L3462" s="55"/>
      <c r="M3462" s="75"/>
      <c r="N3462" s="75"/>
      <c r="O3462" s="74"/>
      <c r="P3462" s="74"/>
      <c r="Q3462" s="57">
        <f t="shared" si="1289"/>
        <v>0</v>
      </c>
      <c r="R3462" s="74"/>
      <c r="S3462" s="53">
        <f t="shared" si="1290"/>
        <v>0</v>
      </c>
      <c r="T3462" s="58"/>
      <c r="U3462" s="58"/>
      <c r="V3462" s="53">
        <f t="shared" si="1291"/>
        <v>0</v>
      </c>
      <c r="W3462" s="75"/>
      <c r="X3462" s="76"/>
    </row>
    <row r="3463" spans="1:24" s="35" customFormat="1" ht="31.5" x14ac:dyDescent="0.25">
      <c r="A3463" s="72" t="s">
        <v>300</v>
      </c>
      <c r="B3463" s="44" t="s">
        <v>334</v>
      </c>
      <c r="C3463" s="79" t="s">
        <v>249</v>
      </c>
      <c r="D3463" s="43" t="s">
        <v>250</v>
      </c>
      <c r="E3463" s="53"/>
      <c r="F3463" s="53">
        <f t="shared" si="1293"/>
        <v>0</v>
      </c>
      <c r="G3463" s="53"/>
      <c r="H3463" s="53"/>
      <c r="I3463" s="54"/>
      <c r="J3463" s="50"/>
      <c r="K3463" s="54"/>
      <c r="L3463" s="55"/>
      <c r="M3463" s="75"/>
      <c r="N3463" s="75"/>
      <c r="O3463" s="74"/>
      <c r="P3463" s="74"/>
      <c r="Q3463" s="57">
        <f t="shared" si="1289"/>
        <v>0</v>
      </c>
      <c r="R3463" s="74"/>
      <c r="S3463" s="53">
        <f t="shared" si="1290"/>
        <v>0</v>
      </c>
      <c r="T3463" s="58"/>
      <c r="U3463" s="58"/>
      <c r="V3463" s="53">
        <f t="shared" si="1291"/>
        <v>0</v>
      </c>
      <c r="W3463" s="75"/>
      <c r="X3463" s="76"/>
    </row>
    <row r="3464" spans="1:24" s="35" customFormat="1" ht="15.75" x14ac:dyDescent="0.25">
      <c r="A3464" s="72" t="s">
        <v>300</v>
      </c>
      <c r="B3464" s="44" t="s">
        <v>334</v>
      </c>
      <c r="C3464" s="79" t="s">
        <v>251</v>
      </c>
      <c r="D3464" s="43" t="s">
        <v>260</v>
      </c>
      <c r="E3464" s="53"/>
      <c r="F3464" s="53">
        <f t="shared" si="1293"/>
        <v>0</v>
      </c>
      <c r="G3464" s="53"/>
      <c r="H3464" s="53"/>
      <c r="I3464" s="54"/>
      <c r="J3464" s="50"/>
      <c r="K3464" s="54"/>
      <c r="L3464" s="55"/>
      <c r="M3464" s="75"/>
      <c r="N3464" s="75"/>
      <c r="O3464" s="74"/>
      <c r="P3464" s="74"/>
      <c r="Q3464" s="57">
        <f t="shared" si="1289"/>
        <v>0</v>
      </c>
      <c r="R3464" s="74"/>
      <c r="S3464" s="53">
        <f t="shared" si="1290"/>
        <v>0</v>
      </c>
      <c r="T3464" s="58"/>
      <c r="U3464" s="58"/>
      <c r="V3464" s="53">
        <f t="shared" si="1291"/>
        <v>0</v>
      </c>
      <c r="W3464" s="75"/>
      <c r="X3464" s="76"/>
    </row>
    <row r="3465" spans="1:24" s="35" customFormat="1" ht="15.75" x14ac:dyDescent="0.25">
      <c r="A3465" s="72" t="s">
        <v>300</v>
      </c>
      <c r="B3465" s="44" t="s">
        <v>334</v>
      </c>
      <c r="C3465" s="79" t="s">
        <v>252</v>
      </c>
      <c r="D3465" s="43" t="s">
        <v>253</v>
      </c>
      <c r="E3465" s="53"/>
      <c r="F3465" s="53">
        <f t="shared" si="1293"/>
        <v>0</v>
      </c>
      <c r="G3465" s="53"/>
      <c r="H3465" s="53"/>
      <c r="I3465" s="54"/>
      <c r="J3465" s="50"/>
      <c r="K3465" s="54"/>
      <c r="L3465" s="55"/>
      <c r="M3465" s="75"/>
      <c r="N3465" s="75"/>
      <c r="O3465" s="74"/>
      <c r="P3465" s="74"/>
      <c r="Q3465" s="57">
        <f t="shared" si="1289"/>
        <v>0</v>
      </c>
      <c r="R3465" s="74"/>
      <c r="S3465" s="53">
        <f t="shared" si="1290"/>
        <v>0</v>
      </c>
      <c r="T3465" s="58"/>
      <c r="U3465" s="58"/>
      <c r="V3465" s="53">
        <f t="shared" si="1291"/>
        <v>0</v>
      </c>
      <c r="W3465" s="75"/>
      <c r="X3465" s="76"/>
    </row>
    <row r="3466" spans="1:24" s="35" customFormat="1" ht="15.75" x14ac:dyDescent="0.25">
      <c r="A3466" s="72" t="s">
        <v>300</v>
      </c>
      <c r="B3466" s="44" t="s">
        <v>334</v>
      </c>
      <c r="C3466" s="79" t="s">
        <v>254</v>
      </c>
      <c r="D3466" s="43" t="s">
        <v>255</v>
      </c>
      <c r="E3466" s="53"/>
      <c r="F3466" s="53">
        <f t="shared" si="1293"/>
        <v>0</v>
      </c>
      <c r="G3466" s="53"/>
      <c r="H3466" s="53"/>
      <c r="I3466" s="54"/>
      <c r="J3466" s="50"/>
      <c r="K3466" s="54"/>
      <c r="L3466" s="55"/>
      <c r="M3466" s="75"/>
      <c r="N3466" s="75"/>
      <c r="O3466" s="74"/>
      <c r="P3466" s="74"/>
      <c r="Q3466" s="57">
        <f t="shared" si="1289"/>
        <v>0</v>
      </c>
      <c r="R3466" s="74"/>
      <c r="S3466" s="53">
        <f t="shared" si="1290"/>
        <v>0</v>
      </c>
      <c r="T3466" s="58"/>
      <c r="U3466" s="58"/>
      <c r="V3466" s="53">
        <f t="shared" si="1291"/>
        <v>0</v>
      </c>
      <c r="W3466" s="75"/>
      <c r="X3466" s="76"/>
    </row>
    <row r="3467" spans="1:24" s="35" customFormat="1" ht="15.75" x14ac:dyDescent="0.25">
      <c r="A3467" s="72" t="s">
        <v>300</v>
      </c>
      <c r="B3467" s="44" t="s">
        <v>334</v>
      </c>
      <c r="C3467" s="79" t="s">
        <v>256</v>
      </c>
      <c r="D3467" s="43" t="s">
        <v>257</v>
      </c>
      <c r="E3467" s="53"/>
      <c r="F3467" s="53">
        <f t="shared" si="1293"/>
        <v>0</v>
      </c>
      <c r="G3467" s="53"/>
      <c r="H3467" s="53"/>
      <c r="I3467" s="54"/>
      <c r="J3467" s="50"/>
      <c r="K3467" s="54"/>
      <c r="L3467" s="55"/>
      <c r="M3467" s="75"/>
      <c r="N3467" s="75"/>
      <c r="O3467" s="74"/>
      <c r="P3467" s="74"/>
      <c r="Q3467" s="57">
        <f t="shared" si="1289"/>
        <v>0</v>
      </c>
      <c r="R3467" s="74"/>
      <c r="S3467" s="53">
        <f t="shared" si="1290"/>
        <v>0</v>
      </c>
      <c r="T3467" s="58"/>
      <c r="U3467" s="58"/>
      <c r="V3467" s="53">
        <f t="shared" si="1291"/>
        <v>0</v>
      </c>
      <c r="W3467" s="75"/>
      <c r="X3467" s="76"/>
    </row>
    <row r="3468" spans="1:24" s="35" customFormat="1" ht="31.5" x14ac:dyDescent="0.25">
      <c r="A3468" s="72" t="s">
        <v>300</v>
      </c>
      <c r="B3468" s="44" t="s">
        <v>334</v>
      </c>
      <c r="C3468" s="79" t="s">
        <v>258</v>
      </c>
      <c r="D3468" s="43" t="s">
        <v>259</v>
      </c>
      <c r="E3468" s="53"/>
      <c r="F3468" s="53">
        <f t="shared" si="1293"/>
        <v>0</v>
      </c>
      <c r="G3468" s="53"/>
      <c r="H3468" s="53"/>
      <c r="I3468" s="54"/>
      <c r="J3468" s="50"/>
      <c r="K3468" s="54"/>
      <c r="L3468" s="55"/>
      <c r="M3468" s="75"/>
      <c r="N3468" s="75"/>
      <c r="O3468" s="74"/>
      <c r="P3468" s="74"/>
      <c r="Q3468" s="57">
        <f t="shared" si="1289"/>
        <v>0</v>
      </c>
      <c r="R3468" s="74"/>
      <c r="S3468" s="53">
        <f t="shared" si="1290"/>
        <v>0</v>
      </c>
      <c r="T3468" s="58"/>
      <c r="U3468" s="58"/>
      <c r="V3468" s="53">
        <f t="shared" si="1291"/>
        <v>0</v>
      </c>
      <c r="W3468" s="75"/>
      <c r="X3468" s="76"/>
    </row>
    <row r="3469" spans="1:24" s="35" customFormat="1" ht="15.75" x14ac:dyDescent="0.25">
      <c r="A3469" s="72" t="s">
        <v>300</v>
      </c>
      <c r="B3469" s="44" t="s">
        <v>334</v>
      </c>
      <c r="C3469" s="79" t="s">
        <v>261</v>
      </c>
      <c r="D3469" s="43" t="s">
        <v>262</v>
      </c>
      <c r="E3469" s="53"/>
      <c r="F3469" s="53">
        <f t="shared" si="1293"/>
        <v>0</v>
      </c>
      <c r="G3469" s="53"/>
      <c r="H3469" s="53"/>
      <c r="I3469" s="54"/>
      <c r="J3469" s="50"/>
      <c r="K3469" s="54"/>
      <c r="L3469" s="55"/>
      <c r="M3469" s="75"/>
      <c r="N3469" s="75"/>
      <c r="O3469" s="74"/>
      <c r="P3469" s="74"/>
      <c r="Q3469" s="57">
        <f t="shared" si="1289"/>
        <v>0</v>
      </c>
      <c r="R3469" s="74"/>
      <c r="S3469" s="53">
        <f t="shared" si="1290"/>
        <v>0</v>
      </c>
      <c r="T3469" s="58"/>
      <c r="U3469" s="58"/>
      <c r="V3469" s="53">
        <f t="shared" si="1291"/>
        <v>0</v>
      </c>
      <c r="W3469" s="75"/>
      <c r="X3469" s="76"/>
    </row>
    <row r="3470" spans="1:24" s="35" customFormat="1" ht="47.25" x14ac:dyDescent="0.25">
      <c r="A3470" s="72" t="s">
        <v>300</v>
      </c>
      <c r="B3470" s="44" t="s">
        <v>334</v>
      </c>
      <c r="C3470" s="79" t="s">
        <v>263</v>
      </c>
      <c r="D3470" s="43" t="s">
        <v>264</v>
      </c>
      <c r="E3470" s="53"/>
      <c r="F3470" s="53">
        <f t="shared" si="1293"/>
        <v>0</v>
      </c>
      <c r="G3470" s="53"/>
      <c r="H3470" s="53"/>
      <c r="I3470" s="54"/>
      <c r="J3470" s="50"/>
      <c r="K3470" s="54"/>
      <c r="L3470" s="55"/>
      <c r="M3470" s="75"/>
      <c r="N3470" s="75"/>
      <c r="O3470" s="74"/>
      <c r="P3470" s="74"/>
      <c r="Q3470" s="57">
        <f t="shared" si="1289"/>
        <v>0</v>
      </c>
      <c r="R3470" s="74"/>
      <c r="S3470" s="53">
        <f t="shared" si="1290"/>
        <v>0</v>
      </c>
      <c r="T3470" s="58"/>
      <c r="U3470" s="58"/>
      <c r="V3470" s="53">
        <f t="shared" si="1291"/>
        <v>0</v>
      </c>
      <c r="W3470" s="75"/>
      <c r="X3470" s="76"/>
    </row>
    <row r="3471" spans="1:24" s="35" customFormat="1" ht="15.75" x14ac:dyDescent="0.25">
      <c r="A3471" s="72" t="s">
        <v>300</v>
      </c>
      <c r="B3471" s="44" t="s">
        <v>334</v>
      </c>
      <c r="C3471" s="79" t="s">
        <v>265</v>
      </c>
      <c r="D3471" s="43" t="s">
        <v>266</v>
      </c>
      <c r="E3471" s="53"/>
      <c r="F3471" s="53">
        <f t="shared" si="1293"/>
        <v>0</v>
      </c>
      <c r="G3471" s="53"/>
      <c r="H3471" s="53"/>
      <c r="I3471" s="54"/>
      <c r="J3471" s="50"/>
      <c r="K3471" s="54"/>
      <c r="L3471" s="55"/>
      <c r="M3471" s="75"/>
      <c r="N3471" s="75"/>
      <c r="O3471" s="74"/>
      <c r="P3471" s="74"/>
      <c r="Q3471" s="57">
        <f t="shared" si="1289"/>
        <v>0</v>
      </c>
      <c r="R3471" s="74"/>
      <c r="S3471" s="53">
        <f t="shared" si="1290"/>
        <v>0</v>
      </c>
      <c r="T3471" s="58"/>
      <c r="U3471" s="58"/>
      <c r="V3471" s="53">
        <f t="shared" si="1291"/>
        <v>0</v>
      </c>
      <c r="W3471" s="75"/>
      <c r="X3471" s="76"/>
    </row>
    <row r="3472" spans="1:24" s="35" customFormat="1" ht="31.5" x14ac:dyDescent="0.25">
      <c r="A3472" s="72" t="s">
        <v>300</v>
      </c>
      <c r="B3472" s="44" t="s">
        <v>334</v>
      </c>
      <c r="C3472" s="79" t="s">
        <v>267</v>
      </c>
      <c r="D3472" s="43" t="s">
        <v>268</v>
      </c>
      <c r="E3472" s="53"/>
      <c r="F3472" s="53">
        <f t="shared" si="1293"/>
        <v>0</v>
      </c>
      <c r="G3472" s="53"/>
      <c r="H3472" s="53"/>
      <c r="I3472" s="54"/>
      <c r="J3472" s="50"/>
      <c r="K3472" s="54"/>
      <c r="L3472" s="55"/>
      <c r="M3472" s="75"/>
      <c r="N3472" s="75"/>
      <c r="O3472" s="74"/>
      <c r="P3472" s="74"/>
      <c r="Q3472" s="57">
        <f t="shared" si="1289"/>
        <v>0</v>
      </c>
      <c r="R3472" s="74"/>
      <c r="S3472" s="53">
        <f t="shared" si="1290"/>
        <v>0</v>
      </c>
      <c r="T3472" s="58"/>
      <c r="U3472" s="58"/>
      <c r="V3472" s="53">
        <f t="shared" si="1291"/>
        <v>0</v>
      </c>
      <c r="W3472" s="75"/>
      <c r="X3472" s="76"/>
    </row>
    <row r="3473" spans="1:27" s="35" customFormat="1" ht="15.75" x14ac:dyDescent="0.25">
      <c r="A3473" s="72" t="s">
        <v>300</v>
      </c>
      <c r="B3473" s="44" t="s">
        <v>334</v>
      </c>
      <c r="C3473" s="79" t="s">
        <v>269</v>
      </c>
      <c r="D3473" s="43" t="s">
        <v>270</v>
      </c>
      <c r="E3473" s="53"/>
      <c r="F3473" s="53">
        <f t="shared" si="1293"/>
        <v>0</v>
      </c>
      <c r="G3473" s="53"/>
      <c r="H3473" s="53"/>
      <c r="I3473" s="54"/>
      <c r="J3473" s="50"/>
      <c r="K3473" s="54"/>
      <c r="L3473" s="55"/>
      <c r="M3473" s="75"/>
      <c r="N3473" s="75"/>
      <c r="O3473" s="74"/>
      <c r="P3473" s="74"/>
      <c r="Q3473" s="57">
        <f t="shared" si="1289"/>
        <v>0</v>
      </c>
      <c r="R3473" s="74"/>
      <c r="S3473" s="53">
        <f t="shared" si="1290"/>
        <v>0</v>
      </c>
      <c r="T3473" s="58"/>
      <c r="U3473" s="58"/>
      <c r="V3473" s="53">
        <f t="shared" si="1291"/>
        <v>0</v>
      </c>
      <c r="W3473" s="75"/>
      <c r="X3473" s="76"/>
    </row>
    <row r="3474" spans="1:27" s="35" customFormat="1" ht="31.5" x14ac:dyDescent="0.25">
      <c r="A3474" s="72" t="s">
        <v>300</v>
      </c>
      <c r="B3474" s="44" t="s">
        <v>334</v>
      </c>
      <c r="C3474" s="79" t="s">
        <v>271</v>
      </c>
      <c r="D3474" s="43" t="s">
        <v>272</v>
      </c>
      <c r="E3474" s="53"/>
      <c r="F3474" s="53">
        <f t="shared" si="1293"/>
        <v>0</v>
      </c>
      <c r="G3474" s="53"/>
      <c r="H3474" s="53"/>
      <c r="I3474" s="54"/>
      <c r="J3474" s="50"/>
      <c r="K3474" s="54"/>
      <c r="L3474" s="55"/>
      <c r="M3474" s="75"/>
      <c r="N3474" s="75"/>
      <c r="O3474" s="74"/>
      <c r="P3474" s="74"/>
      <c r="Q3474" s="57">
        <f t="shared" si="1289"/>
        <v>0</v>
      </c>
      <c r="R3474" s="74"/>
      <c r="S3474" s="53">
        <f t="shared" si="1290"/>
        <v>0</v>
      </c>
      <c r="T3474" s="58"/>
      <c r="U3474" s="58"/>
      <c r="V3474" s="53">
        <f t="shared" si="1291"/>
        <v>0</v>
      </c>
      <c r="W3474" s="75"/>
      <c r="X3474" s="76"/>
    </row>
    <row r="3475" spans="1:27" s="35" customFormat="1" ht="15.75" x14ac:dyDescent="0.25">
      <c r="A3475" s="72" t="s">
        <v>300</v>
      </c>
      <c r="B3475" s="44" t="s">
        <v>334</v>
      </c>
      <c r="C3475" s="79" t="s">
        <v>273</v>
      </c>
      <c r="D3475" s="43" t="s">
        <v>274</v>
      </c>
      <c r="E3475" s="53"/>
      <c r="F3475" s="53">
        <f t="shared" si="1293"/>
        <v>0</v>
      </c>
      <c r="G3475" s="53"/>
      <c r="H3475" s="53"/>
      <c r="I3475" s="54"/>
      <c r="J3475" s="50"/>
      <c r="K3475" s="54"/>
      <c r="L3475" s="55"/>
      <c r="M3475" s="75"/>
      <c r="N3475" s="75"/>
      <c r="O3475" s="74"/>
      <c r="P3475" s="74"/>
      <c r="Q3475" s="57">
        <f t="shared" si="1289"/>
        <v>0</v>
      </c>
      <c r="R3475" s="74"/>
      <c r="S3475" s="53">
        <f t="shared" si="1290"/>
        <v>0</v>
      </c>
      <c r="T3475" s="58"/>
      <c r="U3475" s="58"/>
      <c r="V3475" s="53">
        <f t="shared" si="1291"/>
        <v>0</v>
      </c>
      <c r="W3475" s="75"/>
      <c r="X3475" s="76"/>
    </row>
    <row r="3476" spans="1:27" s="35" customFormat="1" ht="31.5" x14ac:dyDescent="0.25">
      <c r="A3476" s="72" t="s">
        <v>300</v>
      </c>
      <c r="B3476" s="44" t="s">
        <v>334</v>
      </c>
      <c r="C3476" s="79" t="s">
        <v>275</v>
      </c>
      <c r="D3476" s="43" t="s">
        <v>276</v>
      </c>
      <c r="E3476" s="74"/>
      <c r="F3476" s="74"/>
      <c r="G3476" s="74"/>
      <c r="H3476" s="74"/>
      <c r="I3476" s="54"/>
      <c r="J3476" s="50"/>
      <c r="K3476" s="54"/>
      <c r="L3476" s="55"/>
      <c r="M3476" s="75"/>
      <c r="N3476" s="75"/>
      <c r="O3476" s="74"/>
      <c r="P3476" s="74"/>
      <c r="Q3476" s="57">
        <f t="shared" si="1289"/>
        <v>0</v>
      </c>
      <c r="R3476" s="74"/>
      <c r="S3476" s="53">
        <f t="shared" si="1290"/>
        <v>0</v>
      </c>
      <c r="T3476" s="58"/>
      <c r="U3476" s="58"/>
      <c r="V3476" s="53">
        <f t="shared" si="1291"/>
        <v>0</v>
      </c>
      <c r="W3476" s="75"/>
      <c r="X3476" s="76"/>
    </row>
    <row r="3477" spans="1:27" s="35" customFormat="1" ht="15.75" x14ac:dyDescent="0.25">
      <c r="A3477" s="72" t="s">
        <v>300</v>
      </c>
      <c r="B3477" s="44" t="s">
        <v>334</v>
      </c>
      <c r="C3477" s="37" t="s">
        <v>352</v>
      </c>
      <c r="D3477" s="43" t="s">
        <v>350</v>
      </c>
      <c r="E3477" s="53"/>
      <c r="F3477" s="53">
        <f>E3477/12*1</f>
        <v>0</v>
      </c>
      <c r="G3477" s="53"/>
      <c r="H3477" s="53"/>
      <c r="I3477" s="54"/>
      <c r="J3477" s="50"/>
      <c r="K3477" s="54"/>
      <c r="L3477" s="55"/>
      <c r="M3477" s="75"/>
      <c r="N3477" s="75"/>
      <c r="O3477" s="74"/>
      <c r="P3477" s="74"/>
      <c r="Q3477" s="57"/>
      <c r="R3477" s="74"/>
      <c r="S3477" s="53"/>
      <c r="T3477" s="58"/>
      <c r="U3477" s="58"/>
      <c r="V3477" s="53"/>
      <c r="W3477" s="75"/>
      <c r="X3477" s="76"/>
    </row>
    <row r="3478" spans="1:27" s="35" customFormat="1" ht="15.75" x14ac:dyDescent="0.25">
      <c r="A3478" s="72" t="s">
        <v>300</v>
      </c>
      <c r="B3478" s="44" t="s">
        <v>334</v>
      </c>
      <c r="C3478" s="37" t="s">
        <v>353</v>
      </c>
      <c r="D3478" s="38" t="s">
        <v>354</v>
      </c>
      <c r="E3478" s="53"/>
      <c r="F3478" s="99">
        <f>E3478/12*1</f>
        <v>0</v>
      </c>
      <c r="G3478" s="74"/>
      <c r="H3478" s="74"/>
      <c r="I3478" s="54"/>
      <c r="J3478" s="50"/>
      <c r="K3478" s="54"/>
      <c r="L3478" s="55"/>
      <c r="M3478" s="75"/>
      <c r="N3478" s="75"/>
      <c r="O3478" s="74"/>
      <c r="P3478" s="74"/>
      <c r="Q3478" s="57">
        <f>O3478-P3478</f>
        <v>0</v>
      </c>
      <c r="R3478" s="74"/>
      <c r="S3478" s="53">
        <f>ROUND(R3478/12*3,0)</f>
        <v>0</v>
      </c>
      <c r="T3478" s="58"/>
      <c r="U3478" s="58"/>
      <c r="V3478" s="53">
        <f>T3478-U3478</f>
        <v>0</v>
      </c>
      <c r="W3478" s="75"/>
      <c r="X3478" s="76"/>
    </row>
    <row r="3479" spans="1:27" s="35" customFormat="1" ht="15.75" x14ac:dyDescent="0.25">
      <c r="A3479" s="72" t="s">
        <v>300</v>
      </c>
      <c r="B3479" s="44" t="s">
        <v>334</v>
      </c>
      <c r="C3479" s="37" t="s">
        <v>359</v>
      </c>
      <c r="D3479" s="43" t="s">
        <v>318</v>
      </c>
      <c r="E3479" s="53"/>
      <c r="F3479" s="99">
        <f>E3479/12*1</f>
        <v>0</v>
      </c>
      <c r="G3479" s="74"/>
      <c r="H3479" s="74"/>
      <c r="I3479" s="54"/>
      <c r="J3479" s="50"/>
      <c r="K3479" s="54"/>
      <c r="L3479" s="55"/>
      <c r="M3479" s="75"/>
      <c r="N3479" s="75"/>
      <c r="O3479" s="74"/>
      <c r="P3479" s="74"/>
      <c r="Q3479" s="57"/>
      <c r="R3479" s="74"/>
      <c r="S3479" s="53"/>
      <c r="T3479" s="58"/>
      <c r="U3479" s="58"/>
      <c r="V3479" s="53"/>
      <c r="W3479" s="75"/>
      <c r="X3479" s="76"/>
    </row>
    <row r="3480" spans="1:27" s="35" customFormat="1" ht="15.75" x14ac:dyDescent="0.25">
      <c r="A3480" s="72" t="s">
        <v>300</v>
      </c>
      <c r="B3480" s="44" t="s">
        <v>334</v>
      </c>
      <c r="C3480" s="37" t="s">
        <v>379</v>
      </c>
      <c r="D3480" s="39" t="s">
        <v>360</v>
      </c>
      <c r="E3480" s="53"/>
      <c r="F3480" s="99">
        <f>E3480/12*1</f>
        <v>0</v>
      </c>
      <c r="G3480" s="74"/>
      <c r="H3480" s="74"/>
      <c r="I3480" s="54"/>
      <c r="J3480" s="50"/>
      <c r="K3480" s="54"/>
      <c r="L3480" s="55"/>
      <c r="M3480" s="75"/>
      <c r="N3480" s="75"/>
      <c r="O3480" s="74"/>
      <c r="P3480" s="74"/>
      <c r="Q3480" s="57"/>
      <c r="R3480" s="74"/>
      <c r="S3480" s="53"/>
      <c r="T3480" s="58"/>
      <c r="U3480" s="58"/>
      <c r="V3480" s="53"/>
      <c r="W3480" s="75"/>
      <c r="X3480" s="76"/>
    </row>
    <row r="3481" spans="1:27" s="35" customFormat="1" ht="15.75" x14ac:dyDescent="0.25">
      <c r="A3481" s="72" t="s">
        <v>300</v>
      </c>
      <c r="B3481" s="44" t="s">
        <v>334</v>
      </c>
      <c r="C3481" s="37" t="s">
        <v>372</v>
      </c>
      <c r="D3481" s="117" t="s">
        <v>375</v>
      </c>
      <c r="E3481" s="53">
        <v>1074</v>
      </c>
      <c r="F3481" s="53">
        <f t="shared" ref="F3481:F3482" si="1294">ROUND(E3481/12*7,0)</f>
        <v>627</v>
      </c>
      <c r="G3481" s="59">
        <v>0</v>
      </c>
      <c r="H3481" s="99">
        <v>0</v>
      </c>
      <c r="I3481" s="119"/>
      <c r="J3481" s="55"/>
      <c r="K3481" s="54">
        <f t="shared" ref="K3481:K3482" si="1295">G3481-F3481</f>
        <v>-627</v>
      </c>
      <c r="L3481" s="55">
        <f t="shared" ref="L3481:L3482" si="1296">ROUND(K3481*100/-F3481,2)</f>
        <v>100</v>
      </c>
      <c r="M3481" s="75"/>
      <c r="N3481" s="75"/>
      <c r="O3481" s="74"/>
      <c r="P3481" s="74"/>
      <c r="Q3481" s="57"/>
      <c r="R3481" s="74"/>
      <c r="S3481" s="53"/>
      <c r="T3481" s="58"/>
      <c r="U3481" s="58"/>
      <c r="V3481" s="53"/>
      <c r="W3481" s="75"/>
      <c r="X3481" s="76"/>
    </row>
    <row r="3482" spans="1:27" s="35" customFormat="1" ht="31.5" x14ac:dyDescent="0.25">
      <c r="A3482" s="72" t="s">
        <v>300</v>
      </c>
      <c r="B3482" s="44" t="s">
        <v>334</v>
      </c>
      <c r="C3482" s="37" t="s">
        <v>373</v>
      </c>
      <c r="D3482" s="117" t="s">
        <v>374</v>
      </c>
      <c r="E3482" s="53">
        <v>200</v>
      </c>
      <c r="F3482" s="53">
        <f t="shared" si="1294"/>
        <v>117</v>
      </c>
      <c r="G3482" s="59">
        <v>0</v>
      </c>
      <c r="H3482" s="99">
        <v>0</v>
      </c>
      <c r="I3482" s="119"/>
      <c r="J3482" s="55"/>
      <c r="K3482" s="54">
        <f t="shared" si="1295"/>
        <v>-117</v>
      </c>
      <c r="L3482" s="55">
        <f t="shared" si="1296"/>
        <v>100</v>
      </c>
      <c r="M3482" s="75"/>
      <c r="N3482" s="75"/>
      <c r="O3482" s="74"/>
      <c r="P3482" s="74"/>
      <c r="Q3482" s="57"/>
      <c r="R3482" s="74"/>
      <c r="S3482" s="53"/>
      <c r="T3482" s="58"/>
      <c r="U3482" s="58"/>
      <c r="V3482" s="53"/>
      <c r="W3482" s="75"/>
      <c r="X3482" s="76"/>
    </row>
    <row r="3483" spans="1:27" s="35" customFormat="1" ht="15.75" x14ac:dyDescent="0.25">
      <c r="A3483" s="72" t="s">
        <v>300</v>
      </c>
      <c r="B3483" s="44" t="s">
        <v>334</v>
      </c>
      <c r="C3483" s="98" t="s">
        <v>386</v>
      </c>
      <c r="D3483" s="117" t="s">
        <v>387</v>
      </c>
      <c r="E3483" s="53">
        <v>10000</v>
      </c>
      <c r="F3483" s="53">
        <v>10000</v>
      </c>
      <c r="G3483" s="53">
        <v>10000</v>
      </c>
      <c r="H3483" s="53">
        <v>10000</v>
      </c>
      <c r="I3483" s="119">
        <f>G3483-F3483</f>
        <v>0</v>
      </c>
      <c r="J3483" s="55">
        <f>ROUND(I3483/F3483*100,2)</f>
        <v>0</v>
      </c>
      <c r="K3483" s="54">
        <f>G3483-F3483</f>
        <v>0</v>
      </c>
      <c r="L3483" s="55">
        <f>ROUND(K3483*100/-F3483,2)</f>
        <v>0</v>
      </c>
      <c r="M3483" s="75"/>
      <c r="N3483" s="75"/>
      <c r="O3483" s="74"/>
      <c r="P3483" s="74"/>
      <c r="Q3483" s="57"/>
      <c r="R3483" s="74"/>
      <c r="S3483" s="53"/>
      <c r="T3483" s="58"/>
      <c r="U3483" s="58"/>
      <c r="V3483" s="53"/>
      <c r="W3483" s="75"/>
      <c r="X3483" s="76"/>
    </row>
    <row r="3484" spans="1:27" s="35" customFormat="1" ht="15.75" x14ac:dyDescent="0.25">
      <c r="A3484" s="100" t="s">
        <v>301</v>
      </c>
      <c r="B3484" s="100" t="s">
        <v>335</v>
      </c>
      <c r="C3484" s="108" t="s">
        <v>102</v>
      </c>
      <c r="D3484" s="102" t="s">
        <v>21</v>
      </c>
      <c r="E3484" s="109">
        <f>E3485+E3524</f>
        <v>20215430</v>
      </c>
      <c r="F3484" s="109">
        <f>F3485+F3524</f>
        <v>11828094.75</v>
      </c>
      <c r="G3484" s="109">
        <f>G3485+G3524</f>
        <v>12510885.43</v>
      </c>
      <c r="H3484" s="109">
        <f>H3485+H3524</f>
        <v>12132407</v>
      </c>
      <c r="I3484" s="127">
        <f>I3485+I3524</f>
        <v>682150.12</v>
      </c>
      <c r="J3484" s="104">
        <f>ROUND(I3484/F3484*100,2)</f>
        <v>5.77</v>
      </c>
      <c r="K3484" s="127">
        <f>K3485+K3524</f>
        <v>-12757.01</v>
      </c>
      <c r="L3484" s="106">
        <f>ROUND(K3484*100/-F3484,2)</f>
        <v>0.11</v>
      </c>
      <c r="M3484" s="109">
        <f t="shared" ref="M3484:V3484" si="1297">M3485+M3524</f>
        <v>965798</v>
      </c>
      <c r="N3484" s="109">
        <f t="shared" si="1297"/>
        <v>563382.17000000004</v>
      </c>
      <c r="O3484" s="109">
        <f t="shared" si="1297"/>
        <v>602801</v>
      </c>
      <c r="P3484" s="109">
        <f t="shared" si="1297"/>
        <v>583513</v>
      </c>
      <c r="Q3484" s="127">
        <f t="shared" si="1297"/>
        <v>19288</v>
      </c>
      <c r="R3484" s="109">
        <f t="shared" si="1297"/>
        <v>4203</v>
      </c>
      <c r="S3484" s="103">
        <f t="shared" si="1297"/>
        <v>2292</v>
      </c>
      <c r="T3484" s="103">
        <f t="shared" si="1297"/>
        <v>2689</v>
      </c>
      <c r="U3484" s="103">
        <f t="shared" si="1297"/>
        <v>2602</v>
      </c>
      <c r="V3484" s="103">
        <f t="shared" si="1297"/>
        <v>87</v>
      </c>
      <c r="W3484" s="107">
        <v>0</v>
      </c>
      <c r="X3484" s="80"/>
    </row>
    <row r="3485" spans="1:27" s="35" customFormat="1" ht="15.75" x14ac:dyDescent="0.25">
      <c r="A3485" s="72" t="s">
        <v>301</v>
      </c>
      <c r="B3485" s="21">
        <v>1</v>
      </c>
      <c r="C3485" s="73" t="s">
        <v>102</v>
      </c>
      <c r="D3485" s="27" t="s">
        <v>22</v>
      </c>
      <c r="E3485" s="52">
        <f>E3486+E3492+E3506</f>
        <v>12833847</v>
      </c>
      <c r="F3485" s="52">
        <f>F3486+F3492+F3506</f>
        <v>7494238.75</v>
      </c>
      <c r="G3485" s="52">
        <f>G3486+G3492+G3506</f>
        <v>8179344.2699999996</v>
      </c>
      <c r="H3485" s="52">
        <f>H3486+H3492+H3506</f>
        <v>7801594</v>
      </c>
      <c r="I3485" s="124">
        <f>I3486+I3492+I3506</f>
        <v>682150.12</v>
      </c>
      <c r="J3485" s="50">
        <f>ROUND(I3485/F3485*100,2)</f>
        <v>9.1</v>
      </c>
      <c r="K3485" s="124">
        <f>K3486+K3492+K3506</f>
        <v>-4954.6000000000004</v>
      </c>
      <c r="L3485" s="55">
        <f>ROUND(K3485*100/-F3485,2)</f>
        <v>7.0000000000000007E-2</v>
      </c>
      <c r="M3485" s="49">
        <v>965798</v>
      </c>
      <c r="N3485" s="49">
        <f>ROUND(M3485/12*7,2)</f>
        <v>563382.17000000004</v>
      </c>
      <c r="O3485" s="52">
        <f t="shared" ref="O3485:V3485" si="1298">O3486+O3492+O3506</f>
        <v>602801</v>
      </c>
      <c r="P3485" s="52">
        <f t="shared" si="1298"/>
        <v>583513</v>
      </c>
      <c r="Q3485" s="124">
        <f t="shared" si="1298"/>
        <v>19288</v>
      </c>
      <c r="R3485" s="52">
        <f t="shared" si="1298"/>
        <v>3714</v>
      </c>
      <c r="S3485" s="52">
        <f t="shared" si="1298"/>
        <v>2170</v>
      </c>
      <c r="T3485" s="59">
        <f t="shared" si="1298"/>
        <v>2261</v>
      </c>
      <c r="U3485" s="59">
        <f t="shared" si="1298"/>
        <v>2174</v>
      </c>
      <c r="V3485" s="59">
        <f t="shared" si="1298"/>
        <v>87</v>
      </c>
      <c r="W3485" s="75"/>
      <c r="X3485" s="82"/>
    </row>
    <row r="3486" spans="1:27" s="35" customFormat="1" ht="15.75" x14ac:dyDescent="0.25">
      <c r="A3486" s="72" t="s">
        <v>301</v>
      </c>
      <c r="B3486" s="33" t="s">
        <v>329</v>
      </c>
      <c r="C3486" s="73" t="s">
        <v>102</v>
      </c>
      <c r="D3486" s="32" t="s">
        <v>23</v>
      </c>
      <c r="E3486" s="83">
        <f t="shared" ref="E3486:L3486" si="1299">SUM(E3487:E3491)</f>
        <v>479567</v>
      </c>
      <c r="F3486" s="83">
        <f t="shared" si="1299"/>
        <v>279748</v>
      </c>
      <c r="G3486" s="83">
        <f t="shared" si="1299"/>
        <v>279748</v>
      </c>
      <c r="H3486" s="83">
        <f t="shared" si="1299"/>
        <v>279748</v>
      </c>
      <c r="I3486" s="128">
        <f t="shared" si="1299"/>
        <v>0</v>
      </c>
      <c r="J3486" s="128">
        <f t="shared" si="1299"/>
        <v>0</v>
      </c>
      <c r="K3486" s="128">
        <f t="shared" si="1299"/>
        <v>0</v>
      </c>
      <c r="L3486" s="49">
        <f t="shared" si="1299"/>
        <v>0</v>
      </c>
      <c r="M3486" s="83"/>
      <c r="N3486" s="83"/>
      <c r="O3486" s="52">
        <f t="shared" ref="O3486:V3486" si="1300">SUM(O3487:O3491)</f>
        <v>0</v>
      </c>
      <c r="P3486" s="52">
        <f t="shared" si="1300"/>
        <v>0</v>
      </c>
      <c r="Q3486" s="124">
        <f t="shared" si="1300"/>
        <v>0</v>
      </c>
      <c r="R3486" s="52">
        <f t="shared" si="1300"/>
        <v>0</v>
      </c>
      <c r="S3486" s="52">
        <f t="shared" si="1300"/>
        <v>0</v>
      </c>
      <c r="T3486" s="52">
        <f t="shared" si="1300"/>
        <v>0</v>
      </c>
      <c r="U3486" s="49">
        <f t="shared" si="1300"/>
        <v>0</v>
      </c>
      <c r="V3486" s="49">
        <f t="shared" si="1300"/>
        <v>0</v>
      </c>
      <c r="W3486" s="83"/>
      <c r="X3486" s="82"/>
    </row>
    <row r="3487" spans="1:27" s="26" customFormat="1" ht="17.25" customHeight="1" x14ac:dyDescent="0.25">
      <c r="A3487" s="72" t="s">
        <v>301</v>
      </c>
      <c r="B3487" s="33" t="s">
        <v>329</v>
      </c>
      <c r="C3487" s="73" t="s">
        <v>73</v>
      </c>
      <c r="D3487" s="34" t="s">
        <v>106</v>
      </c>
      <c r="E3487" s="53"/>
      <c r="F3487" s="99"/>
      <c r="G3487" s="53"/>
      <c r="H3487" s="99"/>
      <c r="I3487" s="54"/>
      <c r="J3487" s="50"/>
      <c r="K3487" s="54"/>
      <c r="L3487" s="55"/>
      <c r="M3487" s="74"/>
      <c r="N3487" s="74"/>
      <c r="O3487" s="74"/>
      <c r="P3487" s="74"/>
      <c r="Q3487" s="59">
        <f>O3487-P3487</f>
        <v>0</v>
      </c>
      <c r="R3487" s="74"/>
      <c r="S3487" s="53">
        <f>ROUND(R3487/12*3,0)</f>
        <v>0</v>
      </c>
      <c r="T3487" s="53"/>
      <c r="U3487" s="53"/>
      <c r="V3487" s="53">
        <f>T3487-U3487</f>
        <v>0</v>
      </c>
      <c r="W3487" s="74"/>
      <c r="X3487" s="76"/>
      <c r="Z3487" s="176"/>
      <c r="AA3487" s="176"/>
    </row>
    <row r="3488" spans="1:27" s="26" customFormat="1" ht="17.25" customHeight="1" x14ac:dyDescent="0.25">
      <c r="A3488" s="72" t="s">
        <v>301</v>
      </c>
      <c r="B3488" s="33" t="s">
        <v>329</v>
      </c>
      <c r="C3488" s="73" t="s">
        <v>74</v>
      </c>
      <c r="D3488" s="116" t="s">
        <v>104</v>
      </c>
      <c r="E3488" s="53">
        <v>442525</v>
      </c>
      <c r="F3488" s="53">
        <f>36877*7</f>
        <v>258139</v>
      </c>
      <c r="G3488" s="99">
        <v>258139</v>
      </c>
      <c r="H3488" s="99">
        <v>258139</v>
      </c>
      <c r="I3488" s="119"/>
      <c r="J3488" s="55"/>
      <c r="K3488" s="54"/>
      <c r="L3488" s="55"/>
      <c r="M3488" s="75"/>
      <c r="N3488" s="75"/>
      <c r="O3488" s="74"/>
      <c r="P3488" s="74"/>
      <c r="Q3488" s="59">
        <f>O3488-P3488</f>
        <v>0</v>
      </c>
      <c r="R3488" s="74"/>
      <c r="S3488" s="53">
        <f>ROUND(R3488/12*3,0)</f>
        <v>0</v>
      </c>
      <c r="T3488" s="53"/>
      <c r="U3488" s="53"/>
      <c r="V3488" s="53">
        <f>T3488-U3488</f>
        <v>0</v>
      </c>
      <c r="W3488" s="75"/>
      <c r="X3488" s="76"/>
    </row>
    <row r="3489" spans="1:24" s="26" customFormat="1" ht="15.75" customHeight="1" x14ac:dyDescent="0.25">
      <c r="A3489" s="72" t="s">
        <v>301</v>
      </c>
      <c r="B3489" s="33" t="s">
        <v>329</v>
      </c>
      <c r="C3489" s="73" t="s">
        <v>74</v>
      </c>
      <c r="D3489" s="116" t="s">
        <v>105</v>
      </c>
      <c r="E3489" s="53">
        <v>37042</v>
      </c>
      <c r="F3489" s="53">
        <f>3087*7</f>
        <v>21609</v>
      </c>
      <c r="G3489" s="99">
        <v>21609</v>
      </c>
      <c r="H3489" s="99">
        <v>21609</v>
      </c>
      <c r="I3489" s="119"/>
      <c r="J3489" s="55"/>
      <c r="K3489" s="54"/>
      <c r="L3489" s="55"/>
      <c r="M3489" s="75"/>
      <c r="N3489" s="75"/>
      <c r="O3489" s="74"/>
      <c r="P3489" s="74"/>
      <c r="Q3489" s="59">
        <f>O3489-P3489</f>
        <v>0</v>
      </c>
      <c r="R3489" s="74"/>
      <c r="S3489" s="53">
        <f>ROUND(R3489/12*3,0)</f>
        <v>0</v>
      </c>
      <c r="T3489" s="53"/>
      <c r="U3489" s="53"/>
      <c r="V3489" s="53">
        <f>T3489-U3489</f>
        <v>0</v>
      </c>
      <c r="W3489" s="75"/>
      <c r="X3489" s="76"/>
    </row>
    <row r="3490" spans="1:24" s="35" customFormat="1" ht="15.75" x14ac:dyDescent="0.25">
      <c r="A3490" s="72" t="s">
        <v>301</v>
      </c>
      <c r="B3490" s="33" t="s">
        <v>329</v>
      </c>
      <c r="C3490" s="73" t="s">
        <v>75</v>
      </c>
      <c r="D3490" s="34" t="s">
        <v>107</v>
      </c>
      <c r="E3490" s="74"/>
      <c r="F3490" s="53"/>
      <c r="G3490" s="74"/>
      <c r="H3490" s="74"/>
      <c r="I3490" s="54"/>
      <c r="J3490" s="50"/>
      <c r="K3490" s="54"/>
      <c r="L3490" s="55"/>
      <c r="M3490" s="75"/>
      <c r="N3490" s="75"/>
      <c r="O3490" s="74"/>
      <c r="P3490" s="74"/>
      <c r="Q3490" s="57">
        <f>O3490-P3490</f>
        <v>0</v>
      </c>
      <c r="R3490" s="74"/>
      <c r="S3490" s="53">
        <f>ROUND(R3490/12*3,0)</f>
        <v>0</v>
      </c>
      <c r="T3490" s="58"/>
      <c r="U3490" s="58"/>
      <c r="V3490" s="53">
        <f>T3490-U3490</f>
        <v>0</v>
      </c>
      <c r="W3490" s="75"/>
      <c r="X3490" s="76"/>
    </row>
    <row r="3491" spans="1:24" s="35" customFormat="1" ht="16.5" customHeight="1" x14ac:dyDescent="0.25">
      <c r="A3491" s="72" t="s">
        <v>301</v>
      </c>
      <c r="B3491" s="33" t="s">
        <v>329</v>
      </c>
      <c r="C3491" s="73" t="s">
        <v>76</v>
      </c>
      <c r="D3491" s="34" t="s">
        <v>108</v>
      </c>
      <c r="E3491" s="74"/>
      <c r="F3491" s="53"/>
      <c r="G3491" s="74"/>
      <c r="H3491" s="74"/>
      <c r="I3491" s="54">
        <f>G3491-F3491</f>
        <v>0</v>
      </c>
      <c r="J3491" s="50"/>
      <c r="K3491" s="54"/>
      <c r="L3491" s="55"/>
      <c r="M3491" s="75"/>
      <c r="N3491" s="75"/>
      <c r="O3491" s="74"/>
      <c r="P3491" s="74"/>
      <c r="Q3491" s="57">
        <f>O3491-P3491</f>
        <v>0</v>
      </c>
      <c r="R3491" s="74"/>
      <c r="S3491" s="53">
        <f>ROUND(R3491/12*3,0)</f>
        <v>0</v>
      </c>
      <c r="T3491" s="58"/>
      <c r="U3491" s="58"/>
      <c r="V3491" s="53">
        <f>T3491-U3491</f>
        <v>0</v>
      </c>
      <c r="W3491" s="75"/>
      <c r="X3491" s="76"/>
    </row>
    <row r="3492" spans="1:24" s="35" customFormat="1" ht="15.75" x14ac:dyDescent="0.25">
      <c r="A3492" s="72" t="s">
        <v>301</v>
      </c>
      <c r="B3492" s="22" t="s">
        <v>330</v>
      </c>
      <c r="C3492" s="36"/>
      <c r="D3492" s="32" t="s">
        <v>24</v>
      </c>
      <c r="E3492" s="61">
        <f>SUM(E3493:E3505)</f>
        <v>11577963</v>
      </c>
      <c r="F3492" s="61">
        <f>SUM(F3493:F3505)</f>
        <v>6753811.75</v>
      </c>
      <c r="G3492" s="61">
        <f>SUM(G3493:G3505)</f>
        <v>6999181</v>
      </c>
      <c r="H3492" s="61">
        <f>SUM(H3493:H3505)</f>
        <v>6750517</v>
      </c>
      <c r="I3492" s="120">
        <f>SUM(I3493:I3505)</f>
        <v>245369.25</v>
      </c>
      <c r="J3492" s="50">
        <f>ROUND(I3492/F3492*100,2)</f>
        <v>3.63</v>
      </c>
      <c r="K3492" s="120">
        <f>SUM(K3493:K3505)</f>
        <v>0</v>
      </c>
      <c r="L3492" s="55">
        <f>ROUND(K3492*100/-F3492,2)</f>
        <v>0</v>
      </c>
      <c r="M3492" s="61"/>
      <c r="N3492" s="61"/>
      <c r="O3492" s="61">
        <f t="shared" ref="O3492:V3492" si="1301">SUM(O3493:O3505)</f>
        <v>600101</v>
      </c>
      <c r="P3492" s="61">
        <f t="shared" si="1301"/>
        <v>580813</v>
      </c>
      <c r="Q3492" s="120">
        <f t="shared" si="1301"/>
        <v>19288</v>
      </c>
      <c r="R3492" s="61">
        <f t="shared" si="1301"/>
        <v>3705</v>
      </c>
      <c r="S3492" s="61">
        <f t="shared" si="1301"/>
        <v>2161</v>
      </c>
      <c r="T3492" s="137">
        <f t="shared" si="1301"/>
        <v>2247</v>
      </c>
      <c r="U3492" s="137">
        <f t="shared" si="1301"/>
        <v>2160</v>
      </c>
      <c r="V3492" s="61">
        <f t="shared" si="1301"/>
        <v>87</v>
      </c>
      <c r="W3492" s="68"/>
      <c r="X3492" s="76"/>
    </row>
    <row r="3493" spans="1:24" s="35" customFormat="1" ht="15.75" x14ac:dyDescent="0.25">
      <c r="A3493" s="72" t="s">
        <v>301</v>
      </c>
      <c r="B3493" s="33" t="s">
        <v>330</v>
      </c>
      <c r="C3493" s="79" t="s">
        <v>25</v>
      </c>
      <c r="D3493" s="34" t="s">
        <v>54</v>
      </c>
      <c r="E3493" s="74"/>
      <c r="F3493" s="74"/>
      <c r="G3493" s="74"/>
      <c r="H3493" s="74"/>
      <c r="I3493" s="54"/>
      <c r="J3493" s="50"/>
      <c r="K3493" s="54"/>
      <c r="L3493" s="55"/>
      <c r="M3493" s="75"/>
      <c r="N3493" s="75"/>
      <c r="O3493" s="74"/>
      <c r="P3493" s="74"/>
      <c r="Q3493" s="57">
        <f t="shared" ref="Q3493:Q3505" si="1302">O3493-P3493</f>
        <v>0</v>
      </c>
      <c r="R3493" s="74"/>
      <c r="S3493" s="53">
        <f>ROUND(R3493/12*3,0)</f>
        <v>0</v>
      </c>
      <c r="T3493" s="58"/>
      <c r="U3493" s="58"/>
      <c r="V3493" s="53">
        <f t="shared" ref="V3493:V3505" si="1303">T3493-U3493</f>
        <v>0</v>
      </c>
      <c r="W3493" s="75"/>
      <c r="X3493" s="76"/>
    </row>
    <row r="3494" spans="1:24" s="35" customFormat="1" ht="15.75" x14ac:dyDescent="0.25">
      <c r="A3494" s="72" t="s">
        <v>301</v>
      </c>
      <c r="B3494" s="33" t="s">
        <v>330</v>
      </c>
      <c r="C3494" s="79" t="s">
        <v>26</v>
      </c>
      <c r="D3494" s="34" t="s">
        <v>27</v>
      </c>
      <c r="E3494" s="74"/>
      <c r="F3494" s="74"/>
      <c r="G3494" s="74"/>
      <c r="H3494" s="74"/>
      <c r="I3494" s="54"/>
      <c r="J3494" s="50"/>
      <c r="K3494" s="54"/>
      <c r="L3494" s="55"/>
      <c r="M3494" s="75"/>
      <c r="N3494" s="75"/>
      <c r="O3494" s="74"/>
      <c r="P3494" s="74"/>
      <c r="Q3494" s="57">
        <f t="shared" si="1302"/>
        <v>0</v>
      </c>
      <c r="R3494" s="74"/>
      <c r="S3494" s="53">
        <f>ROUND(R3494/12*3,0)</f>
        <v>0</v>
      </c>
      <c r="T3494" s="58"/>
      <c r="U3494" s="58"/>
      <c r="V3494" s="53">
        <f t="shared" si="1303"/>
        <v>0</v>
      </c>
      <c r="W3494" s="75"/>
      <c r="X3494" s="76"/>
    </row>
    <row r="3495" spans="1:24" s="35" customFormat="1" ht="31.5" x14ac:dyDescent="0.25">
      <c r="A3495" s="72" t="s">
        <v>301</v>
      </c>
      <c r="B3495" s="33" t="s">
        <v>330</v>
      </c>
      <c r="C3495" s="86" t="s">
        <v>28</v>
      </c>
      <c r="D3495" s="34" t="s">
        <v>29</v>
      </c>
      <c r="E3495" s="74"/>
      <c r="F3495" s="74"/>
      <c r="G3495" s="74"/>
      <c r="H3495" s="74"/>
      <c r="I3495" s="119"/>
      <c r="J3495" s="55"/>
      <c r="K3495" s="119"/>
      <c r="L3495" s="55"/>
      <c r="M3495" s="75"/>
      <c r="N3495" s="75"/>
      <c r="O3495" s="74"/>
      <c r="P3495" s="74"/>
      <c r="Q3495" s="59">
        <f t="shared" si="1302"/>
        <v>0</v>
      </c>
      <c r="R3495" s="74"/>
      <c r="S3495" s="53">
        <f>ROUND(R3495/12*3,0)</f>
        <v>0</v>
      </c>
      <c r="T3495" s="53"/>
      <c r="U3495" s="53"/>
      <c r="V3495" s="53">
        <f t="shared" si="1303"/>
        <v>0</v>
      </c>
      <c r="W3495" s="75"/>
      <c r="X3495" s="76"/>
    </row>
    <row r="3496" spans="1:24" s="35" customFormat="1" ht="15.75" x14ac:dyDescent="0.25">
      <c r="A3496" s="72" t="s">
        <v>301</v>
      </c>
      <c r="B3496" s="33" t="s">
        <v>330</v>
      </c>
      <c r="C3496" s="79" t="s">
        <v>56</v>
      </c>
      <c r="D3496" s="34" t="s">
        <v>53</v>
      </c>
      <c r="E3496" s="74"/>
      <c r="F3496" s="74"/>
      <c r="G3496" s="74"/>
      <c r="H3496" s="74"/>
      <c r="I3496" s="54"/>
      <c r="J3496" s="50"/>
      <c r="K3496" s="54"/>
      <c r="L3496" s="55"/>
      <c r="M3496" s="75"/>
      <c r="N3496" s="75"/>
      <c r="O3496" s="74"/>
      <c r="P3496" s="74"/>
      <c r="Q3496" s="57">
        <f t="shared" si="1302"/>
        <v>0</v>
      </c>
      <c r="R3496" s="74"/>
      <c r="S3496" s="53">
        <f>ROUND(R3496/12*3,0)</f>
        <v>0</v>
      </c>
      <c r="T3496" s="58"/>
      <c r="U3496" s="58"/>
      <c r="V3496" s="53">
        <f t="shared" si="1303"/>
        <v>0</v>
      </c>
      <c r="W3496" s="75"/>
      <c r="X3496" s="76"/>
    </row>
    <row r="3497" spans="1:24" s="35" customFormat="1" ht="15.75" x14ac:dyDescent="0.25">
      <c r="A3497" s="72" t="s">
        <v>301</v>
      </c>
      <c r="B3497" s="33" t="s">
        <v>330</v>
      </c>
      <c r="C3497" s="79" t="s">
        <v>57</v>
      </c>
      <c r="D3497" s="34" t="s">
        <v>68</v>
      </c>
      <c r="E3497" s="74"/>
      <c r="F3497" s="74"/>
      <c r="G3497" s="74"/>
      <c r="H3497" s="74"/>
      <c r="I3497" s="54"/>
      <c r="J3497" s="50"/>
      <c r="K3497" s="54"/>
      <c r="L3497" s="55"/>
      <c r="M3497" s="75"/>
      <c r="N3497" s="75"/>
      <c r="O3497" s="74"/>
      <c r="P3497" s="74"/>
      <c r="Q3497" s="57">
        <f t="shared" si="1302"/>
        <v>0</v>
      </c>
      <c r="R3497" s="74"/>
      <c r="S3497" s="53">
        <f>ROUND(R3497/12*3,0)</f>
        <v>0</v>
      </c>
      <c r="T3497" s="58"/>
      <c r="U3497" s="58"/>
      <c r="V3497" s="53">
        <f t="shared" si="1303"/>
        <v>0</v>
      </c>
      <c r="W3497" s="75"/>
      <c r="X3497" s="76"/>
    </row>
    <row r="3498" spans="1:24" s="35" customFormat="1" ht="15.75" x14ac:dyDescent="0.25">
      <c r="A3498" s="72" t="s">
        <v>301</v>
      </c>
      <c r="B3498" s="33" t="s">
        <v>330</v>
      </c>
      <c r="C3498" s="79" t="s">
        <v>58</v>
      </c>
      <c r="D3498" s="34" t="s">
        <v>70</v>
      </c>
      <c r="E3498" s="53">
        <v>510501</v>
      </c>
      <c r="F3498" s="53">
        <f t="shared" ref="F3498:F3499" si="1304">ROUND(E3498/12*7,2)</f>
        <v>297792.25</v>
      </c>
      <c r="G3498" s="99">
        <v>385929</v>
      </c>
      <c r="H3498" s="99">
        <v>295553</v>
      </c>
      <c r="I3498" s="119">
        <f t="shared" ref="I3498:I3499" si="1305">G3498-F3498</f>
        <v>88136.75</v>
      </c>
      <c r="J3498" s="55">
        <f t="shared" ref="J3498:J3499" si="1306">ROUND(I3498/F3498*100,2)</f>
        <v>29.6</v>
      </c>
      <c r="K3498" s="54"/>
      <c r="L3498" s="55"/>
      <c r="M3498" s="75"/>
      <c r="N3498" s="75"/>
      <c r="O3498" s="74">
        <v>25110</v>
      </c>
      <c r="P3498" s="74">
        <v>18840</v>
      </c>
      <c r="Q3498" s="57">
        <f t="shared" si="1302"/>
        <v>6270</v>
      </c>
      <c r="R3498" s="74">
        <v>209</v>
      </c>
      <c r="S3498" s="53">
        <f t="shared" ref="S3498:S3499" si="1307">ROUND(R3498/12*7,0)</f>
        <v>122</v>
      </c>
      <c r="T3498" s="58">
        <v>158</v>
      </c>
      <c r="U3498" s="58">
        <v>121</v>
      </c>
      <c r="V3498" s="53">
        <f t="shared" si="1303"/>
        <v>37</v>
      </c>
      <c r="W3498" s="75"/>
      <c r="X3498" s="76"/>
    </row>
    <row r="3499" spans="1:24" s="35" customFormat="1" ht="15.75" customHeight="1" x14ac:dyDescent="0.25">
      <c r="A3499" s="72" t="s">
        <v>301</v>
      </c>
      <c r="B3499" s="33" t="s">
        <v>330</v>
      </c>
      <c r="C3499" s="86" t="s">
        <v>59</v>
      </c>
      <c r="D3499" s="34" t="s">
        <v>69</v>
      </c>
      <c r="E3499" s="53">
        <v>11067462</v>
      </c>
      <c r="F3499" s="53">
        <f t="shared" si="1304"/>
        <v>6456019.5</v>
      </c>
      <c r="G3499" s="99">
        <v>6613252</v>
      </c>
      <c r="H3499" s="99">
        <v>6454964</v>
      </c>
      <c r="I3499" s="119">
        <f t="shared" si="1305"/>
        <v>157232.5</v>
      </c>
      <c r="J3499" s="55">
        <f t="shared" si="1306"/>
        <v>2.44</v>
      </c>
      <c r="K3499" s="54"/>
      <c r="L3499" s="55"/>
      <c r="M3499" s="75"/>
      <c r="N3499" s="75"/>
      <c r="O3499" s="74">
        <v>574991</v>
      </c>
      <c r="P3499" s="74">
        <v>561973</v>
      </c>
      <c r="Q3499" s="57">
        <f t="shared" si="1302"/>
        <v>13018</v>
      </c>
      <c r="R3499" s="74">
        <v>3496</v>
      </c>
      <c r="S3499" s="53">
        <f t="shared" si="1307"/>
        <v>2039</v>
      </c>
      <c r="T3499" s="58">
        <v>2089</v>
      </c>
      <c r="U3499" s="58">
        <v>2039</v>
      </c>
      <c r="V3499" s="53">
        <f t="shared" si="1303"/>
        <v>50</v>
      </c>
      <c r="W3499" s="75"/>
      <c r="X3499" s="76"/>
    </row>
    <row r="3500" spans="1:24" s="35" customFormat="1" ht="15.75" x14ac:dyDescent="0.25">
      <c r="A3500" s="72" t="s">
        <v>301</v>
      </c>
      <c r="B3500" s="33" t="s">
        <v>330</v>
      </c>
      <c r="C3500" s="79" t="s">
        <v>60</v>
      </c>
      <c r="D3500" s="34" t="s">
        <v>72</v>
      </c>
      <c r="E3500" s="74"/>
      <c r="F3500" s="74"/>
      <c r="G3500" s="74"/>
      <c r="H3500" s="74"/>
      <c r="I3500" s="54"/>
      <c r="J3500" s="50"/>
      <c r="K3500" s="54"/>
      <c r="L3500" s="55"/>
      <c r="M3500" s="75"/>
      <c r="N3500" s="75"/>
      <c r="O3500" s="74"/>
      <c r="P3500" s="74"/>
      <c r="Q3500" s="57">
        <f t="shared" si="1302"/>
        <v>0</v>
      </c>
      <c r="R3500" s="74"/>
      <c r="S3500" s="53">
        <f t="shared" ref="S3500:S3505" si="1308">ROUND(R3500/12*3,0)</f>
        <v>0</v>
      </c>
      <c r="T3500" s="58"/>
      <c r="U3500" s="58"/>
      <c r="V3500" s="53">
        <f t="shared" si="1303"/>
        <v>0</v>
      </c>
      <c r="W3500" s="75"/>
      <c r="X3500" s="76"/>
    </row>
    <row r="3501" spans="1:24" s="35" customFormat="1" ht="15.75" x14ac:dyDescent="0.25">
      <c r="A3501" s="72" t="s">
        <v>301</v>
      </c>
      <c r="B3501" s="33" t="s">
        <v>330</v>
      </c>
      <c r="C3501" s="79" t="s">
        <v>61</v>
      </c>
      <c r="D3501" s="34" t="s">
        <v>67</v>
      </c>
      <c r="E3501" s="74"/>
      <c r="F3501" s="74"/>
      <c r="H3501" s="74"/>
      <c r="I3501" s="54"/>
      <c r="J3501" s="50"/>
      <c r="K3501" s="54"/>
      <c r="L3501" s="55"/>
      <c r="M3501" s="75"/>
      <c r="N3501" s="75"/>
      <c r="O3501" s="74"/>
      <c r="P3501" s="74"/>
      <c r="Q3501" s="57">
        <f t="shared" si="1302"/>
        <v>0</v>
      </c>
      <c r="R3501" s="74"/>
      <c r="S3501" s="53">
        <f t="shared" si="1308"/>
        <v>0</v>
      </c>
      <c r="T3501" s="58"/>
      <c r="U3501" s="58"/>
      <c r="V3501" s="53">
        <f t="shared" si="1303"/>
        <v>0</v>
      </c>
      <c r="W3501" s="75"/>
      <c r="X3501" s="76"/>
    </row>
    <row r="3502" spans="1:24" s="35" customFormat="1" ht="15.75" x14ac:dyDescent="0.25">
      <c r="A3502" s="72" t="s">
        <v>301</v>
      </c>
      <c r="B3502" s="33" t="s">
        <v>330</v>
      </c>
      <c r="C3502" s="79" t="s">
        <v>62</v>
      </c>
      <c r="D3502" s="34" t="s">
        <v>66</v>
      </c>
      <c r="G3502" s="74"/>
      <c r="H3502" s="74"/>
      <c r="I3502" s="54"/>
      <c r="J3502" s="50"/>
      <c r="K3502" s="54"/>
      <c r="L3502" s="55"/>
      <c r="M3502" s="75"/>
      <c r="N3502" s="75"/>
      <c r="O3502" s="74"/>
      <c r="P3502" s="74"/>
      <c r="Q3502" s="57">
        <f t="shared" si="1302"/>
        <v>0</v>
      </c>
      <c r="R3502" s="74"/>
      <c r="S3502" s="53">
        <f t="shared" si="1308"/>
        <v>0</v>
      </c>
      <c r="T3502" s="58"/>
      <c r="U3502" s="58"/>
      <c r="V3502" s="53">
        <f t="shared" si="1303"/>
        <v>0</v>
      </c>
      <c r="W3502" s="75"/>
      <c r="X3502" s="76"/>
    </row>
    <row r="3503" spans="1:24" s="35" customFormat="1" ht="15.75" x14ac:dyDescent="0.25">
      <c r="A3503" s="72" t="s">
        <v>301</v>
      </c>
      <c r="B3503" s="33" t="s">
        <v>330</v>
      </c>
      <c r="C3503" s="79" t="s">
        <v>63</v>
      </c>
      <c r="D3503" s="34" t="s">
        <v>52</v>
      </c>
      <c r="E3503" s="74"/>
      <c r="F3503" s="74"/>
      <c r="G3503" s="74"/>
      <c r="H3503" s="74"/>
      <c r="I3503" s="54"/>
      <c r="J3503" s="50"/>
      <c r="K3503" s="54"/>
      <c r="L3503" s="55"/>
      <c r="M3503" s="75"/>
      <c r="N3503" s="75"/>
      <c r="O3503" s="74"/>
      <c r="P3503" s="74"/>
      <c r="Q3503" s="57">
        <f t="shared" si="1302"/>
        <v>0</v>
      </c>
      <c r="R3503" s="74"/>
      <c r="S3503" s="53">
        <f t="shared" si="1308"/>
        <v>0</v>
      </c>
      <c r="T3503" s="58"/>
      <c r="U3503" s="58"/>
      <c r="V3503" s="53">
        <f t="shared" si="1303"/>
        <v>0</v>
      </c>
      <c r="W3503" s="75"/>
      <c r="X3503" s="76"/>
    </row>
    <row r="3504" spans="1:24" s="35" customFormat="1" ht="15.75" x14ac:dyDescent="0.25">
      <c r="A3504" s="72" t="s">
        <v>301</v>
      </c>
      <c r="B3504" s="33" t="s">
        <v>330</v>
      </c>
      <c r="C3504" s="79" t="s">
        <v>64</v>
      </c>
      <c r="D3504" s="34" t="s">
        <v>55</v>
      </c>
      <c r="E3504" s="74"/>
      <c r="F3504" s="74"/>
      <c r="G3504" s="74"/>
      <c r="H3504" s="74"/>
      <c r="I3504" s="54"/>
      <c r="J3504" s="50"/>
      <c r="K3504" s="54"/>
      <c r="L3504" s="55"/>
      <c r="M3504" s="75"/>
      <c r="N3504" s="75"/>
      <c r="O3504" s="74"/>
      <c r="P3504" s="74"/>
      <c r="Q3504" s="57">
        <f t="shared" si="1302"/>
        <v>0</v>
      </c>
      <c r="R3504" s="74"/>
      <c r="S3504" s="53">
        <f t="shared" si="1308"/>
        <v>0</v>
      </c>
      <c r="T3504" s="58"/>
      <c r="U3504" s="58"/>
      <c r="V3504" s="53">
        <f t="shared" si="1303"/>
        <v>0</v>
      </c>
      <c r="W3504" s="75"/>
      <c r="X3504" s="76"/>
    </row>
    <row r="3505" spans="1:28" s="35" customFormat="1" ht="15.75" x14ac:dyDescent="0.25">
      <c r="A3505" s="72" t="s">
        <v>301</v>
      </c>
      <c r="B3505" s="33" t="s">
        <v>330</v>
      </c>
      <c r="C3505" s="79" t="s">
        <v>65</v>
      </c>
      <c r="D3505" s="34" t="s">
        <v>71</v>
      </c>
      <c r="E3505" s="74"/>
      <c r="F3505" s="74"/>
      <c r="G3505" s="74"/>
      <c r="H3505" s="74"/>
      <c r="I3505" s="54"/>
      <c r="J3505" s="50"/>
      <c r="K3505" s="54"/>
      <c r="L3505" s="55"/>
      <c r="M3505" s="75"/>
      <c r="N3505" s="75"/>
      <c r="O3505" s="74"/>
      <c r="P3505" s="74"/>
      <c r="Q3505" s="57">
        <f t="shared" si="1302"/>
        <v>0</v>
      </c>
      <c r="R3505" s="74"/>
      <c r="S3505" s="53">
        <f t="shared" si="1308"/>
        <v>0</v>
      </c>
      <c r="T3505" s="58"/>
      <c r="U3505" s="58"/>
      <c r="V3505" s="53">
        <f t="shared" si="1303"/>
        <v>0</v>
      </c>
      <c r="W3505" s="75"/>
      <c r="X3505" s="76"/>
    </row>
    <row r="3506" spans="1:28" s="35" customFormat="1" ht="31.5" x14ac:dyDescent="0.25">
      <c r="A3506" s="72" t="s">
        <v>301</v>
      </c>
      <c r="B3506" s="22" t="s">
        <v>331</v>
      </c>
      <c r="C3506" s="73" t="s">
        <v>102</v>
      </c>
      <c r="D3506" s="32" t="s">
        <v>30</v>
      </c>
      <c r="E3506" s="61">
        <f>SUM(E3507:E3523)</f>
        <v>776317</v>
      </c>
      <c r="F3506" s="61">
        <f>SUM(F3507:F3523)</f>
        <v>460679</v>
      </c>
      <c r="G3506" s="61">
        <f>SUM(G3507:G3523)</f>
        <v>900415.27</v>
      </c>
      <c r="H3506" s="61">
        <f>SUM(H3507:H3523)</f>
        <v>771329</v>
      </c>
      <c r="I3506" s="120">
        <f>SUM(I3507:I3523)</f>
        <v>436780.87</v>
      </c>
      <c r="J3506" s="50">
        <f>ROUND(I3506/F3506*100,2)</f>
        <v>94.81</v>
      </c>
      <c r="K3506" s="120">
        <f>SUM(K3507:K3523)</f>
        <v>-4954.6000000000004</v>
      </c>
      <c r="L3506" s="61" t="e">
        <f>SUM(L3507:L3523)</f>
        <v>#DIV/0!</v>
      </c>
      <c r="M3506" s="61"/>
      <c r="N3506" s="61"/>
      <c r="O3506" s="61">
        <f t="shared" ref="O3506:V3506" si="1309">SUM(O3507:O3521)</f>
        <v>2700</v>
      </c>
      <c r="P3506" s="61">
        <f t="shared" si="1309"/>
        <v>2700</v>
      </c>
      <c r="Q3506" s="120">
        <f t="shared" si="1309"/>
        <v>0</v>
      </c>
      <c r="R3506" s="61">
        <f t="shared" si="1309"/>
        <v>9</v>
      </c>
      <c r="S3506" s="61">
        <f t="shared" si="1309"/>
        <v>9</v>
      </c>
      <c r="T3506" s="137">
        <f t="shared" si="1309"/>
        <v>14</v>
      </c>
      <c r="U3506" s="137">
        <f t="shared" si="1309"/>
        <v>14</v>
      </c>
      <c r="V3506" s="61">
        <f t="shared" si="1309"/>
        <v>0</v>
      </c>
      <c r="W3506" s="61"/>
      <c r="X3506" s="76"/>
    </row>
    <row r="3507" spans="1:28" s="35" customFormat="1" ht="15.75" x14ac:dyDescent="0.25">
      <c r="A3507" s="72" t="s">
        <v>301</v>
      </c>
      <c r="B3507" s="33" t="s">
        <v>331</v>
      </c>
      <c r="C3507" s="73" t="s">
        <v>79</v>
      </c>
      <c r="D3507" s="43" t="s">
        <v>77</v>
      </c>
      <c r="E3507" s="53">
        <v>1139</v>
      </c>
      <c r="F3507" s="53">
        <f>ROUND(E3507/12*7,0)</f>
        <v>664</v>
      </c>
      <c r="G3507" s="59">
        <v>0</v>
      </c>
      <c r="H3507" s="99">
        <v>0</v>
      </c>
      <c r="I3507" s="119"/>
      <c r="J3507" s="55"/>
      <c r="K3507" s="54">
        <f t="shared" ref="K3507" si="1310">G3507-F3507</f>
        <v>-664</v>
      </c>
      <c r="L3507" s="55">
        <f t="shared" ref="L3507" si="1311">ROUND(K3507*100/-F3507,2)</f>
        <v>100</v>
      </c>
      <c r="M3507" s="75"/>
      <c r="N3507" s="75"/>
      <c r="O3507" s="74"/>
      <c r="P3507" s="74"/>
      <c r="Q3507" s="57">
        <f t="shared" ref="Q3507:Q3521" si="1312">O3507-P3507</f>
        <v>0</v>
      </c>
      <c r="R3507" s="74"/>
      <c r="S3507" s="53">
        <f>ROUND(R3507/12*3,0)</f>
        <v>0</v>
      </c>
      <c r="T3507" s="58"/>
      <c r="U3507" s="58"/>
      <c r="V3507" s="53">
        <f t="shared" ref="V3507:V3521" si="1313">T3507-U3507</f>
        <v>0</v>
      </c>
      <c r="W3507" s="75"/>
      <c r="X3507" s="76"/>
      <c r="Y3507" s="177"/>
      <c r="Z3507" s="177"/>
      <c r="AA3507" s="177"/>
      <c r="AB3507" s="177"/>
    </row>
    <row r="3508" spans="1:28" s="35" customFormat="1" ht="15.75" x14ac:dyDescent="0.25">
      <c r="A3508" s="72" t="s">
        <v>301</v>
      </c>
      <c r="B3508" s="33" t="s">
        <v>331</v>
      </c>
      <c r="C3508" s="73" t="s">
        <v>80</v>
      </c>
      <c r="D3508" s="43" t="s">
        <v>319</v>
      </c>
      <c r="E3508" s="74"/>
      <c r="F3508" s="74"/>
      <c r="G3508" s="74"/>
      <c r="H3508" s="74"/>
      <c r="I3508" s="54"/>
      <c r="J3508" s="50"/>
      <c r="K3508" s="54"/>
      <c r="L3508" s="55"/>
      <c r="M3508" s="75"/>
      <c r="N3508" s="75"/>
      <c r="O3508" s="74"/>
      <c r="P3508" s="74"/>
      <c r="Q3508" s="57">
        <f t="shared" si="1312"/>
        <v>0</v>
      </c>
      <c r="R3508" s="74"/>
      <c r="S3508" s="53">
        <f>ROUND(R3508/12*3,0)</f>
        <v>0</v>
      </c>
      <c r="T3508" s="58"/>
      <c r="U3508" s="58"/>
      <c r="V3508" s="53">
        <f t="shared" si="1313"/>
        <v>0</v>
      </c>
      <c r="W3508" s="75"/>
      <c r="X3508" s="76"/>
      <c r="Y3508" s="177"/>
      <c r="Z3508" s="177"/>
    </row>
    <row r="3509" spans="1:28" s="35" customFormat="1" ht="15.75" x14ac:dyDescent="0.25">
      <c r="A3509" s="72" t="s">
        <v>301</v>
      </c>
      <c r="B3509" s="33" t="s">
        <v>331</v>
      </c>
      <c r="C3509" s="73" t="s">
        <v>82</v>
      </c>
      <c r="D3509" s="34" t="s">
        <v>81</v>
      </c>
      <c r="E3509" s="74"/>
      <c r="F3509" s="74"/>
      <c r="G3509" s="74"/>
      <c r="H3509" s="74"/>
      <c r="I3509" s="119"/>
      <c r="J3509" s="55"/>
      <c r="K3509" s="119"/>
      <c r="L3509" s="55"/>
      <c r="M3509" s="75"/>
      <c r="N3509" s="75"/>
      <c r="O3509" s="74"/>
      <c r="P3509" s="74"/>
      <c r="Q3509" s="59">
        <f t="shared" si="1312"/>
        <v>0</v>
      </c>
      <c r="R3509" s="74"/>
      <c r="S3509" s="53">
        <f>ROUND(R3509/12*4,0)</f>
        <v>0</v>
      </c>
      <c r="T3509" s="53"/>
      <c r="U3509" s="53"/>
      <c r="V3509" s="53">
        <f t="shared" si="1313"/>
        <v>0</v>
      </c>
      <c r="W3509" s="75"/>
      <c r="X3509" s="76"/>
    </row>
    <row r="3510" spans="1:28" s="35" customFormat="1" ht="31.5" x14ac:dyDescent="0.25">
      <c r="A3510" s="72" t="s">
        <v>301</v>
      </c>
      <c r="B3510" s="33" t="s">
        <v>331</v>
      </c>
      <c r="C3510" s="73" t="s">
        <v>84</v>
      </c>
      <c r="D3510" s="43" t="s">
        <v>83</v>
      </c>
      <c r="E3510" s="74">
        <v>745640</v>
      </c>
      <c r="F3510" s="53">
        <f>ROUND(E3510/12*7,0)</f>
        <v>434957</v>
      </c>
      <c r="G3510" s="59">
        <v>871737.87</v>
      </c>
      <c r="H3510" s="99">
        <v>743218</v>
      </c>
      <c r="I3510" s="119">
        <f>G3510-F3510</f>
        <v>436780.87</v>
      </c>
      <c r="J3510" s="55">
        <f>ROUND(I3510/F3510*100,2)</f>
        <v>100.42</v>
      </c>
      <c r="K3510" s="54"/>
      <c r="L3510" s="55"/>
      <c r="M3510" s="75"/>
      <c r="N3510" s="75"/>
      <c r="O3510" s="74"/>
      <c r="P3510" s="74"/>
      <c r="Q3510" s="57">
        <f t="shared" si="1312"/>
        <v>0</v>
      </c>
      <c r="R3510" s="74"/>
      <c r="S3510" s="53">
        <f>ROUND(R3510/12*3,0)</f>
        <v>0</v>
      </c>
      <c r="T3510" s="58"/>
      <c r="U3510" s="58"/>
      <c r="V3510" s="53">
        <f t="shared" si="1313"/>
        <v>0</v>
      </c>
      <c r="W3510" s="75"/>
      <c r="X3510" s="76"/>
    </row>
    <row r="3511" spans="1:28" s="35" customFormat="1" ht="15.75" x14ac:dyDescent="0.25">
      <c r="A3511" s="72" t="s">
        <v>301</v>
      </c>
      <c r="B3511" s="33" t="s">
        <v>331</v>
      </c>
      <c r="C3511" s="73" t="s">
        <v>95</v>
      </c>
      <c r="D3511" s="43" t="s">
        <v>96</v>
      </c>
      <c r="E3511" s="74"/>
      <c r="F3511" s="74"/>
      <c r="G3511" s="74"/>
      <c r="H3511" s="74"/>
      <c r="I3511" s="54"/>
      <c r="J3511" s="50"/>
      <c r="K3511" s="54"/>
      <c r="L3511" s="55"/>
      <c r="M3511" s="75"/>
      <c r="N3511" s="75"/>
      <c r="O3511" s="74"/>
      <c r="P3511" s="74"/>
      <c r="Q3511" s="57">
        <f t="shared" si="1312"/>
        <v>0</v>
      </c>
      <c r="R3511" s="74"/>
      <c r="S3511" s="53">
        <f>ROUND(R3511/12*3,0)</f>
        <v>0</v>
      </c>
      <c r="T3511" s="58"/>
      <c r="U3511" s="58"/>
      <c r="V3511" s="53">
        <f t="shared" si="1313"/>
        <v>0</v>
      </c>
      <c r="W3511" s="75"/>
      <c r="X3511" s="76"/>
    </row>
    <row r="3512" spans="1:28" s="35" customFormat="1" ht="31.5" x14ac:dyDescent="0.25">
      <c r="A3512" s="72" t="s">
        <v>301</v>
      </c>
      <c r="B3512" s="33" t="s">
        <v>331</v>
      </c>
      <c r="C3512" s="73" t="s">
        <v>86</v>
      </c>
      <c r="D3512" s="43" t="s">
        <v>85</v>
      </c>
      <c r="E3512" s="53">
        <v>18785</v>
      </c>
      <c r="F3512" s="53">
        <f>E3512</f>
        <v>18785</v>
      </c>
      <c r="G3512" s="59">
        <v>26695</v>
      </c>
      <c r="H3512" s="99">
        <v>26695</v>
      </c>
      <c r="I3512" s="119"/>
      <c r="J3512" s="55"/>
      <c r="K3512" s="54"/>
      <c r="L3512" s="55"/>
      <c r="M3512" s="75"/>
      <c r="N3512" s="75"/>
      <c r="O3512" s="74">
        <v>2700</v>
      </c>
      <c r="P3512" s="74">
        <v>2700</v>
      </c>
      <c r="Q3512" s="57">
        <f t="shared" si="1312"/>
        <v>0</v>
      </c>
      <c r="R3512" s="74">
        <v>9</v>
      </c>
      <c r="S3512" s="53">
        <f>R3512</f>
        <v>9</v>
      </c>
      <c r="T3512" s="58">
        <v>14</v>
      </c>
      <c r="U3512" s="58">
        <v>14</v>
      </c>
      <c r="V3512" s="53">
        <f t="shared" si="1313"/>
        <v>0</v>
      </c>
      <c r="W3512" s="75"/>
      <c r="X3512" s="76"/>
    </row>
    <row r="3513" spans="1:28" s="35" customFormat="1" ht="31.5" x14ac:dyDescent="0.25">
      <c r="A3513" s="72" t="s">
        <v>301</v>
      </c>
      <c r="B3513" s="33" t="s">
        <v>331</v>
      </c>
      <c r="C3513" s="73" t="s">
        <v>102</v>
      </c>
      <c r="D3513" s="39" t="s">
        <v>351</v>
      </c>
      <c r="E3513" s="74"/>
      <c r="F3513" s="74"/>
      <c r="G3513" s="74"/>
      <c r="H3513" s="74"/>
      <c r="I3513" s="54"/>
      <c r="J3513" s="50"/>
      <c r="K3513" s="54"/>
      <c r="L3513" s="55"/>
      <c r="M3513" s="75"/>
      <c r="N3513" s="75"/>
      <c r="O3513" s="74"/>
      <c r="P3513" s="74"/>
      <c r="Q3513" s="57">
        <f t="shared" si="1312"/>
        <v>0</v>
      </c>
      <c r="R3513" s="74"/>
      <c r="S3513" s="53">
        <f t="shared" ref="S3513:S3521" si="1314">ROUND(R3513/12*3,0)</f>
        <v>0</v>
      </c>
      <c r="T3513" s="58"/>
      <c r="U3513" s="58"/>
      <c r="V3513" s="53">
        <f t="shared" si="1313"/>
        <v>0</v>
      </c>
      <c r="W3513" s="75"/>
      <c r="X3513" s="76"/>
    </row>
    <row r="3514" spans="1:28" s="35" customFormat="1" ht="15.75" x14ac:dyDescent="0.25">
      <c r="A3514" s="72" t="s">
        <v>301</v>
      </c>
      <c r="B3514" s="33" t="s">
        <v>331</v>
      </c>
      <c r="C3514" s="73" t="s">
        <v>89</v>
      </c>
      <c r="D3514" s="43" t="s">
        <v>88</v>
      </c>
      <c r="E3514" s="74"/>
      <c r="F3514" s="74"/>
      <c r="G3514" s="74"/>
      <c r="H3514" s="74"/>
      <c r="I3514" s="54"/>
      <c r="J3514" s="50"/>
      <c r="K3514" s="54"/>
      <c r="L3514" s="55"/>
      <c r="M3514" s="75"/>
      <c r="N3514" s="75"/>
      <c r="O3514" s="74"/>
      <c r="P3514" s="74"/>
      <c r="Q3514" s="57">
        <f t="shared" si="1312"/>
        <v>0</v>
      </c>
      <c r="R3514" s="74"/>
      <c r="S3514" s="53">
        <f t="shared" si="1314"/>
        <v>0</v>
      </c>
      <c r="T3514" s="58"/>
      <c r="U3514" s="58"/>
      <c r="V3514" s="53">
        <f t="shared" si="1313"/>
        <v>0</v>
      </c>
      <c r="W3514" s="75"/>
      <c r="X3514" s="76"/>
    </row>
    <row r="3515" spans="1:28" s="35" customFormat="1" ht="15.75" x14ac:dyDescent="0.25">
      <c r="A3515" s="72" t="s">
        <v>301</v>
      </c>
      <c r="B3515" s="33" t="s">
        <v>331</v>
      </c>
      <c r="C3515" s="73" t="s">
        <v>91</v>
      </c>
      <c r="D3515" s="43" t="s">
        <v>90</v>
      </c>
      <c r="E3515" s="74"/>
      <c r="F3515" s="53">
        <f>ROUND(E3515/12*7,0)</f>
        <v>0</v>
      </c>
      <c r="G3515" s="59"/>
      <c r="H3515" s="99"/>
      <c r="I3515" s="119"/>
      <c r="J3515" s="55"/>
      <c r="K3515" s="54"/>
      <c r="L3515" s="55"/>
      <c r="M3515" s="75"/>
      <c r="N3515" s="75"/>
      <c r="O3515" s="74"/>
      <c r="P3515" s="74"/>
      <c r="Q3515" s="57">
        <f t="shared" si="1312"/>
        <v>0</v>
      </c>
      <c r="R3515" s="74"/>
      <c r="S3515" s="53">
        <f t="shared" si="1314"/>
        <v>0</v>
      </c>
      <c r="T3515" s="58"/>
      <c r="U3515" s="58"/>
      <c r="V3515" s="53">
        <f t="shared" si="1313"/>
        <v>0</v>
      </c>
      <c r="W3515" s="75"/>
      <c r="X3515" s="76"/>
    </row>
    <row r="3516" spans="1:28" s="35" customFormat="1" ht="15.75" x14ac:dyDescent="0.25">
      <c r="A3516" s="72" t="s">
        <v>301</v>
      </c>
      <c r="B3516" s="33" t="s">
        <v>331</v>
      </c>
      <c r="C3516" s="73" t="s">
        <v>94</v>
      </c>
      <c r="D3516" s="43" t="s">
        <v>97</v>
      </c>
      <c r="E3516" s="74"/>
      <c r="F3516" s="74"/>
      <c r="G3516" s="74"/>
      <c r="H3516" s="74"/>
      <c r="I3516" s="54"/>
      <c r="J3516" s="50"/>
      <c r="K3516" s="54"/>
      <c r="L3516" s="55"/>
      <c r="M3516" s="75"/>
      <c r="N3516" s="75"/>
      <c r="O3516" s="74"/>
      <c r="P3516" s="74"/>
      <c r="Q3516" s="57">
        <f t="shared" si="1312"/>
        <v>0</v>
      </c>
      <c r="R3516" s="74"/>
      <c r="S3516" s="53">
        <f t="shared" si="1314"/>
        <v>0</v>
      </c>
      <c r="T3516" s="58"/>
      <c r="U3516" s="58"/>
      <c r="V3516" s="53">
        <f t="shared" si="1313"/>
        <v>0</v>
      </c>
      <c r="W3516" s="75"/>
      <c r="X3516" s="76"/>
    </row>
    <row r="3517" spans="1:28" s="35" customFormat="1" ht="15.75" x14ac:dyDescent="0.25">
      <c r="A3517" s="72" t="s">
        <v>301</v>
      </c>
      <c r="B3517" s="33" t="s">
        <v>331</v>
      </c>
      <c r="C3517" s="73" t="s">
        <v>93</v>
      </c>
      <c r="D3517" s="43" t="s">
        <v>92</v>
      </c>
      <c r="E3517" s="53">
        <v>10753</v>
      </c>
      <c r="F3517" s="53">
        <f>ROUND(E3517/12*7,0)</f>
        <v>6273</v>
      </c>
      <c r="G3517" s="59">
        <v>1982.4</v>
      </c>
      <c r="H3517" s="99">
        <v>1416</v>
      </c>
      <c r="I3517" s="119"/>
      <c r="J3517" s="55"/>
      <c r="K3517" s="54">
        <f t="shared" ref="K3517" si="1315">G3517-F3517</f>
        <v>-4290.6000000000004</v>
      </c>
      <c r="L3517" s="55">
        <f t="shared" ref="L3517" si="1316">ROUND(K3517*100/-F3517,2)</f>
        <v>68.400000000000006</v>
      </c>
      <c r="M3517" s="75"/>
      <c r="N3517" s="75"/>
      <c r="O3517" s="74"/>
      <c r="P3517" s="74"/>
      <c r="Q3517" s="57">
        <f t="shared" si="1312"/>
        <v>0</v>
      </c>
      <c r="R3517" s="74"/>
      <c r="S3517" s="53">
        <f t="shared" si="1314"/>
        <v>0</v>
      </c>
      <c r="T3517" s="58"/>
      <c r="U3517" s="58"/>
      <c r="V3517" s="53">
        <f t="shared" si="1313"/>
        <v>0</v>
      </c>
      <c r="W3517" s="75"/>
      <c r="X3517" s="76"/>
    </row>
    <row r="3518" spans="1:28" s="35" customFormat="1" ht="31.5" x14ac:dyDescent="0.25">
      <c r="A3518" s="72" t="s">
        <v>301</v>
      </c>
      <c r="B3518" s="33" t="s">
        <v>331</v>
      </c>
      <c r="C3518" s="73" t="s">
        <v>98</v>
      </c>
      <c r="D3518" s="34" t="s">
        <v>99</v>
      </c>
      <c r="E3518" s="74"/>
      <c r="F3518" s="74"/>
      <c r="G3518" s="74"/>
      <c r="H3518" s="74"/>
      <c r="I3518" s="54"/>
      <c r="J3518" s="50"/>
      <c r="K3518" s="54"/>
      <c r="L3518" s="55"/>
      <c r="M3518" s="75"/>
      <c r="N3518" s="75"/>
      <c r="O3518" s="74"/>
      <c r="P3518" s="74"/>
      <c r="Q3518" s="57">
        <f t="shared" si="1312"/>
        <v>0</v>
      </c>
      <c r="R3518" s="74"/>
      <c r="S3518" s="53">
        <f t="shared" si="1314"/>
        <v>0</v>
      </c>
      <c r="T3518" s="58"/>
      <c r="U3518" s="58"/>
      <c r="V3518" s="53">
        <f t="shared" si="1313"/>
        <v>0</v>
      </c>
      <c r="W3518" s="75"/>
      <c r="X3518" s="76"/>
    </row>
    <row r="3519" spans="1:28" s="35" customFormat="1" ht="37.5" customHeight="1" x14ac:dyDescent="0.25">
      <c r="A3519" s="72" t="s">
        <v>301</v>
      </c>
      <c r="B3519" s="33" t="s">
        <v>331</v>
      </c>
      <c r="C3519" s="73" t="s">
        <v>100</v>
      </c>
      <c r="D3519" s="34" t="s">
        <v>101</v>
      </c>
      <c r="E3519" s="74"/>
      <c r="F3519" s="74"/>
      <c r="G3519" s="74"/>
      <c r="H3519" s="74"/>
      <c r="I3519" s="54"/>
      <c r="J3519" s="50"/>
      <c r="K3519" s="54"/>
      <c r="L3519" s="55"/>
      <c r="M3519" s="75"/>
      <c r="N3519" s="75"/>
      <c r="O3519" s="74"/>
      <c r="P3519" s="74"/>
      <c r="Q3519" s="57">
        <f t="shared" si="1312"/>
        <v>0</v>
      </c>
      <c r="R3519" s="74"/>
      <c r="S3519" s="53">
        <f t="shared" si="1314"/>
        <v>0</v>
      </c>
      <c r="T3519" s="58"/>
      <c r="U3519" s="58"/>
      <c r="V3519" s="53">
        <f t="shared" si="1313"/>
        <v>0</v>
      </c>
      <c r="W3519" s="75"/>
      <c r="X3519" s="76"/>
    </row>
    <row r="3520" spans="1:28" s="35" customFormat="1" ht="47.25" x14ac:dyDescent="0.25">
      <c r="A3520" s="72" t="s">
        <v>301</v>
      </c>
      <c r="B3520" s="33" t="s">
        <v>331</v>
      </c>
      <c r="C3520" s="73" t="s">
        <v>102</v>
      </c>
      <c r="D3520" s="39" t="s">
        <v>87</v>
      </c>
      <c r="E3520" s="74"/>
      <c r="F3520" s="74"/>
      <c r="G3520" s="74"/>
      <c r="H3520" s="74"/>
      <c r="I3520" s="54"/>
      <c r="J3520" s="50"/>
      <c r="K3520" s="54"/>
      <c r="L3520" s="55"/>
      <c r="M3520" s="75"/>
      <c r="N3520" s="75"/>
      <c r="O3520" s="74"/>
      <c r="P3520" s="74"/>
      <c r="Q3520" s="57">
        <f t="shared" si="1312"/>
        <v>0</v>
      </c>
      <c r="R3520" s="74"/>
      <c r="S3520" s="53">
        <f t="shared" si="1314"/>
        <v>0</v>
      </c>
      <c r="T3520" s="58"/>
      <c r="U3520" s="58"/>
      <c r="V3520" s="53">
        <f t="shared" si="1313"/>
        <v>0</v>
      </c>
      <c r="W3520" s="75"/>
      <c r="X3520" s="76"/>
    </row>
    <row r="3521" spans="1:24" s="35" customFormat="1" ht="63" x14ac:dyDescent="0.25">
      <c r="A3521" s="72" t="s">
        <v>301</v>
      </c>
      <c r="B3521" s="33" t="s">
        <v>331</v>
      </c>
      <c r="C3521" s="73" t="s">
        <v>102</v>
      </c>
      <c r="D3521" s="39" t="s">
        <v>103</v>
      </c>
      <c r="E3521" s="74"/>
      <c r="F3521" s="74"/>
      <c r="G3521" s="74"/>
      <c r="H3521" s="74"/>
      <c r="I3521" s="54"/>
      <c r="J3521" s="50"/>
      <c r="K3521" s="54"/>
      <c r="L3521" s="55"/>
      <c r="M3521" s="75"/>
      <c r="N3521" s="75"/>
      <c r="O3521" s="74"/>
      <c r="P3521" s="74"/>
      <c r="Q3521" s="57">
        <f t="shared" si="1312"/>
        <v>0</v>
      </c>
      <c r="R3521" s="74"/>
      <c r="S3521" s="53">
        <f t="shared" si="1314"/>
        <v>0</v>
      </c>
      <c r="T3521" s="58"/>
      <c r="U3521" s="58"/>
      <c r="V3521" s="53">
        <f t="shared" si="1313"/>
        <v>0</v>
      </c>
      <c r="W3521" s="75"/>
      <c r="X3521" s="76"/>
    </row>
    <row r="3522" spans="1:24" s="35" customFormat="1" ht="31.5" x14ac:dyDescent="0.25">
      <c r="A3522" s="72" t="s">
        <v>301</v>
      </c>
      <c r="B3522" s="33" t="s">
        <v>331</v>
      </c>
      <c r="C3522" s="23" t="s">
        <v>361</v>
      </c>
      <c r="D3522" s="39" t="s">
        <v>362</v>
      </c>
      <c r="E3522" s="53"/>
      <c r="F3522" s="53">
        <f>ROUND(E3522/12*7,0)</f>
        <v>0</v>
      </c>
      <c r="G3522" s="59"/>
      <c r="H3522" s="99"/>
      <c r="I3522" s="119">
        <f>G3522-F3522</f>
        <v>0</v>
      </c>
      <c r="J3522" s="55" t="e">
        <f>ROUND(I3522/F3522*100,2)</f>
        <v>#DIV/0!</v>
      </c>
      <c r="K3522" s="54">
        <f t="shared" ref="K3522" si="1317">G3522-F3522</f>
        <v>0</v>
      </c>
      <c r="L3522" s="55" t="e">
        <f t="shared" ref="L3522" si="1318">ROUND(K3522*100/-F3522,2)</f>
        <v>#DIV/0!</v>
      </c>
      <c r="M3522" s="75"/>
      <c r="N3522" s="75"/>
      <c r="O3522" s="74"/>
      <c r="P3522" s="74"/>
      <c r="Q3522" s="57"/>
      <c r="R3522" s="74"/>
      <c r="S3522" s="53"/>
      <c r="T3522" s="58"/>
      <c r="U3522" s="58"/>
      <c r="V3522" s="53"/>
      <c r="W3522" s="75"/>
      <c r="X3522" s="76"/>
    </row>
    <row r="3523" spans="1:24" s="35" customFormat="1" ht="15.75" x14ac:dyDescent="0.25">
      <c r="A3523" s="72" t="s">
        <v>301</v>
      </c>
      <c r="B3523" s="33" t="s">
        <v>331</v>
      </c>
      <c r="C3523" s="23" t="s">
        <v>364</v>
      </c>
      <c r="D3523" s="39" t="s">
        <v>363</v>
      </c>
      <c r="E3523" s="74"/>
      <c r="F3523" s="74"/>
      <c r="G3523" s="74"/>
      <c r="H3523" s="74"/>
      <c r="I3523" s="54"/>
      <c r="J3523" s="50"/>
      <c r="K3523" s="54"/>
      <c r="L3523" s="55"/>
      <c r="M3523" s="75"/>
      <c r="N3523" s="75"/>
      <c r="O3523" s="74"/>
      <c r="P3523" s="74"/>
      <c r="Q3523" s="57"/>
      <c r="R3523" s="74"/>
      <c r="S3523" s="53"/>
      <c r="T3523" s="58"/>
      <c r="U3523" s="58"/>
      <c r="V3523" s="53"/>
      <c r="W3523" s="75"/>
      <c r="X3523" s="76"/>
    </row>
    <row r="3524" spans="1:24" s="35" customFormat="1" ht="15.75" x14ac:dyDescent="0.25">
      <c r="A3524" s="72" t="s">
        <v>301</v>
      </c>
      <c r="B3524" s="21">
        <v>2</v>
      </c>
      <c r="C3524" s="73" t="s">
        <v>102</v>
      </c>
      <c r="D3524" s="40" t="s">
        <v>31</v>
      </c>
      <c r="E3524" s="68">
        <f t="shared" ref="E3524:L3524" si="1319">E3525+E3531+E3585</f>
        <v>7381583</v>
      </c>
      <c r="F3524" s="68">
        <f t="shared" si="1319"/>
        <v>4333856</v>
      </c>
      <c r="G3524" s="68">
        <f t="shared" si="1319"/>
        <v>4331541.16</v>
      </c>
      <c r="H3524" s="68">
        <f t="shared" si="1319"/>
        <v>4330813</v>
      </c>
      <c r="I3524" s="126">
        <f t="shared" si="1319"/>
        <v>0</v>
      </c>
      <c r="J3524" s="126" t="e">
        <f t="shared" si="1319"/>
        <v>#DIV/0!</v>
      </c>
      <c r="K3524" s="126">
        <f t="shared" si="1319"/>
        <v>-7802.41</v>
      </c>
      <c r="L3524" s="64" t="e">
        <f t="shared" si="1319"/>
        <v>#DIV/0!</v>
      </c>
      <c r="M3524" s="64"/>
      <c r="N3524" s="49">
        <f>ROUND(M3524/12*7,2)</f>
        <v>0</v>
      </c>
      <c r="O3524" s="68">
        <f>O3525+O3531+O3585</f>
        <v>0</v>
      </c>
      <c r="P3524" s="68">
        <f>P3525+P3531+P3585</f>
        <v>0</v>
      </c>
      <c r="Q3524" s="126">
        <f>Q3525+Q3531+Q3585</f>
        <v>0</v>
      </c>
      <c r="R3524" s="68">
        <f>R3525+R3531+R3585</f>
        <v>489</v>
      </c>
      <c r="S3524" s="64">
        <f>ROUND(R3524/12*3,0)</f>
        <v>122</v>
      </c>
      <c r="T3524" s="136">
        <f>T3525+T3531+T3585</f>
        <v>428</v>
      </c>
      <c r="U3524" s="136">
        <f>U3525+U3531+U3585</f>
        <v>428</v>
      </c>
      <c r="V3524" s="53">
        <f>V3525+V3531+V3585</f>
        <v>0</v>
      </c>
      <c r="W3524" s="74"/>
      <c r="X3524" s="76"/>
    </row>
    <row r="3525" spans="1:24" s="35" customFormat="1" ht="15.75" x14ac:dyDescent="0.25">
      <c r="A3525" s="72" t="s">
        <v>301</v>
      </c>
      <c r="B3525" s="22" t="s">
        <v>332</v>
      </c>
      <c r="C3525" s="73" t="s">
        <v>102</v>
      </c>
      <c r="D3525" s="32" t="s">
        <v>32</v>
      </c>
      <c r="E3525" s="64">
        <f t="shared" ref="E3525:L3525" si="1320">SUM(E3526:E3530)</f>
        <v>7295187</v>
      </c>
      <c r="F3525" s="64">
        <f t="shared" si="1320"/>
        <v>4255524</v>
      </c>
      <c r="G3525" s="64">
        <f t="shared" si="1320"/>
        <v>4255524</v>
      </c>
      <c r="H3525" s="64">
        <f t="shared" si="1320"/>
        <v>4255524</v>
      </c>
      <c r="I3525" s="126">
        <f t="shared" si="1320"/>
        <v>0</v>
      </c>
      <c r="J3525" s="126">
        <f t="shared" si="1320"/>
        <v>0</v>
      </c>
      <c r="K3525" s="126">
        <f t="shared" si="1320"/>
        <v>0</v>
      </c>
      <c r="L3525" s="64">
        <f t="shared" si="1320"/>
        <v>0</v>
      </c>
      <c r="M3525" s="64"/>
      <c r="N3525" s="64"/>
      <c r="O3525" s="64">
        <f t="shared" ref="O3525:V3525" si="1321">SUM(O3526:O3530)</f>
        <v>0</v>
      </c>
      <c r="P3525" s="64">
        <f t="shared" si="1321"/>
        <v>0</v>
      </c>
      <c r="Q3525" s="126">
        <f t="shared" si="1321"/>
        <v>0</v>
      </c>
      <c r="R3525" s="64">
        <f t="shared" si="1321"/>
        <v>489</v>
      </c>
      <c r="S3525" s="64">
        <f t="shared" si="1321"/>
        <v>285</v>
      </c>
      <c r="T3525" s="136">
        <f t="shared" si="1321"/>
        <v>428</v>
      </c>
      <c r="U3525" s="136">
        <f t="shared" si="1321"/>
        <v>428</v>
      </c>
      <c r="V3525" s="64">
        <f t="shared" si="1321"/>
        <v>0</v>
      </c>
      <c r="W3525" s="64"/>
      <c r="X3525" s="76"/>
    </row>
    <row r="3526" spans="1:24" s="35" customFormat="1" ht="15.75" x14ac:dyDescent="0.25">
      <c r="A3526" s="72" t="s">
        <v>301</v>
      </c>
      <c r="B3526" s="33" t="s">
        <v>332</v>
      </c>
      <c r="C3526" s="73" t="s">
        <v>109</v>
      </c>
      <c r="D3526" s="34" t="s">
        <v>106</v>
      </c>
      <c r="E3526" s="74"/>
      <c r="F3526" s="74"/>
      <c r="G3526" s="74"/>
      <c r="H3526" s="153"/>
      <c r="I3526" s="54"/>
      <c r="J3526" s="50"/>
      <c r="K3526" s="54"/>
      <c r="L3526" s="55"/>
      <c r="M3526" s="75"/>
      <c r="N3526" s="75"/>
      <c r="O3526" s="74"/>
      <c r="P3526" s="74"/>
      <c r="Q3526" s="57">
        <f>O3526-P3526</f>
        <v>0</v>
      </c>
      <c r="R3526" s="74"/>
      <c r="S3526" s="53">
        <f>ROUND(R3526/12*3,0)</f>
        <v>0</v>
      </c>
      <c r="T3526" s="58"/>
      <c r="U3526" s="58"/>
      <c r="V3526" s="53">
        <f>T3526-U3526</f>
        <v>0</v>
      </c>
      <c r="W3526" s="75"/>
      <c r="X3526" s="76"/>
    </row>
    <row r="3527" spans="1:24" s="35" customFormat="1" ht="29.25" customHeight="1" x14ac:dyDescent="0.25">
      <c r="A3527" s="72" t="s">
        <v>301</v>
      </c>
      <c r="B3527" s="33" t="s">
        <v>332</v>
      </c>
      <c r="C3527" s="73" t="s">
        <v>110</v>
      </c>
      <c r="D3527" s="34" t="s">
        <v>325</v>
      </c>
      <c r="E3527" s="53">
        <v>7295187</v>
      </c>
      <c r="F3527" s="99">
        <f>607932*7</f>
        <v>4255524</v>
      </c>
      <c r="G3527" s="99">
        <v>4255524</v>
      </c>
      <c r="H3527" s="99">
        <v>4255524</v>
      </c>
      <c r="I3527" s="119"/>
      <c r="J3527" s="55"/>
      <c r="K3527" s="54"/>
      <c r="L3527" s="55"/>
      <c r="M3527" s="75"/>
      <c r="N3527" s="75"/>
      <c r="O3527" s="74"/>
      <c r="P3527" s="74"/>
      <c r="Q3527" s="59">
        <f>O3527-P3527</f>
        <v>0</v>
      </c>
      <c r="R3527" s="74">
        <v>489</v>
      </c>
      <c r="S3527" s="53">
        <f>ROUND(R3527/12*7,0)</f>
        <v>285</v>
      </c>
      <c r="T3527" s="58">
        <v>428</v>
      </c>
      <c r="U3527" s="58">
        <v>428</v>
      </c>
      <c r="V3527" s="53">
        <f>T3527-U3527</f>
        <v>0</v>
      </c>
      <c r="W3527" s="75"/>
      <c r="X3527" s="76"/>
    </row>
    <row r="3528" spans="1:24" s="35" customFormat="1" ht="15.75" x14ac:dyDescent="0.25">
      <c r="A3528" s="72" t="s">
        <v>301</v>
      </c>
      <c r="B3528" s="33" t="s">
        <v>332</v>
      </c>
      <c r="C3528" s="73" t="s">
        <v>111</v>
      </c>
      <c r="D3528" s="34" t="s">
        <v>326</v>
      </c>
      <c r="E3528" s="74"/>
      <c r="F3528" s="74"/>
      <c r="G3528" s="74"/>
      <c r="H3528" s="74"/>
      <c r="I3528" s="119"/>
      <c r="J3528" s="55"/>
      <c r="K3528" s="119"/>
      <c r="L3528" s="55"/>
      <c r="M3528" s="75"/>
      <c r="N3528" s="75"/>
      <c r="O3528" s="74"/>
      <c r="P3528" s="74"/>
      <c r="Q3528" s="59">
        <f>O3528-P3528</f>
        <v>0</v>
      </c>
      <c r="R3528" s="74"/>
      <c r="S3528" s="53">
        <f>ROUND(R3528/12*3,0)</f>
        <v>0</v>
      </c>
      <c r="T3528" s="53"/>
      <c r="U3528" s="53"/>
      <c r="V3528" s="53">
        <f>T3528-U3528</f>
        <v>0</v>
      </c>
      <c r="W3528" s="75"/>
      <c r="X3528" s="76"/>
    </row>
    <row r="3529" spans="1:24" s="35" customFormat="1" ht="31.5" x14ac:dyDescent="0.25">
      <c r="A3529" s="72" t="s">
        <v>301</v>
      </c>
      <c r="B3529" s="33" t="s">
        <v>332</v>
      </c>
      <c r="C3529" s="73" t="s">
        <v>113</v>
      </c>
      <c r="D3529" s="34" t="s">
        <v>116</v>
      </c>
      <c r="E3529" s="74"/>
      <c r="F3529" s="74"/>
      <c r="G3529" s="74"/>
      <c r="H3529" s="74"/>
      <c r="I3529" s="54"/>
      <c r="J3529" s="50"/>
      <c r="K3529" s="54"/>
      <c r="L3529" s="55"/>
      <c r="M3529" s="75"/>
      <c r="N3529" s="75"/>
      <c r="O3529" s="74"/>
      <c r="P3529" s="74"/>
      <c r="Q3529" s="57">
        <f>O3529-P3529</f>
        <v>0</v>
      </c>
      <c r="R3529" s="74"/>
      <c r="S3529" s="53">
        <f>ROUND(R3529/12*3,0)</f>
        <v>0</v>
      </c>
      <c r="T3529" s="58"/>
      <c r="U3529" s="58"/>
      <c r="V3529" s="53">
        <f>T3529-U3529</f>
        <v>0</v>
      </c>
      <c r="W3529" s="75"/>
      <c r="X3529" s="76"/>
    </row>
    <row r="3530" spans="1:24" s="35" customFormat="1" ht="15.75" x14ac:dyDescent="0.25">
      <c r="A3530" s="72" t="s">
        <v>301</v>
      </c>
      <c r="B3530" s="33" t="s">
        <v>332</v>
      </c>
      <c r="C3530" s="73" t="s">
        <v>112</v>
      </c>
      <c r="D3530" s="34" t="s">
        <v>117</v>
      </c>
      <c r="E3530" s="74"/>
      <c r="F3530" s="74"/>
      <c r="G3530" s="74"/>
      <c r="H3530" s="74"/>
      <c r="I3530" s="54"/>
      <c r="J3530" s="50"/>
      <c r="K3530" s="54"/>
      <c r="L3530" s="55"/>
      <c r="M3530" s="75"/>
      <c r="N3530" s="75"/>
      <c r="O3530" s="74"/>
      <c r="P3530" s="74"/>
      <c r="Q3530" s="57">
        <f>O3530-P3530</f>
        <v>0</v>
      </c>
      <c r="R3530" s="74"/>
      <c r="S3530" s="53">
        <f>ROUND(R3530/12*3,0)</f>
        <v>0</v>
      </c>
      <c r="T3530" s="58"/>
      <c r="U3530" s="58"/>
      <c r="V3530" s="53">
        <f>T3530-U3530</f>
        <v>0</v>
      </c>
      <c r="W3530" s="75"/>
      <c r="X3530" s="76"/>
    </row>
    <row r="3531" spans="1:24" s="35" customFormat="1" ht="15.75" x14ac:dyDescent="0.25">
      <c r="A3531" s="72" t="s">
        <v>301</v>
      </c>
      <c r="B3531" s="22" t="s">
        <v>333</v>
      </c>
      <c r="C3531" s="73" t="s">
        <v>102</v>
      </c>
      <c r="D3531" s="41" t="s">
        <v>33</v>
      </c>
      <c r="E3531" s="64">
        <f t="shared" ref="E3531:L3531" si="1322">SUM(E3532:E3584)</f>
        <v>0</v>
      </c>
      <c r="F3531" s="64">
        <f t="shared" si="1322"/>
        <v>0</v>
      </c>
      <c r="G3531" s="64">
        <f t="shared" si="1322"/>
        <v>0</v>
      </c>
      <c r="H3531" s="64">
        <f t="shared" si="1322"/>
        <v>0</v>
      </c>
      <c r="I3531" s="126">
        <f t="shared" si="1322"/>
        <v>0</v>
      </c>
      <c r="J3531" s="126">
        <f t="shared" si="1322"/>
        <v>0</v>
      </c>
      <c r="K3531" s="126">
        <f t="shared" si="1322"/>
        <v>0</v>
      </c>
      <c r="L3531" s="64">
        <f t="shared" si="1322"/>
        <v>0</v>
      </c>
      <c r="M3531" s="64"/>
      <c r="N3531" s="64"/>
      <c r="O3531" s="64">
        <f t="shared" ref="O3531:V3531" si="1323">SUM(O3532:O3584)</f>
        <v>0</v>
      </c>
      <c r="P3531" s="64">
        <f t="shared" si="1323"/>
        <v>0</v>
      </c>
      <c r="Q3531" s="126">
        <f t="shared" si="1323"/>
        <v>0</v>
      </c>
      <c r="R3531" s="64">
        <f t="shared" si="1323"/>
        <v>0</v>
      </c>
      <c r="S3531" s="64">
        <f t="shared" si="1323"/>
        <v>0</v>
      </c>
      <c r="T3531" s="136">
        <f t="shared" si="1323"/>
        <v>0</v>
      </c>
      <c r="U3531" s="136">
        <f t="shared" si="1323"/>
        <v>0</v>
      </c>
      <c r="V3531" s="64">
        <f t="shared" si="1323"/>
        <v>0</v>
      </c>
      <c r="W3531" s="64"/>
      <c r="X3531" s="76"/>
    </row>
    <row r="3532" spans="1:24" s="35" customFormat="1" ht="31.5" x14ac:dyDescent="0.25">
      <c r="A3532" s="72" t="s">
        <v>301</v>
      </c>
      <c r="B3532" s="33" t="s">
        <v>333</v>
      </c>
      <c r="C3532" s="78" t="s">
        <v>139</v>
      </c>
      <c r="D3532" s="43" t="s">
        <v>119</v>
      </c>
      <c r="E3532" s="74"/>
      <c r="F3532" s="74"/>
      <c r="G3532" s="74"/>
      <c r="H3532" s="74"/>
      <c r="I3532" s="54"/>
      <c r="J3532" s="50"/>
      <c r="K3532" s="54"/>
      <c r="L3532" s="55"/>
      <c r="M3532" s="75"/>
      <c r="N3532" s="75"/>
      <c r="O3532" s="74"/>
      <c r="P3532" s="74"/>
      <c r="Q3532" s="57">
        <f t="shared" ref="Q3532:Q3563" si="1324">O3532-P3532</f>
        <v>0</v>
      </c>
      <c r="R3532" s="74"/>
      <c r="S3532" s="53">
        <f t="shared" ref="S3532:S3563" si="1325">ROUND(R3532/12*3,0)</f>
        <v>0</v>
      </c>
      <c r="T3532" s="58"/>
      <c r="U3532" s="58"/>
      <c r="V3532" s="53">
        <f t="shared" ref="V3532:V3563" si="1326">T3532-U3532</f>
        <v>0</v>
      </c>
      <c r="W3532" s="75"/>
      <c r="X3532" s="76"/>
    </row>
    <row r="3533" spans="1:24" s="35" customFormat="1" ht="47.25" x14ac:dyDescent="0.25">
      <c r="A3533" s="72" t="s">
        <v>301</v>
      </c>
      <c r="B3533" s="33" t="s">
        <v>333</v>
      </c>
      <c r="C3533" s="78" t="s">
        <v>140</v>
      </c>
      <c r="D3533" s="43" t="s">
        <v>120</v>
      </c>
      <c r="E3533" s="74"/>
      <c r="F3533" s="74"/>
      <c r="G3533" s="74"/>
      <c r="H3533" s="74"/>
      <c r="I3533" s="54"/>
      <c r="J3533" s="50"/>
      <c r="K3533" s="54"/>
      <c r="L3533" s="55"/>
      <c r="M3533" s="75"/>
      <c r="N3533" s="75"/>
      <c r="O3533" s="74"/>
      <c r="P3533" s="74"/>
      <c r="Q3533" s="57">
        <f t="shared" si="1324"/>
        <v>0</v>
      </c>
      <c r="R3533" s="74"/>
      <c r="S3533" s="53">
        <f t="shared" si="1325"/>
        <v>0</v>
      </c>
      <c r="T3533" s="58"/>
      <c r="U3533" s="58"/>
      <c r="V3533" s="53">
        <f t="shared" si="1326"/>
        <v>0</v>
      </c>
      <c r="W3533" s="75"/>
      <c r="X3533" s="76"/>
    </row>
    <row r="3534" spans="1:24" s="35" customFormat="1" ht="31.5" x14ac:dyDescent="0.25">
      <c r="A3534" s="72" t="s">
        <v>301</v>
      </c>
      <c r="B3534" s="33" t="s">
        <v>333</v>
      </c>
      <c r="C3534" s="78" t="s">
        <v>141</v>
      </c>
      <c r="D3534" s="43" t="s">
        <v>142</v>
      </c>
      <c r="E3534" s="74"/>
      <c r="F3534" s="74"/>
      <c r="G3534" s="74"/>
      <c r="H3534" s="74"/>
      <c r="I3534" s="119"/>
      <c r="J3534" s="50"/>
      <c r="K3534" s="119"/>
      <c r="L3534" s="55"/>
      <c r="M3534" s="75"/>
      <c r="N3534" s="75"/>
      <c r="O3534" s="74"/>
      <c r="P3534" s="74"/>
      <c r="Q3534" s="59">
        <f t="shared" si="1324"/>
        <v>0</v>
      </c>
      <c r="R3534" s="74"/>
      <c r="S3534" s="53">
        <f t="shared" si="1325"/>
        <v>0</v>
      </c>
      <c r="T3534" s="53"/>
      <c r="U3534" s="53"/>
      <c r="V3534" s="53">
        <f t="shared" si="1326"/>
        <v>0</v>
      </c>
      <c r="W3534" s="75"/>
      <c r="X3534" s="76"/>
    </row>
    <row r="3535" spans="1:24" s="35" customFormat="1" ht="31.5" x14ac:dyDescent="0.25">
      <c r="A3535" s="72" t="s">
        <v>301</v>
      </c>
      <c r="B3535" s="33" t="s">
        <v>333</v>
      </c>
      <c r="C3535" s="78" t="s">
        <v>143</v>
      </c>
      <c r="D3535" s="43" t="s">
        <v>144</v>
      </c>
      <c r="E3535" s="74"/>
      <c r="F3535" s="74"/>
      <c r="G3535" s="74"/>
      <c r="H3535" s="74"/>
      <c r="I3535" s="54"/>
      <c r="J3535" s="50"/>
      <c r="K3535" s="54"/>
      <c r="L3535" s="55"/>
      <c r="M3535" s="75"/>
      <c r="N3535" s="75"/>
      <c r="O3535" s="74"/>
      <c r="P3535" s="74"/>
      <c r="Q3535" s="57">
        <f t="shared" si="1324"/>
        <v>0</v>
      </c>
      <c r="R3535" s="74"/>
      <c r="S3535" s="53">
        <f t="shared" si="1325"/>
        <v>0</v>
      </c>
      <c r="T3535" s="58"/>
      <c r="U3535" s="58"/>
      <c r="V3535" s="53">
        <f t="shared" si="1326"/>
        <v>0</v>
      </c>
      <c r="W3535" s="75"/>
      <c r="X3535" s="76"/>
    </row>
    <row r="3536" spans="1:24" s="35" customFormat="1" ht="15.75" x14ac:dyDescent="0.25">
      <c r="A3536" s="72" t="s">
        <v>301</v>
      </c>
      <c r="B3536" s="33" t="s">
        <v>333</v>
      </c>
      <c r="C3536" s="78" t="s">
        <v>145</v>
      </c>
      <c r="D3536" s="43" t="s">
        <v>146</v>
      </c>
      <c r="E3536" s="74"/>
      <c r="F3536" s="74"/>
      <c r="G3536" s="74"/>
      <c r="H3536" s="74"/>
      <c r="I3536" s="54"/>
      <c r="J3536" s="50"/>
      <c r="K3536" s="54"/>
      <c r="L3536" s="55"/>
      <c r="M3536" s="75"/>
      <c r="N3536" s="75"/>
      <c r="O3536" s="74"/>
      <c r="P3536" s="74"/>
      <c r="Q3536" s="57">
        <f t="shared" si="1324"/>
        <v>0</v>
      </c>
      <c r="R3536" s="74"/>
      <c r="S3536" s="53">
        <f t="shared" si="1325"/>
        <v>0</v>
      </c>
      <c r="T3536" s="58"/>
      <c r="U3536" s="58"/>
      <c r="V3536" s="53">
        <f t="shared" si="1326"/>
        <v>0</v>
      </c>
      <c r="W3536" s="75"/>
      <c r="X3536" s="76"/>
    </row>
    <row r="3537" spans="1:24" s="35" customFormat="1" ht="15.75" x14ac:dyDescent="0.25">
      <c r="A3537" s="72" t="s">
        <v>301</v>
      </c>
      <c r="B3537" s="33" t="s">
        <v>333</v>
      </c>
      <c r="C3537" s="78" t="s">
        <v>147</v>
      </c>
      <c r="D3537" s="43" t="s">
        <v>148</v>
      </c>
      <c r="E3537" s="74"/>
      <c r="F3537" s="74"/>
      <c r="G3537" s="74"/>
      <c r="H3537" s="74"/>
      <c r="I3537" s="54"/>
      <c r="J3537" s="50"/>
      <c r="K3537" s="54"/>
      <c r="L3537" s="55"/>
      <c r="M3537" s="75"/>
      <c r="N3537" s="75"/>
      <c r="O3537" s="74"/>
      <c r="P3537" s="74"/>
      <c r="Q3537" s="57">
        <f t="shared" si="1324"/>
        <v>0</v>
      </c>
      <c r="R3537" s="74"/>
      <c r="S3537" s="53">
        <f t="shared" si="1325"/>
        <v>0</v>
      </c>
      <c r="T3537" s="58"/>
      <c r="U3537" s="58"/>
      <c r="V3537" s="53">
        <f t="shared" si="1326"/>
        <v>0</v>
      </c>
      <c r="W3537" s="75"/>
      <c r="X3537" s="76"/>
    </row>
    <row r="3538" spans="1:24" s="35" customFormat="1" ht="78.75" x14ac:dyDescent="0.25">
      <c r="A3538" s="72" t="s">
        <v>301</v>
      </c>
      <c r="B3538" s="33" t="s">
        <v>333</v>
      </c>
      <c r="C3538" s="78" t="s">
        <v>149</v>
      </c>
      <c r="D3538" s="43" t="s">
        <v>150</v>
      </c>
      <c r="E3538" s="74"/>
      <c r="F3538" s="74"/>
      <c r="G3538" s="74"/>
      <c r="H3538" s="74"/>
      <c r="I3538" s="54"/>
      <c r="J3538" s="50"/>
      <c r="K3538" s="54"/>
      <c r="L3538" s="55"/>
      <c r="M3538" s="75"/>
      <c r="N3538" s="75"/>
      <c r="O3538" s="74"/>
      <c r="P3538" s="74"/>
      <c r="Q3538" s="57">
        <f t="shared" si="1324"/>
        <v>0</v>
      </c>
      <c r="R3538" s="74"/>
      <c r="S3538" s="53">
        <f t="shared" si="1325"/>
        <v>0</v>
      </c>
      <c r="T3538" s="58"/>
      <c r="U3538" s="58"/>
      <c r="V3538" s="53">
        <f t="shared" si="1326"/>
        <v>0</v>
      </c>
      <c r="W3538" s="75"/>
      <c r="X3538" s="76"/>
    </row>
    <row r="3539" spans="1:24" s="35" customFormat="1" ht="31.5" x14ac:dyDescent="0.25">
      <c r="A3539" s="72" t="s">
        <v>301</v>
      </c>
      <c r="B3539" s="33" t="s">
        <v>333</v>
      </c>
      <c r="C3539" s="78" t="s">
        <v>130</v>
      </c>
      <c r="D3539" s="43" t="s">
        <v>151</v>
      </c>
      <c r="E3539" s="74"/>
      <c r="F3539" s="74"/>
      <c r="G3539" s="74"/>
      <c r="H3539" s="74"/>
      <c r="I3539" s="54"/>
      <c r="J3539" s="50"/>
      <c r="K3539" s="54"/>
      <c r="L3539" s="55"/>
      <c r="M3539" s="75"/>
      <c r="N3539" s="75"/>
      <c r="O3539" s="74"/>
      <c r="P3539" s="74"/>
      <c r="Q3539" s="57">
        <f t="shared" si="1324"/>
        <v>0</v>
      </c>
      <c r="R3539" s="74"/>
      <c r="S3539" s="53">
        <f t="shared" si="1325"/>
        <v>0</v>
      </c>
      <c r="T3539" s="58"/>
      <c r="U3539" s="58"/>
      <c r="V3539" s="53">
        <f t="shared" si="1326"/>
        <v>0</v>
      </c>
      <c r="W3539" s="75"/>
      <c r="X3539" s="76"/>
    </row>
    <row r="3540" spans="1:24" s="35" customFormat="1" ht="47.25" x14ac:dyDescent="0.25">
      <c r="A3540" s="72" t="s">
        <v>301</v>
      </c>
      <c r="B3540" s="33" t="s">
        <v>333</v>
      </c>
      <c r="C3540" s="78" t="s">
        <v>174</v>
      </c>
      <c r="D3540" s="43" t="s">
        <v>175</v>
      </c>
      <c r="E3540" s="74"/>
      <c r="F3540" s="74"/>
      <c r="G3540" s="74"/>
      <c r="H3540" s="74"/>
      <c r="I3540" s="54"/>
      <c r="J3540" s="50"/>
      <c r="K3540" s="54"/>
      <c r="L3540" s="55"/>
      <c r="M3540" s="75"/>
      <c r="N3540" s="75"/>
      <c r="O3540" s="74"/>
      <c r="P3540" s="74"/>
      <c r="Q3540" s="57">
        <f t="shared" si="1324"/>
        <v>0</v>
      </c>
      <c r="R3540" s="74"/>
      <c r="S3540" s="53">
        <f t="shared" si="1325"/>
        <v>0</v>
      </c>
      <c r="T3540" s="58"/>
      <c r="U3540" s="58"/>
      <c r="V3540" s="53">
        <f t="shared" si="1326"/>
        <v>0</v>
      </c>
      <c r="W3540" s="75"/>
      <c r="X3540" s="76"/>
    </row>
    <row r="3541" spans="1:24" s="35" customFormat="1" ht="31.5" x14ac:dyDescent="0.25">
      <c r="A3541" s="72" t="s">
        <v>301</v>
      </c>
      <c r="B3541" s="33" t="s">
        <v>333</v>
      </c>
      <c r="C3541" s="78" t="s">
        <v>129</v>
      </c>
      <c r="D3541" s="43" t="s">
        <v>152</v>
      </c>
      <c r="E3541" s="74"/>
      <c r="F3541" s="74"/>
      <c r="G3541" s="74"/>
      <c r="H3541" s="74"/>
      <c r="I3541" s="54"/>
      <c r="J3541" s="50"/>
      <c r="K3541" s="54"/>
      <c r="L3541" s="55"/>
      <c r="M3541" s="75"/>
      <c r="N3541" s="75"/>
      <c r="O3541" s="74"/>
      <c r="P3541" s="74"/>
      <c r="Q3541" s="57">
        <f t="shared" si="1324"/>
        <v>0</v>
      </c>
      <c r="R3541" s="74"/>
      <c r="S3541" s="53">
        <f t="shared" si="1325"/>
        <v>0</v>
      </c>
      <c r="T3541" s="58"/>
      <c r="U3541" s="58"/>
      <c r="V3541" s="53">
        <f t="shared" si="1326"/>
        <v>0</v>
      </c>
      <c r="W3541" s="75"/>
      <c r="X3541" s="76"/>
    </row>
    <row r="3542" spans="1:24" s="35" customFormat="1" ht="31.5" x14ac:dyDescent="0.25">
      <c r="A3542" s="72" t="s">
        <v>301</v>
      </c>
      <c r="B3542" s="33" t="s">
        <v>333</v>
      </c>
      <c r="C3542" s="78" t="s">
        <v>176</v>
      </c>
      <c r="D3542" s="43" t="s">
        <v>177</v>
      </c>
      <c r="E3542" s="74"/>
      <c r="F3542" s="74"/>
      <c r="G3542" s="74"/>
      <c r="H3542" s="74"/>
      <c r="I3542" s="54"/>
      <c r="J3542" s="50"/>
      <c r="K3542" s="54"/>
      <c r="L3542" s="55"/>
      <c r="M3542" s="75"/>
      <c r="N3542" s="75"/>
      <c r="O3542" s="74"/>
      <c r="P3542" s="74"/>
      <c r="Q3542" s="57">
        <f t="shared" si="1324"/>
        <v>0</v>
      </c>
      <c r="R3542" s="74"/>
      <c r="S3542" s="53">
        <f t="shared" si="1325"/>
        <v>0</v>
      </c>
      <c r="T3542" s="58"/>
      <c r="U3542" s="58"/>
      <c r="V3542" s="53">
        <f t="shared" si="1326"/>
        <v>0</v>
      </c>
      <c r="W3542" s="75"/>
      <c r="X3542" s="76"/>
    </row>
    <row r="3543" spans="1:24" s="35" customFormat="1" ht="15.75" x14ac:dyDescent="0.25">
      <c r="A3543" s="72" t="s">
        <v>301</v>
      </c>
      <c r="B3543" s="33" t="s">
        <v>333</v>
      </c>
      <c r="C3543" s="78" t="s">
        <v>131</v>
      </c>
      <c r="D3543" s="43" t="s">
        <v>153</v>
      </c>
      <c r="E3543" s="74"/>
      <c r="F3543" s="74"/>
      <c r="G3543" s="74"/>
      <c r="H3543" s="74"/>
      <c r="I3543" s="54"/>
      <c r="J3543" s="50"/>
      <c r="K3543" s="54"/>
      <c r="L3543" s="55"/>
      <c r="M3543" s="75"/>
      <c r="N3543" s="75"/>
      <c r="O3543" s="74"/>
      <c r="P3543" s="74"/>
      <c r="Q3543" s="57">
        <f t="shared" si="1324"/>
        <v>0</v>
      </c>
      <c r="R3543" s="74"/>
      <c r="S3543" s="53">
        <f t="shared" si="1325"/>
        <v>0</v>
      </c>
      <c r="T3543" s="58"/>
      <c r="U3543" s="58"/>
      <c r="V3543" s="53">
        <f t="shared" si="1326"/>
        <v>0</v>
      </c>
      <c r="W3543" s="75"/>
      <c r="X3543" s="76"/>
    </row>
    <row r="3544" spans="1:24" s="35" customFormat="1" ht="31.5" x14ac:dyDescent="0.25">
      <c r="A3544" s="72" t="s">
        <v>301</v>
      </c>
      <c r="B3544" s="33" t="s">
        <v>333</v>
      </c>
      <c r="C3544" s="78" t="s">
        <v>178</v>
      </c>
      <c r="D3544" s="43" t="s">
        <v>179</v>
      </c>
      <c r="E3544" s="74"/>
      <c r="F3544" s="74"/>
      <c r="G3544" s="74"/>
      <c r="H3544" s="74"/>
      <c r="I3544" s="54"/>
      <c r="J3544" s="50"/>
      <c r="K3544" s="54"/>
      <c r="L3544" s="55"/>
      <c r="M3544" s="75"/>
      <c r="N3544" s="75"/>
      <c r="O3544" s="74"/>
      <c r="P3544" s="74"/>
      <c r="Q3544" s="57">
        <f t="shared" si="1324"/>
        <v>0</v>
      </c>
      <c r="R3544" s="74"/>
      <c r="S3544" s="53">
        <f t="shared" si="1325"/>
        <v>0</v>
      </c>
      <c r="T3544" s="58"/>
      <c r="U3544" s="58"/>
      <c r="V3544" s="53">
        <f t="shared" si="1326"/>
        <v>0</v>
      </c>
      <c r="W3544" s="75"/>
      <c r="X3544" s="76"/>
    </row>
    <row r="3545" spans="1:24" s="35" customFormat="1" ht="31.5" x14ac:dyDescent="0.25">
      <c r="A3545" s="72" t="s">
        <v>301</v>
      </c>
      <c r="B3545" s="33" t="s">
        <v>333</v>
      </c>
      <c r="C3545" s="78" t="s">
        <v>132</v>
      </c>
      <c r="D3545" s="43" t="s">
        <v>154</v>
      </c>
      <c r="E3545" s="74"/>
      <c r="F3545" s="74"/>
      <c r="G3545" s="74"/>
      <c r="H3545" s="74"/>
      <c r="I3545" s="54"/>
      <c r="J3545" s="50"/>
      <c r="K3545" s="54"/>
      <c r="L3545" s="55"/>
      <c r="M3545" s="75"/>
      <c r="N3545" s="75"/>
      <c r="O3545" s="74"/>
      <c r="P3545" s="74"/>
      <c r="Q3545" s="57">
        <f t="shared" si="1324"/>
        <v>0</v>
      </c>
      <c r="R3545" s="74"/>
      <c r="S3545" s="53">
        <f t="shared" si="1325"/>
        <v>0</v>
      </c>
      <c r="T3545" s="58"/>
      <c r="U3545" s="58"/>
      <c r="V3545" s="53">
        <f t="shared" si="1326"/>
        <v>0</v>
      </c>
      <c r="W3545" s="75"/>
      <c r="X3545" s="76"/>
    </row>
    <row r="3546" spans="1:24" s="35" customFormat="1" ht="15.75" x14ac:dyDescent="0.25">
      <c r="A3546" s="72" t="s">
        <v>301</v>
      </c>
      <c r="B3546" s="33" t="s">
        <v>333</v>
      </c>
      <c r="C3546" s="78" t="s">
        <v>133</v>
      </c>
      <c r="D3546" s="43" t="s">
        <v>155</v>
      </c>
      <c r="E3546" s="74"/>
      <c r="F3546" s="74"/>
      <c r="G3546" s="74"/>
      <c r="H3546" s="74"/>
      <c r="I3546" s="54"/>
      <c r="J3546" s="50"/>
      <c r="K3546" s="54"/>
      <c r="L3546" s="55"/>
      <c r="M3546" s="75"/>
      <c r="N3546" s="75"/>
      <c r="O3546" s="74"/>
      <c r="P3546" s="74"/>
      <c r="Q3546" s="57">
        <f t="shared" si="1324"/>
        <v>0</v>
      </c>
      <c r="R3546" s="74"/>
      <c r="S3546" s="53">
        <f t="shared" si="1325"/>
        <v>0</v>
      </c>
      <c r="T3546" s="58"/>
      <c r="U3546" s="58"/>
      <c r="V3546" s="53">
        <f t="shared" si="1326"/>
        <v>0</v>
      </c>
      <c r="W3546" s="75"/>
      <c r="X3546" s="76"/>
    </row>
    <row r="3547" spans="1:24" s="35" customFormat="1" ht="15.75" x14ac:dyDescent="0.25">
      <c r="A3547" s="72" t="s">
        <v>301</v>
      </c>
      <c r="B3547" s="33" t="s">
        <v>333</v>
      </c>
      <c r="C3547" s="78" t="s">
        <v>135</v>
      </c>
      <c r="D3547" s="43" t="s">
        <v>156</v>
      </c>
      <c r="E3547" s="74"/>
      <c r="F3547" s="74"/>
      <c r="G3547" s="74"/>
      <c r="H3547" s="74"/>
      <c r="I3547" s="54"/>
      <c r="J3547" s="50"/>
      <c r="K3547" s="54"/>
      <c r="L3547" s="55"/>
      <c r="M3547" s="75"/>
      <c r="N3547" s="75"/>
      <c r="O3547" s="74"/>
      <c r="P3547" s="74"/>
      <c r="Q3547" s="57">
        <f t="shared" si="1324"/>
        <v>0</v>
      </c>
      <c r="R3547" s="74"/>
      <c r="S3547" s="53">
        <f t="shared" si="1325"/>
        <v>0</v>
      </c>
      <c r="T3547" s="58"/>
      <c r="U3547" s="58"/>
      <c r="V3547" s="53">
        <f t="shared" si="1326"/>
        <v>0</v>
      </c>
      <c r="W3547" s="75"/>
      <c r="X3547" s="76"/>
    </row>
    <row r="3548" spans="1:24" s="35" customFormat="1" ht="31.5" x14ac:dyDescent="0.25">
      <c r="A3548" s="72" t="s">
        <v>301</v>
      </c>
      <c r="B3548" s="33" t="s">
        <v>333</v>
      </c>
      <c r="C3548" s="78" t="s">
        <v>136</v>
      </c>
      <c r="D3548" s="43" t="s">
        <v>157</v>
      </c>
      <c r="E3548" s="74"/>
      <c r="F3548" s="74"/>
      <c r="G3548" s="74"/>
      <c r="H3548" s="74"/>
      <c r="I3548" s="54"/>
      <c r="J3548" s="50"/>
      <c r="K3548" s="54"/>
      <c r="L3548" s="55"/>
      <c r="M3548" s="75"/>
      <c r="N3548" s="75"/>
      <c r="O3548" s="74"/>
      <c r="P3548" s="74"/>
      <c r="Q3548" s="57">
        <f t="shared" si="1324"/>
        <v>0</v>
      </c>
      <c r="R3548" s="74"/>
      <c r="S3548" s="53">
        <f t="shared" si="1325"/>
        <v>0</v>
      </c>
      <c r="T3548" s="58"/>
      <c r="U3548" s="58"/>
      <c r="V3548" s="53">
        <f t="shared" si="1326"/>
        <v>0</v>
      </c>
      <c r="W3548" s="75"/>
      <c r="X3548" s="76"/>
    </row>
    <row r="3549" spans="1:24" s="35" customFormat="1" ht="47.25" x14ac:dyDescent="0.25">
      <c r="A3549" s="72" t="s">
        <v>301</v>
      </c>
      <c r="B3549" s="33" t="s">
        <v>333</v>
      </c>
      <c r="C3549" s="78" t="s">
        <v>134</v>
      </c>
      <c r="D3549" s="43" t="s">
        <v>158</v>
      </c>
      <c r="E3549" s="74"/>
      <c r="F3549" s="74"/>
      <c r="G3549" s="74"/>
      <c r="H3549" s="74"/>
      <c r="I3549" s="54"/>
      <c r="J3549" s="50"/>
      <c r="K3549" s="54"/>
      <c r="L3549" s="55"/>
      <c r="M3549" s="75"/>
      <c r="N3549" s="75"/>
      <c r="O3549" s="74"/>
      <c r="P3549" s="74"/>
      <c r="Q3549" s="57">
        <f t="shared" si="1324"/>
        <v>0</v>
      </c>
      <c r="R3549" s="74"/>
      <c r="S3549" s="53">
        <f t="shared" si="1325"/>
        <v>0</v>
      </c>
      <c r="T3549" s="58"/>
      <c r="U3549" s="58"/>
      <c r="V3549" s="53">
        <f t="shared" si="1326"/>
        <v>0</v>
      </c>
      <c r="W3549" s="75"/>
      <c r="X3549" s="76"/>
    </row>
    <row r="3550" spans="1:24" s="35" customFormat="1" ht="15.75" x14ac:dyDescent="0.25">
      <c r="A3550" s="72" t="s">
        <v>301</v>
      </c>
      <c r="B3550" s="33" t="s">
        <v>333</v>
      </c>
      <c r="C3550" s="78" t="s">
        <v>138</v>
      </c>
      <c r="D3550" s="43" t="s">
        <v>159</v>
      </c>
      <c r="E3550" s="74"/>
      <c r="F3550" s="74"/>
      <c r="G3550" s="74"/>
      <c r="H3550" s="74"/>
      <c r="I3550" s="54"/>
      <c r="J3550" s="50"/>
      <c r="K3550" s="54"/>
      <c r="L3550" s="55"/>
      <c r="M3550" s="75"/>
      <c r="N3550" s="75"/>
      <c r="O3550" s="74"/>
      <c r="P3550" s="74"/>
      <c r="Q3550" s="57">
        <f t="shared" si="1324"/>
        <v>0</v>
      </c>
      <c r="R3550" s="74"/>
      <c r="S3550" s="53">
        <f t="shared" si="1325"/>
        <v>0</v>
      </c>
      <c r="T3550" s="58"/>
      <c r="U3550" s="58"/>
      <c r="V3550" s="53">
        <f t="shared" si="1326"/>
        <v>0</v>
      </c>
      <c r="W3550" s="75"/>
      <c r="X3550" s="76"/>
    </row>
    <row r="3551" spans="1:24" s="35" customFormat="1" ht="15.75" x14ac:dyDescent="0.25">
      <c r="A3551" s="72" t="s">
        <v>301</v>
      </c>
      <c r="B3551" s="33" t="s">
        <v>333</v>
      </c>
      <c r="C3551" s="78" t="s">
        <v>180</v>
      </c>
      <c r="D3551" s="43" t="s">
        <v>181</v>
      </c>
      <c r="E3551" s="74"/>
      <c r="F3551" s="74"/>
      <c r="G3551" s="74"/>
      <c r="H3551" s="74"/>
      <c r="I3551" s="54"/>
      <c r="J3551" s="50"/>
      <c r="K3551" s="54"/>
      <c r="L3551" s="55"/>
      <c r="M3551" s="75"/>
      <c r="N3551" s="75"/>
      <c r="O3551" s="74"/>
      <c r="P3551" s="74"/>
      <c r="Q3551" s="57">
        <f t="shared" si="1324"/>
        <v>0</v>
      </c>
      <c r="R3551" s="74"/>
      <c r="S3551" s="53">
        <f t="shared" si="1325"/>
        <v>0</v>
      </c>
      <c r="T3551" s="58"/>
      <c r="U3551" s="58"/>
      <c r="V3551" s="53">
        <f t="shared" si="1326"/>
        <v>0</v>
      </c>
      <c r="W3551" s="75"/>
      <c r="X3551" s="76"/>
    </row>
    <row r="3552" spans="1:24" s="35" customFormat="1" ht="31.5" x14ac:dyDescent="0.25">
      <c r="A3552" s="72" t="s">
        <v>301</v>
      </c>
      <c r="B3552" s="33" t="s">
        <v>333</v>
      </c>
      <c r="C3552" s="78" t="s">
        <v>137</v>
      </c>
      <c r="D3552" s="43" t="s">
        <v>160</v>
      </c>
      <c r="E3552" s="74"/>
      <c r="F3552" s="74"/>
      <c r="G3552" s="74"/>
      <c r="H3552" s="74"/>
      <c r="I3552" s="54"/>
      <c r="J3552" s="50"/>
      <c r="K3552" s="54"/>
      <c r="L3552" s="55"/>
      <c r="M3552" s="75"/>
      <c r="N3552" s="75"/>
      <c r="O3552" s="74"/>
      <c r="P3552" s="74"/>
      <c r="Q3552" s="57">
        <f t="shared" si="1324"/>
        <v>0</v>
      </c>
      <c r="R3552" s="74"/>
      <c r="S3552" s="53">
        <f t="shared" si="1325"/>
        <v>0</v>
      </c>
      <c r="T3552" s="58"/>
      <c r="U3552" s="58"/>
      <c r="V3552" s="53">
        <f t="shared" si="1326"/>
        <v>0</v>
      </c>
      <c r="W3552" s="75"/>
      <c r="X3552" s="76"/>
    </row>
    <row r="3553" spans="1:24" s="35" customFormat="1" ht="15.75" x14ac:dyDescent="0.25">
      <c r="A3553" s="72" t="s">
        <v>301</v>
      </c>
      <c r="B3553" s="33" t="s">
        <v>333</v>
      </c>
      <c r="C3553" s="78" t="s">
        <v>127</v>
      </c>
      <c r="D3553" s="43" t="s">
        <v>161</v>
      </c>
      <c r="E3553" s="74"/>
      <c r="F3553" s="74"/>
      <c r="G3553" s="74"/>
      <c r="H3553" s="74"/>
      <c r="I3553" s="54"/>
      <c r="J3553" s="50"/>
      <c r="K3553" s="54"/>
      <c r="L3553" s="55"/>
      <c r="M3553" s="75"/>
      <c r="N3553" s="75"/>
      <c r="O3553" s="74"/>
      <c r="P3553" s="74"/>
      <c r="Q3553" s="57">
        <f t="shared" si="1324"/>
        <v>0</v>
      </c>
      <c r="R3553" s="74"/>
      <c r="S3553" s="53">
        <f t="shared" si="1325"/>
        <v>0</v>
      </c>
      <c r="T3553" s="58"/>
      <c r="U3553" s="58"/>
      <c r="V3553" s="53">
        <f t="shared" si="1326"/>
        <v>0</v>
      </c>
      <c r="W3553" s="75"/>
      <c r="X3553" s="76"/>
    </row>
    <row r="3554" spans="1:24" s="35" customFormat="1" ht="31.5" x14ac:dyDescent="0.25">
      <c r="A3554" s="72" t="s">
        <v>301</v>
      </c>
      <c r="B3554" s="33" t="s">
        <v>333</v>
      </c>
      <c r="C3554" s="78" t="s">
        <v>126</v>
      </c>
      <c r="D3554" s="43" t="s">
        <v>162</v>
      </c>
      <c r="E3554" s="74"/>
      <c r="F3554" s="74"/>
      <c r="G3554" s="74"/>
      <c r="H3554" s="74"/>
      <c r="I3554" s="54"/>
      <c r="J3554" s="50"/>
      <c r="K3554" s="54"/>
      <c r="L3554" s="55"/>
      <c r="M3554" s="75"/>
      <c r="N3554" s="75"/>
      <c r="O3554" s="74"/>
      <c r="P3554" s="74"/>
      <c r="Q3554" s="57">
        <f t="shared" si="1324"/>
        <v>0</v>
      </c>
      <c r="R3554" s="74"/>
      <c r="S3554" s="53">
        <f t="shared" si="1325"/>
        <v>0</v>
      </c>
      <c r="T3554" s="58"/>
      <c r="U3554" s="58"/>
      <c r="V3554" s="53">
        <f t="shared" si="1326"/>
        <v>0</v>
      </c>
      <c r="W3554" s="75"/>
      <c r="X3554" s="76"/>
    </row>
    <row r="3555" spans="1:24" s="35" customFormat="1" ht="15.75" x14ac:dyDescent="0.25">
      <c r="A3555" s="72" t="s">
        <v>301</v>
      </c>
      <c r="B3555" s="33" t="s">
        <v>333</v>
      </c>
      <c r="C3555" s="78" t="s">
        <v>122</v>
      </c>
      <c r="D3555" s="43" t="s">
        <v>163</v>
      </c>
      <c r="E3555" s="74"/>
      <c r="F3555" s="74"/>
      <c r="G3555" s="74"/>
      <c r="H3555" s="74"/>
      <c r="I3555" s="54"/>
      <c r="J3555" s="50"/>
      <c r="K3555" s="54"/>
      <c r="L3555" s="55"/>
      <c r="M3555" s="75"/>
      <c r="N3555" s="75"/>
      <c r="O3555" s="74"/>
      <c r="P3555" s="74"/>
      <c r="Q3555" s="57">
        <f t="shared" si="1324"/>
        <v>0</v>
      </c>
      <c r="R3555" s="74"/>
      <c r="S3555" s="53">
        <f t="shared" si="1325"/>
        <v>0</v>
      </c>
      <c r="T3555" s="58"/>
      <c r="U3555" s="58"/>
      <c r="V3555" s="53">
        <f t="shared" si="1326"/>
        <v>0</v>
      </c>
      <c r="W3555" s="75"/>
      <c r="X3555" s="76"/>
    </row>
    <row r="3556" spans="1:24" s="35" customFormat="1" ht="15.75" x14ac:dyDescent="0.25">
      <c r="A3556" s="72" t="s">
        <v>301</v>
      </c>
      <c r="B3556" s="33" t="s">
        <v>333</v>
      </c>
      <c r="C3556" s="78" t="s">
        <v>123</v>
      </c>
      <c r="D3556" s="43" t="s">
        <v>164</v>
      </c>
      <c r="E3556" s="74"/>
      <c r="F3556" s="74"/>
      <c r="G3556" s="74"/>
      <c r="H3556" s="74"/>
      <c r="I3556" s="54"/>
      <c r="J3556" s="50"/>
      <c r="K3556" s="54"/>
      <c r="L3556" s="55"/>
      <c r="M3556" s="75"/>
      <c r="N3556" s="75"/>
      <c r="O3556" s="74"/>
      <c r="P3556" s="74"/>
      <c r="Q3556" s="57">
        <f t="shared" si="1324"/>
        <v>0</v>
      </c>
      <c r="R3556" s="74"/>
      <c r="S3556" s="53">
        <f t="shared" si="1325"/>
        <v>0</v>
      </c>
      <c r="T3556" s="58"/>
      <c r="U3556" s="58"/>
      <c r="V3556" s="53">
        <f t="shared" si="1326"/>
        <v>0</v>
      </c>
      <c r="W3556" s="75"/>
      <c r="X3556" s="76"/>
    </row>
    <row r="3557" spans="1:24" s="35" customFormat="1" ht="15.75" x14ac:dyDescent="0.25">
      <c r="A3557" s="72" t="s">
        <v>301</v>
      </c>
      <c r="B3557" s="33" t="s">
        <v>333</v>
      </c>
      <c r="C3557" s="78" t="s">
        <v>182</v>
      </c>
      <c r="D3557" s="43" t="s">
        <v>183</v>
      </c>
      <c r="E3557" s="74"/>
      <c r="F3557" s="74"/>
      <c r="G3557" s="74"/>
      <c r="H3557" s="74"/>
      <c r="I3557" s="54"/>
      <c r="J3557" s="50"/>
      <c r="K3557" s="54"/>
      <c r="L3557" s="55"/>
      <c r="M3557" s="75"/>
      <c r="N3557" s="75"/>
      <c r="O3557" s="74"/>
      <c r="P3557" s="74"/>
      <c r="Q3557" s="57">
        <f t="shared" si="1324"/>
        <v>0</v>
      </c>
      <c r="R3557" s="74"/>
      <c r="S3557" s="53">
        <f t="shared" si="1325"/>
        <v>0</v>
      </c>
      <c r="T3557" s="58"/>
      <c r="U3557" s="58"/>
      <c r="V3557" s="53">
        <f t="shared" si="1326"/>
        <v>0</v>
      </c>
      <c r="W3557" s="75"/>
      <c r="X3557" s="76"/>
    </row>
    <row r="3558" spans="1:24" s="35" customFormat="1" ht="15.75" x14ac:dyDescent="0.25">
      <c r="A3558" s="72" t="s">
        <v>301</v>
      </c>
      <c r="B3558" s="33" t="s">
        <v>333</v>
      </c>
      <c r="C3558" s="78" t="s">
        <v>184</v>
      </c>
      <c r="D3558" s="43" t="s">
        <v>185</v>
      </c>
      <c r="E3558" s="74"/>
      <c r="F3558" s="74"/>
      <c r="G3558" s="74"/>
      <c r="H3558" s="74"/>
      <c r="I3558" s="54"/>
      <c r="J3558" s="50"/>
      <c r="K3558" s="54"/>
      <c r="L3558" s="55"/>
      <c r="M3558" s="75"/>
      <c r="N3558" s="75"/>
      <c r="O3558" s="74"/>
      <c r="P3558" s="74"/>
      <c r="Q3558" s="57">
        <f t="shared" si="1324"/>
        <v>0</v>
      </c>
      <c r="R3558" s="74"/>
      <c r="S3558" s="53">
        <f t="shared" si="1325"/>
        <v>0</v>
      </c>
      <c r="T3558" s="58"/>
      <c r="U3558" s="58"/>
      <c r="V3558" s="53">
        <f t="shared" si="1326"/>
        <v>0</v>
      </c>
      <c r="W3558" s="75"/>
      <c r="X3558" s="76"/>
    </row>
    <row r="3559" spans="1:24" s="35" customFormat="1" ht="15.75" x14ac:dyDescent="0.25">
      <c r="A3559" s="72" t="s">
        <v>301</v>
      </c>
      <c r="B3559" s="33" t="s">
        <v>333</v>
      </c>
      <c r="C3559" s="78" t="s">
        <v>186</v>
      </c>
      <c r="D3559" s="43" t="s">
        <v>187</v>
      </c>
      <c r="E3559" s="74"/>
      <c r="F3559" s="74"/>
      <c r="G3559" s="74"/>
      <c r="H3559" s="74"/>
      <c r="I3559" s="54"/>
      <c r="J3559" s="50"/>
      <c r="K3559" s="54"/>
      <c r="L3559" s="55"/>
      <c r="M3559" s="75"/>
      <c r="N3559" s="75"/>
      <c r="O3559" s="74"/>
      <c r="P3559" s="74"/>
      <c r="Q3559" s="57">
        <f t="shared" si="1324"/>
        <v>0</v>
      </c>
      <c r="R3559" s="74"/>
      <c r="S3559" s="53">
        <f t="shared" si="1325"/>
        <v>0</v>
      </c>
      <c r="T3559" s="58"/>
      <c r="U3559" s="58"/>
      <c r="V3559" s="53">
        <f t="shared" si="1326"/>
        <v>0</v>
      </c>
      <c r="W3559" s="75"/>
      <c r="X3559" s="76"/>
    </row>
    <row r="3560" spans="1:24" s="35" customFormat="1" ht="31.5" x14ac:dyDescent="0.25">
      <c r="A3560" s="72" t="s">
        <v>301</v>
      </c>
      <c r="B3560" s="33" t="s">
        <v>333</v>
      </c>
      <c r="C3560" s="78" t="s">
        <v>188</v>
      </c>
      <c r="D3560" s="43" t="s">
        <v>189</v>
      </c>
      <c r="E3560" s="74"/>
      <c r="F3560" s="74"/>
      <c r="G3560" s="74"/>
      <c r="H3560" s="74"/>
      <c r="I3560" s="54"/>
      <c r="J3560" s="50"/>
      <c r="K3560" s="54"/>
      <c r="L3560" s="55"/>
      <c r="M3560" s="75"/>
      <c r="N3560" s="75"/>
      <c r="O3560" s="74"/>
      <c r="P3560" s="74"/>
      <c r="Q3560" s="57">
        <f t="shared" si="1324"/>
        <v>0</v>
      </c>
      <c r="R3560" s="74"/>
      <c r="S3560" s="53">
        <f t="shared" si="1325"/>
        <v>0</v>
      </c>
      <c r="T3560" s="58"/>
      <c r="U3560" s="58"/>
      <c r="V3560" s="53">
        <f t="shared" si="1326"/>
        <v>0</v>
      </c>
      <c r="W3560" s="75"/>
      <c r="X3560" s="76"/>
    </row>
    <row r="3561" spans="1:24" s="35" customFormat="1" ht="15.75" x14ac:dyDescent="0.25">
      <c r="A3561" s="72" t="s">
        <v>301</v>
      </c>
      <c r="B3561" s="33" t="s">
        <v>333</v>
      </c>
      <c r="C3561" s="78" t="s">
        <v>124</v>
      </c>
      <c r="D3561" s="43" t="s">
        <v>165</v>
      </c>
      <c r="E3561" s="74"/>
      <c r="F3561" s="74"/>
      <c r="G3561" s="74"/>
      <c r="H3561" s="74"/>
      <c r="I3561" s="54"/>
      <c r="J3561" s="50"/>
      <c r="K3561" s="54"/>
      <c r="L3561" s="55"/>
      <c r="M3561" s="75"/>
      <c r="N3561" s="75"/>
      <c r="O3561" s="74"/>
      <c r="P3561" s="74"/>
      <c r="Q3561" s="57">
        <f t="shared" si="1324"/>
        <v>0</v>
      </c>
      <c r="R3561" s="74"/>
      <c r="S3561" s="53">
        <f t="shared" si="1325"/>
        <v>0</v>
      </c>
      <c r="T3561" s="58"/>
      <c r="U3561" s="58"/>
      <c r="V3561" s="53">
        <f t="shared" si="1326"/>
        <v>0</v>
      </c>
      <c r="W3561" s="75"/>
      <c r="X3561" s="76"/>
    </row>
    <row r="3562" spans="1:24" s="35" customFormat="1" ht="15.75" x14ac:dyDescent="0.25">
      <c r="A3562" s="72" t="s">
        <v>301</v>
      </c>
      <c r="B3562" s="33" t="s">
        <v>333</v>
      </c>
      <c r="C3562" s="78" t="s">
        <v>125</v>
      </c>
      <c r="D3562" s="43" t="s">
        <v>166</v>
      </c>
      <c r="E3562" s="74"/>
      <c r="F3562" s="74"/>
      <c r="G3562" s="74"/>
      <c r="H3562" s="74"/>
      <c r="I3562" s="54"/>
      <c r="J3562" s="50"/>
      <c r="K3562" s="54"/>
      <c r="L3562" s="55"/>
      <c r="M3562" s="75"/>
      <c r="N3562" s="75"/>
      <c r="O3562" s="74"/>
      <c r="P3562" s="74"/>
      <c r="Q3562" s="57">
        <f t="shared" si="1324"/>
        <v>0</v>
      </c>
      <c r="R3562" s="74"/>
      <c r="S3562" s="53">
        <f t="shared" si="1325"/>
        <v>0</v>
      </c>
      <c r="T3562" s="58"/>
      <c r="U3562" s="58"/>
      <c r="V3562" s="53">
        <f t="shared" si="1326"/>
        <v>0</v>
      </c>
      <c r="W3562" s="75"/>
      <c r="X3562" s="76"/>
    </row>
    <row r="3563" spans="1:24" s="35" customFormat="1" ht="47.25" x14ac:dyDescent="0.25">
      <c r="A3563" s="72" t="s">
        <v>301</v>
      </c>
      <c r="B3563" s="33" t="s">
        <v>333</v>
      </c>
      <c r="C3563" s="78" t="s">
        <v>34</v>
      </c>
      <c r="D3563" s="43" t="s">
        <v>167</v>
      </c>
      <c r="E3563" s="74"/>
      <c r="F3563" s="74"/>
      <c r="G3563" s="74"/>
      <c r="H3563" s="74"/>
      <c r="I3563" s="54"/>
      <c r="J3563" s="50"/>
      <c r="K3563" s="54"/>
      <c r="L3563" s="55"/>
      <c r="M3563" s="75"/>
      <c r="N3563" s="75"/>
      <c r="O3563" s="74"/>
      <c r="P3563" s="74"/>
      <c r="Q3563" s="57">
        <f t="shared" si="1324"/>
        <v>0</v>
      </c>
      <c r="R3563" s="74"/>
      <c r="S3563" s="53">
        <f t="shared" si="1325"/>
        <v>0</v>
      </c>
      <c r="T3563" s="58"/>
      <c r="U3563" s="58"/>
      <c r="V3563" s="53">
        <f t="shared" si="1326"/>
        <v>0</v>
      </c>
      <c r="W3563" s="75"/>
      <c r="X3563" s="76"/>
    </row>
    <row r="3564" spans="1:24" s="35" customFormat="1" ht="15.75" x14ac:dyDescent="0.25">
      <c r="A3564" s="72" t="s">
        <v>301</v>
      </c>
      <c r="B3564" s="33" t="s">
        <v>333</v>
      </c>
      <c r="C3564" s="78" t="s">
        <v>35</v>
      </c>
      <c r="D3564" s="43" t="s">
        <v>168</v>
      </c>
      <c r="E3564" s="74"/>
      <c r="F3564" s="74"/>
      <c r="G3564" s="74"/>
      <c r="H3564" s="74"/>
      <c r="I3564" s="54"/>
      <c r="J3564" s="50"/>
      <c r="K3564" s="54"/>
      <c r="L3564" s="55"/>
      <c r="M3564" s="75"/>
      <c r="N3564" s="75"/>
      <c r="O3564" s="74"/>
      <c r="P3564" s="74"/>
      <c r="Q3564" s="57">
        <f t="shared" ref="Q3564:Q3584" si="1327">O3564-P3564</f>
        <v>0</v>
      </c>
      <c r="R3564" s="74"/>
      <c r="S3564" s="53">
        <f t="shared" ref="S3564:S3584" si="1328">ROUND(R3564/12*3,0)</f>
        <v>0</v>
      </c>
      <c r="T3564" s="58"/>
      <c r="U3564" s="58"/>
      <c r="V3564" s="53">
        <f t="shared" ref="V3564:V3584" si="1329">T3564-U3564</f>
        <v>0</v>
      </c>
      <c r="W3564" s="75"/>
      <c r="X3564" s="76"/>
    </row>
    <row r="3565" spans="1:24" s="35" customFormat="1" ht="31.5" x14ac:dyDescent="0.25">
      <c r="A3565" s="72" t="s">
        <v>301</v>
      </c>
      <c r="B3565" s="33" t="s">
        <v>333</v>
      </c>
      <c r="C3565" s="78" t="s">
        <v>36</v>
      </c>
      <c r="D3565" s="43" t="s">
        <v>190</v>
      </c>
      <c r="E3565" s="74"/>
      <c r="F3565" s="74"/>
      <c r="G3565" s="74"/>
      <c r="H3565" s="74"/>
      <c r="I3565" s="54"/>
      <c r="J3565" s="50"/>
      <c r="K3565" s="54"/>
      <c r="L3565" s="55"/>
      <c r="M3565" s="75"/>
      <c r="N3565" s="75"/>
      <c r="O3565" s="74"/>
      <c r="P3565" s="74"/>
      <c r="Q3565" s="57">
        <f t="shared" si="1327"/>
        <v>0</v>
      </c>
      <c r="R3565" s="74"/>
      <c r="S3565" s="53">
        <f t="shared" si="1328"/>
        <v>0</v>
      </c>
      <c r="T3565" s="58"/>
      <c r="U3565" s="58"/>
      <c r="V3565" s="53">
        <f t="shared" si="1329"/>
        <v>0</v>
      </c>
      <c r="W3565" s="75"/>
      <c r="X3565" s="76"/>
    </row>
    <row r="3566" spans="1:24" s="35" customFormat="1" ht="31.5" x14ac:dyDescent="0.25">
      <c r="A3566" s="72" t="s">
        <v>301</v>
      </c>
      <c r="B3566" s="33" t="s">
        <v>333</v>
      </c>
      <c r="C3566" s="78" t="s">
        <v>37</v>
      </c>
      <c r="D3566" s="43" t="s">
        <v>191</v>
      </c>
      <c r="E3566" s="74"/>
      <c r="F3566" s="74"/>
      <c r="G3566" s="74"/>
      <c r="H3566" s="74"/>
      <c r="I3566" s="54"/>
      <c r="J3566" s="50"/>
      <c r="K3566" s="54"/>
      <c r="L3566" s="55"/>
      <c r="M3566" s="75"/>
      <c r="N3566" s="75"/>
      <c r="O3566" s="74"/>
      <c r="P3566" s="74"/>
      <c r="Q3566" s="57">
        <f t="shared" si="1327"/>
        <v>0</v>
      </c>
      <c r="R3566" s="74"/>
      <c r="S3566" s="53">
        <f t="shared" si="1328"/>
        <v>0</v>
      </c>
      <c r="T3566" s="58"/>
      <c r="U3566" s="58"/>
      <c r="V3566" s="53">
        <f t="shared" si="1329"/>
        <v>0</v>
      </c>
      <c r="W3566" s="75"/>
      <c r="X3566" s="76"/>
    </row>
    <row r="3567" spans="1:24" s="35" customFormat="1" ht="31.5" x14ac:dyDescent="0.25">
      <c r="A3567" s="72" t="s">
        <v>301</v>
      </c>
      <c r="B3567" s="33" t="s">
        <v>333</v>
      </c>
      <c r="C3567" s="78" t="s">
        <v>38</v>
      </c>
      <c r="D3567" s="43" t="s">
        <v>169</v>
      </c>
      <c r="E3567" s="74"/>
      <c r="F3567" s="74"/>
      <c r="G3567" s="74"/>
      <c r="H3567" s="74"/>
      <c r="I3567" s="54"/>
      <c r="J3567" s="50"/>
      <c r="K3567" s="54"/>
      <c r="L3567" s="55"/>
      <c r="M3567" s="75"/>
      <c r="N3567" s="75"/>
      <c r="O3567" s="74"/>
      <c r="P3567" s="74"/>
      <c r="Q3567" s="57">
        <f t="shared" si="1327"/>
        <v>0</v>
      </c>
      <c r="R3567" s="74"/>
      <c r="S3567" s="53">
        <f t="shared" si="1328"/>
        <v>0</v>
      </c>
      <c r="T3567" s="58"/>
      <c r="U3567" s="58"/>
      <c r="V3567" s="53">
        <f t="shared" si="1329"/>
        <v>0</v>
      </c>
      <c r="W3567" s="75"/>
      <c r="X3567" s="76"/>
    </row>
    <row r="3568" spans="1:24" s="35" customFormat="1" ht="15.75" x14ac:dyDescent="0.25">
      <c r="A3568" s="72" t="s">
        <v>301</v>
      </c>
      <c r="B3568" s="33" t="s">
        <v>333</v>
      </c>
      <c r="C3568" s="78" t="s">
        <v>39</v>
      </c>
      <c r="D3568" s="43" t="s">
        <v>170</v>
      </c>
      <c r="E3568" s="74"/>
      <c r="F3568" s="74"/>
      <c r="G3568" s="74"/>
      <c r="H3568" s="74"/>
      <c r="I3568" s="54"/>
      <c r="J3568" s="50"/>
      <c r="K3568" s="54"/>
      <c r="L3568" s="55"/>
      <c r="M3568" s="75"/>
      <c r="N3568" s="75"/>
      <c r="O3568" s="74"/>
      <c r="P3568" s="74"/>
      <c r="Q3568" s="57">
        <f t="shared" si="1327"/>
        <v>0</v>
      </c>
      <c r="R3568" s="74"/>
      <c r="S3568" s="53">
        <f t="shared" si="1328"/>
        <v>0</v>
      </c>
      <c r="T3568" s="58"/>
      <c r="U3568" s="58"/>
      <c r="V3568" s="53">
        <f t="shared" si="1329"/>
        <v>0</v>
      </c>
      <c r="W3568" s="75"/>
      <c r="X3568" s="76"/>
    </row>
    <row r="3569" spans="1:26" s="35" customFormat="1" ht="47.25" x14ac:dyDescent="0.25">
      <c r="A3569" s="72" t="s">
        <v>301</v>
      </c>
      <c r="B3569" s="33" t="s">
        <v>333</v>
      </c>
      <c r="C3569" s="78" t="s">
        <v>40</v>
      </c>
      <c r="D3569" s="43" t="s">
        <v>172</v>
      </c>
      <c r="E3569" s="74"/>
      <c r="F3569" s="74"/>
      <c r="G3569" s="74"/>
      <c r="H3569" s="74"/>
      <c r="I3569" s="54"/>
      <c r="J3569" s="50"/>
      <c r="K3569" s="54"/>
      <c r="L3569" s="55"/>
      <c r="M3569" s="75"/>
      <c r="N3569" s="75"/>
      <c r="O3569" s="74"/>
      <c r="P3569" s="74"/>
      <c r="Q3569" s="57">
        <f t="shared" si="1327"/>
        <v>0</v>
      </c>
      <c r="R3569" s="74"/>
      <c r="S3569" s="53">
        <f t="shared" si="1328"/>
        <v>0</v>
      </c>
      <c r="T3569" s="58"/>
      <c r="U3569" s="58"/>
      <c r="V3569" s="53">
        <f t="shared" si="1329"/>
        <v>0</v>
      </c>
      <c r="W3569" s="75"/>
      <c r="X3569" s="76"/>
    </row>
    <row r="3570" spans="1:26" s="35" customFormat="1" ht="15.75" x14ac:dyDescent="0.25">
      <c r="A3570" s="72" t="s">
        <v>301</v>
      </c>
      <c r="B3570" s="33" t="s">
        <v>333</v>
      </c>
      <c r="C3570" s="78" t="s">
        <v>41</v>
      </c>
      <c r="D3570" s="43" t="s">
        <v>171</v>
      </c>
      <c r="E3570" s="74"/>
      <c r="F3570" s="74"/>
      <c r="G3570" s="74"/>
      <c r="H3570" s="74"/>
      <c r="I3570" s="54"/>
      <c r="J3570" s="50"/>
      <c r="K3570" s="54"/>
      <c r="L3570" s="55"/>
      <c r="M3570" s="75"/>
      <c r="N3570" s="75"/>
      <c r="O3570" s="74"/>
      <c r="P3570" s="74"/>
      <c r="Q3570" s="57">
        <f t="shared" si="1327"/>
        <v>0</v>
      </c>
      <c r="R3570" s="74"/>
      <c r="S3570" s="53">
        <f t="shared" si="1328"/>
        <v>0</v>
      </c>
      <c r="T3570" s="58"/>
      <c r="U3570" s="58"/>
      <c r="V3570" s="53">
        <f t="shared" si="1329"/>
        <v>0</v>
      </c>
      <c r="W3570" s="75"/>
      <c r="X3570" s="76"/>
    </row>
    <row r="3571" spans="1:26" s="35" customFormat="1" ht="15.75" x14ac:dyDescent="0.25">
      <c r="A3571" s="72" t="s">
        <v>301</v>
      </c>
      <c r="B3571" s="33" t="s">
        <v>333</v>
      </c>
      <c r="C3571" s="78" t="s">
        <v>42</v>
      </c>
      <c r="D3571" s="43" t="s">
        <v>192</v>
      </c>
      <c r="E3571" s="74"/>
      <c r="F3571" s="74"/>
      <c r="G3571" s="74"/>
      <c r="H3571" s="74"/>
      <c r="I3571" s="54"/>
      <c r="J3571" s="50"/>
      <c r="K3571" s="54"/>
      <c r="L3571" s="55"/>
      <c r="M3571" s="75"/>
      <c r="N3571" s="75"/>
      <c r="O3571" s="74"/>
      <c r="P3571" s="74"/>
      <c r="Q3571" s="57">
        <f t="shared" si="1327"/>
        <v>0</v>
      </c>
      <c r="R3571" s="74"/>
      <c r="S3571" s="53">
        <f t="shared" si="1328"/>
        <v>0</v>
      </c>
      <c r="T3571" s="58"/>
      <c r="U3571" s="58"/>
      <c r="V3571" s="53">
        <f t="shared" si="1329"/>
        <v>0</v>
      </c>
      <c r="W3571" s="75"/>
      <c r="X3571" s="76"/>
    </row>
    <row r="3572" spans="1:26" s="35" customFormat="1" ht="15.75" x14ac:dyDescent="0.25">
      <c r="A3572" s="72" t="s">
        <v>301</v>
      </c>
      <c r="B3572" s="33" t="s">
        <v>333</v>
      </c>
      <c r="C3572" s="78" t="s">
        <v>43</v>
      </c>
      <c r="D3572" s="43" t="s">
        <v>193</v>
      </c>
      <c r="E3572" s="74"/>
      <c r="F3572" s="74"/>
      <c r="G3572" s="74"/>
      <c r="H3572" s="74"/>
      <c r="I3572" s="54"/>
      <c r="J3572" s="50"/>
      <c r="K3572" s="54"/>
      <c r="L3572" s="55"/>
      <c r="M3572" s="75"/>
      <c r="N3572" s="75"/>
      <c r="O3572" s="74"/>
      <c r="P3572" s="74"/>
      <c r="Q3572" s="57">
        <f t="shared" si="1327"/>
        <v>0</v>
      </c>
      <c r="R3572" s="74"/>
      <c r="S3572" s="53">
        <f t="shared" si="1328"/>
        <v>0</v>
      </c>
      <c r="T3572" s="58"/>
      <c r="U3572" s="58"/>
      <c r="V3572" s="53">
        <f t="shared" si="1329"/>
        <v>0</v>
      </c>
      <c r="W3572" s="75"/>
      <c r="X3572" s="76"/>
    </row>
    <row r="3573" spans="1:26" s="35" customFormat="1" ht="15.75" x14ac:dyDescent="0.25">
      <c r="A3573" s="72" t="s">
        <v>301</v>
      </c>
      <c r="B3573" s="33" t="s">
        <v>333</v>
      </c>
      <c r="C3573" s="78" t="s">
        <v>44</v>
      </c>
      <c r="D3573" s="43" t="s">
        <v>173</v>
      </c>
      <c r="E3573" s="74"/>
      <c r="F3573" s="74"/>
      <c r="G3573" s="74"/>
      <c r="H3573" s="74"/>
      <c r="I3573" s="54"/>
      <c r="J3573" s="50"/>
      <c r="K3573" s="54"/>
      <c r="L3573" s="55"/>
      <c r="M3573" s="75"/>
      <c r="N3573" s="75"/>
      <c r="O3573" s="74"/>
      <c r="P3573" s="74"/>
      <c r="Q3573" s="57">
        <f t="shared" si="1327"/>
        <v>0</v>
      </c>
      <c r="R3573" s="74"/>
      <c r="S3573" s="53">
        <f t="shared" si="1328"/>
        <v>0</v>
      </c>
      <c r="T3573" s="58"/>
      <c r="U3573" s="58"/>
      <c r="V3573" s="53">
        <f t="shared" si="1329"/>
        <v>0</v>
      </c>
      <c r="W3573" s="75"/>
      <c r="X3573" s="76"/>
    </row>
    <row r="3574" spans="1:26" s="35" customFormat="1" ht="15.75" x14ac:dyDescent="0.25">
      <c r="A3574" s="72" t="s">
        <v>301</v>
      </c>
      <c r="B3574" s="33" t="s">
        <v>333</v>
      </c>
      <c r="C3574" s="78" t="s">
        <v>45</v>
      </c>
      <c r="D3574" s="43" t="s">
        <v>187</v>
      </c>
      <c r="E3574" s="74"/>
      <c r="F3574" s="74"/>
      <c r="G3574" s="74"/>
      <c r="H3574" s="74"/>
      <c r="I3574" s="54"/>
      <c r="J3574" s="50"/>
      <c r="K3574" s="54"/>
      <c r="L3574" s="55"/>
      <c r="M3574" s="75"/>
      <c r="N3574" s="75"/>
      <c r="O3574" s="74"/>
      <c r="P3574" s="74"/>
      <c r="Q3574" s="57">
        <f t="shared" si="1327"/>
        <v>0</v>
      </c>
      <c r="R3574" s="74"/>
      <c r="S3574" s="53">
        <f t="shared" si="1328"/>
        <v>0</v>
      </c>
      <c r="T3574" s="58"/>
      <c r="U3574" s="58"/>
      <c r="V3574" s="53">
        <f t="shared" si="1329"/>
        <v>0</v>
      </c>
      <c r="W3574" s="75"/>
      <c r="X3574" s="76"/>
    </row>
    <row r="3575" spans="1:26" s="35" customFormat="1" ht="15.75" x14ac:dyDescent="0.25">
      <c r="A3575" s="72" t="s">
        <v>301</v>
      </c>
      <c r="B3575" s="33" t="s">
        <v>333</v>
      </c>
      <c r="C3575" s="78" t="s">
        <v>46</v>
      </c>
      <c r="D3575" s="43" t="s">
        <v>194</v>
      </c>
      <c r="E3575" s="74"/>
      <c r="F3575" s="74"/>
      <c r="G3575" s="74"/>
      <c r="H3575" s="74"/>
      <c r="I3575" s="54"/>
      <c r="J3575" s="50"/>
      <c r="K3575" s="54"/>
      <c r="L3575" s="55"/>
      <c r="M3575" s="75"/>
      <c r="N3575" s="75"/>
      <c r="O3575" s="74"/>
      <c r="P3575" s="74"/>
      <c r="Q3575" s="57">
        <f t="shared" si="1327"/>
        <v>0</v>
      </c>
      <c r="R3575" s="74"/>
      <c r="S3575" s="53">
        <f t="shared" si="1328"/>
        <v>0</v>
      </c>
      <c r="T3575" s="58"/>
      <c r="U3575" s="58"/>
      <c r="V3575" s="53">
        <f t="shared" si="1329"/>
        <v>0</v>
      </c>
      <c r="W3575" s="75"/>
      <c r="X3575" s="76"/>
    </row>
    <row r="3576" spans="1:26" s="35" customFormat="1" ht="15.75" x14ac:dyDescent="0.25">
      <c r="A3576" s="72" t="s">
        <v>301</v>
      </c>
      <c r="B3576" s="33" t="s">
        <v>333</v>
      </c>
      <c r="C3576" s="78" t="s">
        <v>47</v>
      </c>
      <c r="D3576" s="43" t="s">
        <v>121</v>
      </c>
      <c r="E3576" s="74"/>
      <c r="F3576" s="74"/>
      <c r="G3576" s="74"/>
      <c r="H3576" s="74"/>
      <c r="I3576" s="54"/>
      <c r="J3576" s="50"/>
      <c r="K3576" s="54"/>
      <c r="L3576" s="55"/>
      <c r="M3576" s="75"/>
      <c r="N3576" s="75"/>
      <c r="O3576" s="74"/>
      <c r="P3576" s="74"/>
      <c r="Q3576" s="57">
        <f t="shared" si="1327"/>
        <v>0</v>
      </c>
      <c r="R3576" s="74"/>
      <c r="S3576" s="53">
        <f t="shared" si="1328"/>
        <v>0</v>
      </c>
      <c r="T3576" s="58"/>
      <c r="U3576" s="58"/>
      <c r="V3576" s="53">
        <f t="shared" si="1329"/>
        <v>0</v>
      </c>
      <c r="W3576" s="75"/>
      <c r="X3576" s="76"/>
    </row>
    <row r="3577" spans="1:26" s="35" customFormat="1" ht="15.75" x14ac:dyDescent="0.25">
      <c r="A3577" s="72" t="s">
        <v>301</v>
      </c>
      <c r="B3577" s="33" t="s">
        <v>333</v>
      </c>
      <c r="C3577" s="78" t="s">
        <v>48</v>
      </c>
      <c r="D3577" s="43" t="s">
        <v>195</v>
      </c>
      <c r="E3577" s="74"/>
      <c r="F3577" s="74"/>
      <c r="G3577" s="74"/>
      <c r="H3577" s="74"/>
      <c r="I3577" s="54"/>
      <c r="J3577" s="50"/>
      <c r="K3577" s="54"/>
      <c r="L3577" s="55"/>
      <c r="M3577" s="75"/>
      <c r="N3577" s="75"/>
      <c r="O3577" s="74"/>
      <c r="P3577" s="74"/>
      <c r="Q3577" s="57">
        <f t="shared" si="1327"/>
        <v>0</v>
      </c>
      <c r="R3577" s="74"/>
      <c r="S3577" s="53">
        <f t="shared" si="1328"/>
        <v>0</v>
      </c>
      <c r="T3577" s="58"/>
      <c r="U3577" s="58"/>
      <c r="V3577" s="53">
        <f t="shared" si="1329"/>
        <v>0</v>
      </c>
      <c r="W3577" s="75"/>
      <c r="X3577" s="76"/>
    </row>
    <row r="3578" spans="1:26" s="35" customFormat="1" ht="31.5" x14ac:dyDescent="0.25">
      <c r="A3578" s="72" t="s">
        <v>301</v>
      </c>
      <c r="B3578" s="33" t="s">
        <v>333</v>
      </c>
      <c r="C3578" s="78" t="s">
        <v>128</v>
      </c>
      <c r="D3578" s="43" t="s">
        <v>118</v>
      </c>
      <c r="E3578" s="74"/>
      <c r="F3578" s="74"/>
      <c r="G3578" s="74"/>
      <c r="H3578" s="74"/>
      <c r="I3578" s="54"/>
      <c r="J3578" s="50"/>
      <c r="K3578" s="54"/>
      <c r="L3578" s="55"/>
      <c r="M3578" s="75"/>
      <c r="N3578" s="75"/>
      <c r="O3578" s="74"/>
      <c r="P3578" s="74"/>
      <c r="Q3578" s="57">
        <f t="shared" si="1327"/>
        <v>0</v>
      </c>
      <c r="R3578" s="74"/>
      <c r="S3578" s="53">
        <f t="shared" si="1328"/>
        <v>0</v>
      </c>
      <c r="T3578" s="58"/>
      <c r="U3578" s="58"/>
      <c r="V3578" s="53">
        <f t="shared" si="1329"/>
        <v>0</v>
      </c>
      <c r="W3578" s="75"/>
      <c r="X3578" s="76"/>
    </row>
    <row r="3579" spans="1:26" s="35" customFormat="1" ht="15.75" x14ac:dyDescent="0.25">
      <c r="A3579" s="72" t="s">
        <v>301</v>
      </c>
      <c r="B3579" s="33" t="s">
        <v>333</v>
      </c>
      <c r="C3579" s="78" t="s">
        <v>47</v>
      </c>
      <c r="D3579" s="43" t="s">
        <v>121</v>
      </c>
      <c r="E3579" s="74"/>
      <c r="F3579" s="74"/>
      <c r="G3579" s="74"/>
      <c r="H3579" s="74"/>
      <c r="I3579" s="54"/>
      <c r="J3579" s="50"/>
      <c r="K3579" s="54"/>
      <c r="L3579" s="55"/>
      <c r="M3579" s="75"/>
      <c r="N3579" s="75"/>
      <c r="O3579" s="74"/>
      <c r="P3579" s="74"/>
      <c r="Q3579" s="57">
        <f t="shared" si="1327"/>
        <v>0</v>
      </c>
      <c r="R3579" s="74"/>
      <c r="S3579" s="53">
        <f t="shared" si="1328"/>
        <v>0</v>
      </c>
      <c r="T3579" s="58"/>
      <c r="U3579" s="58"/>
      <c r="V3579" s="53">
        <f t="shared" si="1329"/>
        <v>0</v>
      </c>
      <c r="W3579" s="75"/>
      <c r="X3579" s="76"/>
    </row>
    <row r="3580" spans="1:26" s="35" customFormat="1" ht="31.5" x14ac:dyDescent="0.25">
      <c r="A3580" s="72" t="s">
        <v>301</v>
      </c>
      <c r="B3580" s="33" t="s">
        <v>333</v>
      </c>
      <c r="C3580" s="78" t="s">
        <v>49</v>
      </c>
      <c r="D3580" s="43" t="s">
        <v>196</v>
      </c>
      <c r="E3580" s="74"/>
      <c r="F3580" s="74"/>
      <c r="G3580" s="74"/>
      <c r="H3580" s="74"/>
      <c r="I3580" s="54"/>
      <c r="J3580" s="50"/>
      <c r="K3580" s="54"/>
      <c r="L3580" s="55"/>
      <c r="M3580" s="75"/>
      <c r="N3580" s="75"/>
      <c r="O3580" s="74"/>
      <c r="P3580" s="74"/>
      <c r="Q3580" s="57">
        <f t="shared" si="1327"/>
        <v>0</v>
      </c>
      <c r="R3580" s="74"/>
      <c r="S3580" s="53">
        <f t="shared" si="1328"/>
        <v>0</v>
      </c>
      <c r="T3580" s="58"/>
      <c r="U3580" s="58"/>
      <c r="V3580" s="53">
        <f t="shared" si="1329"/>
        <v>0</v>
      </c>
      <c r="W3580" s="75"/>
      <c r="X3580" s="76"/>
    </row>
    <row r="3581" spans="1:26" s="35" customFormat="1" ht="31.5" x14ac:dyDescent="0.25">
      <c r="A3581" s="72" t="s">
        <v>301</v>
      </c>
      <c r="B3581" s="33" t="s">
        <v>333</v>
      </c>
      <c r="C3581" s="78" t="s">
        <v>197</v>
      </c>
      <c r="D3581" s="43" t="s">
        <v>198</v>
      </c>
      <c r="E3581" s="74"/>
      <c r="F3581" s="74"/>
      <c r="G3581" s="74"/>
      <c r="H3581" s="74"/>
      <c r="I3581" s="54"/>
      <c r="J3581" s="50"/>
      <c r="K3581" s="54"/>
      <c r="L3581" s="55"/>
      <c r="M3581" s="75"/>
      <c r="N3581" s="75"/>
      <c r="O3581" s="74"/>
      <c r="P3581" s="74"/>
      <c r="Q3581" s="57">
        <f t="shared" si="1327"/>
        <v>0</v>
      </c>
      <c r="R3581" s="74"/>
      <c r="S3581" s="53">
        <f t="shared" si="1328"/>
        <v>0</v>
      </c>
      <c r="T3581" s="58"/>
      <c r="U3581" s="58"/>
      <c r="V3581" s="53">
        <f t="shared" si="1329"/>
        <v>0</v>
      </c>
      <c r="W3581" s="75"/>
      <c r="X3581" s="76"/>
    </row>
    <row r="3582" spans="1:26" s="35" customFormat="1" ht="47.25" x14ac:dyDescent="0.25">
      <c r="A3582" s="72" t="s">
        <v>301</v>
      </c>
      <c r="B3582" s="33" t="s">
        <v>333</v>
      </c>
      <c r="C3582" s="78" t="s">
        <v>199</v>
      </c>
      <c r="D3582" s="43" t="s">
        <v>200</v>
      </c>
      <c r="E3582" s="74"/>
      <c r="F3582" s="74"/>
      <c r="G3582" s="74"/>
      <c r="H3582" s="74"/>
      <c r="I3582" s="54"/>
      <c r="J3582" s="50"/>
      <c r="K3582" s="54"/>
      <c r="L3582" s="55"/>
      <c r="M3582" s="75"/>
      <c r="N3582" s="75"/>
      <c r="O3582" s="74"/>
      <c r="P3582" s="74"/>
      <c r="Q3582" s="57">
        <f t="shared" si="1327"/>
        <v>0</v>
      </c>
      <c r="R3582" s="74"/>
      <c r="S3582" s="53">
        <f t="shared" si="1328"/>
        <v>0</v>
      </c>
      <c r="T3582" s="58"/>
      <c r="U3582" s="58"/>
      <c r="V3582" s="53">
        <f t="shared" si="1329"/>
        <v>0</v>
      </c>
      <c r="W3582" s="75"/>
      <c r="X3582" s="76"/>
      <c r="Y3582" s="177"/>
      <c r="Z3582" s="177"/>
    </row>
    <row r="3583" spans="1:26" s="35" customFormat="1" ht="31.5" x14ac:dyDescent="0.25">
      <c r="A3583" s="72" t="s">
        <v>301</v>
      </c>
      <c r="B3583" s="33" t="s">
        <v>333</v>
      </c>
      <c r="C3583" s="78" t="s">
        <v>201</v>
      </c>
      <c r="D3583" s="43" t="s">
        <v>202</v>
      </c>
      <c r="E3583" s="74"/>
      <c r="F3583" s="74"/>
      <c r="G3583" s="74"/>
      <c r="H3583" s="74"/>
      <c r="I3583" s="54"/>
      <c r="J3583" s="50"/>
      <c r="K3583" s="54"/>
      <c r="L3583" s="55"/>
      <c r="M3583" s="75"/>
      <c r="N3583" s="75"/>
      <c r="O3583" s="74"/>
      <c r="P3583" s="74"/>
      <c r="Q3583" s="57">
        <f t="shared" si="1327"/>
        <v>0</v>
      </c>
      <c r="R3583" s="74"/>
      <c r="S3583" s="53">
        <f t="shared" si="1328"/>
        <v>0</v>
      </c>
      <c r="T3583" s="58"/>
      <c r="U3583" s="58"/>
      <c r="V3583" s="53">
        <f t="shared" si="1329"/>
        <v>0</v>
      </c>
      <c r="W3583" s="75"/>
      <c r="X3583" s="76"/>
    </row>
    <row r="3584" spans="1:26" s="35" customFormat="1" ht="47.25" x14ac:dyDescent="0.25">
      <c r="A3584" s="72" t="s">
        <v>301</v>
      </c>
      <c r="B3584" s="33" t="s">
        <v>333</v>
      </c>
      <c r="C3584" s="78" t="s">
        <v>203</v>
      </c>
      <c r="D3584" s="43" t="s">
        <v>204</v>
      </c>
      <c r="E3584" s="74"/>
      <c r="F3584" s="74"/>
      <c r="G3584" s="74"/>
      <c r="H3584" s="74"/>
      <c r="I3584" s="54"/>
      <c r="J3584" s="50"/>
      <c r="K3584" s="54"/>
      <c r="L3584" s="55"/>
      <c r="M3584" s="75"/>
      <c r="N3584" s="75"/>
      <c r="O3584" s="74"/>
      <c r="P3584" s="74"/>
      <c r="Q3584" s="57">
        <f t="shared" si="1327"/>
        <v>0</v>
      </c>
      <c r="R3584" s="74"/>
      <c r="S3584" s="53">
        <f t="shared" si="1328"/>
        <v>0</v>
      </c>
      <c r="T3584" s="58"/>
      <c r="U3584" s="58"/>
      <c r="V3584" s="53">
        <f t="shared" si="1329"/>
        <v>0</v>
      </c>
      <c r="W3584" s="75"/>
      <c r="X3584" s="76"/>
    </row>
    <row r="3585" spans="1:27" s="35" customFormat="1" ht="31.5" x14ac:dyDescent="0.25">
      <c r="A3585" s="72" t="s">
        <v>301</v>
      </c>
      <c r="B3585" s="22" t="s">
        <v>334</v>
      </c>
      <c r="C3585" s="73" t="s">
        <v>102</v>
      </c>
      <c r="D3585" s="32" t="s">
        <v>50</v>
      </c>
      <c r="E3585" s="64">
        <f>SUM(E3586:E3634)</f>
        <v>86396</v>
      </c>
      <c r="F3585" s="64">
        <f>SUM(F3586:F3634)</f>
        <v>78332</v>
      </c>
      <c r="G3585" s="64">
        <f>SUM(G3586:G3634)</f>
        <v>76017.16</v>
      </c>
      <c r="H3585" s="64">
        <f>SUM(H3586:H3634)</f>
        <v>75289</v>
      </c>
      <c r="I3585" s="64">
        <f>SUM(I3586:I3634)</f>
        <v>0</v>
      </c>
      <c r="J3585" s="126" t="e">
        <f>SUM(J3586:J3631)</f>
        <v>#DIV/0!</v>
      </c>
      <c r="K3585" s="64">
        <f>SUM(K3586:K3634)</f>
        <v>-7802.41</v>
      </c>
      <c r="L3585" s="64" t="e">
        <f>SUM(L3586:L3631)</f>
        <v>#DIV/0!</v>
      </c>
      <c r="M3585" s="64">
        <f>SUM(M3586:M3633)</f>
        <v>0</v>
      </c>
      <c r="N3585" s="64">
        <f>SUM(N3586:N3633)</f>
        <v>0</v>
      </c>
      <c r="O3585" s="64">
        <f t="shared" ref="O3585:V3585" si="1330">SUM(O3586:O3629)</f>
        <v>0</v>
      </c>
      <c r="P3585" s="64">
        <f t="shared" si="1330"/>
        <v>0</v>
      </c>
      <c r="Q3585" s="126">
        <f t="shared" si="1330"/>
        <v>0</v>
      </c>
      <c r="R3585" s="64">
        <f t="shared" si="1330"/>
        <v>0</v>
      </c>
      <c r="S3585" s="64">
        <f t="shared" si="1330"/>
        <v>0</v>
      </c>
      <c r="T3585" s="136">
        <f t="shared" si="1330"/>
        <v>0</v>
      </c>
      <c r="U3585" s="136">
        <f t="shared" si="1330"/>
        <v>0</v>
      </c>
      <c r="V3585" s="64">
        <f t="shared" si="1330"/>
        <v>0</v>
      </c>
      <c r="W3585" s="64"/>
      <c r="X3585" s="76"/>
    </row>
    <row r="3586" spans="1:27" s="35" customFormat="1" ht="63" x14ac:dyDescent="0.25">
      <c r="A3586" s="72" t="s">
        <v>301</v>
      </c>
      <c r="B3586" s="44" t="s">
        <v>334</v>
      </c>
      <c r="C3586" s="73" t="s">
        <v>102</v>
      </c>
      <c r="D3586" s="43" t="s">
        <v>205</v>
      </c>
      <c r="E3586" s="74"/>
      <c r="F3586" s="74"/>
      <c r="G3586" s="74"/>
      <c r="H3586" s="74"/>
      <c r="I3586" s="54"/>
      <c r="J3586" s="50"/>
      <c r="K3586" s="54"/>
      <c r="L3586" s="55"/>
      <c r="M3586" s="75"/>
      <c r="N3586" s="75"/>
      <c r="O3586" s="74"/>
      <c r="P3586" s="74"/>
      <c r="Q3586" s="57">
        <f>O3586-P3586</f>
        <v>0</v>
      </c>
      <c r="R3586" s="74"/>
      <c r="S3586" s="53">
        <f>ROUND(R3586/12*3,0)</f>
        <v>0</v>
      </c>
      <c r="T3586" s="58"/>
      <c r="U3586" s="58"/>
      <c r="V3586" s="53">
        <f>T3586-U3586</f>
        <v>0</v>
      </c>
      <c r="W3586" s="75"/>
      <c r="X3586" s="76"/>
    </row>
    <row r="3587" spans="1:27" s="35" customFormat="1" ht="15.75" x14ac:dyDescent="0.25">
      <c r="A3587" s="72" t="s">
        <v>301</v>
      </c>
      <c r="B3587" s="44" t="s">
        <v>334</v>
      </c>
      <c r="C3587" s="23" t="s">
        <v>366</v>
      </c>
      <c r="D3587" s="43" t="s">
        <v>369</v>
      </c>
      <c r="E3587" s="74"/>
      <c r="F3587" s="74"/>
      <c r="G3587" s="74"/>
      <c r="H3587" s="74"/>
      <c r="I3587" s="54"/>
      <c r="J3587" s="50"/>
      <c r="K3587" s="54"/>
      <c r="L3587" s="55"/>
      <c r="M3587" s="75"/>
      <c r="N3587" s="75"/>
      <c r="O3587" s="74"/>
      <c r="P3587" s="74"/>
      <c r="Q3587" s="57"/>
      <c r="R3587" s="74"/>
      <c r="S3587" s="53"/>
      <c r="T3587" s="58"/>
      <c r="U3587" s="58"/>
      <c r="V3587" s="53"/>
      <c r="W3587" s="75"/>
      <c r="X3587" s="76"/>
    </row>
    <row r="3588" spans="1:27" s="35" customFormat="1" ht="15.75" x14ac:dyDescent="0.25">
      <c r="A3588" s="72" t="s">
        <v>301</v>
      </c>
      <c r="B3588" s="44" t="s">
        <v>334</v>
      </c>
      <c r="C3588" s="23" t="s">
        <v>367</v>
      </c>
      <c r="D3588" s="43" t="s">
        <v>370</v>
      </c>
      <c r="E3588" s="74"/>
      <c r="F3588" s="74"/>
      <c r="G3588" s="74"/>
      <c r="H3588" s="74"/>
      <c r="I3588" s="119"/>
      <c r="J3588" s="55"/>
      <c r="K3588" s="119"/>
      <c r="L3588" s="55"/>
      <c r="M3588" s="75"/>
      <c r="N3588" s="75"/>
      <c r="O3588" s="74"/>
      <c r="P3588" s="74"/>
      <c r="Q3588" s="59"/>
      <c r="R3588" s="74"/>
      <c r="S3588" s="53"/>
      <c r="T3588" s="53"/>
      <c r="U3588" s="53"/>
      <c r="V3588" s="53"/>
      <c r="W3588" s="75"/>
      <c r="X3588" s="76"/>
    </row>
    <row r="3589" spans="1:27" s="35" customFormat="1" ht="31.5" x14ac:dyDescent="0.25">
      <c r="A3589" s="72" t="s">
        <v>301</v>
      </c>
      <c r="B3589" s="44" t="s">
        <v>334</v>
      </c>
      <c r="C3589" s="23" t="s">
        <v>368</v>
      </c>
      <c r="D3589" s="43" t="s">
        <v>371</v>
      </c>
      <c r="E3589" s="74"/>
      <c r="F3589" s="74"/>
      <c r="G3589" s="74"/>
      <c r="H3589" s="74"/>
      <c r="I3589" s="54"/>
      <c r="J3589" s="50"/>
      <c r="K3589" s="54"/>
      <c r="L3589" s="55"/>
      <c r="M3589" s="75"/>
      <c r="N3589" s="75"/>
      <c r="O3589" s="74"/>
      <c r="P3589" s="74"/>
      <c r="Q3589" s="57"/>
      <c r="R3589" s="74"/>
      <c r="S3589" s="53"/>
      <c r="T3589" s="58"/>
      <c r="U3589" s="58"/>
      <c r="V3589" s="53"/>
      <c r="W3589" s="75"/>
      <c r="X3589" s="76"/>
    </row>
    <row r="3590" spans="1:27" s="35" customFormat="1" ht="31.5" x14ac:dyDescent="0.25">
      <c r="A3590" s="72" t="s">
        <v>301</v>
      </c>
      <c r="B3590" s="44" t="s">
        <v>334</v>
      </c>
      <c r="C3590" s="79" t="s">
        <v>206</v>
      </c>
      <c r="D3590" s="43" t="s">
        <v>207</v>
      </c>
      <c r="E3590" s="74"/>
      <c r="F3590" s="74"/>
      <c r="G3590" s="74"/>
      <c r="H3590" s="74"/>
      <c r="I3590" s="54"/>
      <c r="J3590" s="50"/>
      <c r="K3590" s="54"/>
      <c r="L3590" s="55"/>
      <c r="M3590" s="75"/>
      <c r="N3590" s="75"/>
      <c r="O3590" s="74"/>
      <c r="P3590" s="74"/>
      <c r="Q3590" s="57">
        <f t="shared" ref="Q3590:Q3627" si="1331">O3590-P3590</f>
        <v>0</v>
      </c>
      <c r="R3590" s="74"/>
      <c r="S3590" s="53">
        <f t="shared" ref="S3590:S3627" si="1332">ROUND(R3590/12*3,0)</f>
        <v>0</v>
      </c>
      <c r="T3590" s="58"/>
      <c r="U3590" s="58"/>
      <c r="V3590" s="53">
        <f t="shared" ref="V3590:V3627" si="1333">T3590-U3590</f>
        <v>0</v>
      </c>
      <c r="W3590" s="75"/>
      <c r="X3590" s="76"/>
    </row>
    <row r="3591" spans="1:27" s="35" customFormat="1" ht="31.5" x14ac:dyDescent="0.25">
      <c r="A3591" s="72" t="s">
        <v>301</v>
      </c>
      <c r="B3591" s="44" t="s">
        <v>334</v>
      </c>
      <c r="C3591" s="79" t="s">
        <v>208</v>
      </c>
      <c r="D3591" s="43" t="s">
        <v>209</v>
      </c>
      <c r="E3591" s="53"/>
      <c r="F3591" s="53">
        <f>E3591/12*1</f>
        <v>0</v>
      </c>
      <c r="G3591" s="53"/>
      <c r="H3591" s="53"/>
      <c r="I3591" s="54"/>
      <c r="J3591" s="50"/>
      <c r="K3591" s="54"/>
      <c r="L3591" s="55"/>
      <c r="M3591" s="75"/>
      <c r="N3591" s="75"/>
      <c r="O3591" s="74"/>
      <c r="P3591" s="74"/>
      <c r="Q3591" s="57">
        <f t="shared" si="1331"/>
        <v>0</v>
      </c>
      <c r="R3591" s="74"/>
      <c r="S3591" s="53">
        <f t="shared" si="1332"/>
        <v>0</v>
      </c>
      <c r="T3591" s="58"/>
      <c r="U3591" s="58"/>
      <c r="V3591" s="53">
        <f t="shared" si="1333"/>
        <v>0</v>
      </c>
      <c r="W3591" s="75"/>
      <c r="X3591" s="76"/>
    </row>
    <row r="3592" spans="1:27" s="35" customFormat="1" ht="15.75" x14ac:dyDescent="0.25">
      <c r="A3592" s="72" t="s">
        <v>301</v>
      </c>
      <c r="B3592" s="44" t="s">
        <v>334</v>
      </c>
      <c r="C3592" s="79" t="s">
        <v>210</v>
      </c>
      <c r="D3592" s="43" t="s">
        <v>223</v>
      </c>
      <c r="E3592" s="74"/>
      <c r="F3592" s="74"/>
      <c r="G3592" s="74"/>
      <c r="H3592" s="74"/>
      <c r="I3592" s="54"/>
      <c r="J3592" s="50"/>
      <c r="K3592" s="54"/>
      <c r="L3592" s="55"/>
      <c r="M3592" s="75"/>
      <c r="N3592" s="75"/>
      <c r="O3592" s="74"/>
      <c r="P3592" s="74"/>
      <c r="Q3592" s="57">
        <f t="shared" si="1331"/>
        <v>0</v>
      </c>
      <c r="R3592" s="74"/>
      <c r="S3592" s="53">
        <f t="shared" si="1332"/>
        <v>0</v>
      </c>
      <c r="T3592" s="58"/>
      <c r="U3592" s="58"/>
      <c r="V3592" s="53">
        <f t="shared" si="1333"/>
        <v>0</v>
      </c>
      <c r="W3592" s="75"/>
      <c r="X3592" s="76"/>
    </row>
    <row r="3593" spans="1:27" s="35" customFormat="1" ht="31.5" x14ac:dyDescent="0.25">
      <c r="A3593" s="72" t="s">
        <v>301</v>
      </c>
      <c r="B3593" s="44" t="s">
        <v>334</v>
      </c>
      <c r="C3593" s="79" t="s">
        <v>211</v>
      </c>
      <c r="D3593" s="43" t="s">
        <v>212</v>
      </c>
      <c r="E3593" s="53"/>
      <c r="F3593" s="53">
        <f>E3593/12*1</f>
        <v>0</v>
      </c>
      <c r="G3593" s="53"/>
      <c r="H3593" s="53"/>
      <c r="I3593" s="54"/>
      <c r="J3593" s="50"/>
      <c r="K3593" s="54"/>
      <c r="L3593" s="55"/>
      <c r="M3593" s="75"/>
      <c r="N3593" s="75"/>
      <c r="O3593" s="74"/>
      <c r="P3593" s="74"/>
      <c r="Q3593" s="57">
        <f t="shared" si="1331"/>
        <v>0</v>
      </c>
      <c r="R3593" s="74"/>
      <c r="S3593" s="53">
        <f t="shared" si="1332"/>
        <v>0</v>
      </c>
      <c r="T3593" s="58"/>
      <c r="U3593" s="58"/>
      <c r="V3593" s="53">
        <f t="shared" si="1333"/>
        <v>0</v>
      </c>
      <c r="W3593" s="75"/>
      <c r="X3593" s="76"/>
    </row>
    <row r="3594" spans="1:27" s="35" customFormat="1" ht="15.75" x14ac:dyDescent="0.25">
      <c r="A3594" s="72" t="s">
        <v>301</v>
      </c>
      <c r="B3594" s="44" t="s">
        <v>334</v>
      </c>
      <c r="C3594" s="79" t="s">
        <v>213</v>
      </c>
      <c r="D3594" s="43" t="s">
        <v>214</v>
      </c>
      <c r="E3594" s="74"/>
      <c r="F3594" s="74"/>
      <c r="G3594" s="74"/>
      <c r="H3594" s="74"/>
      <c r="I3594" s="54"/>
      <c r="J3594" s="50"/>
      <c r="K3594" s="54"/>
      <c r="L3594" s="55"/>
      <c r="M3594" s="75"/>
      <c r="N3594" s="75"/>
      <c r="O3594" s="74"/>
      <c r="P3594" s="74"/>
      <c r="Q3594" s="57">
        <f t="shared" si="1331"/>
        <v>0</v>
      </c>
      <c r="R3594" s="74"/>
      <c r="S3594" s="53">
        <f t="shared" si="1332"/>
        <v>0</v>
      </c>
      <c r="T3594" s="58"/>
      <c r="U3594" s="58"/>
      <c r="V3594" s="53">
        <f t="shared" si="1333"/>
        <v>0</v>
      </c>
      <c r="W3594" s="75"/>
      <c r="X3594" s="76"/>
    </row>
    <row r="3595" spans="1:27" s="35" customFormat="1" ht="31.5" x14ac:dyDescent="0.25">
      <c r="A3595" s="72" t="s">
        <v>301</v>
      </c>
      <c r="B3595" s="44" t="s">
        <v>334</v>
      </c>
      <c r="C3595" s="79" t="s">
        <v>215</v>
      </c>
      <c r="D3595" s="43" t="s">
        <v>216</v>
      </c>
      <c r="E3595" s="53"/>
      <c r="F3595" s="53">
        <f t="shared" ref="F3595:F3600" si="1334">E3595/12*1</f>
        <v>0</v>
      </c>
      <c r="G3595" s="53"/>
      <c r="H3595" s="53"/>
      <c r="I3595" s="54"/>
      <c r="J3595" s="50"/>
      <c r="K3595" s="54"/>
      <c r="L3595" s="55"/>
      <c r="M3595" s="75"/>
      <c r="N3595" s="75"/>
      <c r="O3595" s="74"/>
      <c r="P3595" s="74"/>
      <c r="Q3595" s="57">
        <f t="shared" si="1331"/>
        <v>0</v>
      </c>
      <c r="R3595" s="74"/>
      <c r="S3595" s="53">
        <f t="shared" si="1332"/>
        <v>0</v>
      </c>
      <c r="T3595" s="58"/>
      <c r="U3595" s="58"/>
      <c r="V3595" s="53">
        <f t="shared" si="1333"/>
        <v>0</v>
      </c>
      <c r="W3595" s="75"/>
      <c r="X3595" s="76"/>
      <c r="Y3595" s="177"/>
      <c r="Z3595" s="177"/>
      <c r="AA3595" s="177"/>
    </row>
    <row r="3596" spans="1:27" s="35" customFormat="1" ht="31.5" x14ac:dyDescent="0.25">
      <c r="A3596" s="72" t="s">
        <v>301</v>
      </c>
      <c r="B3596" s="44" t="s">
        <v>334</v>
      </c>
      <c r="C3596" s="79" t="s">
        <v>217</v>
      </c>
      <c r="D3596" s="43" t="s">
        <v>218</v>
      </c>
      <c r="E3596" s="53"/>
      <c r="F3596" s="53">
        <f t="shared" si="1334"/>
        <v>0</v>
      </c>
      <c r="G3596" s="53"/>
      <c r="H3596" s="53"/>
      <c r="I3596" s="54"/>
      <c r="J3596" s="50"/>
      <c r="K3596" s="54"/>
      <c r="L3596" s="55"/>
      <c r="M3596" s="75"/>
      <c r="N3596" s="75"/>
      <c r="O3596" s="74"/>
      <c r="P3596" s="74"/>
      <c r="Q3596" s="57">
        <f t="shared" si="1331"/>
        <v>0</v>
      </c>
      <c r="R3596" s="74"/>
      <c r="S3596" s="53">
        <f t="shared" si="1332"/>
        <v>0</v>
      </c>
      <c r="T3596" s="58"/>
      <c r="U3596" s="58"/>
      <c r="V3596" s="53">
        <f t="shared" si="1333"/>
        <v>0</v>
      </c>
      <c r="W3596" s="75"/>
      <c r="X3596" s="76"/>
    </row>
    <row r="3597" spans="1:27" s="35" customFormat="1" ht="31.5" x14ac:dyDescent="0.25">
      <c r="A3597" s="72" t="s">
        <v>301</v>
      </c>
      <c r="B3597" s="44" t="s">
        <v>334</v>
      </c>
      <c r="C3597" s="79" t="s">
        <v>219</v>
      </c>
      <c r="D3597" s="43" t="s">
        <v>220</v>
      </c>
      <c r="E3597" s="53"/>
      <c r="F3597" s="53">
        <f t="shared" si="1334"/>
        <v>0</v>
      </c>
      <c r="G3597" s="53"/>
      <c r="H3597" s="53"/>
      <c r="I3597" s="54"/>
      <c r="J3597" s="50"/>
      <c r="K3597" s="54"/>
      <c r="L3597" s="55"/>
      <c r="M3597" s="75"/>
      <c r="N3597" s="75"/>
      <c r="O3597" s="74"/>
      <c r="P3597" s="74"/>
      <c r="Q3597" s="57">
        <f t="shared" si="1331"/>
        <v>0</v>
      </c>
      <c r="R3597" s="74"/>
      <c r="S3597" s="53">
        <f t="shared" si="1332"/>
        <v>0</v>
      </c>
      <c r="T3597" s="58"/>
      <c r="U3597" s="58"/>
      <c r="V3597" s="53">
        <f t="shared" si="1333"/>
        <v>0</v>
      </c>
      <c r="W3597" s="75"/>
      <c r="X3597" s="76"/>
    </row>
    <row r="3598" spans="1:27" s="35" customFormat="1" ht="31.5" x14ac:dyDescent="0.25">
      <c r="A3598" s="72" t="s">
        <v>301</v>
      </c>
      <c r="B3598" s="44" t="s">
        <v>334</v>
      </c>
      <c r="C3598" s="79" t="s">
        <v>221</v>
      </c>
      <c r="D3598" s="43" t="s">
        <v>224</v>
      </c>
      <c r="E3598" s="53"/>
      <c r="F3598" s="53">
        <f t="shared" si="1334"/>
        <v>0</v>
      </c>
      <c r="G3598" s="53"/>
      <c r="H3598" s="53"/>
      <c r="I3598" s="54"/>
      <c r="J3598" s="50"/>
      <c r="K3598" s="54"/>
      <c r="L3598" s="55"/>
      <c r="M3598" s="75"/>
      <c r="N3598" s="75"/>
      <c r="O3598" s="74"/>
      <c r="P3598" s="74"/>
      <c r="Q3598" s="57">
        <f t="shared" si="1331"/>
        <v>0</v>
      </c>
      <c r="R3598" s="74"/>
      <c r="S3598" s="53">
        <f t="shared" si="1332"/>
        <v>0</v>
      </c>
      <c r="T3598" s="58"/>
      <c r="U3598" s="58"/>
      <c r="V3598" s="53">
        <f t="shared" si="1333"/>
        <v>0</v>
      </c>
      <c r="W3598" s="75"/>
      <c r="X3598" s="76"/>
    </row>
    <row r="3599" spans="1:27" s="35" customFormat="1" ht="31.5" x14ac:dyDescent="0.25">
      <c r="A3599" s="72" t="s">
        <v>301</v>
      </c>
      <c r="B3599" s="44" t="s">
        <v>334</v>
      </c>
      <c r="C3599" s="79" t="s">
        <v>222</v>
      </c>
      <c r="D3599" s="43" t="s">
        <v>225</v>
      </c>
      <c r="E3599" s="53"/>
      <c r="F3599" s="53">
        <f t="shared" si="1334"/>
        <v>0</v>
      </c>
      <c r="G3599" s="53"/>
      <c r="H3599" s="53"/>
      <c r="I3599" s="54"/>
      <c r="J3599" s="50"/>
      <c r="K3599" s="54"/>
      <c r="L3599" s="55"/>
      <c r="M3599" s="75"/>
      <c r="N3599" s="75"/>
      <c r="O3599" s="74"/>
      <c r="P3599" s="74"/>
      <c r="Q3599" s="57">
        <f t="shared" si="1331"/>
        <v>0</v>
      </c>
      <c r="R3599" s="74"/>
      <c r="S3599" s="53">
        <f t="shared" si="1332"/>
        <v>0</v>
      </c>
      <c r="T3599" s="58"/>
      <c r="U3599" s="58"/>
      <c r="V3599" s="53">
        <f t="shared" si="1333"/>
        <v>0</v>
      </c>
      <c r="W3599" s="75"/>
      <c r="X3599" s="76"/>
    </row>
    <row r="3600" spans="1:27" s="35" customFormat="1" ht="31.5" x14ac:dyDescent="0.25">
      <c r="A3600" s="72" t="s">
        <v>301</v>
      </c>
      <c r="B3600" s="44" t="s">
        <v>334</v>
      </c>
      <c r="C3600" s="79" t="s">
        <v>277</v>
      </c>
      <c r="D3600" s="43" t="s">
        <v>278</v>
      </c>
      <c r="E3600" s="53"/>
      <c r="F3600" s="53">
        <f t="shared" si="1334"/>
        <v>0</v>
      </c>
      <c r="G3600" s="53"/>
      <c r="H3600" s="53"/>
      <c r="I3600" s="54"/>
      <c r="J3600" s="50"/>
      <c r="K3600" s="54"/>
      <c r="L3600" s="55"/>
      <c r="M3600" s="75"/>
      <c r="N3600" s="75"/>
      <c r="O3600" s="74"/>
      <c r="P3600" s="74"/>
      <c r="Q3600" s="57">
        <f t="shared" si="1331"/>
        <v>0</v>
      </c>
      <c r="R3600" s="74"/>
      <c r="S3600" s="53">
        <f t="shared" si="1332"/>
        <v>0</v>
      </c>
      <c r="T3600" s="58"/>
      <c r="U3600" s="58"/>
      <c r="V3600" s="53">
        <f t="shared" si="1333"/>
        <v>0</v>
      </c>
      <c r="W3600" s="75"/>
      <c r="X3600" s="76"/>
    </row>
    <row r="3601" spans="1:24" s="35" customFormat="1" ht="15.75" x14ac:dyDescent="0.25">
      <c r="A3601" s="72" t="s">
        <v>301</v>
      </c>
      <c r="B3601" s="44" t="s">
        <v>334</v>
      </c>
      <c r="C3601" s="79" t="s">
        <v>226</v>
      </c>
      <c r="D3601" s="38" t="s">
        <v>405</v>
      </c>
      <c r="E3601" s="53">
        <v>5856</v>
      </c>
      <c r="F3601" s="53">
        <f>E3601</f>
        <v>5856</v>
      </c>
      <c r="G3601" s="59">
        <v>11343.57</v>
      </c>
      <c r="H3601" s="99">
        <v>10817</v>
      </c>
      <c r="I3601" s="119"/>
      <c r="J3601" s="55"/>
      <c r="K3601" s="54"/>
      <c r="L3601" s="55"/>
      <c r="M3601" s="75"/>
      <c r="N3601" s="75"/>
      <c r="O3601" s="74"/>
      <c r="P3601" s="74"/>
      <c r="Q3601" s="57">
        <f t="shared" si="1331"/>
        <v>0</v>
      </c>
      <c r="R3601" s="74"/>
      <c r="S3601" s="53">
        <f t="shared" si="1332"/>
        <v>0</v>
      </c>
      <c r="T3601" s="58"/>
      <c r="U3601" s="58"/>
      <c r="V3601" s="53">
        <f t="shared" si="1333"/>
        <v>0</v>
      </c>
      <c r="W3601" s="75"/>
      <c r="X3601" s="76"/>
    </row>
    <row r="3602" spans="1:24" s="35" customFormat="1" ht="31.5" x14ac:dyDescent="0.25">
      <c r="A3602" s="72" t="s">
        <v>301</v>
      </c>
      <c r="B3602" s="44" t="s">
        <v>334</v>
      </c>
      <c r="C3602" s="79" t="s">
        <v>227</v>
      </c>
      <c r="D3602" s="43" t="s">
        <v>228</v>
      </c>
      <c r="E3602" s="53"/>
      <c r="F3602" s="53">
        <f t="shared" ref="F3602:F3609" si="1335">E3602/12*1</f>
        <v>0</v>
      </c>
      <c r="G3602" s="53"/>
      <c r="H3602" s="53"/>
      <c r="I3602" s="54"/>
      <c r="J3602" s="50"/>
      <c r="K3602" s="54"/>
      <c r="L3602" s="55"/>
      <c r="M3602" s="75"/>
      <c r="N3602" s="75"/>
      <c r="O3602" s="74"/>
      <c r="P3602" s="74"/>
      <c r="Q3602" s="57">
        <f t="shared" si="1331"/>
        <v>0</v>
      </c>
      <c r="R3602" s="74"/>
      <c r="S3602" s="53">
        <f t="shared" si="1332"/>
        <v>0</v>
      </c>
      <c r="T3602" s="58"/>
      <c r="U3602" s="58"/>
      <c r="V3602" s="53">
        <f t="shared" si="1333"/>
        <v>0</v>
      </c>
      <c r="W3602" s="75"/>
      <c r="X3602" s="76"/>
    </row>
    <row r="3603" spans="1:24" s="35" customFormat="1" ht="15.75" x14ac:dyDescent="0.25">
      <c r="A3603" s="72" t="s">
        <v>301</v>
      </c>
      <c r="B3603" s="44" t="s">
        <v>334</v>
      </c>
      <c r="C3603" s="79" t="s">
        <v>229</v>
      </c>
      <c r="D3603" s="43" t="s">
        <v>230</v>
      </c>
      <c r="E3603" s="53"/>
      <c r="F3603" s="53">
        <f t="shared" si="1335"/>
        <v>0</v>
      </c>
      <c r="G3603" s="53"/>
      <c r="H3603" s="53"/>
      <c r="I3603" s="54"/>
      <c r="J3603" s="50"/>
      <c r="K3603" s="54"/>
      <c r="L3603" s="55"/>
      <c r="M3603" s="75"/>
      <c r="N3603" s="75"/>
      <c r="O3603" s="74"/>
      <c r="P3603" s="74"/>
      <c r="Q3603" s="57">
        <f t="shared" si="1331"/>
        <v>0</v>
      </c>
      <c r="R3603" s="74"/>
      <c r="S3603" s="53">
        <f t="shared" si="1332"/>
        <v>0</v>
      </c>
      <c r="T3603" s="58"/>
      <c r="U3603" s="58"/>
      <c r="V3603" s="53">
        <f t="shared" si="1333"/>
        <v>0</v>
      </c>
      <c r="W3603" s="75"/>
      <c r="X3603" s="76"/>
    </row>
    <row r="3604" spans="1:24" s="35" customFormat="1" ht="15.75" x14ac:dyDescent="0.25">
      <c r="A3604" s="72" t="s">
        <v>301</v>
      </c>
      <c r="B3604" s="44" t="s">
        <v>334</v>
      </c>
      <c r="C3604" s="37" t="s">
        <v>376</v>
      </c>
      <c r="D3604" s="43" t="s">
        <v>358</v>
      </c>
      <c r="E3604" s="53"/>
      <c r="F3604" s="53">
        <f t="shared" si="1335"/>
        <v>0</v>
      </c>
      <c r="G3604" s="53"/>
      <c r="H3604" s="53"/>
      <c r="I3604" s="54"/>
      <c r="J3604" s="50"/>
      <c r="K3604" s="54"/>
      <c r="L3604" s="55"/>
      <c r="M3604" s="75"/>
      <c r="N3604" s="75"/>
      <c r="O3604" s="74"/>
      <c r="P3604" s="74"/>
      <c r="Q3604" s="57">
        <f t="shared" si="1331"/>
        <v>0</v>
      </c>
      <c r="R3604" s="74"/>
      <c r="S3604" s="53">
        <f t="shared" si="1332"/>
        <v>0</v>
      </c>
      <c r="T3604" s="58"/>
      <c r="U3604" s="58"/>
      <c r="V3604" s="53">
        <f t="shared" si="1333"/>
        <v>0</v>
      </c>
      <c r="W3604" s="75"/>
      <c r="X3604" s="76"/>
    </row>
    <row r="3605" spans="1:24" s="35" customFormat="1" ht="15.75" x14ac:dyDescent="0.25">
      <c r="A3605" s="72" t="s">
        <v>301</v>
      </c>
      <c r="B3605" s="44" t="s">
        <v>334</v>
      </c>
      <c r="C3605" s="79" t="s">
        <v>231</v>
      </c>
      <c r="D3605" s="43" t="s">
        <v>232</v>
      </c>
      <c r="E3605" s="53"/>
      <c r="F3605" s="53">
        <f t="shared" si="1335"/>
        <v>0</v>
      </c>
      <c r="G3605" s="53"/>
      <c r="H3605" s="53"/>
      <c r="I3605" s="54"/>
      <c r="J3605" s="50"/>
      <c r="K3605" s="54"/>
      <c r="L3605" s="55"/>
      <c r="M3605" s="75"/>
      <c r="N3605" s="75"/>
      <c r="O3605" s="74"/>
      <c r="P3605" s="74"/>
      <c r="Q3605" s="57">
        <f t="shared" si="1331"/>
        <v>0</v>
      </c>
      <c r="R3605" s="74"/>
      <c r="S3605" s="53">
        <f t="shared" si="1332"/>
        <v>0</v>
      </c>
      <c r="T3605" s="58"/>
      <c r="U3605" s="58"/>
      <c r="V3605" s="53">
        <f t="shared" si="1333"/>
        <v>0</v>
      </c>
      <c r="W3605" s="75"/>
      <c r="X3605" s="76"/>
    </row>
    <row r="3606" spans="1:24" s="35" customFormat="1" ht="15.75" x14ac:dyDescent="0.25">
      <c r="A3606" s="72" t="s">
        <v>301</v>
      </c>
      <c r="B3606" s="44" t="s">
        <v>334</v>
      </c>
      <c r="C3606" s="79" t="s">
        <v>233</v>
      </c>
      <c r="D3606" s="43" t="s">
        <v>234</v>
      </c>
      <c r="E3606" s="53"/>
      <c r="F3606" s="53">
        <f t="shared" si="1335"/>
        <v>0</v>
      </c>
      <c r="G3606" s="53"/>
      <c r="H3606" s="53"/>
      <c r="I3606" s="54"/>
      <c r="J3606" s="50"/>
      <c r="K3606" s="54"/>
      <c r="L3606" s="55"/>
      <c r="M3606" s="75"/>
      <c r="N3606" s="75"/>
      <c r="O3606" s="74"/>
      <c r="P3606" s="74"/>
      <c r="Q3606" s="57">
        <f t="shared" si="1331"/>
        <v>0</v>
      </c>
      <c r="R3606" s="74"/>
      <c r="S3606" s="53">
        <f t="shared" si="1332"/>
        <v>0</v>
      </c>
      <c r="T3606" s="58"/>
      <c r="U3606" s="58"/>
      <c r="V3606" s="53">
        <f t="shared" si="1333"/>
        <v>0</v>
      </c>
      <c r="W3606" s="75"/>
      <c r="X3606" s="76"/>
    </row>
    <row r="3607" spans="1:24" s="35" customFormat="1" ht="31.5" x14ac:dyDescent="0.25">
      <c r="A3607" s="72" t="s">
        <v>301</v>
      </c>
      <c r="B3607" s="44" t="s">
        <v>334</v>
      </c>
      <c r="C3607" s="79" t="s">
        <v>235</v>
      </c>
      <c r="D3607" s="43" t="s">
        <v>236</v>
      </c>
      <c r="E3607" s="53"/>
      <c r="F3607" s="53">
        <f t="shared" si="1335"/>
        <v>0</v>
      </c>
      <c r="G3607" s="53"/>
      <c r="H3607" s="53"/>
      <c r="I3607" s="54"/>
      <c r="J3607" s="50"/>
      <c r="K3607" s="54"/>
      <c r="L3607" s="55"/>
      <c r="M3607" s="75"/>
      <c r="N3607" s="75"/>
      <c r="O3607" s="74"/>
      <c r="P3607" s="74"/>
      <c r="Q3607" s="57">
        <f t="shared" si="1331"/>
        <v>0</v>
      </c>
      <c r="R3607" s="74"/>
      <c r="S3607" s="53">
        <f t="shared" si="1332"/>
        <v>0</v>
      </c>
      <c r="T3607" s="58"/>
      <c r="U3607" s="58"/>
      <c r="V3607" s="53">
        <f t="shared" si="1333"/>
        <v>0</v>
      </c>
      <c r="W3607" s="75"/>
      <c r="X3607" s="76"/>
    </row>
    <row r="3608" spans="1:24" s="35" customFormat="1" ht="31.5" x14ac:dyDescent="0.25">
      <c r="A3608" s="72" t="s">
        <v>301</v>
      </c>
      <c r="B3608" s="44" t="s">
        <v>334</v>
      </c>
      <c r="C3608" s="79" t="s">
        <v>237</v>
      </c>
      <c r="D3608" s="43" t="s">
        <v>238</v>
      </c>
      <c r="E3608" s="53"/>
      <c r="F3608" s="53">
        <f t="shared" si="1335"/>
        <v>0</v>
      </c>
      <c r="G3608" s="53"/>
      <c r="H3608" s="53"/>
      <c r="I3608" s="54"/>
      <c r="J3608" s="50"/>
      <c r="K3608" s="54"/>
      <c r="L3608" s="55"/>
      <c r="M3608" s="75"/>
      <c r="N3608" s="75"/>
      <c r="O3608" s="74"/>
      <c r="P3608" s="74"/>
      <c r="Q3608" s="57">
        <f t="shared" si="1331"/>
        <v>0</v>
      </c>
      <c r="R3608" s="74"/>
      <c r="S3608" s="53">
        <f t="shared" si="1332"/>
        <v>0</v>
      </c>
      <c r="T3608" s="58"/>
      <c r="U3608" s="58"/>
      <c r="V3608" s="53">
        <f t="shared" si="1333"/>
        <v>0</v>
      </c>
      <c r="W3608" s="75"/>
      <c r="X3608" s="76"/>
    </row>
    <row r="3609" spans="1:24" s="35" customFormat="1" ht="15.75" x14ac:dyDescent="0.25">
      <c r="A3609" s="72" t="s">
        <v>301</v>
      </c>
      <c r="B3609" s="44" t="s">
        <v>334</v>
      </c>
      <c r="C3609" s="79" t="s">
        <v>239</v>
      </c>
      <c r="D3609" s="43" t="s">
        <v>243</v>
      </c>
      <c r="E3609" s="53"/>
      <c r="F3609" s="53">
        <f t="shared" si="1335"/>
        <v>0</v>
      </c>
      <c r="G3609" s="53"/>
      <c r="H3609" s="53"/>
      <c r="I3609" s="54"/>
      <c r="J3609" s="50"/>
      <c r="K3609" s="54"/>
      <c r="L3609" s="55"/>
      <c r="M3609" s="75"/>
      <c r="N3609" s="75"/>
      <c r="O3609" s="74"/>
      <c r="P3609" s="74"/>
      <c r="Q3609" s="57">
        <f t="shared" si="1331"/>
        <v>0</v>
      </c>
      <c r="R3609" s="74"/>
      <c r="S3609" s="53">
        <f t="shared" si="1332"/>
        <v>0</v>
      </c>
      <c r="T3609" s="58"/>
      <c r="U3609" s="58"/>
      <c r="V3609" s="53">
        <f t="shared" si="1333"/>
        <v>0</v>
      </c>
      <c r="W3609" s="75"/>
      <c r="X3609" s="76"/>
    </row>
    <row r="3610" spans="1:24" s="35" customFormat="1" ht="15.75" x14ac:dyDescent="0.25">
      <c r="A3610" s="72" t="s">
        <v>301</v>
      </c>
      <c r="B3610" s="44" t="s">
        <v>334</v>
      </c>
      <c r="C3610" s="79" t="s">
        <v>240</v>
      </c>
      <c r="D3610" s="43" t="s">
        <v>244</v>
      </c>
      <c r="E3610" s="53"/>
      <c r="F3610" s="53"/>
      <c r="G3610" s="53"/>
      <c r="H3610" s="53"/>
      <c r="I3610" s="119">
        <f>G3610-F3610</f>
        <v>0</v>
      </c>
      <c r="J3610" s="55" t="e">
        <f>ROUND(I3610/F3610*100,2)</f>
        <v>#DIV/0!</v>
      </c>
      <c r="K3610" s="54">
        <f>G3610-F3610</f>
        <v>0</v>
      </c>
      <c r="L3610" s="55" t="e">
        <f>ROUND(K3610*100/-F3610,2)</f>
        <v>#DIV/0!</v>
      </c>
      <c r="M3610" s="75"/>
      <c r="N3610" s="75"/>
      <c r="O3610" s="74"/>
      <c r="P3610" s="74"/>
      <c r="Q3610" s="57">
        <f t="shared" si="1331"/>
        <v>0</v>
      </c>
      <c r="R3610" s="74"/>
      <c r="S3610" s="53">
        <f t="shared" si="1332"/>
        <v>0</v>
      </c>
      <c r="T3610" s="58"/>
      <c r="U3610" s="58"/>
      <c r="V3610" s="53">
        <f t="shared" si="1333"/>
        <v>0</v>
      </c>
      <c r="W3610" s="75"/>
      <c r="X3610" s="76"/>
    </row>
    <row r="3611" spans="1:24" s="35" customFormat="1" ht="15.75" x14ac:dyDescent="0.25">
      <c r="A3611" s="72" t="s">
        <v>301</v>
      </c>
      <c r="B3611" s="44" t="s">
        <v>334</v>
      </c>
      <c r="C3611" s="79" t="s">
        <v>241</v>
      </c>
      <c r="D3611" s="43" t="s">
        <v>242</v>
      </c>
      <c r="E3611" s="53"/>
      <c r="F3611" s="53">
        <f t="shared" ref="F3611:F3626" si="1336">E3611/12*1</f>
        <v>0</v>
      </c>
      <c r="G3611" s="53"/>
      <c r="H3611" s="53"/>
      <c r="I3611" s="54"/>
      <c r="J3611" s="50"/>
      <c r="K3611" s="54"/>
      <c r="L3611" s="55"/>
      <c r="M3611" s="75"/>
      <c r="N3611" s="75"/>
      <c r="O3611" s="74"/>
      <c r="P3611" s="74"/>
      <c r="Q3611" s="57">
        <f t="shared" si="1331"/>
        <v>0</v>
      </c>
      <c r="R3611" s="74"/>
      <c r="S3611" s="53">
        <f t="shared" si="1332"/>
        <v>0</v>
      </c>
      <c r="T3611" s="58"/>
      <c r="U3611" s="58"/>
      <c r="V3611" s="53">
        <f t="shared" si="1333"/>
        <v>0</v>
      </c>
      <c r="W3611" s="75"/>
      <c r="X3611" s="76"/>
    </row>
    <row r="3612" spans="1:24" s="35" customFormat="1" ht="31.5" x14ac:dyDescent="0.25">
      <c r="A3612" s="72" t="s">
        <v>301</v>
      </c>
      <c r="B3612" s="44" t="s">
        <v>334</v>
      </c>
      <c r="C3612" s="79" t="s">
        <v>245</v>
      </c>
      <c r="D3612" s="43" t="s">
        <v>246</v>
      </c>
      <c r="E3612" s="53"/>
      <c r="F3612" s="53">
        <f t="shared" si="1336"/>
        <v>0</v>
      </c>
      <c r="G3612" s="53"/>
      <c r="H3612" s="53"/>
      <c r="I3612" s="54"/>
      <c r="J3612" s="50"/>
      <c r="K3612" s="54"/>
      <c r="L3612" s="55"/>
      <c r="M3612" s="75"/>
      <c r="N3612" s="75"/>
      <c r="O3612" s="74"/>
      <c r="P3612" s="74"/>
      <c r="Q3612" s="57">
        <f t="shared" si="1331"/>
        <v>0</v>
      </c>
      <c r="R3612" s="74"/>
      <c r="S3612" s="53">
        <f t="shared" si="1332"/>
        <v>0</v>
      </c>
      <c r="T3612" s="58"/>
      <c r="U3612" s="58"/>
      <c r="V3612" s="53">
        <f t="shared" si="1333"/>
        <v>0</v>
      </c>
      <c r="W3612" s="75"/>
      <c r="X3612" s="76"/>
    </row>
    <row r="3613" spans="1:24" s="35" customFormat="1" ht="15.75" x14ac:dyDescent="0.25">
      <c r="A3613" s="72" t="s">
        <v>301</v>
      </c>
      <c r="B3613" s="44" t="s">
        <v>334</v>
      </c>
      <c r="C3613" s="79" t="s">
        <v>247</v>
      </c>
      <c r="D3613" s="43" t="s">
        <v>248</v>
      </c>
      <c r="E3613" s="53"/>
      <c r="F3613" s="53">
        <f t="shared" si="1336"/>
        <v>0</v>
      </c>
      <c r="G3613" s="53"/>
      <c r="H3613" s="53"/>
      <c r="I3613" s="54"/>
      <c r="J3613" s="50"/>
      <c r="K3613" s="54"/>
      <c r="L3613" s="55"/>
      <c r="M3613" s="75"/>
      <c r="N3613" s="75"/>
      <c r="O3613" s="74"/>
      <c r="P3613" s="74"/>
      <c r="Q3613" s="57">
        <f t="shared" si="1331"/>
        <v>0</v>
      </c>
      <c r="R3613" s="74"/>
      <c r="S3613" s="53">
        <f t="shared" si="1332"/>
        <v>0</v>
      </c>
      <c r="T3613" s="58"/>
      <c r="U3613" s="58"/>
      <c r="V3613" s="53">
        <f t="shared" si="1333"/>
        <v>0</v>
      </c>
      <c r="W3613" s="75"/>
      <c r="X3613" s="76"/>
    </row>
    <row r="3614" spans="1:24" s="35" customFormat="1" ht="31.5" x14ac:dyDescent="0.25">
      <c r="A3614" s="72" t="s">
        <v>301</v>
      </c>
      <c r="B3614" s="44" t="s">
        <v>334</v>
      </c>
      <c r="C3614" s="79" t="s">
        <v>249</v>
      </c>
      <c r="D3614" s="43" t="s">
        <v>250</v>
      </c>
      <c r="E3614" s="53"/>
      <c r="F3614" s="53">
        <f t="shared" si="1336"/>
        <v>0</v>
      </c>
      <c r="G3614" s="53"/>
      <c r="H3614" s="53"/>
      <c r="I3614" s="54"/>
      <c r="J3614" s="50"/>
      <c r="K3614" s="54"/>
      <c r="L3614" s="55"/>
      <c r="M3614" s="75"/>
      <c r="N3614" s="75"/>
      <c r="O3614" s="74"/>
      <c r="P3614" s="74"/>
      <c r="Q3614" s="57">
        <f t="shared" si="1331"/>
        <v>0</v>
      </c>
      <c r="R3614" s="74"/>
      <c r="S3614" s="53">
        <f t="shared" si="1332"/>
        <v>0</v>
      </c>
      <c r="T3614" s="58"/>
      <c r="U3614" s="58"/>
      <c r="V3614" s="53">
        <f t="shared" si="1333"/>
        <v>0</v>
      </c>
      <c r="W3614" s="75"/>
      <c r="X3614" s="76"/>
    </row>
    <row r="3615" spans="1:24" s="35" customFormat="1" ht="15.75" x14ac:dyDescent="0.25">
      <c r="A3615" s="72" t="s">
        <v>301</v>
      </c>
      <c r="B3615" s="44" t="s">
        <v>334</v>
      </c>
      <c r="C3615" s="79" t="s">
        <v>251</v>
      </c>
      <c r="D3615" s="43" t="s">
        <v>260</v>
      </c>
      <c r="E3615" s="53"/>
      <c r="F3615" s="53">
        <f t="shared" si="1336"/>
        <v>0</v>
      </c>
      <c r="G3615" s="53"/>
      <c r="H3615" s="53"/>
      <c r="I3615" s="54"/>
      <c r="J3615" s="50"/>
      <c r="K3615" s="54"/>
      <c r="L3615" s="55"/>
      <c r="M3615" s="75"/>
      <c r="N3615" s="75"/>
      <c r="O3615" s="74"/>
      <c r="P3615" s="74"/>
      <c r="Q3615" s="57">
        <f t="shared" si="1331"/>
        <v>0</v>
      </c>
      <c r="R3615" s="74"/>
      <c r="S3615" s="53">
        <f t="shared" si="1332"/>
        <v>0</v>
      </c>
      <c r="T3615" s="58"/>
      <c r="U3615" s="58"/>
      <c r="V3615" s="53">
        <f t="shared" si="1333"/>
        <v>0</v>
      </c>
      <c r="W3615" s="75"/>
      <c r="X3615" s="76"/>
    </row>
    <row r="3616" spans="1:24" s="35" customFormat="1" ht="15.75" x14ac:dyDescent="0.25">
      <c r="A3616" s="72" t="s">
        <v>301</v>
      </c>
      <c r="B3616" s="44" t="s">
        <v>334</v>
      </c>
      <c r="C3616" s="79" t="s">
        <v>252</v>
      </c>
      <c r="D3616" s="43" t="s">
        <v>253</v>
      </c>
      <c r="E3616" s="53"/>
      <c r="F3616" s="53">
        <f t="shared" si="1336"/>
        <v>0</v>
      </c>
      <c r="G3616" s="53"/>
      <c r="H3616" s="53"/>
      <c r="I3616" s="54"/>
      <c r="J3616" s="50"/>
      <c r="K3616" s="54"/>
      <c r="L3616" s="55"/>
      <c r="M3616" s="75"/>
      <c r="N3616" s="75"/>
      <c r="O3616" s="74"/>
      <c r="P3616" s="74"/>
      <c r="Q3616" s="57">
        <f t="shared" si="1331"/>
        <v>0</v>
      </c>
      <c r="R3616" s="74"/>
      <c r="S3616" s="53">
        <f t="shared" si="1332"/>
        <v>0</v>
      </c>
      <c r="T3616" s="58"/>
      <c r="U3616" s="58"/>
      <c r="V3616" s="53">
        <f t="shared" si="1333"/>
        <v>0</v>
      </c>
      <c r="W3616" s="75"/>
      <c r="X3616" s="76"/>
    </row>
    <row r="3617" spans="1:24" s="35" customFormat="1" ht="15.75" x14ac:dyDescent="0.25">
      <c r="A3617" s="72" t="s">
        <v>301</v>
      </c>
      <c r="B3617" s="44" t="s">
        <v>334</v>
      </c>
      <c r="C3617" s="79" t="s">
        <v>254</v>
      </c>
      <c r="D3617" s="43" t="s">
        <v>255</v>
      </c>
      <c r="E3617" s="53"/>
      <c r="F3617" s="53">
        <f t="shared" si="1336"/>
        <v>0</v>
      </c>
      <c r="G3617" s="53"/>
      <c r="H3617" s="53"/>
      <c r="I3617" s="54"/>
      <c r="J3617" s="50"/>
      <c r="K3617" s="54"/>
      <c r="L3617" s="55"/>
      <c r="M3617" s="75"/>
      <c r="N3617" s="75"/>
      <c r="O3617" s="74"/>
      <c r="P3617" s="74"/>
      <c r="Q3617" s="57">
        <f t="shared" si="1331"/>
        <v>0</v>
      </c>
      <c r="R3617" s="74"/>
      <c r="S3617" s="53">
        <f t="shared" si="1332"/>
        <v>0</v>
      </c>
      <c r="T3617" s="58"/>
      <c r="U3617" s="58"/>
      <c r="V3617" s="53">
        <f t="shared" si="1333"/>
        <v>0</v>
      </c>
      <c r="W3617" s="75"/>
      <c r="X3617" s="76"/>
    </row>
    <row r="3618" spans="1:24" s="35" customFormat="1" ht="15.75" x14ac:dyDescent="0.25">
      <c r="A3618" s="72" t="s">
        <v>301</v>
      </c>
      <c r="B3618" s="44" t="s">
        <v>334</v>
      </c>
      <c r="C3618" s="79" t="s">
        <v>256</v>
      </c>
      <c r="D3618" s="43" t="s">
        <v>257</v>
      </c>
      <c r="E3618" s="53"/>
      <c r="F3618" s="53">
        <f t="shared" si="1336"/>
        <v>0</v>
      </c>
      <c r="G3618" s="53"/>
      <c r="H3618" s="53"/>
      <c r="I3618" s="54"/>
      <c r="J3618" s="50"/>
      <c r="K3618" s="54"/>
      <c r="L3618" s="55"/>
      <c r="M3618" s="75"/>
      <c r="N3618" s="75"/>
      <c r="O3618" s="74"/>
      <c r="P3618" s="74"/>
      <c r="Q3618" s="57">
        <f t="shared" si="1331"/>
        <v>0</v>
      </c>
      <c r="R3618" s="74"/>
      <c r="S3618" s="53">
        <f t="shared" si="1332"/>
        <v>0</v>
      </c>
      <c r="T3618" s="58"/>
      <c r="U3618" s="58"/>
      <c r="V3618" s="53">
        <f t="shared" si="1333"/>
        <v>0</v>
      </c>
      <c r="W3618" s="75"/>
      <c r="X3618" s="76"/>
    </row>
    <row r="3619" spans="1:24" s="35" customFormat="1" ht="31.5" x14ac:dyDescent="0.25">
      <c r="A3619" s="72" t="s">
        <v>301</v>
      </c>
      <c r="B3619" s="44" t="s">
        <v>334</v>
      </c>
      <c r="C3619" s="79" t="s">
        <v>258</v>
      </c>
      <c r="D3619" s="43" t="s">
        <v>259</v>
      </c>
      <c r="E3619" s="53"/>
      <c r="F3619" s="53">
        <f t="shared" si="1336"/>
        <v>0</v>
      </c>
      <c r="G3619" s="53"/>
      <c r="H3619" s="53"/>
      <c r="I3619" s="54"/>
      <c r="J3619" s="50"/>
      <c r="K3619" s="54"/>
      <c r="L3619" s="55"/>
      <c r="M3619" s="75"/>
      <c r="N3619" s="75"/>
      <c r="O3619" s="74"/>
      <c r="P3619" s="74"/>
      <c r="Q3619" s="57">
        <f t="shared" si="1331"/>
        <v>0</v>
      </c>
      <c r="R3619" s="74"/>
      <c r="S3619" s="53">
        <f t="shared" si="1332"/>
        <v>0</v>
      </c>
      <c r="T3619" s="58"/>
      <c r="U3619" s="58"/>
      <c r="V3619" s="53">
        <f t="shared" si="1333"/>
        <v>0</v>
      </c>
      <c r="W3619" s="75"/>
      <c r="X3619" s="76"/>
    </row>
    <row r="3620" spans="1:24" s="35" customFormat="1" ht="15.75" x14ac:dyDescent="0.25">
      <c r="A3620" s="72" t="s">
        <v>301</v>
      </c>
      <c r="B3620" s="44" t="s">
        <v>334</v>
      </c>
      <c r="C3620" s="79" t="s">
        <v>261</v>
      </c>
      <c r="D3620" s="43" t="s">
        <v>262</v>
      </c>
      <c r="E3620" s="53"/>
      <c r="F3620" s="53">
        <f t="shared" si="1336"/>
        <v>0</v>
      </c>
      <c r="G3620" s="53"/>
      <c r="H3620" s="53"/>
      <c r="I3620" s="54"/>
      <c r="J3620" s="50"/>
      <c r="K3620" s="54"/>
      <c r="L3620" s="55"/>
      <c r="M3620" s="75"/>
      <c r="N3620" s="75"/>
      <c r="O3620" s="74"/>
      <c r="P3620" s="74"/>
      <c r="Q3620" s="57">
        <f t="shared" si="1331"/>
        <v>0</v>
      </c>
      <c r="R3620" s="74"/>
      <c r="S3620" s="53">
        <f t="shared" si="1332"/>
        <v>0</v>
      </c>
      <c r="T3620" s="58"/>
      <c r="U3620" s="58"/>
      <c r="V3620" s="53">
        <f t="shared" si="1333"/>
        <v>0</v>
      </c>
      <c r="W3620" s="75"/>
      <c r="X3620" s="76"/>
    </row>
    <row r="3621" spans="1:24" s="35" customFormat="1" ht="47.25" x14ac:dyDescent="0.25">
      <c r="A3621" s="72" t="s">
        <v>301</v>
      </c>
      <c r="B3621" s="44" t="s">
        <v>334</v>
      </c>
      <c r="C3621" s="79" t="s">
        <v>263</v>
      </c>
      <c r="D3621" s="43" t="s">
        <v>264</v>
      </c>
      <c r="E3621" s="53"/>
      <c r="F3621" s="53">
        <f t="shared" si="1336"/>
        <v>0</v>
      </c>
      <c r="G3621" s="53"/>
      <c r="H3621" s="53"/>
      <c r="I3621" s="54"/>
      <c r="J3621" s="50"/>
      <c r="K3621" s="54"/>
      <c r="L3621" s="55"/>
      <c r="M3621" s="75"/>
      <c r="N3621" s="75"/>
      <c r="O3621" s="74"/>
      <c r="P3621" s="74"/>
      <c r="Q3621" s="57">
        <f t="shared" si="1331"/>
        <v>0</v>
      </c>
      <c r="R3621" s="74"/>
      <c r="S3621" s="53">
        <f t="shared" si="1332"/>
        <v>0</v>
      </c>
      <c r="T3621" s="58"/>
      <c r="U3621" s="58"/>
      <c r="V3621" s="53">
        <f t="shared" si="1333"/>
        <v>0</v>
      </c>
      <c r="W3621" s="75"/>
      <c r="X3621" s="76"/>
    </row>
    <row r="3622" spans="1:24" s="35" customFormat="1" ht="15.75" x14ac:dyDescent="0.25">
      <c r="A3622" s="72" t="s">
        <v>301</v>
      </c>
      <c r="B3622" s="44" t="s">
        <v>334</v>
      </c>
      <c r="C3622" s="79" t="s">
        <v>265</v>
      </c>
      <c r="D3622" s="43" t="s">
        <v>266</v>
      </c>
      <c r="E3622" s="53"/>
      <c r="F3622" s="53">
        <f t="shared" si="1336"/>
        <v>0</v>
      </c>
      <c r="G3622" s="53"/>
      <c r="H3622" s="53"/>
      <c r="I3622" s="54"/>
      <c r="J3622" s="50"/>
      <c r="K3622" s="54"/>
      <c r="L3622" s="55"/>
      <c r="M3622" s="75"/>
      <c r="N3622" s="75"/>
      <c r="O3622" s="74"/>
      <c r="P3622" s="74"/>
      <c r="Q3622" s="57">
        <f t="shared" si="1331"/>
        <v>0</v>
      </c>
      <c r="R3622" s="74"/>
      <c r="S3622" s="53">
        <f t="shared" si="1332"/>
        <v>0</v>
      </c>
      <c r="T3622" s="58"/>
      <c r="U3622" s="58"/>
      <c r="V3622" s="53">
        <f t="shared" si="1333"/>
        <v>0</v>
      </c>
      <c r="W3622" s="75"/>
      <c r="X3622" s="76"/>
    </row>
    <row r="3623" spans="1:24" s="35" customFormat="1" ht="31.5" x14ac:dyDescent="0.25">
      <c r="A3623" s="72" t="s">
        <v>301</v>
      </c>
      <c r="B3623" s="44" t="s">
        <v>334</v>
      </c>
      <c r="C3623" s="79" t="s">
        <v>267</v>
      </c>
      <c r="D3623" s="43" t="s">
        <v>268</v>
      </c>
      <c r="E3623" s="53"/>
      <c r="F3623" s="53">
        <f t="shared" si="1336"/>
        <v>0</v>
      </c>
      <c r="G3623" s="53"/>
      <c r="H3623" s="53"/>
      <c r="I3623" s="54"/>
      <c r="J3623" s="50"/>
      <c r="K3623" s="54"/>
      <c r="L3623" s="55"/>
      <c r="M3623" s="75"/>
      <c r="N3623" s="75"/>
      <c r="O3623" s="74"/>
      <c r="P3623" s="74"/>
      <c r="Q3623" s="57">
        <f t="shared" si="1331"/>
        <v>0</v>
      </c>
      <c r="R3623" s="74"/>
      <c r="S3623" s="53">
        <f t="shared" si="1332"/>
        <v>0</v>
      </c>
      <c r="T3623" s="58"/>
      <c r="U3623" s="58"/>
      <c r="V3623" s="53">
        <f t="shared" si="1333"/>
        <v>0</v>
      </c>
      <c r="W3623" s="75"/>
      <c r="X3623" s="76"/>
    </row>
    <row r="3624" spans="1:24" s="35" customFormat="1" ht="15.75" x14ac:dyDescent="0.25">
      <c r="A3624" s="72" t="s">
        <v>301</v>
      </c>
      <c r="B3624" s="44" t="s">
        <v>334</v>
      </c>
      <c r="C3624" s="79" t="s">
        <v>269</v>
      </c>
      <c r="D3624" s="43" t="s">
        <v>270</v>
      </c>
      <c r="E3624" s="53"/>
      <c r="F3624" s="53">
        <f t="shared" si="1336"/>
        <v>0</v>
      </c>
      <c r="G3624" s="53"/>
      <c r="H3624" s="53"/>
      <c r="I3624" s="54"/>
      <c r="J3624" s="50"/>
      <c r="K3624" s="54"/>
      <c r="L3624" s="55"/>
      <c r="M3624" s="75"/>
      <c r="N3624" s="75"/>
      <c r="O3624" s="74"/>
      <c r="P3624" s="74"/>
      <c r="Q3624" s="57">
        <f t="shared" si="1331"/>
        <v>0</v>
      </c>
      <c r="R3624" s="74"/>
      <c r="S3624" s="53">
        <f t="shared" si="1332"/>
        <v>0</v>
      </c>
      <c r="T3624" s="58"/>
      <c r="U3624" s="58"/>
      <c r="V3624" s="53">
        <f t="shared" si="1333"/>
        <v>0</v>
      </c>
      <c r="W3624" s="75"/>
      <c r="X3624" s="76"/>
    </row>
    <row r="3625" spans="1:24" s="35" customFormat="1" ht="31.5" x14ac:dyDescent="0.25">
      <c r="A3625" s="72" t="s">
        <v>301</v>
      </c>
      <c r="B3625" s="44" t="s">
        <v>334</v>
      </c>
      <c r="C3625" s="79" t="s">
        <v>271</v>
      </c>
      <c r="D3625" s="43" t="s">
        <v>272</v>
      </c>
      <c r="E3625" s="53"/>
      <c r="F3625" s="53">
        <f t="shared" si="1336"/>
        <v>0</v>
      </c>
      <c r="G3625" s="53"/>
      <c r="H3625" s="53"/>
      <c r="I3625" s="54"/>
      <c r="J3625" s="50"/>
      <c r="K3625" s="54"/>
      <c r="L3625" s="55"/>
      <c r="M3625" s="75"/>
      <c r="N3625" s="75"/>
      <c r="O3625" s="74"/>
      <c r="P3625" s="74"/>
      <c r="Q3625" s="57">
        <f t="shared" si="1331"/>
        <v>0</v>
      </c>
      <c r="R3625" s="74"/>
      <c r="S3625" s="53">
        <f t="shared" si="1332"/>
        <v>0</v>
      </c>
      <c r="T3625" s="58"/>
      <c r="U3625" s="58"/>
      <c r="V3625" s="53">
        <f t="shared" si="1333"/>
        <v>0</v>
      </c>
      <c r="W3625" s="75"/>
      <c r="X3625" s="76"/>
    </row>
    <row r="3626" spans="1:24" s="35" customFormat="1" ht="15.75" x14ac:dyDescent="0.25">
      <c r="A3626" s="72" t="s">
        <v>301</v>
      </c>
      <c r="B3626" s="44" t="s">
        <v>334</v>
      </c>
      <c r="C3626" s="79" t="s">
        <v>273</v>
      </c>
      <c r="D3626" s="43" t="s">
        <v>274</v>
      </c>
      <c r="E3626" s="53"/>
      <c r="F3626" s="53">
        <f t="shared" si="1336"/>
        <v>0</v>
      </c>
      <c r="G3626" s="53"/>
      <c r="H3626" s="53"/>
      <c r="I3626" s="54"/>
      <c r="J3626" s="50"/>
      <c r="K3626" s="54"/>
      <c r="L3626" s="55"/>
      <c r="M3626" s="75"/>
      <c r="N3626" s="75"/>
      <c r="O3626" s="74"/>
      <c r="P3626" s="74"/>
      <c r="Q3626" s="57">
        <f t="shared" si="1331"/>
        <v>0</v>
      </c>
      <c r="R3626" s="74"/>
      <c r="S3626" s="53">
        <f t="shared" si="1332"/>
        <v>0</v>
      </c>
      <c r="T3626" s="58"/>
      <c r="U3626" s="58"/>
      <c r="V3626" s="53">
        <f t="shared" si="1333"/>
        <v>0</v>
      </c>
      <c r="W3626" s="75"/>
      <c r="X3626" s="76"/>
    </row>
    <row r="3627" spans="1:24" s="35" customFormat="1" ht="31.5" x14ac:dyDescent="0.25">
      <c r="A3627" s="72" t="s">
        <v>301</v>
      </c>
      <c r="B3627" s="44" t="s">
        <v>334</v>
      </c>
      <c r="C3627" s="79" t="s">
        <v>275</v>
      </c>
      <c r="D3627" s="43" t="s">
        <v>276</v>
      </c>
      <c r="E3627" s="74"/>
      <c r="F3627" s="74"/>
      <c r="G3627" s="74"/>
      <c r="H3627" s="74"/>
      <c r="I3627" s="54"/>
      <c r="J3627" s="50"/>
      <c r="K3627" s="54"/>
      <c r="L3627" s="55"/>
      <c r="M3627" s="75"/>
      <c r="N3627" s="75"/>
      <c r="O3627" s="74"/>
      <c r="P3627" s="74"/>
      <c r="Q3627" s="57">
        <f t="shared" si="1331"/>
        <v>0</v>
      </c>
      <c r="R3627" s="74"/>
      <c r="S3627" s="53">
        <f t="shared" si="1332"/>
        <v>0</v>
      </c>
      <c r="T3627" s="58"/>
      <c r="U3627" s="58"/>
      <c r="V3627" s="53">
        <f t="shared" si="1333"/>
        <v>0</v>
      </c>
      <c r="W3627" s="75"/>
      <c r="X3627" s="76"/>
    </row>
    <row r="3628" spans="1:24" s="35" customFormat="1" ht="15.75" x14ac:dyDescent="0.25">
      <c r="A3628" s="72" t="s">
        <v>301</v>
      </c>
      <c r="B3628" s="44" t="s">
        <v>334</v>
      </c>
      <c r="C3628" s="37" t="s">
        <v>352</v>
      </c>
      <c r="D3628" s="43" t="s">
        <v>350</v>
      </c>
      <c r="E3628" s="53"/>
      <c r="F3628" s="53">
        <f>E3628/12*1</f>
        <v>0</v>
      </c>
      <c r="G3628" s="53"/>
      <c r="H3628" s="53"/>
      <c r="I3628" s="54"/>
      <c r="J3628" s="50"/>
      <c r="K3628" s="54"/>
      <c r="L3628" s="55"/>
      <c r="M3628" s="75"/>
      <c r="N3628" s="75"/>
      <c r="O3628" s="74"/>
      <c r="P3628" s="74"/>
      <c r="Q3628" s="57"/>
      <c r="R3628" s="74"/>
      <c r="S3628" s="53"/>
      <c r="T3628" s="58"/>
      <c r="U3628" s="58"/>
      <c r="V3628" s="53"/>
      <c r="W3628" s="75"/>
      <c r="X3628" s="76"/>
    </row>
    <row r="3629" spans="1:24" s="35" customFormat="1" ht="15.75" x14ac:dyDescent="0.25">
      <c r="A3629" s="72" t="s">
        <v>301</v>
      </c>
      <c r="B3629" s="44" t="s">
        <v>334</v>
      </c>
      <c r="C3629" s="37" t="s">
        <v>353</v>
      </c>
      <c r="D3629" s="38" t="s">
        <v>354</v>
      </c>
      <c r="E3629" s="53"/>
      <c r="F3629" s="99">
        <f>E3629/12*1</f>
        <v>0</v>
      </c>
      <c r="G3629" s="74"/>
      <c r="H3629" s="74"/>
      <c r="I3629" s="54"/>
      <c r="J3629" s="50"/>
      <c r="K3629" s="54"/>
      <c r="L3629" s="55"/>
      <c r="M3629" s="75"/>
      <c r="N3629" s="75"/>
      <c r="O3629" s="74"/>
      <c r="P3629" s="74"/>
      <c r="Q3629" s="57">
        <f>O3629-P3629</f>
        <v>0</v>
      </c>
      <c r="R3629" s="74"/>
      <c r="S3629" s="53">
        <f>ROUND(R3629/12*3,0)</f>
        <v>0</v>
      </c>
      <c r="T3629" s="58"/>
      <c r="U3629" s="58"/>
      <c r="V3629" s="53">
        <f>T3629-U3629</f>
        <v>0</v>
      </c>
      <c r="W3629" s="75"/>
      <c r="X3629" s="76"/>
    </row>
    <row r="3630" spans="1:24" s="35" customFormat="1" ht="15.75" x14ac:dyDescent="0.25">
      <c r="A3630" s="72" t="s">
        <v>301</v>
      </c>
      <c r="B3630" s="44" t="s">
        <v>334</v>
      </c>
      <c r="C3630" s="37" t="s">
        <v>359</v>
      </c>
      <c r="D3630" s="43" t="s">
        <v>318</v>
      </c>
      <c r="E3630" s="53"/>
      <c r="F3630" s="99">
        <f>E3630/12*1</f>
        <v>0</v>
      </c>
      <c r="G3630" s="74"/>
      <c r="H3630" s="74"/>
      <c r="I3630" s="54"/>
      <c r="J3630" s="50"/>
      <c r="K3630" s="54"/>
      <c r="L3630" s="55"/>
      <c r="M3630" s="75"/>
      <c r="N3630" s="75"/>
      <c r="O3630" s="74"/>
      <c r="P3630" s="74"/>
      <c r="Q3630" s="57"/>
      <c r="R3630" s="74"/>
      <c r="S3630" s="53"/>
      <c r="T3630" s="58"/>
      <c r="U3630" s="58"/>
      <c r="V3630" s="53"/>
      <c r="W3630" s="75"/>
      <c r="X3630" s="76"/>
    </row>
    <row r="3631" spans="1:24" s="35" customFormat="1" ht="15.75" x14ac:dyDescent="0.25">
      <c r="A3631" s="72" t="s">
        <v>301</v>
      </c>
      <c r="B3631" s="44" t="s">
        <v>334</v>
      </c>
      <c r="C3631" s="37" t="s">
        <v>379</v>
      </c>
      <c r="D3631" s="39" t="s">
        <v>360</v>
      </c>
      <c r="E3631" s="53"/>
      <c r="F3631" s="99">
        <f>E3631/12*1</f>
        <v>0</v>
      </c>
      <c r="G3631" s="74"/>
      <c r="H3631" s="74"/>
      <c r="I3631" s="54"/>
      <c r="J3631" s="50"/>
      <c r="K3631" s="54"/>
      <c r="L3631" s="55"/>
      <c r="M3631" s="75"/>
      <c r="N3631" s="75"/>
      <c r="O3631" s="74"/>
      <c r="P3631" s="74"/>
      <c r="Q3631" s="57"/>
      <c r="R3631" s="74"/>
      <c r="S3631" s="53"/>
      <c r="T3631" s="58"/>
      <c r="U3631" s="58"/>
      <c r="V3631" s="53"/>
      <c r="W3631" s="75"/>
      <c r="X3631" s="76"/>
    </row>
    <row r="3632" spans="1:24" s="35" customFormat="1" ht="15.75" x14ac:dyDescent="0.25">
      <c r="A3632" s="72" t="s">
        <v>301</v>
      </c>
      <c r="B3632" s="44" t="s">
        <v>334</v>
      </c>
      <c r="C3632" s="37" t="s">
        <v>372</v>
      </c>
      <c r="D3632" s="117" t="s">
        <v>375</v>
      </c>
      <c r="E3632" s="53">
        <v>17453</v>
      </c>
      <c r="F3632" s="53">
        <f t="shared" ref="F3632:F3633" si="1337">ROUND(E3632/12*7,0)</f>
        <v>10181</v>
      </c>
      <c r="G3632" s="59">
        <v>2886.59</v>
      </c>
      <c r="H3632" s="99">
        <v>2685</v>
      </c>
      <c r="I3632" s="119"/>
      <c r="J3632" s="55"/>
      <c r="K3632" s="54">
        <f t="shared" ref="K3632:K3633" si="1338">G3632-F3632</f>
        <v>-7294.41</v>
      </c>
      <c r="L3632" s="55">
        <f t="shared" ref="L3632:L3633" si="1339">ROUND(K3632*100/-F3632,2)</f>
        <v>71.650000000000006</v>
      </c>
      <c r="M3632" s="75"/>
      <c r="N3632" s="75"/>
      <c r="O3632" s="74"/>
      <c r="P3632" s="74"/>
      <c r="Q3632" s="57"/>
      <c r="R3632" s="74"/>
      <c r="S3632" s="53"/>
      <c r="T3632" s="53"/>
      <c r="U3632" s="53"/>
      <c r="V3632" s="53"/>
      <c r="W3632" s="75"/>
      <c r="X3632" s="76"/>
    </row>
    <row r="3633" spans="1:27" s="35" customFormat="1" ht="31.5" x14ac:dyDescent="0.25">
      <c r="A3633" s="72" t="s">
        <v>301</v>
      </c>
      <c r="B3633" s="44" t="s">
        <v>334</v>
      </c>
      <c r="C3633" s="37" t="s">
        <v>373</v>
      </c>
      <c r="D3633" s="117" t="s">
        <v>374</v>
      </c>
      <c r="E3633" s="53">
        <v>1900</v>
      </c>
      <c r="F3633" s="53">
        <f t="shared" si="1337"/>
        <v>1108</v>
      </c>
      <c r="G3633" s="59">
        <v>600</v>
      </c>
      <c r="H3633" s="99">
        <v>600</v>
      </c>
      <c r="I3633" s="119"/>
      <c r="J3633" s="55"/>
      <c r="K3633" s="54">
        <f t="shared" si="1338"/>
        <v>-508</v>
      </c>
      <c r="L3633" s="55">
        <f t="shared" si="1339"/>
        <v>45.85</v>
      </c>
      <c r="M3633" s="75"/>
      <c r="N3633" s="75"/>
      <c r="O3633" s="74"/>
      <c r="P3633" s="74"/>
      <c r="Q3633" s="57"/>
      <c r="R3633" s="74"/>
      <c r="S3633" s="53"/>
      <c r="T3633" s="53"/>
      <c r="U3633" s="53"/>
      <c r="V3633" s="53"/>
      <c r="W3633" s="75"/>
      <c r="X3633" s="76"/>
    </row>
    <row r="3634" spans="1:27" s="35" customFormat="1" ht="15.75" x14ac:dyDescent="0.25">
      <c r="A3634" s="72" t="s">
        <v>301</v>
      </c>
      <c r="B3634" s="44" t="s">
        <v>334</v>
      </c>
      <c r="C3634" s="98" t="s">
        <v>386</v>
      </c>
      <c r="D3634" s="117" t="s">
        <v>387</v>
      </c>
      <c r="E3634" s="53">
        <v>61187</v>
      </c>
      <c r="F3634" s="53">
        <v>61187</v>
      </c>
      <c r="G3634" s="53">
        <v>61187</v>
      </c>
      <c r="H3634" s="53">
        <v>61187</v>
      </c>
      <c r="I3634" s="119">
        <f>G3634-F3634</f>
        <v>0</v>
      </c>
      <c r="J3634" s="55">
        <f>ROUND(I3634/F3634*100,2)</f>
        <v>0</v>
      </c>
      <c r="K3634" s="54">
        <f>G3634-F3634</f>
        <v>0</v>
      </c>
      <c r="L3634" s="55">
        <f>ROUND(K3634*100/-F3634,2)</f>
        <v>0</v>
      </c>
      <c r="M3634" s="75"/>
      <c r="N3634" s="75"/>
      <c r="O3634" s="74"/>
      <c r="P3634" s="74"/>
      <c r="Q3634" s="57"/>
      <c r="R3634" s="74"/>
      <c r="S3634" s="53"/>
      <c r="T3634" s="53"/>
      <c r="U3634" s="53"/>
      <c r="V3634" s="53"/>
      <c r="W3634" s="75"/>
      <c r="X3634" s="76"/>
    </row>
    <row r="3635" spans="1:27" s="77" customFormat="1" ht="15.75" x14ac:dyDescent="0.25">
      <c r="A3635" s="100" t="s">
        <v>302</v>
      </c>
      <c r="B3635" s="100" t="s">
        <v>335</v>
      </c>
      <c r="C3635" s="108" t="s">
        <v>102</v>
      </c>
      <c r="D3635" s="102" t="s">
        <v>21</v>
      </c>
      <c r="E3635" s="109">
        <f>E3636+E3675</f>
        <v>4686553</v>
      </c>
      <c r="F3635" s="109">
        <f>F3636+F3675</f>
        <v>2739081.59</v>
      </c>
      <c r="G3635" s="109">
        <f>G3636+G3675</f>
        <v>2833327.91</v>
      </c>
      <c r="H3635" s="109">
        <f>H3636+H3675</f>
        <v>2603796</v>
      </c>
      <c r="I3635" s="127">
        <f>I3636+I3675</f>
        <v>198123.83000000007</v>
      </c>
      <c r="J3635" s="104">
        <f>ROUND(I3635/F3635*100,2)</f>
        <v>7.23</v>
      </c>
      <c r="K3635" s="127">
        <f>K3636+K3675</f>
        <v>-107544.51000000001</v>
      </c>
      <c r="L3635" s="106">
        <f>ROUND(K3635*100/-F3635,2)</f>
        <v>3.93</v>
      </c>
      <c r="M3635" s="109">
        <f t="shared" ref="M3635:V3635" si="1340">M3636+M3675</f>
        <v>351397</v>
      </c>
      <c r="N3635" s="109">
        <f t="shared" si="1340"/>
        <v>204981.58</v>
      </c>
      <c r="O3635" s="109">
        <f t="shared" si="1340"/>
        <v>195870</v>
      </c>
      <c r="P3635" s="109">
        <f t="shared" si="1340"/>
        <v>181950</v>
      </c>
      <c r="Q3635" s="127">
        <f t="shared" si="1340"/>
        <v>13920</v>
      </c>
      <c r="R3635" s="109">
        <f t="shared" si="1340"/>
        <v>1680</v>
      </c>
      <c r="S3635" s="103">
        <f t="shared" si="1340"/>
        <v>980</v>
      </c>
      <c r="T3635" s="103">
        <f t="shared" si="1340"/>
        <v>1039</v>
      </c>
      <c r="U3635" s="103">
        <f t="shared" si="1340"/>
        <v>974</v>
      </c>
      <c r="V3635" s="103">
        <f t="shared" si="1340"/>
        <v>65</v>
      </c>
      <c r="W3635" s="107">
        <v>190</v>
      </c>
      <c r="X3635" s="80"/>
    </row>
    <row r="3636" spans="1:27" s="77" customFormat="1" ht="15.75" x14ac:dyDescent="0.25">
      <c r="A3636" s="72" t="s">
        <v>302</v>
      </c>
      <c r="B3636" s="21">
        <v>1</v>
      </c>
      <c r="C3636" s="73" t="s">
        <v>102</v>
      </c>
      <c r="D3636" s="27" t="s">
        <v>22</v>
      </c>
      <c r="E3636" s="52">
        <f>E3637+E3643+E3657</f>
        <v>4671281</v>
      </c>
      <c r="F3636" s="52">
        <f>F3637+F3643+F3657</f>
        <v>2724916.59</v>
      </c>
      <c r="G3636" s="52">
        <f>G3637+G3643+G3657</f>
        <v>2820269.91</v>
      </c>
      <c r="H3636" s="52">
        <f>H3637+H3643+H3657</f>
        <v>2590738</v>
      </c>
      <c r="I3636" s="124">
        <f>I3637+I3643+I3657</f>
        <v>198123.83000000007</v>
      </c>
      <c r="J3636" s="50">
        <f>ROUND(I3636/F3636*100,2)</f>
        <v>7.27</v>
      </c>
      <c r="K3636" s="124">
        <f>K3637+K3643+K3657</f>
        <v>-106437.51000000001</v>
      </c>
      <c r="L3636" s="52" t="e">
        <f>L3637+L3643+L3657</f>
        <v>#DIV/0!</v>
      </c>
      <c r="M3636" s="49">
        <v>351397</v>
      </c>
      <c r="N3636" s="49">
        <f>ROUND(M3636/12*7,2)</f>
        <v>204981.58</v>
      </c>
      <c r="O3636" s="52">
        <f t="shared" ref="O3636:V3636" si="1341">O3637+O3643+O3657</f>
        <v>195870</v>
      </c>
      <c r="P3636" s="52">
        <f t="shared" si="1341"/>
        <v>181950</v>
      </c>
      <c r="Q3636" s="124">
        <f t="shared" si="1341"/>
        <v>13920</v>
      </c>
      <c r="R3636" s="52">
        <f t="shared" si="1341"/>
        <v>1680</v>
      </c>
      <c r="S3636" s="52">
        <f t="shared" si="1341"/>
        <v>980</v>
      </c>
      <c r="T3636" s="59">
        <f t="shared" si="1341"/>
        <v>1039</v>
      </c>
      <c r="U3636" s="59">
        <f t="shared" si="1341"/>
        <v>974</v>
      </c>
      <c r="V3636" s="59">
        <f t="shared" si="1341"/>
        <v>65</v>
      </c>
      <c r="W3636" s="75"/>
      <c r="X3636" s="82"/>
    </row>
    <row r="3637" spans="1:27" s="77" customFormat="1" ht="15.75" x14ac:dyDescent="0.25">
      <c r="A3637" s="72" t="s">
        <v>302</v>
      </c>
      <c r="B3637" s="33" t="s">
        <v>329</v>
      </c>
      <c r="C3637" s="73" t="s">
        <v>102</v>
      </c>
      <c r="D3637" s="32" t="s">
        <v>23</v>
      </c>
      <c r="E3637" s="83">
        <f t="shared" ref="E3637:L3637" si="1342">SUM(E3638:E3642)</f>
        <v>452767</v>
      </c>
      <c r="F3637" s="83">
        <f t="shared" si="1342"/>
        <v>264117</v>
      </c>
      <c r="G3637" s="83">
        <f t="shared" si="1342"/>
        <v>264117</v>
      </c>
      <c r="H3637" s="83">
        <f t="shared" si="1342"/>
        <v>264117</v>
      </c>
      <c r="I3637" s="128">
        <f t="shared" si="1342"/>
        <v>0</v>
      </c>
      <c r="J3637" s="128">
        <f t="shared" si="1342"/>
        <v>0</v>
      </c>
      <c r="K3637" s="128">
        <f t="shared" si="1342"/>
        <v>0</v>
      </c>
      <c r="L3637" s="49">
        <f t="shared" si="1342"/>
        <v>0</v>
      </c>
      <c r="M3637" s="83"/>
      <c r="N3637" s="83"/>
      <c r="O3637" s="52">
        <f t="shared" ref="O3637:V3637" si="1343">SUM(O3638:O3642)</f>
        <v>0</v>
      </c>
      <c r="P3637" s="52">
        <f t="shared" si="1343"/>
        <v>0</v>
      </c>
      <c r="Q3637" s="124">
        <f t="shared" si="1343"/>
        <v>0</v>
      </c>
      <c r="R3637" s="52">
        <f t="shared" si="1343"/>
        <v>0</v>
      </c>
      <c r="S3637" s="52">
        <f t="shared" si="1343"/>
        <v>0</v>
      </c>
      <c r="T3637" s="52">
        <f t="shared" si="1343"/>
        <v>0</v>
      </c>
      <c r="U3637" s="49">
        <f t="shared" si="1343"/>
        <v>0</v>
      </c>
      <c r="V3637" s="49">
        <f t="shared" si="1343"/>
        <v>0</v>
      </c>
      <c r="W3637" s="83"/>
      <c r="X3637" s="82"/>
    </row>
    <row r="3638" spans="1:27" s="77" customFormat="1" ht="15.75" x14ac:dyDescent="0.25">
      <c r="A3638" s="72" t="s">
        <v>302</v>
      </c>
      <c r="B3638" s="33" t="s">
        <v>329</v>
      </c>
      <c r="C3638" s="73" t="s">
        <v>73</v>
      </c>
      <c r="D3638" s="34" t="s">
        <v>106</v>
      </c>
      <c r="E3638" s="53"/>
      <c r="F3638" s="99"/>
      <c r="G3638" s="53"/>
      <c r="H3638" s="99"/>
      <c r="I3638" s="54"/>
      <c r="J3638" s="50"/>
      <c r="K3638" s="54"/>
      <c r="L3638" s="55"/>
      <c r="M3638" s="74"/>
      <c r="N3638" s="74"/>
      <c r="O3638" s="74"/>
      <c r="P3638" s="74"/>
      <c r="Q3638" s="57">
        <f>O3638-P3638</f>
        <v>0</v>
      </c>
      <c r="R3638" s="74"/>
      <c r="S3638" s="53">
        <f>ROUND(R3638/12*3,0)</f>
        <v>0</v>
      </c>
      <c r="T3638" s="53"/>
      <c r="U3638" s="53"/>
      <c r="V3638" s="53">
        <f>T3638-U3638</f>
        <v>0</v>
      </c>
      <c r="W3638" s="74"/>
      <c r="X3638" s="76"/>
      <c r="Z3638" s="176"/>
      <c r="AA3638" s="176"/>
    </row>
    <row r="3639" spans="1:27" s="81" customFormat="1" ht="29.25" customHeight="1" x14ac:dyDescent="0.25">
      <c r="A3639" s="72" t="s">
        <v>302</v>
      </c>
      <c r="B3639" s="33" t="s">
        <v>329</v>
      </c>
      <c r="C3639" s="73" t="s">
        <v>74</v>
      </c>
      <c r="D3639" s="116" t="s">
        <v>104</v>
      </c>
      <c r="E3639" s="53">
        <v>442525</v>
      </c>
      <c r="F3639" s="53">
        <f>36877*7</f>
        <v>258139</v>
      </c>
      <c r="G3639" s="99">
        <v>258139</v>
      </c>
      <c r="H3639" s="99">
        <v>258139</v>
      </c>
      <c r="I3639" s="119"/>
      <c r="J3639" s="55"/>
      <c r="K3639" s="54"/>
      <c r="L3639" s="55"/>
      <c r="M3639" s="75"/>
      <c r="N3639" s="75"/>
      <c r="O3639" s="74"/>
      <c r="P3639" s="74"/>
      <c r="Q3639" s="59">
        <f>O3639-P3639</f>
        <v>0</v>
      </c>
      <c r="R3639" s="74"/>
      <c r="S3639" s="53">
        <f>ROUND(R3639/12*3,0)</f>
        <v>0</v>
      </c>
      <c r="T3639" s="53"/>
      <c r="U3639" s="53"/>
      <c r="V3639" s="53">
        <f>T3639-U3639</f>
        <v>0</v>
      </c>
      <c r="W3639" s="75"/>
      <c r="X3639" s="76"/>
    </row>
    <row r="3640" spans="1:27" s="81" customFormat="1" ht="26.25" customHeight="1" x14ac:dyDescent="0.25">
      <c r="A3640" s="72" t="s">
        <v>302</v>
      </c>
      <c r="B3640" s="33" t="s">
        <v>329</v>
      </c>
      <c r="C3640" s="73" t="s">
        <v>74</v>
      </c>
      <c r="D3640" s="116" t="s">
        <v>105</v>
      </c>
      <c r="E3640" s="53">
        <v>10242</v>
      </c>
      <c r="F3640" s="53">
        <f>854*7</f>
        <v>5978</v>
      </c>
      <c r="G3640" s="99">
        <v>5978</v>
      </c>
      <c r="H3640" s="99">
        <v>5978</v>
      </c>
      <c r="I3640" s="119"/>
      <c r="J3640" s="55"/>
      <c r="K3640" s="54"/>
      <c r="L3640" s="55"/>
      <c r="M3640" s="75"/>
      <c r="N3640" s="75"/>
      <c r="O3640" s="74"/>
      <c r="P3640" s="74"/>
      <c r="Q3640" s="59">
        <f>O3640-P3640</f>
        <v>0</v>
      </c>
      <c r="R3640" s="74"/>
      <c r="S3640" s="53">
        <f>ROUND(R3640/12*3,0)</f>
        <v>0</v>
      </c>
      <c r="T3640" s="53"/>
      <c r="U3640" s="53"/>
      <c r="V3640" s="53">
        <f>T3640-U3640</f>
        <v>0</v>
      </c>
      <c r="W3640" s="75"/>
      <c r="X3640" s="76"/>
    </row>
    <row r="3641" spans="1:27" s="81" customFormat="1" ht="22.5" customHeight="1" x14ac:dyDescent="0.25">
      <c r="A3641" s="72" t="s">
        <v>302</v>
      </c>
      <c r="B3641" s="33" t="s">
        <v>329</v>
      </c>
      <c r="C3641" s="73" t="s">
        <v>75</v>
      </c>
      <c r="D3641" s="34" t="s">
        <v>107</v>
      </c>
      <c r="E3641" s="74"/>
      <c r="F3641" s="53"/>
      <c r="G3641" s="74"/>
      <c r="H3641" s="74"/>
      <c r="I3641" s="119"/>
      <c r="J3641" s="55"/>
      <c r="K3641" s="119"/>
      <c r="L3641" s="55"/>
      <c r="M3641" s="75"/>
      <c r="N3641" s="75"/>
      <c r="O3641" s="74"/>
      <c r="P3641" s="74"/>
      <c r="Q3641" s="59">
        <f>O3641-P3641</f>
        <v>0</v>
      </c>
      <c r="R3641" s="74"/>
      <c r="S3641" s="53">
        <f>ROUND(R3641/12*3,0)</f>
        <v>0</v>
      </c>
      <c r="T3641" s="53"/>
      <c r="U3641" s="53"/>
      <c r="V3641" s="53">
        <f>T3641-U3641</f>
        <v>0</v>
      </c>
      <c r="W3641" s="75"/>
      <c r="X3641" s="76"/>
    </row>
    <row r="3642" spans="1:27" s="77" customFormat="1" ht="31.5" x14ac:dyDescent="0.25">
      <c r="A3642" s="72" t="s">
        <v>302</v>
      </c>
      <c r="B3642" s="33" t="s">
        <v>329</v>
      </c>
      <c r="C3642" s="73" t="s">
        <v>76</v>
      </c>
      <c r="D3642" s="34" t="s">
        <v>108</v>
      </c>
      <c r="E3642" s="74"/>
      <c r="F3642" s="53"/>
      <c r="G3642" s="74"/>
      <c r="H3642" s="74"/>
      <c r="I3642" s="54"/>
      <c r="J3642" s="50"/>
      <c r="K3642" s="54"/>
      <c r="L3642" s="55"/>
      <c r="M3642" s="75"/>
      <c r="N3642" s="75"/>
      <c r="O3642" s="74"/>
      <c r="P3642" s="74"/>
      <c r="Q3642" s="57">
        <f>O3642-P3642</f>
        <v>0</v>
      </c>
      <c r="R3642" s="74"/>
      <c r="S3642" s="53">
        <f>ROUND(R3642/12*3,0)</f>
        <v>0</v>
      </c>
      <c r="T3642" s="58"/>
      <c r="U3642" s="58"/>
      <c r="V3642" s="53">
        <f>T3642-U3642</f>
        <v>0</v>
      </c>
      <c r="W3642" s="75"/>
      <c r="X3642" s="76"/>
    </row>
    <row r="3643" spans="1:27" s="77" customFormat="1" ht="15.75" x14ac:dyDescent="0.25">
      <c r="A3643" s="72" t="s">
        <v>302</v>
      </c>
      <c r="B3643" s="22" t="s">
        <v>330</v>
      </c>
      <c r="C3643" s="36"/>
      <c r="D3643" s="32" t="s">
        <v>24</v>
      </c>
      <c r="E3643" s="61">
        <f>SUM(E3644:E3656)</f>
        <v>3751885</v>
      </c>
      <c r="F3643" s="61">
        <f>SUM(F3644:F3656)</f>
        <v>2188599.59</v>
      </c>
      <c r="G3643" s="61">
        <f>SUM(G3644:G3656)</f>
        <v>2382383</v>
      </c>
      <c r="H3643" s="61">
        <f>SUM(H3644:H3656)</f>
        <v>2182940</v>
      </c>
      <c r="I3643" s="120">
        <f>SUM(I3644:I3656)</f>
        <v>198123.83000000007</v>
      </c>
      <c r="J3643" s="50">
        <f>ROUND(I3643/F3643*100,2)</f>
        <v>9.0500000000000007</v>
      </c>
      <c r="K3643" s="120">
        <f>SUM(K3644:K3656)</f>
        <v>-4340.4200000000128</v>
      </c>
      <c r="L3643" s="55">
        <f>ROUND(K3643*100/-F3643,2)</f>
        <v>0.2</v>
      </c>
      <c r="M3643" s="61"/>
      <c r="N3643" s="61"/>
      <c r="O3643" s="61">
        <f t="shared" ref="O3643:V3643" si="1344">SUM(O3644:O3656)</f>
        <v>195690</v>
      </c>
      <c r="P3643" s="61">
        <f t="shared" si="1344"/>
        <v>181820</v>
      </c>
      <c r="Q3643" s="120">
        <f t="shared" si="1344"/>
        <v>13870</v>
      </c>
      <c r="R3643" s="61">
        <f t="shared" si="1344"/>
        <v>1680</v>
      </c>
      <c r="S3643" s="61">
        <f t="shared" si="1344"/>
        <v>980</v>
      </c>
      <c r="T3643" s="137">
        <f t="shared" si="1344"/>
        <v>1036</v>
      </c>
      <c r="U3643" s="137">
        <f t="shared" si="1344"/>
        <v>973</v>
      </c>
      <c r="V3643" s="61">
        <f t="shared" si="1344"/>
        <v>63</v>
      </c>
      <c r="W3643" s="68"/>
      <c r="X3643" s="76"/>
    </row>
    <row r="3644" spans="1:27" s="77" customFormat="1" ht="15.75" x14ac:dyDescent="0.25">
      <c r="A3644" s="72" t="s">
        <v>302</v>
      </c>
      <c r="B3644" s="33" t="s">
        <v>330</v>
      </c>
      <c r="C3644" s="79" t="s">
        <v>25</v>
      </c>
      <c r="D3644" s="34" t="s">
        <v>54</v>
      </c>
      <c r="E3644" s="74"/>
      <c r="F3644" s="74"/>
      <c r="G3644" s="74"/>
      <c r="H3644" s="74"/>
      <c r="I3644" s="54"/>
      <c r="J3644" s="50"/>
      <c r="K3644" s="54"/>
      <c r="L3644" s="55"/>
      <c r="M3644" s="75"/>
      <c r="N3644" s="75"/>
      <c r="O3644" s="74"/>
      <c r="P3644" s="74"/>
      <c r="Q3644" s="57">
        <f t="shared" ref="Q3644:Q3656" si="1345">O3644-P3644</f>
        <v>0</v>
      </c>
      <c r="R3644" s="74"/>
      <c r="S3644" s="53">
        <f>ROUND(R3644/12*3,0)</f>
        <v>0</v>
      </c>
      <c r="T3644" s="58"/>
      <c r="U3644" s="58"/>
      <c r="V3644" s="53">
        <f t="shared" ref="V3644:V3656" si="1346">T3644-U3644</f>
        <v>0</v>
      </c>
      <c r="W3644" s="75"/>
      <c r="X3644" s="76"/>
    </row>
    <row r="3645" spans="1:27" s="77" customFormat="1" ht="15.75" x14ac:dyDescent="0.25">
      <c r="A3645" s="72" t="s">
        <v>302</v>
      </c>
      <c r="B3645" s="33" t="s">
        <v>330</v>
      </c>
      <c r="C3645" s="79" t="s">
        <v>26</v>
      </c>
      <c r="D3645" s="34" t="s">
        <v>27</v>
      </c>
      <c r="E3645" s="74">
        <v>412019</v>
      </c>
      <c r="F3645" s="53">
        <f>ROUND(E3645/12*7,2)</f>
        <v>240344.42</v>
      </c>
      <c r="G3645" s="99">
        <v>236004</v>
      </c>
      <c r="H3645" s="99">
        <v>236004</v>
      </c>
      <c r="I3645" s="119"/>
      <c r="J3645" s="55"/>
      <c r="K3645" s="54">
        <f>G3645-F3645</f>
        <v>-4340.4200000000128</v>
      </c>
      <c r="L3645" s="55">
        <f>ROUND(K3645*100/-F3645,2)</f>
        <v>1.81</v>
      </c>
      <c r="M3645" s="75"/>
      <c r="N3645" s="75"/>
      <c r="O3645" s="74">
        <v>17770</v>
      </c>
      <c r="P3645" s="74">
        <v>17770</v>
      </c>
      <c r="Q3645" s="57">
        <f t="shared" si="1345"/>
        <v>0</v>
      </c>
      <c r="R3645" s="74">
        <v>625</v>
      </c>
      <c r="S3645" s="53">
        <f>ROUND(R3645/12*7,0)</f>
        <v>365</v>
      </c>
      <c r="T3645" s="58">
        <v>358</v>
      </c>
      <c r="U3645" s="58">
        <v>358</v>
      </c>
      <c r="V3645" s="53">
        <f t="shared" si="1346"/>
        <v>0</v>
      </c>
      <c r="W3645" s="75"/>
      <c r="X3645" s="76"/>
    </row>
    <row r="3646" spans="1:27" s="77" customFormat="1" ht="31.5" x14ac:dyDescent="0.25">
      <c r="A3646" s="72" t="s">
        <v>302</v>
      </c>
      <c r="B3646" s="33" t="s">
        <v>330</v>
      </c>
      <c r="C3646" s="79" t="s">
        <v>28</v>
      </c>
      <c r="D3646" s="34" t="s">
        <v>29</v>
      </c>
      <c r="E3646" s="74"/>
      <c r="F3646" s="74"/>
      <c r="G3646" s="74"/>
      <c r="H3646" s="74"/>
      <c r="I3646" s="54"/>
      <c r="J3646" s="50"/>
      <c r="K3646" s="54"/>
      <c r="L3646" s="55"/>
      <c r="M3646" s="75"/>
      <c r="N3646" s="75"/>
      <c r="O3646" s="74"/>
      <c r="P3646" s="74"/>
      <c r="Q3646" s="57">
        <f t="shared" si="1345"/>
        <v>0</v>
      </c>
      <c r="R3646" s="74"/>
      <c r="S3646" s="53">
        <f>ROUND(R3646/12*3,0)</f>
        <v>0</v>
      </c>
      <c r="T3646" s="58"/>
      <c r="U3646" s="58"/>
      <c r="V3646" s="53">
        <f t="shared" si="1346"/>
        <v>0</v>
      </c>
      <c r="W3646" s="75"/>
      <c r="X3646" s="76"/>
    </row>
    <row r="3647" spans="1:27" s="77" customFormat="1" ht="15.75" x14ac:dyDescent="0.25">
      <c r="A3647" s="72" t="s">
        <v>302</v>
      </c>
      <c r="B3647" s="33" t="s">
        <v>330</v>
      </c>
      <c r="C3647" s="79" t="s">
        <v>56</v>
      </c>
      <c r="D3647" s="34" t="s">
        <v>53</v>
      </c>
      <c r="E3647" s="74"/>
      <c r="F3647" s="74"/>
      <c r="G3647" s="74"/>
      <c r="H3647" s="74"/>
      <c r="I3647" s="119"/>
      <c r="J3647" s="55"/>
      <c r="K3647" s="119"/>
      <c r="L3647" s="55"/>
      <c r="M3647" s="75"/>
      <c r="N3647" s="75"/>
      <c r="O3647" s="74"/>
      <c r="P3647" s="74"/>
      <c r="Q3647" s="59">
        <f t="shared" si="1345"/>
        <v>0</v>
      </c>
      <c r="R3647" s="74"/>
      <c r="S3647" s="53">
        <f>ROUND(R3647/12*3,0)</f>
        <v>0</v>
      </c>
      <c r="T3647" s="53"/>
      <c r="U3647" s="53"/>
      <c r="V3647" s="53">
        <f t="shared" si="1346"/>
        <v>0</v>
      </c>
      <c r="W3647" s="75"/>
      <c r="X3647" s="76"/>
    </row>
    <row r="3648" spans="1:27" s="77" customFormat="1" ht="15.75" x14ac:dyDescent="0.25">
      <c r="A3648" s="72" t="s">
        <v>302</v>
      </c>
      <c r="B3648" s="33" t="s">
        <v>330</v>
      </c>
      <c r="C3648" s="79" t="s">
        <v>57</v>
      </c>
      <c r="D3648" s="34" t="s">
        <v>68</v>
      </c>
      <c r="E3648" s="74"/>
      <c r="F3648" s="74"/>
      <c r="G3648" s="74"/>
      <c r="H3648" s="74"/>
      <c r="I3648" s="54"/>
      <c r="J3648" s="50"/>
      <c r="K3648" s="54"/>
      <c r="L3648" s="55"/>
      <c r="M3648" s="75"/>
      <c r="N3648" s="75"/>
      <c r="O3648" s="74"/>
      <c r="P3648" s="74"/>
      <c r="Q3648" s="57">
        <f t="shared" si="1345"/>
        <v>0</v>
      </c>
      <c r="R3648" s="74"/>
      <c r="S3648" s="53">
        <f>ROUND(R3648/12*3,0)</f>
        <v>0</v>
      </c>
      <c r="T3648" s="58"/>
      <c r="U3648" s="58"/>
      <c r="V3648" s="53">
        <f t="shared" si="1346"/>
        <v>0</v>
      </c>
      <c r="W3648" s="75"/>
      <c r="X3648" s="76"/>
    </row>
    <row r="3649" spans="1:28" s="77" customFormat="1" ht="15.75" x14ac:dyDescent="0.25">
      <c r="A3649" s="72" t="s">
        <v>302</v>
      </c>
      <c r="B3649" s="33" t="s">
        <v>330</v>
      </c>
      <c r="C3649" s="79" t="s">
        <v>58</v>
      </c>
      <c r="D3649" s="34" t="s">
        <v>70</v>
      </c>
      <c r="E3649" s="53"/>
      <c r="F3649" s="53">
        <f>ROUND(E3649/12*2,2)</f>
        <v>0</v>
      </c>
      <c r="G3649" s="99"/>
      <c r="H3649" s="99"/>
      <c r="I3649" s="119">
        <f t="shared" ref="I3649:I3650" si="1347">G3649-F3649</f>
        <v>0</v>
      </c>
      <c r="J3649" s="55" t="e">
        <f t="shared" ref="J3649:J3650" si="1348">ROUND(I3649/F3649*100,2)</f>
        <v>#DIV/0!</v>
      </c>
      <c r="K3649" s="54">
        <f t="shared" ref="K3649" si="1349">G3649-F3649</f>
        <v>0</v>
      </c>
      <c r="L3649" s="55" t="e">
        <f t="shared" ref="L3649" si="1350">ROUND(K3649*100/-F3649,2)</f>
        <v>#DIV/0!</v>
      </c>
      <c r="M3649" s="75"/>
      <c r="N3649" s="75"/>
      <c r="O3649" s="74"/>
      <c r="P3649" s="74"/>
      <c r="Q3649" s="57">
        <f t="shared" si="1345"/>
        <v>0</v>
      </c>
      <c r="R3649" s="74"/>
      <c r="S3649" s="53">
        <f>ROUND(R3649/12*2,0)</f>
        <v>0</v>
      </c>
      <c r="T3649" s="58"/>
      <c r="U3649" s="58"/>
      <c r="V3649" s="53">
        <f t="shared" si="1346"/>
        <v>0</v>
      </c>
      <c r="W3649" s="75"/>
      <c r="X3649" s="76"/>
    </row>
    <row r="3650" spans="1:28" s="77" customFormat="1" ht="31.5" x14ac:dyDescent="0.25">
      <c r="A3650" s="72" t="s">
        <v>302</v>
      </c>
      <c r="B3650" s="33" t="s">
        <v>330</v>
      </c>
      <c r="C3650" s="79" t="s">
        <v>59</v>
      </c>
      <c r="D3650" s="34" t="s">
        <v>69</v>
      </c>
      <c r="E3650" s="74">
        <v>3339866</v>
      </c>
      <c r="F3650" s="53">
        <f>ROUND(E3650/12*7,2)</f>
        <v>1948255.17</v>
      </c>
      <c r="G3650" s="99">
        <v>2146379</v>
      </c>
      <c r="H3650" s="99">
        <v>1946936</v>
      </c>
      <c r="I3650" s="119">
        <f t="shared" si="1347"/>
        <v>198123.83000000007</v>
      </c>
      <c r="J3650" s="55">
        <f t="shared" si="1348"/>
        <v>10.17</v>
      </c>
      <c r="K3650" s="54"/>
      <c r="L3650" s="55"/>
      <c r="M3650" s="75"/>
      <c r="N3650" s="75"/>
      <c r="O3650" s="74">
        <v>177920</v>
      </c>
      <c r="P3650" s="74">
        <v>164050</v>
      </c>
      <c r="Q3650" s="57">
        <f t="shared" si="1345"/>
        <v>13870</v>
      </c>
      <c r="R3650" s="74">
        <v>1055</v>
      </c>
      <c r="S3650" s="53">
        <f>ROUND(R3650/12*7,0)</f>
        <v>615</v>
      </c>
      <c r="T3650" s="58">
        <v>678</v>
      </c>
      <c r="U3650" s="58">
        <v>615</v>
      </c>
      <c r="V3650" s="53">
        <f t="shared" si="1346"/>
        <v>63</v>
      </c>
      <c r="W3650" s="75"/>
      <c r="X3650" s="76"/>
    </row>
    <row r="3651" spans="1:28" s="77" customFormat="1" ht="15.75" x14ac:dyDescent="0.25">
      <c r="A3651" s="72" t="s">
        <v>302</v>
      </c>
      <c r="B3651" s="33" t="s">
        <v>330</v>
      </c>
      <c r="C3651" s="79" t="s">
        <v>60</v>
      </c>
      <c r="D3651" s="34" t="s">
        <v>72</v>
      </c>
      <c r="E3651" s="74"/>
      <c r="F3651" s="74"/>
      <c r="G3651" s="74"/>
      <c r="H3651" s="74"/>
      <c r="I3651" s="54"/>
      <c r="J3651" s="50"/>
      <c r="K3651" s="54"/>
      <c r="L3651" s="55"/>
      <c r="M3651" s="75"/>
      <c r="N3651" s="75"/>
      <c r="O3651" s="74"/>
      <c r="P3651" s="74"/>
      <c r="Q3651" s="57">
        <f t="shared" si="1345"/>
        <v>0</v>
      </c>
      <c r="R3651" s="74"/>
      <c r="S3651" s="53">
        <f t="shared" ref="S3651:S3656" si="1351">ROUND(R3651/12*3,0)</f>
        <v>0</v>
      </c>
      <c r="T3651" s="58"/>
      <c r="U3651" s="58"/>
      <c r="V3651" s="53">
        <f t="shared" si="1346"/>
        <v>0</v>
      </c>
      <c r="W3651" s="75"/>
      <c r="X3651" s="76"/>
    </row>
    <row r="3652" spans="1:28" s="77" customFormat="1" ht="15.75" x14ac:dyDescent="0.25">
      <c r="A3652" s="72" t="s">
        <v>302</v>
      </c>
      <c r="B3652" s="33" t="s">
        <v>330</v>
      </c>
      <c r="C3652" s="79" t="s">
        <v>61</v>
      </c>
      <c r="D3652" s="34" t="s">
        <v>67</v>
      </c>
      <c r="E3652" s="74"/>
      <c r="F3652" s="74"/>
      <c r="G3652" s="74"/>
      <c r="H3652" s="74"/>
      <c r="I3652" s="54"/>
      <c r="J3652" s="50"/>
      <c r="K3652" s="54"/>
      <c r="L3652" s="55"/>
      <c r="M3652" s="75"/>
      <c r="N3652" s="75"/>
      <c r="O3652" s="74"/>
      <c r="P3652" s="74"/>
      <c r="Q3652" s="57">
        <f t="shared" si="1345"/>
        <v>0</v>
      </c>
      <c r="R3652" s="74"/>
      <c r="S3652" s="53">
        <f t="shared" si="1351"/>
        <v>0</v>
      </c>
      <c r="T3652" s="58"/>
      <c r="U3652" s="58"/>
      <c r="V3652" s="53">
        <f t="shared" si="1346"/>
        <v>0</v>
      </c>
      <c r="W3652" s="75"/>
      <c r="X3652" s="76"/>
    </row>
    <row r="3653" spans="1:28" s="77" customFormat="1" ht="15.75" x14ac:dyDescent="0.25">
      <c r="A3653" s="72" t="s">
        <v>302</v>
      </c>
      <c r="B3653" s="33" t="s">
        <v>330</v>
      </c>
      <c r="C3653" s="79" t="s">
        <v>62</v>
      </c>
      <c r="D3653" s="34" t="s">
        <v>66</v>
      </c>
      <c r="E3653" s="74"/>
      <c r="F3653" s="74"/>
      <c r="G3653" s="74"/>
      <c r="H3653" s="74"/>
      <c r="I3653" s="54"/>
      <c r="J3653" s="50"/>
      <c r="K3653" s="54"/>
      <c r="L3653" s="55"/>
      <c r="M3653" s="75"/>
      <c r="N3653" s="75"/>
      <c r="O3653" s="74"/>
      <c r="P3653" s="74"/>
      <c r="Q3653" s="57">
        <f t="shared" si="1345"/>
        <v>0</v>
      </c>
      <c r="R3653" s="74"/>
      <c r="S3653" s="53">
        <f t="shared" si="1351"/>
        <v>0</v>
      </c>
      <c r="T3653" s="58"/>
      <c r="U3653" s="58"/>
      <c r="V3653" s="53">
        <f t="shared" si="1346"/>
        <v>0</v>
      </c>
      <c r="W3653" s="75"/>
      <c r="X3653" s="76"/>
    </row>
    <row r="3654" spans="1:28" s="77" customFormat="1" ht="15.75" x14ac:dyDescent="0.25">
      <c r="A3654" s="72" t="s">
        <v>302</v>
      </c>
      <c r="B3654" s="33" t="s">
        <v>330</v>
      </c>
      <c r="C3654" s="79" t="s">
        <v>63</v>
      </c>
      <c r="D3654" s="34" t="s">
        <v>52</v>
      </c>
      <c r="E3654" s="74"/>
      <c r="F3654" s="74"/>
      <c r="G3654" s="74"/>
      <c r="H3654" s="74"/>
      <c r="I3654" s="54"/>
      <c r="J3654" s="50"/>
      <c r="K3654" s="54"/>
      <c r="L3654" s="55"/>
      <c r="M3654" s="75"/>
      <c r="N3654" s="75"/>
      <c r="O3654" s="74"/>
      <c r="P3654" s="74"/>
      <c r="Q3654" s="57">
        <f t="shared" si="1345"/>
        <v>0</v>
      </c>
      <c r="R3654" s="74"/>
      <c r="S3654" s="53">
        <f t="shared" si="1351"/>
        <v>0</v>
      </c>
      <c r="T3654" s="58"/>
      <c r="U3654" s="58"/>
      <c r="V3654" s="53">
        <f t="shared" si="1346"/>
        <v>0</v>
      </c>
      <c r="W3654" s="75"/>
      <c r="X3654" s="76"/>
    </row>
    <row r="3655" spans="1:28" s="77" customFormat="1" ht="15.75" x14ac:dyDescent="0.25">
      <c r="A3655" s="72" t="s">
        <v>302</v>
      </c>
      <c r="B3655" s="33" t="s">
        <v>330</v>
      </c>
      <c r="C3655" s="79" t="s">
        <v>64</v>
      </c>
      <c r="D3655" s="34" t="s">
        <v>55</v>
      </c>
      <c r="E3655" s="74"/>
      <c r="F3655" s="74"/>
      <c r="G3655" s="74"/>
      <c r="H3655" s="74"/>
      <c r="I3655" s="54"/>
      <c r="J3655" s="50"/>
      <c r="K3655" s="54"/>
      <c r="L3655" s="55"/>
      <c r="M3655" s="75"/>
      <c r="N3655" s="75"/>
      <c r="O3655" s="74"/>
      <c r="P3655" s="74"/>
      <c r="Q3655" s="57">
        <f t="shared" si="1345"/>
        <v>0</v>
      </c>
      <c r="R3655" s="74"/>
      <c r="S3655" s="53">
        <f t="shared" si="1351"/>
        <v>0</v>
      </c>
      <c r="T3655" s="58"/>
      <c r="U3655" s="58"/>
      <c r="V3655" s="53">
        <f t="shared" si="1346"/>
        <v>0</v>
      </c>
      <c r="W3655" s="75"/>
      <c r="X3655" s="76"/>
    </row>
    <row r="3656" spans="1:28" s="77" customFormat="1" ht="15.75" x14ac:dyDescent="0.25">
      <c r="A3656" s="72" t="s">
        <v>302</v>
      </c>
      <c r="B3656" s="33" t="s">
        <v>330</v>
      </c>
      <c r="C3656" s="79" t="s">
        <v>65</v>
      </c>
      <c r="D3656" s="34" t="s">
        <v>71</v>
      </c>
      <c r="E3656" s="74"/>
      <c r="F3656" s="74"/>
      <c r="G3656" s="74"/>
      <c r="H3656" s="74"/>
      <c r="I3656" s="54"/>
      <c r="J3656" s="50"/>
      <c r="K3656" s="54"/>
      <c r="L3656" s="55"/>
      <c r="M3656" s="75"/>
      <c r="N3656" s="75"/>
      <c r="O3656" s="74"/>
      <c r="P3656" s="74"/>
      <c r="Q3656" s="57">
        <f t="shared" si="1345"/>
        <v>0</v>
      </c>
      <c r="R3656" s="74"/>
      <c r="S3656" s="53">
        <f t="shared" si="1351"/>
        <v>0</v>
      </c>
      <c r="T3656" s="58"/>
      <c r="U3656" s="58"/>
      <c r="V3656" s="53">
        <f t="shared" si="1346"/>
        <v>0</v>
      </c>
      <c r="W3656" s="75"/>
      <c r="X3656" s="76"/>
    </row>
    <row r="3657" spans="1:28" s="77" customFormat="1" ht="31.5" x14ac:dyDescent="0.25">
      <c r="A3657" s="72" t="s">
        <v>302</v>
      </c>
      <c r="B3657" s="22" t="s">
        <v>331</v>
      </c>
      <c r="C3657" s="73" t="s">
        <v>102</v>
      </c>
      <c r="D3657" s="32" t="s">
        <v>30</v>
      </c>
      <c r="E3657" s="61">
        <f t="shared" ref="E3657:L3657" si="1352">SUM(E3658:E3674)</f>
        <v>466629</v>
      </c>
      <c r="F3657" s="61">
        <f t="shared" si="1352"/>
        <v>272200</v>
      </c>
      <c r="G3657" s="61">
        <f t="shared" si="1352"/>
        <v>173769.91</v>
      </c>
      <c r="H3657" s="61">
        <f t="shared" si="1352"/>
        <v>143681</v>
      </c>
      <c r="I3657" s="120">
        <f t="shared" si="1352"/>
        <v>0</v>
      </c>
      <c r="J3657" s="120" t="e">
        <f t="shared" si="1352"/>
        <v>#DIV/0!</v>
      </c>
      <c r="K3657" s="120">
        <f t="shared" si="1352"/>
        <v>-102097.09</v>
      </c>
      <c r="L3657" s="61" t="e">
        <f t="shared" si="1352"/>
        <v>#DIV/0!</v>
      </c>
      <c r="M3657" s="61"/>
      <c r="N3657" s="61"/>
      <c r="O3657" s="61">
        <f t="shared" ref="O3657:V3657" si="1353">SUM(O3658:O3672)</f>
        <v>180</v>
      </c>
      <c r="P3657" s="61">
        <f t="shared" si="1353"/>
        <v>130</v>
      </c>
      <c r="Q3657" s="120">
        <f t="shared" si="1353"/>
        <v>50</v>
      </c>
      <c r="R3657" s="61">
        <f t="shared" si="1353"/>
        <v>0</v>
      </c>
      <c r="S3657" s="61">
        <f t="shared" si="1353"/>
        <v>0</v>
      </c>
      <c r="T3657" s="137">
        <f t="shared" si="1353"/>
        <v>3</v>
      </c>
      <c r="U3657" s="137">
        <f t="shared" si="1353"/>
        <v>1</v>
      </c>
      <c r="V3657" s="61">
        <f t="shared" si="1353"/>
        <v>2</v>
      </c>
      <c r="W3657" s="61"/>
      <c r="X3657" s="76"/>
    </row>
    <row r="3658" spans="1:28" s="77" customFormat="1" ht="15.75" x14ac:dyDescent="0.25">
      <c r="A3658" s="72" t="s">
        <v>302</v>
      </c>
      <c r="B3658" s="33" t="s">
        <v>331</v>
      </c>
      <c r="C3658" s="73" t="s">
        <v>79</v>
      </c>
      <c r="D3658" s="43" t="s">
        <v>77</v>
      </c>
      <c r="E3658" s="74"/>
      <c r="F3658" s="74"/>
      <c r="G3658" s="74"/>
      <c r="H3658" s="74"/>
      <c r="I3658" s="54"/>
      <c r="J3658" s="50"/>
      <c r="K3658" s="54"/>
      <c r="L3658" s="55"/>
      <c r="M3658" s="75"/>
      <c r="N3658" s="75"/>
      <c r="O3658" s="74"/>
      <c r="P3658" s="74"/>
      <c r="Q3658" s="57">
        <f t="shared" ref="Q3658:Q3672" si="1354">O3658-P3658</f>
        <v>0</v>
      </c>
      <c r="R3658" s="74"/>
      <c r="S3658" s="53">
        <f>ROUND(R3658/12*3,0)</f>
        <v>0</v>
      </c>
      <c r="T3658" s="58"/>
      <c r="U3658" s="58"/>
      <c r="V3658" s="53">
        <f t="shared" ref="V3658:V3672" si="1355">T3658-U3658</f>
        <v>0</v>
      </c>
      <c r="W3658" s="75"/>
      <c r="X3658" s="76"/>
      <c r="Y3658" s="177"/>
      <c r="Z3658" s="177"/>
      <c r="AA3658" s="177"/>
      <c r="AB3658" s="177"/>
    </row>
    <row r="3659" spans="1:28" s="77" customFormat="1" ht="15.75" x14ac:dyDescent="0.25">
      <c r="A3659" s="72" t="s">
        <v>302</v>
      </c>
      <c r="B3659" s="33" t="s">
        <v>331</v>
      </c>
      <c r="C3659" s="73" t="s">
        <v>80</v>
      </c>
      <c r="D3659" s="43" t="s">
        <v>78</v>
      </c>
      <c r="E3659" s="74"/>
      <c r="F3659" s="74"/>
      <c r="G3659" s="74"/>
      <c r="H3659" s="74"/>
      <c r="I3659" s="54"/>
      <c r="J3659" s="50"/>
      <c r="K3659" s="54"/>
      <c r="L3659" s="55"/>
      <c r="M3659" s="75"/>
      <c r="N3659" s="75"/>
      <c r="O3659" s="74"/>
      <c r="P3659" s="74"/>
      <c r="Q3659" s="57">
        <f t="shared" si="1354"/>
        <v>0</v>
      </c>
      <c r="R3659" s="74"/>
      <c r="S3659" s="53">
        <f>ROUND(R3659/12*3,0)</f>
        <v>0</v>
      </c>
      <c r="T3659" s="58"/>
      <c r="U3659" s="58"/>
      <c r="V3659" s="53">
        <f t="shared" si="1355"/>
        <v>0</v>
      </c>
      <c r="W3659" s="75"/>
      <c r="X3659" s="76"/>
      <c r="Y3659" s="177"/>
      <c r="Z3659" s="177"/>
    </row>
    <row r="3660" spans="1:28" s="77" customFormat="1" ht="15.75" x14ac:dyDescent="0.25">
      <c r="A3660" s="72" t="s">
        <v>302</v>
      </c>
      <c r="B3660" s="33" t="s">
        <v>331</v>
      </c>
      <c r="C3660" s="73" t="s">
        <v>82</v>
      </c>
      <c r="D3660" s="34" t="s">
        <v>81</v>
      </c>
      <c r="E3660" s="74"/>
      <c r="F3660" s="74"/>
      <c r="G3660" s="74"/>
      <c r="H3660" s="74"/>
      <c r="I3660" s="54"/>
      <c r="J3660" s="50"/>
      <c r="K3660" s="54"/>
      <c r="L3660" s="55"/>
      <c r="M3660" s="75"/>
      <c r="N3660" s="75"/>
      <c r="O3660" s="74"/>
      <c r="P3660" s="74"/>
      <c r="Q3660" s="57">
        <f t="shared" si="1354"/>
        <v>0</v>
      </c>
      <c r="R3660" s="74"/>
      <c r="S3660" s="53">
        <f>ROUND(R3660/12*4,0)</f>
        <v>0</v>
      </c>
      <c r="T3660" s="58"/>
      <c r="U3660" s="58"/>
      <c r="V3660" s="53">
        <f t="shared" si="1355"/>
        <v>0</v>
      </c>
      <c r="W3660" s="75"/>
      <c r="X3660" s="76"/>
    </row>
    <row r="3661" spans="1:28" s="77" customFormat="1" ht="31.5" x14ac:dyDescent="0.25">
      <c r="A3661" s="72" t="s">
        <v>302</v>
      </c>
      <c r="B3661" s="33" t="s">
        <v>331</v>
      </c>
      <c r="C3661" s="73" t="s">
        <v>84</v>
      </c>
      <c r="D3661" s="43" t="s">
        <v>83</v>
      </c>
      <c r="E3661" s="53">
        <v>466629</v>
      </c>
      <c r="F3661" s="53">
        <f>ROUND(E3661/12*7,0)</f>
        <v>272200</v>
      </c>
      <c r="G3661" s="59">
        <v>170102.91</v>
      </c>
      <c r="H3661" s="99">
        <v>142396</v>
      </c>
      <c r="I3661" s="119"/>
      <c r="J3661" s="55"/>
      <c r="K3661" s="54">
        <f t="shared" ref="K3661" si="1356">G3661-F3661</f>
        <v>-102097.09</v>
      </c>
      <c r="L3661" s="55">
        <f t="shared" ref="L3661" si="1357">ROUND(K3661*100/-F3661,2)</f>
        <v>37.51</v>
      </c>
      <c r="M3661" s="75"/>
      <c r="N3661" s="75"/>
      <c r="O3661" s="74"/>
      <c r="P3661" s="74"/>
      <c r="Q3661" s="59">
        <f t="shared" si="1354"/>
        <v>0</v>
      </c>
      <c r="R3661" s="74"/>
      <c r="S3661" s="53">
        <f>ROUND(R3661/12*3,0)</f>
        <v>0</v>
      </c>
      <c r="T3661" s="53"/>
      <c r="U3661" s="53"/>
      <c r="V3661" s="53">
        <f t="shared" si="1355"/>
        <v>0</v>
      </c>
      <c r="W3661" s="75"/>
      <c r="X3661" s="76"/>
    </row>
    <row r="3662" spans="1:28" s="77" customFormat="1" ht="15.75" x14ac:dyDescent="0.25">
      <c r="A3662" s="72" t="s">
        <v>302</v>
      </c>
      <c r="B3662" s="33" t="s">
        <v>331</v>
      </c>
      <c r="C3662" s="73" t="s">
        <v>95</v>
      </c>
      <c r="D3662" s="43" t="s">
        <v>96</v>
      </c>
      <c r="E3662" s="74"/>
      <c r="F3662" s="74"/>
      <c r="G3662" s="74"/>
      <c r="H3662" s="74"/>
      <c r="I3662" s="54"/>
      <c r="J3662" s="50"/>
      <c r="K3662" s="54"/>
      <c r="L3662" s="55"/>
      <c r="M3662" s="75"/>
      <c r="N3662" s="75"/>
      <c r="O3662" s="74"/>
      <c r="P3662" s="74"/>
      <c r="Q3662" s="57">
        <f t="shared" si="1354"/>
        <v>0</v>
      </c>
      <c r="R3662" s="74"/>
      <c r="S3662" s="53">
        <f>ROUND(R3662/12*3,0)</f>
        <v>0</v>
      </c>
      <c r="T3662" s="58"/>
      <c r="U3662" s="58"/>
      <c r="V3662" s="53">
        <f t="shared" si="1355"/>
        <v>0</v>
      </c>
      <c r="W3662" s="75"/>
      <c r="X3662" s="76"/>
    </row>
    <row r="3663" spans="1:28" s="77" customFormat="1" ht="31.5" x14ac:dyDescent="0.25">
      <c r="A3663" s="72" t="s">
        <v>302</v>
      </c>
      <c r="B3663" s="33" t="s">
        <v>331</v>
      </c>
      <c r="C3663" s="73" t="s">
        <v>86</v>
      </c>
      <c r="D3663" s="43" t="s">
        <v>85</v>
      </c>
      <c r="E3663" s="53"/>
      <c r="F3663" s="53"/>
      <c r="G3663" s="59">
        <v>1285</v>
      </c>
      <c r="H3663" s="99">
        <v>1285</v>
      </c>
      <c r="I3663" s="119"/>
      <c r="J3663" s="55"/>
      <c r="K3663" s="54"/>
      <c r="L3663" s="55"/>
      <c r="M3663" s="75"/>
      <c r="N3663" s="75"/>
      <c r="O3663" s="74">
        <v>130</v>
      </c>
      <c r="P3663" s="74">
        <v>130</v>
      </c>
      <c r="Q3663" s="57">
        <f t="shared" si="1354"/>
        <v>0</v>
      </c>
      <c r="R3663" s="74"/>
      <c r="S3663" s="53">
        <f t="shared" ref="S3663:S3664" si="1358">ROUND(R3663/12*6,0)</f>
        <v>0</v>
      </c>
      <c r="T3663" s="58">
        <v>1</v>
      </c>
      <c r="U3663" s="58">
        <v>1</v>
      </c>
      <c r="V3663" s="53">
        <f t="shared" si="1355"/>
        <v>0</v>
      </c>
      <c r="W3663" s="75"/>
      <c r="X3663" s="76"/>
    </row>
    <row r="3664" spans="1:28" s="77" customFormat="1" ht="31.5" x14ac:dyDescent="0.25">
      <c r="A3664" s="72" t="s">
        <v>302</v>
      </c>
      <c r="B3664" s="33" t="s">
        <v>331</v>
      </c>
      <c r="C3664" s="73" t="s">
        <v>102</v>
      </c>
      <c r="D3664" s="39" t="s">
        <v>351</v>
      </c>
      <c r="E3664" s="74"/>
      <c r="F3664" s="74"/>
      <c r="G3664" s="95">
        <v>2382</v>
      </c>
      <c r="H3664" s="74"/>
      <c r="I3664" s="54"/>
      <c r="J3664" s="50"/>
      <c r="K3664" s="54"/>
      <c r="L3664" s="55"/>
      <c r="M3664" s="75"/>
      <c r="N3664" s="75"/>
      <c r="O3664" s="74">
        <v>50</v>
      </c>
      <c r="P3664" s="74"/>
      <c r="Q3664" s="57">
        <f t="shared" si="1354"/>
        <v>50</v>
      </c>
      <c r="R3664" s="74"/>
      <c r="S3664" s="53">
        <f t="shared" si="1358"/>
        <v>0</v>
      </c>
      <c r="T3664" s="58">
        <v>2</v>
      </c>
      <c r="U3664" s="58"/>
      <c r="V3664" s="53">
        <f t="shared" si="1355"/>
        <v>2</v>
      </c>
      <c r="W3664" s="75"/>
      <c r="X3664" s="76"/>
    </row>
    <row r="3665" spans="1:24" s="77" customFormat="1" ht="15.75" x14ac:dyDescent="0.25">
      <c r="A3665" s="72" t="s">
        <v>302</v>
      </c>
      <c r="B3665" s="33" t="s">
        <v>331</v>
      </c>
      <c r="C3665" s="73" t="s">
        <v>89</v>
      </c>
      <c r="D3665" s="43" t="s">
        <v>88</v>
      </c>
      <c r="E3665" s="74"/>
      <c r="F3665" s="74"/>
      <c r="G3665" s="74"/>
      <c r="H3665" s="74"/>
      <c r="I3665" s="54"/>
      <c r="J3665" s="50"/>
      <c r="K3665" s="54"/>
      <c r="L3665" s="55"/>
      <c r="M3665" s="75"/>
      <c r="N3665" s="75"/>
      <c r="O3665" s="74"/>
      <c r="P3665" s="74"/>
      <c r="Q3665" s="57">
        <f t="shared" si="1354"/>
        <v>0</v>
      </c>
      <c r="R3665" s="74"/>
      <c r="S3665" s="53">
        <f t="shared" ref="S3665:S3672" si="1359">ROUND(R3665/12*3,0)</f>
        <v>0</v>
      </c>
      <c r="T3665" s="58"/>
      <c r="U3665" s="58"/>
      <c r="V3665" s="53">
        <f t="shared" si="1355"/>
        <v>0</v>
      </c>
      <c r="W3665" s="75"/>
      <c r="X3665" s="76"/>
    </row>
    <row r="3666" spans="1:24" s="77" customFormat="1" ht="15.75" x14ac:dyDescent="0.25">
      <c r="A3666" s="72" t="s">
        <v>302</v>
      </c>
      <c r="B3666" s="33" t="s">
        <v>331</v>
      </c>
      <c r="C3666" s="73" t="s">
        <v>91</v>
      </c>
      <c r="D3666" s="43" t="s">
        <v>90</v>
      </c>
      <c r="E3666" s="74"/>
      <c r="F3666" s="53">
        <f>ROUND(E3666/12*7,0)</f>
        <v>0</v>
      </c>
      <c r="G3666" s="59"/>
      <c r="H3666" s="99"/>
      <c r="I3666" s="119"/>
      <c r="J3666" s="55"/>
      <c r="K3666" s="54"/>
      <c r="L3666" s="55"/>
      <c r="M3666" s="75"/>
      <c r="N3666" s="75"/>
      <c r="O3666" s="74"/>
      <c r="P3666" s="74"/>
      <c r="Q3666" s="57">
        <f t="shared" si="1354"/>
        <v>0</v>
      </c>
      <c r="R3666" s="74"/>
      <c r="S3666" s="53">
        <f t="shared" si="1359"/>
        <v>0</v>
      </c>
      <c r="T3666" s="58"/>
      <c r="U3666" s="58"/>
      <c r="V3666" s="53">
        <f t="shared" si="1355"/>
        <v>0</v>
      </c>
      <c r="W3666" s="75"/>
      <c r="X3666" s="76"/>
    </row>
    <row r="3667" spans="1:24" s="77" customFormat="1" ht="15.75" x14ac:dyDescent="0.25">
      <c r="A3667" s="72" t="s">
        <v>302</v>
      </c>
      <c r="B3667" s="33" t="s">
        <v>331</v>
      </c>
      <c r="C3667" s="73" t="s">
        <v>94</v>
      </c>
      <c r="D3667" s="43" t="s">
        <v>97</v>
      </c>
      <c r="E3667" s="74"/>
      <c r="F3667" s="74"/>
      <c r="G3667" s="74"/>
      <c r="H3667" s="74"/>
      <c r="I3667" s="54"/>
      <c r="J3667" s="50"/>
      <c r="K3667" s="54"/>
      <c r="L3667" s="55"/>
      <c r="M3667" s="75"/>
      <c r="N3667" s="75"/>
      <c r="O3667" s="74"/>
      <c r="P3667" s="74"/>
      <c r="Q3667" s="57">
        <f t="shared" si="1354"/>
        <v>0</v>
      </c>
      <c r="R3667" s="74"/>
      <c r="S3667" s="53">
        <f t="shared" si="1359"/>
        <v>0</v>
      </c>
      <c r="T3667" s="58"/>
      <c r="U3667" s="58"/>
      <c r="V3667" s="53">
        <f t="shared" si="1355"/>
        <v>0</v>
      </c>
      <c r="W3667" s="75"/>
      <c r="X3667" s="76"/>
    </row>
    <row r="3668" spans="1:24" s="77" customFormat="1" ht="15.75" x14ac:dyDescent="0.25">
      <c r="A3668" s="72" t="s">
        <v>302</v>
      </c>
      <c r="B3668" s="33" t="s">
        <v>331</v>
      </c>
      <c r="C3668" s="73" t="s">
        <v>93</v>
      </c>
      <c r="D3668" s="43" t="s">
        <v>92</v>
      </c>
      <c r="E3668" s="74"/>
      <c r="F3668" s="74"/>
      <c r="G3668" s="74"/>
      <c r="H3668" s="74"/>
      <c r="I3668" s="54"/>
      <c r="J3668" s="50"/>
      <c r="K3668" s="54"/>
      <c r="L3668" s="55"/>
      <c r="M3668" s="75"/>
      <c r="N3668" s="75"/>
      <c r="O3668" s="74"/>
      <c r="P3668" s="74"/>
      <c r="Q3668" s="57">
        <f t="shared" si="1354"/>
        <v>0</v>
      </c>
      <c r="R3668" s="74"/>
      <c r="S3668" s="53">
        <f t="shared" si="1359"/>
        <v>0</v>
      </c>
      <c r="T3668" s="58"/>
      <c r="U3668" s="58"/>
      <c r="V3668" s="53">
        <f t="shared" si="1355"/>
        <v>0</v>
      </c>
      <c r="W3668" s="75"/>
      <c r="X3668" s="76"/>
    </row>
    <row r="3669" spans="1:24" s="77" customFormat="1" ht="31.5" x14ac:dyDescent="0.25">
      <c r="A3669" s="72" t="s">
        <v>302</v>
      </c>
      <c r="B3669" s="33" t="s">
        <v>331</v>
      </c>
      <c r="C3669" s="73" t="s">
        <v>98</v>
      </c>
      <c r="D3669" s="34" t="s">
        <v>99</v>
      </c>
      <c r="E3669" s="74"/>
      <c r="F3669" s="74"/>
      <c r="G3669" s="74"/>
      <c r="H3669" s="74"/>
      <c r="I3669" s="54"/>
      <c r="J3669" s="50"/>
      <c r="K3669" s="54"/>
      <c r="L3669" s="55"/>
      <c r="M3669" s="75"/>
      <c r="N3669" s="75"/>
      <c r="O3669" s="74"/>
      <c r="P3669" s="74"/>
      <c r="Q3669" s="57">
        <f t="shared" si="1354"/>
        <v>0</v>
      </c>
      <c r="R3669" s="74"/>
      <c r="S3669" s="53">
        <f t="shared" si="1359"/>
        <v>0</v>
      </c>
      <c r="T3669" s="58"/>
      <c r="U3669" s="58"/>
      <c r="V3669" s="53">
        <f t="shared" si="1355"/>
        <v>0</v>
      </c>
      <c r="W3669" s="75"/>
      <c r="X3669" s="76"/>
    </row>
    <row r="3670" spans="1:24" s="77" customFormat="1" ht="15.75" x14ac:dyDescent="0.25">
      <c r="A3670" s="72" t="s">
        <v>302</v>
      </c>
      <c r="B3670" s="33" t="s">
        <v>331</v>
      </c>
      <c r="C3670" s="73" t="s">
        <v>100</v>
      </c>
      <c r="D3670" s="34" t="s">
        <v>101</v>
      </c>
      <c r="E3670" s="74"/>
      <c r="F3670" s="74"/>
      <c r="G3670" s="74"/>
      <c r="H3670" s="74"/>
      <c r="I3670" s="54"/>
      <c r="J3670" s="50"/>
      <c r="K3670" s="54"/>
      <c r="L3670" s="55"/>
      <c r="M3670" s="75"/>
      <c r="N3670" s="75"/>
      <c r="O3670" s="74"/>
      <c r="P3670" s="74"/>
      <c r="Q3670" s="57">
        <f t="shared" si="1354"/>
        <v>0</v>
      </c>
      <c r="R3670" s="74"/>
      <c r="S3670" s="53">
        <f t="shared" si="1359"/>
        <v>0</v>
      </c>
      <c r="T3670" s="58"/>
      <c r="U3670" s="58"/>
      <c r="V3670" s="53">
        <f t="shared" si="1355"/>
        <v>0</v>
      </c>
      <c r="W3670" s="75"/>
      <c r="X3670" s="76"/>
    </row>
    <row r="3671" spans="1:24" s="77" customFormat="1" ht="37.5" customHeight="1" x14ac:dyDescent="0.25">
      <c r="A3671" s="72" t="s">
        <v>302</v>
      </c>
      <c r="B3671" s="33" t="s">
        <v>331</v>
      </c>
      <c r="C3671" s="73" t="s">
        <v>102</v>
      </c>
      <c r="D3671" s="39" t="s">
        <v>87</v>
      </c>
      <c r="E3671" s="74"/>
      <c r="F3671" s="74"/>
      <c r="G3671" s="74"/>
      <c r="H3671" s="74"/>
      <c r="I3671" s="54"/>
      <c r="J3671" s="50"/>
      <c r="K3671" s="54"/>
      <c r="L3671" s="55"/>
      <c r="M3671" s="75"/>
      <c r="N3671" s="75"/>
      <c r="O3671" s="74"/>
      <c r="P3671" s="74"/>
      <c r="Q3671" s="57">
        <f t="shared" si="1354"/>
        <v>0</v>
      </c>
      <c r="R3671" s="74"/>
      <c r="S3671" s="53">
        <f t="shared" si="1359"/>
        <v>0</v>
      </c>
      <c r="T3671" s="58"/>
      <c r="U3671" s="58"/>
      <c r="V3671" s="53">
        <f t="shared" si="1355"/>
        <v>0</v>
      </c>
      <c r="W3671" s="75"/>
      <c r="X3671" s="76"/>
    </row>
    <row r="3672" spans="1:24" s="77" customFormat="1" ht="63" x14ac:dyDescent="0.25">
      <c r="A3672" s="72" t="s">
        <v>302</v>
      </c>
      <c r="B3672" s="33" t="s">
        <v>331</v>
      </c>
      <c r="C3672" s="73" t="s">
        <v>102</v>
      </c>
      <c r="D3672" s="39" t="s">
        <v>103</v>
      </c>
      <c r="E3672" s="74"/>
      <c r="F3672" s="74"/>
      <c r="G3672" s="74"/>
      <c r="H3672" s="74"/>
      <c r="I3672" s="54"/>
      <c r="J3672" s="50"/>
      <c r="K3672" s="54"/>
      <c r="L3672" s="55"/>
      <c r="M3672" s="75"/>
      <c r="N3672" s="75"/>
      <c r="O3672" s="74"/>
      <c r="P3672" s="74"/>
      <c r="Q3672" s="57">
        <f t="shared" si="1354"/>
        <v>0</v>
      </c>
      <c r="R3672" s="74"/>
      <c r="S3672" s="53">
        <f t="shared" si="1359"/>
        <v>0</v>
      </c>
      <c r="T3672" s="58"/>
      <c r="U3672" s="58"/>
      <c r="V3672" s="53">
        <f t="shared" si="1355"/>
        <v>0</v>
      </c>
      <c r="W3672" s="75"/>
      <c r="X3672" s="76"/>
    </row>
    <row r="3673" spans="1:24" s="77" customFormat="1" ht="31.5" x14ac:dyDescent="0.25">
      <c r="A3673" s="72" t="s">
        <v>302</v>
      </c>
      <c r="B3673" s="33" t="s">
        <v>331</v>
      </c>
      <c r="C3673" s="23" t="s">
        <v>361</v>
      </c>
      <c r="D3673" s="39" t="s">
        <v>362</v>
      </c>
      <c r="E3673" s="53"/>
      <c r="F3673" s="53">
        <f>ROUND(E3673/12*7,0)</f>
        <v>0</v>
      </c>
      <c r="G3673" s="59"/>
      <c r="H3673" s="99"/>
      <c r="I3673" s="119">
        <f>G3673-F3673</f>
        <v>0</v>
      </c>
      <c r="J3673" s="55" t="e">
        <f>ROUND(I3673/F3673*100,2)</f>
        <v>#DIV/0!</v>
      </c>
      <c r="K3673" s="54">
        <f t="shared" ref="K3673" si="1360">G3673-F3673</f>
        <v>0</v>
      </c>
      <c r="L3673" s="55" t="e">
        <f t="shared" ref="L3673" si="1361">ROUND(K3673*100/-F3673,2)</f>
        <v>#DIV/0!</v>
      </c>
      <c r="M3673" s="75"/>
      <c r="N3673" s="75"/>
      <c r="O3673" s="74"/>
      <c r="P3673" s="74"/>
      <c r="Q3673" s="57"/>
      <c r="R3673" s="74"/>
      <c r="S3673" s="53"/>
      <c r="T3673" s="58"/>
      <c r="U3673" s="58"/>
      <c r="V3673" s="53"/>
      <c r="W3673" s="75"/>
      <c r="X3673" s="76"/>
    </row>
    <row r="3674" spans="1:24" s="77" customFormat="1" ht="15.75" x14ac:dyDescent="0.25">
      <c r="A3674" s="72" t="s">
        <v>302</v>
      </c>
      <c r="B3674" s="33" t="s">
        <v>331</v>
      </c>
      <c r="C3674" s="23" t="s">
        <v>364</v>
      </c>
      <c r="D3674" s="39" t="s">
        <v>363</v>
      </c>
      <c r="E3674" s="74"/>
      <c r="F3674" s="74"/>
      <c r="G3674" s="74"/>
      <c r="H3674" s="74"/>
      <c r="I3674" s="54"/>
      <c r="J3674" s="50"/>
      <c r="K3674" s="54"/>
      <c r="L3674" s="55"/>
      <c r="M3674" s="75"/>
      <c r="N3674" s="75"/>
      <c r="O3674" s="74"/>
      <c r="P3674" s="74"/>
      <c r="Q3674" s="57"/>
      <c r="R3674" s="74"/>
      <c r="S3674" s="53"/>
      <c r="T3674" s="58"/>
      <c r="U3674" s="58"/>
      <c r="V3674" s="53"/>
      <c r="W3674" s="75"/>
      <c r="X3674" s="76"/>
    </row>
    <row r="3675" spans="1:24" s="77" customFormat="1" ht="15.75" x14ac:dyDescent="0.25">
      <c r="A3675" s="72" t="s">
        <v>302</v>
      </c>
      <c r="B3675" s="21">
        <v>2</v>
      </c>
      <c r="C3675" s="73" t="s">
        <v>102</v>
      </c>
      <c r="D3675" s="40" t="s">
        <v>31</v>
      </c>
      <c r="E3675" s="68">
        <f t="shared" ref="E3675:K3675" si="1362">E3676+E3682+E3736</f>
        <v>15272</v>
      </c>
      <c r="F3675" s="68">
        <f t="shared" si="1362"/>
        <v>14165</v>
      </c>
      <c r="G3675" s="68">
        <f t="shared" si="1362"/>
        <v>13058</v>
      </c>
      <c r="H3675" s="68">
        <f t="shared" si="1362"/>
        <v>13058</v>
      </c>
      <c r="I3675" s="126">
        <f t="shared" si="1362"/>
        <v>0</v>
      </c>
      <c r="J3675" s="126">
        <f t="shared" si="1362"/>
        <v>0</v>
      </c>
      <c r="K3675" s="126">
        <f t="shared" si="1362"/>
        <v>-1107</v>
      </c>
      <c r="L3675" s="55">
        <f>ROUND(K3675*100/-F3675,2)</f>
        <v>7.82</v>
      </c>
      <c r="M3675" s="64"/>
      <c r="N3675" s="49">
        <f>ROUND(M3675/12*7,2)</f>
        <v>0</v>
      </c>
      <c r="O3675" s="68">
        <f t="shared" ref="O3675:V3675" si="1363">O3676+O3682+O3736</f>
        <v>0</v>
      </c>
      <c r="P3675" s="68">
        <f t="shared" si="1363"/>
        <v>0</v>
      </c>
      <c r="Q3675" s="126">
        <f t="shared" si="1363"/>
        <v>0</v>
      </c>
      <c r="R3675" s="68">
        <f t="shared" si="1363"/>
        <v>0</v>
      </c>
      <c r="S3675" s="64">
        <f t="shared" si="1363"/>
        <v>0</v>
      </c>
      <c r="T3675" s="136">
        <f t="shared" si="1363"/>
        <v>0</v>
      </c>
      <c r="U3675" s="136">
        <f t="shared" si="1363"/>
        <v>0</v>
      </c>
      <c r="V3675" s="53">
        <f t="shared" si="1363"/>
        <v>0</v>
      </c>
      <c r="W3675" s="74"/>
      <c r="X3675" s="76"/>
    </row>
    <row r="3676" spans="1:24" s="77" customFormat="1" ht="15.75" x14ac:dyDescent="0.25">
      <c r="A3676" s="72" t="s">
        <v>302</v>
      </c>
      <c r="B3676" s="22" t="s">
        <v>332</v>
      </c>
      <c r="C3676" s="73" t="s">
        <v>102</v>
      </c>
      <c r="D3676" s="32" t="s">
        <v>32</v>
      </c>
      <c r="E3676" s="64">
        <f t="shared" ref="E3676:L3676" si="1364">SUM(E3677:E3681)</f>
        <v>0</v>
      </c>
      <c r="F3676" s="64">
        <f t="shared" si="1364"/>
        <v>0</v>
      </c>
      <c r="G3676" s="64">
        <f t="shared" si="1364"/>
        <v>0</v>
      </c>
      <c r="H3676" s="64">
        <f t="shared" si="1364"/>
        <v>0</v>
      </c>
      <c r="I3676" s="126">
        <f t="shared" si="1364"/>
        <v>0</v>
      </c>
      <c r="J3676" s="126">
        <f t="shared" si="1364"/>
        <v>0</v>
      </c>
      <c r="K3676" s="126">
        <f t="shared" si="1364"/>
        <v>0</v>
      </c>
      <c r="L3676" s="64">
        <f t="shared" si="1364"/>
        <v>0</v>
      </c>
      <c r="M3676" s="64"/>
      <c r="N3676" s="64"/>
      <c r="O3676" s="64">
        <f t="shared" ref="O3676:V3676" si="1365">SUM(O3677:O3681)</f>
        <v>0</v>
      </c>
      <c r="P3676" s="64">
        <f t="shared" si="1365"/>
        <v>0</v>
      </c>
      <c r="Q3676" s="126">
        <f t="shared" si="1365"/>
        <v>0</v>
      </c>
      <c r="R3676" s="64">
        <f t="shared" si="1365"/>
        <v>0</v>
      </c>
      <c r="S3676" s="64">
        <f t="shared" si="1365"/>
        <v>0</v>
      </c>
      <c r="T3676" s="136">
        <f t="shared" si="1365"/>
        <v>0</v>
      </c>
      <c r="U3676" s="136">
        <f t="shared" si="1365"/>
        <v>0</v>
      </c>
      <c r="V3676" s="64">
        <f t="shared" si="1365"/>
        <v>0</v>
      </c>
      <c r="W3676" s="64"/>
      <c r="X3676" s="76"/>
    </row>
    <row r="3677" spans="1:24" s="77" customFormat="1" ht="15.75" x14ac:dyDescent="0.25">
      <c r="A3677" s="72" t="s">
        <v>302</v>
      </c>
      <c r="B3677" s="33" t="s">
        <v>332</v>
      </c>
      <c r="C3677" s="73" t="s">
        <v>109</v>
      </c>
      <c r="D3677" s="34" t="s">
        <v>106</v>
      </c>
      <c r="E3677" s="74"/>
      <c r="F3677" s="74"/>
      <c r="G3677" s="74"/>
      <c r="H3677" s="153"/>
      <c r="I3677" s="54"/>
      <c r="J3677" s="50"/>
      <c r="K3677" s="54"/>
      <c r="L3677" s="55"/>
      <c r="M3677" s="75"/>
      <c r="N3677" s="75"/>
      <c r="O3677" s="74"/>
      <c r="P3677" s="74"/>
      <c r="Q3677" s="57">
        <f>O3677-P3677</f>
        <v>0</v>
      </c>
      <c r="R3677" s="74"/>
      <c r="S3677" s="53">
        <f>ROUND(R3677/12*3,0)</f>
        <v>0</v>
      </c>
      <c r="T3677" s="58"/>
      <c r="U3677" s="58"/>
      <c r="V3677" s="53">
        <f>T3677-U3677</f>
        <v>0</v>
      </c>
      <c r="W3677" s="75"/>
      <c r="X3677" s="76"/>
    </row>
    <row r="3678" spans="1:24" s="77" customFormat="1" ht="31.5" x14ac:dyDescent="0.25">
      <c r="A3678" s="72" t="s">
        <v>302</v>
      </c>
      <c r="B3678" s="33" t="s">
        <v>332</v>
      </c>
      <c r="C3678" s="73" t="s">
        <v>110</v>
      </c>
      <c r="D3678" s="34" t="s">
        <v>114</v>
      </c>
      <c r="E3678" s="74"/>
      <c r="F3678" s="74"/>
      <c r="G3678" s="74"/>
      <c r="H3678" s="74"/>
      <c r="I3678" s="54"/>
      <c r="J3678" s="50"/>
      <c r="K3678" s="54"/>
      <c r="L3678" s="55"/>
      <c r="M3678" s="75"/>
      <c r="N3678" s="75"/>
      <c r="O3678" s="74"/>
      <c r="P3678" s="74"/>
      <c r="Q3678" s="57">
        <f>O3678-P3678</f>
        <v>0</v>
      </c>
      <c r="R3678" s="74"/>
      <c r="S3678" s="53">
        <f>ROUND(R3678/12*3,0)</f>
        <v>0</v>
      </c>
      <c r="T3678" s="58"/>
      <c r="U3678" s="58"/>
      <c r="V3678" s="53">
        <f>T3678-U3678</f>
        <v>0</v>
      </c>
      <c r="W3678" s="75"/>
      <c r="X3678" s="76"/>
    </row>
    <row r="3679" spans="1:24" s="77" customFormat="1" ht="23.25" customHeight="1" x14ac:dyDescent="0.25">
      <c r="A3679" s="72" t="s">
        <v>302</v>
      </c>
      <c r="B3679" s="33" t="s">
        <v>332</v>
      </c>
      <c r="C3679" s="73" t="s">
        <v>111</v>
      </c>
      <c r="D3679" s="34" t="s">
        <v>115</v>
      </c>
      <c r="E3679" s="74"/>
      <c r="F3679" s="74"/>
      <c r="G3679" s="74"/>
      <c r="H3679" s="74"/>
      <c r="I3679" s="119"/>
      <c r="J3679" s="55"/>
      <c r="K3679" s="119"/>
      <c r="L3679" s="55"/>
      <c r="M3679" s="75"/>
      <c r="N3679" s="75"/>
      <c r="O3679" s="74"/>
      <c r="P3679" s="74"/>
      <c r="Q3679" s="59">
        <f>O3679-P3679</f>
        <v>0</v>
      </c>
      <c r="R3679" s="74"/>
      <c r="S3679" s="53">
        <f>ROUND(R3679/12*3,0)</f>
        <v>0</v>
      </c>
      <c r="T3679" s="53"/>
      <c r="U3679" s="53"/>
      <c r="V3679" s="53">
        <f>T3679-U3679</f>
        <v>0</v>
      </c>
      <c r="W3679" s="75"/>
      <c r="X3679" s="76"/>
    </row>
    <row r="3680" spans="1:24" s="77" customFormat="1" ht="31.5" x14ac:dyDescent="0.25">
      <c r="A3680" s="72" t="s">
        <v>302</v>
      </c>
      <c r="B3680" s="33" t="s">
        <v>332</v>
      </c>
      <c r="C3680" s="73" t="s">
        <v>113</v>
      </c>
      <c r="D3680" s="34" t="s">
        <v>116</v>
      </c>
      <c r="E3680" s="74"/>
      <c r="F3680" s="74"/>
      <c r="G3680" s="74"/>
      <c r="H3680" s="74"/>
      <c r="I3680" s="119"/>
      <c r="J3680" s="55"/>
      <c r="K3680" s="119"/>
      <c r="L3680" s="55"/>
      <c r="M3680" s="75"/>
      <c r="N3680" s="75"/>
      <c r="O3680" s="74"/>
      <c r="P3680" s="74"/>
      <c r="Q3680" s="59">
        <f>O3680-P3680</f>
        <v>0</v>
      </c>
      <c r="R3680" s="74"/>
      <c r="S3680" s="53">
        <f>ROUND(R3680/12*3,0)</f>
        <v>0</v>
      </c>
      <c r="T3680" s="53"/>
      <c r="U3680" s="53"/>
      <c r="V3680" s="53">
        <f>T3680-U3680</f>
        <v>0</v>
      </c>
      <c r="W3680" s="75"/>
      <c r="X3680" s="76"/>
    </row>
    <row r="3681" spans="1:24" s="77" customFormat="1" ht="15.75" x14ac:dyDescent="0.25">
      <c r="A3681" s="72" t="s">
        <v>302</v>
      </c>
      <c r="B3681" s="33" t="s">
        <v>332</v>
      </c>
      <c r="C3681" s="73" t="s">
        <v>112</v>
      </c>
      <c r="D3681" s="34" t="s">
        <v>117</v>
      </c>
      <c r="E3681" s="74"/>
      <c r="F3681" s="74"/>
      <c r="G3681" s="74"/>
      <c r="H3681" s="74"/>
      <c r="I3681" s="54"/>
      <c r="J3681" s="50"/>
      <c r="K3681" s="54"/>
      <c r="L3681" s="55"/>
      <c r="M3681" s="75"/>
      <c r="N3681" s="75"/>
      <c r="O3681" s="74"/>
      <c r="P3681" s="74"/>
      <c r="Q3681" s="57">
        <f>O3681-P3681</f>
        <v>0</v>
      </c>
      <c r="R3681" s="74"/>
      <c r="S3681" s="53">
        <f>ROUND(R3681/12*3,0)</f>
        <v>0</v>
      </c>
      <c r="T3681" s="58"/>
      <c r="U3681" s="58"/>
      <c r="V3681" s="53">
        <f>T3681-U3681</f>
        <v>0</v>
      </c>
      <c r="W3681" s="75"/>
      <c r="X3681" s="76"/>
    </row>
    <row r="3682" spans="1:24" s="77" customFormat="1" ht="15.75" x14ac:dyDescent="0.25">
      <c r="A3682" s="72" t="s">
        <v>302</v>
      </c>
      <c r="B3682" s="22" t="s">
        <v>333</v>
      </c>
      <c r="C3682" s="73" t="s">
        <v>102</v>
      </c>
      <c r="D3682" s="41" t="s">
        <v>33</v>
      </c>
      <c r="E3682" s="64">
        <f t="shared" ref="E3682:L3682" si="1366">SUM(E3683:E3735)</f>
        <v>0</v>
      </c>
      <c r="F3682" s="64">
        <f t="shared" si="1366"/>
        <v>0</v>
      </c>
      <c r="G3682" s="64">
        <f t="shared" si="1366"/>
        <v>0</v>
      </c>
      <c r="H3682" s="64">
        <f t="shared" si="1366"/>
        <v>0</v>
      </c>
      <c r="I3682" s="126">
        <f t="shared" si="1366"/>
        <v>0</v>
      </c>
      <c r="J3682" s="126">
        <f t="shared" si="1366"/>
        <v>0</v>
      </c>
      <c r="K3682" s="126">
        <f t="shared" si="1366"/>
        <v>0</v>
      </c>
      <c r="L3682" s="64">
        <f t="shared" si="1366"/>
        <v>0</v>
      </c>
      <c r="M3682" s="64"/>
      <c r="N3682" s="64"/>
      <c r="O3682" s="64">
        <f t="shared" ref="O3682:V3682" si="1367">SUM(O3683:O3735)</f>
        <v>0</v>
      </c>
      <c r="P3682" s="64">
        <f t="shared" si="1367"/>
        <v>0</v>
      </c>
      <c r="Q3682" s="126">
        <f t="shared" si="1367"/>
        <v>0</v>
      </c>
      <c r="R3682" s="64">
        <f t="shared" si="1367"/>
        <v>0</v>
      </c>
      <c r="S3682" s="64">
        <f t="shared" si="1367"/>
        <v>0</v>
      </c>
      <c r="T3682" s="136">
        <f t="shared" si="1367"/>
        <v>0</v>
      </c>
      <c r="U3682" s="136">
        <f t="shared" si="1367"/>
        <v>0</v>
      </c>
      <c r="V3682" s="64">
        <f t="shared" si="1367"/>
        <v>0</v>
      </c>
      <c r="W3682" s="64"/>
      <c r="X3682" s="76"/>
    </row>
    <row r="3683" spans="1:24" s="77" customFormat="1" ht="31.5" x14ac:dyDescent="0.25">
      <c r="A3683" s="72" t="s">
        <v>302</v>
      </c>
      <c r="B3683" s="33" t="s">
        <v>333</v>
      </c>
      <c r="C3683" s="78" t="s">
        <v>139</v>
      </c>
      <c r="D3683" s="43" t="s">
        <v>119</v>
      </c>
      <c r="E3683" s="74"/>
      <c r="F3683" s="74"/>
      <c r="G3683" s="74"/>
      <c r="H3683" s="74"/>
      <c r="I3683" s="54"/>
      <c r="J3683" s="50"/>
      <c r="K3683" s="54"/>
      <c r="L3683" s="55"/>
      <c r="M3683" s="75"/>
      <c r="N3683" s="75"/>
      <c r="O3683" s="74"/>
      <c r="P3683" s="74"/>
      <c r="Q3683" s="57">
        <f t="shared" ref="Q3683:Q3714" si="1368">O3683-P3683</f>
        <v>0</v>
      </c>
      <c r="R3683" s="74"/>
      <c r="S3683" s="53">
        <f t="shared" ref="S3683:S3714" si="1369">ROUND(R3683/12*3,0)</f>
        <v>0</v>
      </c>
      <c r="T3683" s="58"/>
      <c r="U3683" s="58"/>
      <c r="V3683" s="53">
        <f t="shared" ref="V3683:V3714" si="1370">T3683-U3683</f>
        <v>0</v>
      </c>
      <c r="W3683" s="75"/>
      <c r="X3683" s="76"/>
    </row>
    <row r="3684" spans="1:24" s="77" customFormat="1" ht="47.25" x14ac:dyDescent="0.25">
      <c r="A3684" s="72" t="s">
        <v>302</v>
      </c>
      <c r="B3684" s="33" t="s">
        <v>333</v>
      </c>
      <c r="C3684" s="78" t="s">
        <v>140</v>
      </c>
      <c r="D3684" s="43" t="s">
        <v>120</v>
      </c>
      <c r="E3684" s="74"/>
      <c r="F3684" s="74"/>
      <c r="G3684" s="74"/>
      <c r="H3684" s="74"/>
      <c r="I3684" s="54"/>
      <c r="J3684" s="50"/>
      <c r="K3684" s="54"/>
      <c r="L3684" s="55"/>
      <c r="M3684" s="75"/>
      <c r="N3684" s="75"/>
      <c r="O3684" s="74"/>
      <c r="P3684" s="74"/>
      <c r="Q3684" s="57">
        <f t="shared" si="1368"/>
        <v>0</v>
      </c>
      <c r="R3684" s="74"/>
      <c r="S3684" s="53">
        <f t="shared" si="1369"/>
        <v>0</v>
      </c>
      <c r="T3684" s="58"/>
      <c r="U3684" s="58"/>
      <c r="V3684" s="53">
        <f t="shared" si="1370"/>
        <v>0</v>
      </c>
      <c r="W3684" s="75"/>
      <c r="X3684" s="76"/>
    </row>
    <row r="3685" spans="1:24" s="77" customFormat="1" ht="31.5" x14ac:dyDescent="0.25">
      <c r="A3685" s="72" t="s">
        <v>302</v>
      </c>
      <c r="B3685" s="33" t="s">
        <v>333</v>
      </c>
      <c r="C3685" s="78" t="s">
        <v>141</v>
      </c>
      <c r="D3685" s="43" t="s">
        <v>142</v>
      </c>
      <c r="E3685" s="74"/>
      <c r="F3685" s="74"/>
      <c r="G3685" s="74"/>
      <c r="H3685" s="74"/>
      <c r="I3685" s="54"/>
      <c r="J3685" s="50"/>
      <c r="K3685" s="54"/>
      <c r="L3685" s="55"/>
      <c r="M3685" s="75"/>
      <c r="N3685" s="75"/>
      <c r="O3685" s="74"/>
      <c r="P3685" s="74"/>
      <c r="Q3685" s="57">
        <f t="shared" si="1368"/>
        <v>0</v>
      </c>
      <c r="R3685" s="74"/>
      <c r="S3685" s="53">
        <f t="shared" si="1369"/>
        <v>0</v>
      </c>
      <c r="T3685" s="58"/>
      <c r="U3685" s="58"/>
      <c r="V3685" s="53">
        <f t="shared" si="1370"/>
        <v>0</v>
      </c>
      <c r="W3685" s="75"/>
      <c r="X3685" s="76"/>
    </row>
    <row r="3686" spans="1:24" s="77" customFormat="1" ht="31.5" x14ac:dyDescent="0.25">
      <c r="A3686" s="72" t="s">
        <v>302</v>
      </c>
      <c r="B3686" s="33" t="s">
        <v>333</v>
      </c>
      <c r="C3686" s="78" t="s">
        <v>143</v>
      </c>
      <c r="D3686" s="43" t="s">
        <v>144</v>
      </c>
      <c r="E3686" s="74"/>
      <c r="F3686" s="74"/>
      <c r="G3686" s="74"/>
      <c r="H3686" s="74"/>
      <c r="I3686" s="119"/>
      <c r="J3686" s="55"/>
      <c r="K3686" s="119"/>
      <c r="L3686" s="55"/>
      <c r="M3686" s="75"/>
      <c r="N3686" s="75"/>
      <c r="O3686" s="74"/>
      <c r="P3686" s="74"/>
      <c r="Q3686" s="59">
        <f t="shared" si="1368"/>
        <v>0</v>
      </c>
      <c r="R3686" s="74"/>
      <c r="S3686" s="53">
        <f t="shared" si="1369"/>
        <v>0</v>
      </c>
      <c r="T3686" s="53"/>
      <c r="U3686" s="53"/>
      <c r="V3686" s="53">
        <f t="shared" si="1370"/>
        <v>0</v>
      </c>
      <c r="W3686" s="75"/>
      <c r="X3686" s="76"/>
    </row>
    <row r="3687" spans="1:24" s="77" customFormat="1" ht="15.75" x14ac:dyDescent="0.25">
      <c r="A3687" s="72" t="s">
        <v>302</v>
      </c>
      <c r="B3687" s="33" t="s">
        <v>333</v>
      </c>
      <c r="C3687" s="78" t="s">
        <v>145</v>
      </c>
      <c r="D3687" s="43" t="s">
        <v>146</v>
      </c>
      <c r="E3687" s="74"/>
      <c r="F3687" s="74"/>
      <c r="G3687" s="74"/>
      <c r="H3687" s="74"/>
      <c r="I3687" s="54"/>
      <c r="J3687" s="50"/>
      <c r="K3687" s="54"/>
      <c r="L3687" s="55"/>
      <c r="M3687" s="75"/>
      <c r="N3687" s="75"/>
      <c r="O3687" s="74"/>
      <c r="P3687" s="74"/>
      <c r="Q3687" s="57">
        <f t="shared" si="1368"/>
        <v>0</v>
      </c>
      <c r="R3687" s="74"/>
      <c r="S3687" s="53">
        <f t="shared" si="1369"/>
        <v>0</v>
      </c>
      <c r="T3687" s="58"/>
      <c r="U3687" s="58"/>
      <c r="V3687" s="53">
        <f t="shared" si="1370"/>
        <v>0</v>
      </c>
      <c r="W3687" s="75"/>
      <c r="X3687" s="76"/>
    </row>
    <row r="3688" spans="1:24" s="77" customFormat="1" ht="15.75" x14ac:dyDescent="0.25">
      <c r="A3688" s="72" t="s">
        <v>302</v>
      </c>
      <c r="B3688" s="33" t="s">
        <v>333</v>
      </c>
      <c r="C3688" s="78" t="s">
        <v>147</v>
      </c>
      <c r="D3688" s="43" t="s">
        <v>148</v>
      </c>
      <c r="E3688" s="74"/>
      <c r="F3688" s="74"/>
      <c r="G3688" s="74"/>
      <c r="H3688" s="74"/>
      <c r="I3688" s="54"/>
      <c r="J3688" s="50"/>
      <c r="K3688" s="54"/>
      <c r="L3688" s="55"/>
      <c r="M3688" s="75"/>
      <c r="N3688" s="75"/>
      <c r="O3688" s="74"/>
      <c r="P3688" s="74"/>
      <c r="Q3688" s="57">
        <f t="shared" si="1368"/>
        <v>0</v>
      </c>
      <c r="R3688" s="74"/>
      <c r="S3688" s="53">
        <f t="shared" si="1369"/>
        <v>0</v>
      </c>
      <c r="T3688" s="58"/>
      <c r="U3688" s="58"/>
      <c r="V3688" s="53">
        <f t="shared" si="1370"/>
        <v>0</v>
      </c>
      <c r="W3688" s="75"/>
      <c r="X3688" s="76"/>
    </row>
    <row r="3689" spans="1:24" s="77" customFormat="1" ht="78.75" x14ac:dyDescent="0.25">
      <c r="A3689" s="72" t="s">
        <v>302</v>
      </c>
      <c r="B3689" s="33" t="s">
        <v>333</v>
      </c>
      <c r="C3689" s="78" t="s">
        <v>149</v>
      </c>
      <c r="D3689" s="43" t="s">
        <v>150</v>
      </c>
      <c r="E3689" s="74"/>
      <c r="F3689" s="74"/>
      <c r="G3689" s="74"/>
      <c r="H3689" s="74"/>
      <c r="I3689" s="54"/>
      <c r="J3689" s="50"/>
      <c r="K3689" s="54"/>
      <c r="L3689" s="55"/>
      <c r="M3689" s="75"/>
      <c r="N3689" s="75"/>
      <c r="O3689" s="74"/>
      <c r="P3689" s="74"/>
      <c r="Q3689" s="57">
        <f t="shared" si="1368"/>
        <v>0</v>
      </c>
      <c r="R3689" s="74"/>
      <c r="S3689" s="53">
        <f t="shared" si="1369"/>
        <v>0</v>
      </c>
      <c r="T3689" s="58"/>
      <c r="U3689" s="58"/>
      <c r="V3689" s="53">
        <f t="shared" si="1370"/>
        <v>0</v>
      </c>
      <c r="W3689" s="75"/>
      <c r="X3689" s="76"/>
    </row>
    <row r="3690" spans="1:24" s="77" customFormat="1" ht="31.5" x14ac:dyDescent="0.25">
      <c r="A3690" s="72" t="s">
        <v>302</v>
      </c>
      <c r="B3690" s="33" t="s">
        <v>333</v>
      </c>
      <c r="C3690" s="78" t="s">
        <v>130</v>
      </c>
      <c r="D3690" s="43" t="s">
        <v>151</v>
      </c>
      <c r="E3690" s="74"/>
      <c r="F3690" s="74"/>
      <c r="G3690" s="74"/>
      <c r="H3690" s="74"/>
      <c r="I3690" s="54"/>
      <c r="J3690" s="50"/>
      <c r="K3690" s="54"/>
      <c r="L3690" s="55"/>
      <c r="M3690" s="75"/>
      <c r="N3690" s="75"/>
      <c r="O3690" s="74"/>
      <c r="P3690" s="74"/>
      <c r="Q3690" s="57">
        <f t="shared" si="1368"/>
        <v>0</v>
      </c>
      <c r="R3690" s="74"/>
      <c r="S3690" s="53">
        <f t="shared" si="1369"/>
        <v>0</v>
      </c>
      <c r="T3690" s="58"/>
      <c r="U3690" s="58"/>
      <c r="V3690" s="53">
        <f t="shared" si="1370"/>
        <v>0</v>
      </c>
      <c r="W3690" s="75"/>
      <c r="X3690" s="76"/>
    </row>
    <row r="3691" spans="1:24" s="77" customFormat="1" ht="47.25" x14ac:dyDescent="0.25">
      <c r="A3691" s="72" t="s">
        <v>302</v>
      </c>
      <c r="B3691" s="33" t="s">
        <v>333</v>
      </c>
      <c r="C3691" s="78" t="s">
        <v>174</v>
      </c>
      <c r="D3691" s="43" t="s">
        <v>175</v>
      </c>
      <c r="E3691" s="74"/>
      <c r="F3691" s="74"/>
      <c r="G3691" s="74"/>
      <c r="H3691" s="74"/>
      <c r="I3691" s="54"/>
      <c r="J3691" s="50"/>
      <c r="K3691" s="54"/>
      <c r="L3691" s="55"/>
      <c r="M3691" s="75"/>
      <c r="N3691" s="75"/>
      <c r="O3691" s="74"/>
      <c r="P3691" s="74"/>
      <c r="Q3691" s="57">
        <f t="shared" si="1368"/>
        <v>0</v>
      </c>
      <c r="R3691" s="74"/>
      <c r="S3691" s="53">
        <f t="shared" si="1369"/>
        <v>0</v>
      </c>
      <c r="T3691" s="58"/>
      <c r="U3691" s="58"/>
      <c r="V3691" s="53">
        <f t="shared" si="1370"/>
        <v>0</v>
      </c>
      <c r="W3691" s="75"/>
      <c r="X3691" s="76"/>
    </row>
    <row r="3692" spans="1:24" s="77" customFormat="1" ht="31.5" x14ac:dyDescent="0.25">
      <c r="A3692" s="72" t="s">
        <v>302</v>
      </c>
      <c r="B3692" s="33" t="s">
        <v>333</v>
      </c>
      <c r="C3692" s="78" t="s">
        <v>129</v>
      </c>
      <c r="D3692" s="43" t="s">
        <v>152</v>
      </c>
      <c r="E3692" s="74"/>
      <c r="F3692" s="74"/>
      <c r="G3692" s="74"/>
      <c r="H3692" s="74"/>
      <c r="I3692" s="54"/>
      <c r="J3692" s="50"/>
      <c r="K3692" s="54"/>
      <c r="L3692" s="55"/>
      <c r="M3692" s="75"/>
      <c r="N3692" s="75"/>
      <c r="O3692" s="74"/>
      <c r="P3692" s="74"/>
      <c r="Q3692" s="57">
        <f t="shared" si="1368"/>
        <v>0</v>
      </c>
      <c r="R3692" s="74"/>
      <c r="S3692" s="53">
        <f t="shared" si="1369"/>
        <v>0</v>
      </c>
      <c r="T3692" s="58"/>
      <c r="U3692" s="58"/>
      <c r="V3692" s="53">
        <f t="shared" si="1370"/>
        <v>0</v>
      </c>
      <c r="W3692" s="75"/>
      <c r="X3692" s="76"/>
    </row>
    <row r="3693" spans="1:24" s="77" customFormat="1" ht="31.5" x14ac:dyDescent="0.25">
      <c r="A3693" s="72" t="s">
        <v>302</v>
      </c>
      <c r="B3693" s="33" t="s">
        <v>333</v>
      </c>
      <c r="C3693" s="78" t="s">
        <v>176</v>
      </c>
      <c r="D3693" s="43" t="s">
        <v>177</v>
      </c>
      <c r="E3693" s="74"/>
      <c r="F3693" s="74"/>
      <c r="G3693" s="74"/>
      <c r="H3693" s="74"/>
      <c r="I3693" s="54"/>
      <c r="J3693" s="50"/>
      <c r="K3693" s="54"/>
      <c r="L3693" s="55"/>
      <c r="M3693" s="75"/>
      <c r="N3693" s="75"/>
      <c r="O3693" s="74"/>
      <c r="P3693" s="74"/>
      <c r="Q3693" s="57">
        <f t="shared" si="1368"/>
        <v>0</v>
      </c>
      <c r="R3693" s="74"/>
      <c r="S3693" s="53">
        <f t="shared" si="1369"/>
        <v>0</v>
      </c>
      <c r="T3693" s="58"/>
      <c r="U3693" s="58"/>
      <c r="V3693" s="53">
        <f t="shared" si="1370"/>
        <v>0</v>
      </c>
      <c r="W3693" s="75"/>
      <c r="X3693" s="76"/>
    </row>
    <row r="3694" spans="1:24" s="77" customFormat="1" ht="15.75" x14ac:dyDescent="0.25">
      <c r="A3694" s="72" t="s">
        <v>302</v>
      </c>
      <c r="B3694" s="33" t="s">
        <v>333</v>
      </c>
      <c r="C3694" s="78" t="s">
        <v>131</v>
      </c>
      <c r="D3694" s="43" t="s">
        <v>153</v>
      </c>
      <c r="E3694" s="74"/>
      <c r="F3694" s="74"/>
      <c r="G3694" s="74"/>
      <c r="H3694" s="74"/>
      <c r="I3694" s="54"/>
      <c r="J3694" s="50"/>
      <c r="K3694" s="54"/>
      <c r="L3694" s="55"/>
      <c r="M3694" s="75"/>
      <c r="N3694" s="75"/>
      <c r="O3694" s="74"/>
      <c r="P3694" s="74"/>
      <c r="Q3694" s="57">
        <f t="shared" si="1368"/>
        <v>0</v>
      </c>
      <c r="R3694" s="74"/>
      <c r="S3694" s="53">
        <f t="shared" si="1369"/>
        <v>0</v>
      </c>
      <c r="T3694" s="58"/>
      <c r="U3694" s="58"/>
      <c r="V3694" s="53">
        <f t="shared" si="1370"/>
        <v>0</v>
      </c>
      <c r="W3694" s="75"/>
      <c r="X3694" s="76"/>
    </row>
    <row r="3695" spans="1:24" s="77" customFormat="1" ht="31.5" x14ac:dyDescent="0.25">
      <c r="A3695" s="72" t="s">
        <v>302</v>
      </c>
      <c r="B3695" s="33" t="s">
        <v>333</v>
      </c>
      <c r="C3695" s="78" t="s">
        <v>178</v>
      </c>
      <c r="D3695" s="43" t="s">
        <v>179</v>
      </c>
      <c r="E3695" s="74"/>
      <c r="F3695" s="74"/>
      <c r="G3695" s="74"/>
      <c r="H3695" s="74"/>
      <c r="I3695" s="54"/>
      <c r="J3695" s="50"/>
      <c r="K3695" s="54"/>
      <c r="L3695" s="55"/>
      <c r="M3695" s="75"/>
      <c r="N3695" s="75"/>
      <c r="O3695" s="74"/>
      <c r="P3695" s="74"/>
      <c r="Q3695" s="57">
        <f t="shared" si="1368"/>
        <v>0</v>
      </c>
      <c r="R3695" s="74"/>
      <c r="S3695" s="53">
        <f t="shared" si="1369"/>
        <v>0</v>
      </c>
      <c r="T3695" s="58"/>
      <c r="U3695" s="58"/>
      <c r="V3695" s="53">
        <f t="shared" si="1370"/>
        <v>0</v>
      </c>
      <c r="W3695" s="75"/>
      <c r="X3695" s="76"/>
    </row>
    <row r="3696" spans="1:24" s="77" customFormat="1" ht="31.5" x14ac:dyDescent="0.25">
      <c r="A3696" s="72" t="s">
        <v>302</v>
      </c>
      <c r="B3696" s="33" t="s">
        <v>333</v>
      </c>
      <c r="C3696" s="78" t="s">
        <v>132</v>
      </c>
      <c r="D3696" s="43" t="s">
        <v>154</v>
      </c>
      <c r="E3696" s="74"/>
      <c r="F3696" s="74"/>
      <c r="G3696" s="74"/>
      <c r="H3696" s="74"/>
      <c r="I3696" s="54"/>
      <c r="J3696" s="50"/>
      <c r="K3696" s="54"/>
      <c r="L3696" s="55"/>
      <c r="M3696" s="75"/>
      <c r="N3696" s="75"/>
      <c r="O3696" s="74"/>
      <c r="P3696" s="74"/>
      <c r="Q3696" s="57">
        <f t="shared" si="1368"/>
        <v>0</v>
      </c>
      <c r="R3696" s="74"/>
      <c r="S3696" s="53">
        <f t="shared" si="1369"/>
        <v>0</v>
      </c>
      <c r="T3696" s="58"/>
      <c r="U3696" s="58"/>
      <c r="V3696" s="53">
        <f t="shared" si="1370"/>
        <v>0</v>
      </c>
      <c r="W3696" s="75"/>
      <c r="X3696" s="76"/>
    </row>
    <row r="3697" spans="1:24" s="77" customFormat="1" ht="15.75" x14ac:dyDescent="0.25">
      <c r="A3697" s="72" t="s">
        <v>302</v>
      </c>
      <c r="B3697" s="33" t="s">
        <v>333</v>
      </c>
      <c r="C3697" s="78" t="s">
        <v>133</v>
      </c>
      <c r="D3697" s="43" t="s">
        <v>155</v>
      </c>
      <c r="E3697" s="74"/>
      <c r="F3697" s="74"/>
      <c r="G3697" s="74"/>
      <c r="H3697" s="74"/>
      <c r="I3697" s="54"/>
      <c r="J3697" s="50"/>
      <c r="K3697" s="54"/>
      <c r="L3697" s="55"/>
      <c r="M3697" s="75"/>
      <c r="N3697" s="75"/>
      <c r="O3697" s="74"/>
      <c r="P3697" s="74"/>
      <c r="Q3697" s="57">
        <f t="shared" si="1368"/>
        <v>0</v>
      </c>
      <c r="R3697" s="74"/>
      <c r="S3697" s="53">
        <f t="shared" si="1369"/>
        <v>0</v>
      </c>
      <c r="T3697" s="58"/>
      <c r="U3697" s="58"/>
      <c r="V3697" s="53">
        <f t="shared" si="1370"/>
        <v>0</v>
      </c>
      <c r="W3697" s="75"/>
      <c r="X3697" s="76"/>
    </row>
    <row r="3698" spans="1:24" s="77" customFormat="1" ht="15.75" x14ac:dyDescent="0.25">
      <c r="A3698" s="72" t="s">
        <v>302</v>
      </c>
      <c r="B3698" s="33" t="s">
        <v>333</v>
      </c>
      <c r="C3698" s="78" t="s">
        <v>135</v>
      </c>
      <c r="D3698" s="43" t="s">
        <v>156</v>
      </c>
      <c r="E3698" s="74"/>
      <c r="F3698" s="74"/>
      <c r="G3698" s="74"/>
      <c r="H3698" s="74"/>
      <c r="I3698" s="54"/>
      <c r="J3698" s="50"/>
      <c r="K3698" s="54"/>
      <c r="L3698" s="55"/>
      <c r="M3698" s="75"/>
      <c r="N3698" s="75"/>
      <c r="O3698" s="74"/>
      <c r="P3698" s="74"/>
      <c r="Q3698" s="57">
        <f t="shared" si="1368"/>
        <v>0</v>
      </c>
      <c r="R3698" s="74"/>
      <c r="S3698" s="53">
        <f t="shared" si="1369"/>
        <v>0</v>
      </c>
      <c r="T3698" s="58"/>
      <c r="U3698" s="58"/>
      <c r="V3698" s="53">
        <f t="shared" si="1370"/>
        <v>0</v>
      </c>
      <c r="W3698" s="75"/>
      <c r="X3698" s="76"/>
    </row>
    <row r="3699" spans="1:24" s="77" customFormat="1" ht="31.5" x14ac:dyDescent="0.25">
      <c r="A3699" s="72" t="s">
        <v>302</v>
      </c>
      <c r="B3699" s="33" t="s">
        <v>333</v>
      </c>
      <c r="C3699" s="78" t="s">
        <v>136</v>
      </c>
      <c r="D3699" s="43" t="s">
        <v>157</v>
      </c>
      <c r="E3699" s="74"/>
      <c r="F3699" s="74"/>
      <c r="G3699" s="74"/>
      <c r="H3699" s="74"/>
      <c r="I3699" s="54"/>
      <c r="J3699" s="50"/>
      <c r="K3699" s="54"/>
      <c r="L3699" s="55"/>
      <c r="M3699" s="75"/>
      <c r="N3699" s="75"/>
      <c r="O3699" s="74"/>
      <c r="P3699" s="74"/>
      <c r="Q3699" s="57">
        <f t="shared" si="1368"/>
        <v>0</v>
      </c>
      <c r="R3699" s="74"/>
      <c r="S3699" s="53">
        <f t="shared" si="1369"/>
        <v>0</v>
      </c>
      <c r="T3699" s="58"/>
      <c r="U3699" s="58"/>
      <c r="V3699" s="53">
        <f t="shared" si="1370"/>
        <v>0</v>
      </c>
      <c r="W3699" s="75"/>
      <c r="X3699" s="76"/>
    </row>
    <row r="3700" spans="1:24" s="77" customFormat="1" ht="47.25" x14ac:dyDescent="0.25">
      <c r="A3700" s="72" t="s">
        <v>302</v>
      </c>
      <c r="B3700" s="33" t="s">
        <v>333</v>
      </c>
      <c r="C3700" s="78" t="s">
        <v>134</v>
      </c>
      <c r="D3700" s="43" t="s">
        <v>158</v>
      </c>
      <c r="E3700" s="74"/>
      <c r="F3700" s="74"/>
      <c r="G3700" s="74"/>
      <c r="H3700" s="74"/>
      <c r="I3700" s="54"/>
      <c r="J3700" s="50"/>
      <c r="K3700" s="54"/>
      <c r="L3700" s="55"/>
      <c r="M3700" s="75"/>
      <c r="N3700" s="75"/>
      <c r="O3700" s="74"/>
      <c r="P3700" s="74"/>
      <c r="Q3700" s="57">
        <f t="shared" si="1368"/>
        <v>0</v>
      </c>
      <c r="R3700" s="74"/>
      <c r="S3700" s="53">
        <f t="shared" si="1369"/>
        <v>0</v>
      </c>
      <c r="T3700" s="58"/>
      <c r="U3700" s="58"/>
      <c r="V3700" s="53">
        <f t="shared" si="1370"/>
        <v>0</v>
      </c>
      <c r="W3700" s="75"/>
      <c r="X3700" s="76"/>
    </row>
    <row r="3701" spans="1:24" s="77" customFormat="1" ht="15.75" x14ac:dyDescent="0.25">
      <c r="A3701" s="72" t="s">
        <v>302</v>
      </c>
      <c r="B3701" s="33" t="s">
        <v>333</v>
      </c>
      <c r="C3701" s="78" t="s">
        <v>138</v>
      </c>
      <c r="D3701" s="43" t="s">
        <v>159</v>
      </c>
      <c r="E3701" s="74"/>
      <c r="F3701" s="74"/>
      <c r="G3701" s="74"/>
      <c r="H3701" s="74"/>
      <c r="I3701" s="54"/>
      <c r="J3701" s="50"/>
      <c r="K3701" s="54"/>
      <c r="L3701" s="55"/>
      <c r="M3701" s="75"/>
      <c r="N3701" s="75"/>
      <c r="O3701" s="74"/>
      <c r="P3701" s="74"/>
      <c r="Q3701" s="57">
        <f t="shared" si="1368"/>
        <v>0</v>
      </c>
      <c r="R3701" s="74"/>
      <c r="S3701" s="53">
        <f t="shared" si="1369"/>
        <v>0</v>
      </c>
      <c r="T3701" s="58"/>
      <c r="U3701" s="58"/>
      <c r="V3701" s="53">
        <f t="shared" si="1370"/>
        <v>0</v>
      </c>
      <c r="W3701" s="75"/>
      <c r="X3701" s="76"/>
    </row>
    <row r="3702" spans="1:24" s="77" customFormat="1" ht="15.75" x14ac:dyDescent="0.25">
      <c r="A3702" s="72" t="s">
        <v>302</v>
      </c>
      <c r="B3702" s="33" t="s">
        <v>333</v>
      </c>
      <c r="C3702" s="78" t="s">
        <v>180</v>
      </c>
      <c r="D3702" s="43" t="s">
        <v>181</v>
      </c>
      <c r="E3702" s="74"/>
      <c r="F3702" s="74"/>
      <c r="G3702" s="74"/>
      <c r="H3702" s="74"/>
      <c r="I3702" s="54"/>
      <c r="J3702" s="50"/>
      <c r="K3702" s="54"/>
      <c r="L3702" s="55"/>
      <c r="M3702" s="75"/>
      <c r="N3702" s="75"/>
      <c r="O3702" s="74"/>
      <c r="P3702" s="74"/>
      <c r="Q3702" s="57">
        <f t="shared" si="1368"/>
        <v>0</v>
      </c>
      <c r="R3702" s="74"/>
      <c r="S3702" s="53">
        <f t="shared" si="1369"/>
        <v>0</v>
      </c>
      <c r="T3702" s="58"/>
      <c r="U3702" s="58"/>
      <c r="V3702" s="53">
        <f t="shared" si="1370"/>
        <v>0</v>
      </c>
      <c r="W3702" s="75"/>
      <c r="X3702" s="76"/>
    </row>
    <row r="3703" spans="1:24" s="77" customFormat="1" ht="31.5" x14ac:dyDescent="0.25">
      <c r="A3703" s="72" t="s">
        <v>302</v>
      </c>
      <c r="B3703" s="33" t="s">
        <v>333</v>
      </c>
      <c r="C3703" s="78" t="s">
        <v>137</v>
      </c>
      <c r="D3703" s="43" t="s">
        <v>160</v>
      </c>
      <c r="E3703" s="74"/>
      <c r="F3703" s="74"/>
      <c r="G3703" s="74"/>
      <c r="H3703" s="74"/>
      <c r="I3703" s="54"/>
      <c r="J3703" s="50"/>
      <c r="K3703" s="54"/>
      <c r="L3703" s="55"/>
      <c r="M3703" s="75"/>
      <c r="N3703" s="75"/>
      <c r="O3703" s="74"/>
      <c r="P3703" s="74"/>
      <c r="Q3703" s="57">
        <f t="shared" si="1368"/>
        <v>0</v>
      </c>
      <c r="R3703" s="74"/>
      <c r="S3703" s="53">
        <f t="shared" si="1369"/>
        <v>0</v>
      </c>
      <c r="T3703" s="58"/>
      <c r="U3703" s="58"/>
      <c r="V3703" s="53">
        <f t="shared" si="1370"/>
        <v>0</v>
      </c>
      <c r="W3703" s="75"/>
      <c r="X3703" s="76"/>
    </row>
    <row r="3704" spans="1:24" s="77" customFormat="1" ht="15.75" x14ac:dyDescent="0.25">
      <c r="A3704" s="72" t="s">
        <v>302</v>
      </c>
      <c r="B3704" s="33" t="s">
        <v>333</v>
      </c>
      <c r="C3704" s="78" t="s">
        <v>127</v>
      </c>
      <c r="D3704" s="43" t="s">
        <v>161</v>
      </c>
      <c r="E3704" s="74"/>
      <c r="F3704" s="74"/>
      <c r="G3704" s="74"/>
      <c r="H3704" s="74"/>
      <c r="I3704" s="54"/>
      <c r="J3704" s="50"/>
      <c r="K3704" s="54"/>
      <c r="L3704" s="55"/>
      <c r="M3704" s="75"/>
      <c r="N3704" s="75"/>
      <c r="O3704" s="74"/>
      <c r="P3704" s="74"/>
      <c r="Q3704" s="57">
        <f t="shared" si="1368"/>
        <v>0</v>
      </c>
      <c r="R3704" s="74"/>
      <c r="S3704" s="53">
        <f t="shared" si="1369"/>
        <v>0</v>
      </c>
      <c r="T3704" s="58"/>
      <c r="U3704" s="58"/>
      <c r="V3704" s="53">
        <f t="shared" si="1370"/>
        <v>0</v>
      </c>
      <c r="W3704" s="75"/>
      <c r="X3704" s="76"/>
    </row>
    <row r="3705" spans="1:24" s="77" customFormat="1" ht="31.5" x14ac:dyDescent="0.25">
      <c r="A3705" s="72" t="s">
        <v>302</v>
      </c>
      <c r="B3705" s="33" t="s">
        <v>333</v>
      </c>
      <c r="C3705" s="78" t="s">
        <v>126</v>
      </c>
      <c r="D3705" s="43" t="s">
        <v>162</v>
      </c>
      <c r="E3705" s="74"/>
      <c r="F3705" s="74"/>
      <c r="G3705" s="74"/>
      <c r="H3705" s="74"/>
      <c r="I3705" s="54"/>
      <c r="J3705" s="50"/>
      <c r="K3705" s="54"/>
      <c r="L3705" s="55"/>
      <c r="M3705" s="75"/>
      <c r="N3705" s="75"/>
      <c r="O3705" s="74"/>
      <c r="P3705" s="74"/>
      <c r="Q3705" s="57">
        <f t="shared" si="1368"/>
        <v>0</v>
      </c>
      <c r="R3705" s="74"/>
      <c r="S3705" s="53">
        <f t="shared" si="1369"/>
        <v>0</v>
      </c>
      <c r="T3705" s="58"/>
      <c r="U3705" s="58"/>
      <c r="V3705" s="53">
        <f t="shared" si="1370"/>
        <v>0</v>
      </c>
      <c r="W3705" s="75"/>
      <c r="X3705" s="76"/>
    </row>
    <row r="3706" spans="1:24" s="77" customFormat="1" ht="15.75" x14ac:dyDescent="0.25">
      <c r="A3706" s="72" t="s">
        <v>302</v>
      </c>
      <c r="B3706" s="33" t="s">
        <v>333</v>
      </c>
      <c r="C3706" s="78" t="s">
        <v>122</v>
      </c>
      <c r="D3706" s="43" t="s">
        <v>163</v>
      </c>
      <c r="E3706" s="74"/>
      <c r="F3706" s="74"/>
      <c r="G3706" s="74"/>
      <c r="H3706" s="74"/>
      <c r="I3706" s="54"/>
      <c r="J3706" s="50"/>
      <c r="K3706" s="54"/>
      <c r="L3706" s="55"/>
      <c r="M3706" s="75"/>
      <c r="N3706" s="75"/>
      <c r="O3706" s="74"/>
      <c r="P3706" s="74"/>
      <c r="Q3706" s="57">
        <f t="shared" si="1368"/>
        <v>0</v>
      </c>
      <c r="R3706" s="74"/>
      <c r="S3706" s="53">
        <f t="shared" si="1369"/>
        <v>0</v>
      </c>
      <c r="T3706" s="58"/>
      <c r="U3706" s="58"/>
      <c r="V3706" s="53">
        <f t="shared" si="1370"/>
        <v>0</v>
      </c>
      <c r="W3706" s="75"/>
      <c r="X3706" s="76"/>
    </row>
    <row r="3707" spans="1:24" s="77" customFormat="1" ht="15.75" x14ac:dyDescent="0.25">
      <c r="A3707" s="72" t="s">
        <v>302</v>
      </c>
      <c r="B3707" s="33" t="s">
        <v>333</v>
      </c>
      <c r="C3707" s="78" t="s">
        <v>123</v>
      </c>
      <c r="D3707" s="43" t="s">
        <v>164</v>
      </c>
      <c r="E3707" s="74"/>
      <c r="F3707" s="74"/>
      <c r="G3707" s="74"/>
      <c r="H3707" s="74"/>
      <c r="I3707" s="54"/>
      <c r="J3707" s="50"/>
      <c r="K3707" s="54"/>
      <c r="L3707" s="55"/>
      <c r="M3707" s="75"/>
      <c r="N3707" s="75"/>
      <c r="O3707" s="74"/>
      <c r="P3707" s="74"/>
      <c r="Q3707" s="57">
        <f t="shared" si="1368"/>
        <v>0</v>
      </c>
      <c r="R3707" s="74"/>
      <c r="S3707" s="53">
        <f t="shared" si="1369"/>
        <v>0</v>
      </c>
      <c r="T3707" s="58"/>
      <c r="U3707" s="58"/>
      <c r="V3707" s="53">
        <f t="shared" si="1370"/>
        <v>0</v>
      </c>
      <c r="W3707" s="75"/>
      <c r="X3707" s="76"/>
    </row>
    <row r="3708" spans="1:24" s="77" customFormat="1" ht="15.75" x14ac:dyDescent="0.25">
      <c r="A3708" s="72" t="s">
        <v>302</v>
      </c>
      <c r="B3708" s="33" t="s">
        <v>333</v>
      </c>
      <c r="C3708" s="78" t="s">
        <v>182</v>
      </c>
      <c r="D3708" s="43" t="s">
        <v>183</v>
      </c>
      <c r="E3708" s="74"/>
      <c r="F3708" s="74"/>
      <c r="G3708" s="74"/>
      <c r="H3708" s="74"/>
      <c r="I3708" s="54"/>
      <c r="J3708" s="50"/>
      <c r="K3708" s="54"/>
      <c r="L3708" s="55"/>
      <c r="M3708" s="75"/>
      <c r="N3708" s="75"/>
      <c r="O3708" s="74"/>
      <c r="P3708" s="74"/>
      <c r="Q3708" s="57">
        <f t="shared" si="1368"/>
        <v>0</v>
      </c>
      <c r="R3708" s="74"/>
      <c r="S3708" s="53">
        <f t="shared" si="1369"/>
        <v>0</v>
      </c>
      <c r="T3708" s="58"/>
      <c r="U3708" s="58"/>
      <c r="V3708" s="53">
        <f t="shared" si="1370"/>
        <v>0</v>
      </c>
      <c r="W3708" s="75"/>
      <c r="X3708" s="76"/>
    </row>
    <row r="3709" spans="1:24" s="77" customFormat="1" ht="15.75" x14ac:dyDescent="0.25">
      <c r="A3709" s="72" t="s">
        <v>302</v>
      </c>
      <c r="B3709" s="33" t="s">
        <v>333</v>
      </c>
      <c r="C3709" s="78" t="s">
        <v>184</v>
      </c>
      <c r="D3709" s="43" t="s">
        <v>185</v>
      </c>
      <c r="E3709" s="74"/>
      <c r="F3709" s="74"/>
      <c r="G3709" s="74"/>
      <c r="H3709" s="74"/>
      <c r="I3709" s="54"/>
      <c r="J3709" s="50"/>
      <c r="K3709" s="54"/>
      <c r="L3709" s="55"/>
      <c r="M3709" s="75"/>
      <c r="N3709" s="75"/>
      <c r="O3709" s="74"/>
      <c r="P3709" s="74"/>
      <c r="Q3709" s="57">
        <f t="shared" si="1368"/>
        <v>0</v>
      </c>
      <c r="R3709" s="74"/>
      <c r="S3709" s="53">
        <f t="shared" si="1369"/>
        <v>0</v>
      </c>
      <c r="T3709" s="58"/>
      <c r="U3709" s="58"/>
      <c r="V3709" s="53">
        <f t="shared" si="1370"/>
        <v>0</v>
      </c>
      <c r="W3709" s="75"/>
      <c r="X3709" s="76"/>
    </row>
    <row r="3710" spans="1:24" s="77" customFormat="1" ht="15.75" x14ac:dyDescent="0.25">
      <c r="A3710" s="72" t="s">
        <v>302</v>
      </c>
      <c r="B3710" s="33" t="s">
        <v>333</v>
      </c>
      <c r="C3710" s="78" t="s">
        <v>186</v>
      </c>
      <c r="D3710" s="43" t="s">
        <v>187</v>
      </c>
      <c r="E3710" s="74"/>
      <c r="F3710" s="74"/>
      <c r="G3710" s="74"/>
      <c r="H3710" s="74"/>
      <c r="I3710" s="54"/>
      <c r="J3710" s="50"/>
      <c r="K3710" s="54"/>
      <c r="L3710" s="55"/>
      <c r="M3710" s="75"/>
      <c r="N3710" s="75"/>
      <c r="O3710" s="74"/>
      <c r="P3710" s="74"/>
      <c r="Q3710" s="57">
        <f t="shared" si="1368"/>
        <v>0</v>
      </c>
      <c r="R3710" s="74"/>
      <c r="S3710" s="53">
        <f t="shared" si="1369"/>
        <v>0</v>
      </c>
      <c r="T3710" s="58"/>
      <c r="U3710" s="58"/>
      <c r="V3710" s="53">
        <f t="shared" si="1370"/>
        <v>0</v>
      </c>
      <c r="W3710" s="75"/>
      <c r="X3710" s="76"/>
    </row>
    <row r="3711" spans="1:24" s="77" customFormat="1" ht="31.5" x14ac:dyDescent="0.25">
      <c r="A3711" s="72" t="s">
        <v>302</v>
      </c>
      <c r="B3711" s="33" t="s">
        <v>333</v>
      </c>
      <c r="C3711" s="78" t="s">
        <v>188</v>
      </c>
      <c r="D3711" s="43" t="s">
        <v>189</v>
      </c>
      <c r="E3711" s="74"/>
      <c r="F3711" s="74"/>
      <c r="G3711" s="74"/>
      <c r="H3711" s="74"/>
      <c r="I3711" s="54"/>
      <c r="J3711" s="50"/>
      <c r="K3711" s="54"/>
      <c r="L3711" s="55"/>
      <c r="M3711" s="75"/>
      <c r="N3711" s="75"/>
      <c r="O3711" s="74"/>
      <c r="P3711" s="74"/>
      <c r="Q3711" s="57">
        <f t="shared" si="1368"/>
        <v>0</v>
      </c>
      <c r="R3711" s="74"/>
      <c r="S3711" s="53">
        <f t="shared" si="1369"/>
        <v>0</v>
      </c>
      <c r="T3711" s="58"/>
      <c r="U3711" s="58"/>
      <c r="V3711" s="53">
        <f t="shared" si="1370"/>
        <v>0</v>
      </c>
      <c r="W3711" s="75"/>
      <c r="X3711" s="76"/>
    </row>
    <row r="3712" spans="1:24" s="77" customFormat="1" ht="15.75" x14ac:dyDescent="0.25">
      <c r="A3712" s="72" t="s">
        <v>302</v>
      </c>
      <c r="B3712" s="33" t="s">
        <v>333</v>
      </c>
      <c r="C3712" s="78" t="s">
        <v>124</v>
      </c>
      <c r="D3712" s="43" t="s">
        <v>165</v>
      </c>
      <c r="E3712" s="74"/>
      <c r="F3712" s="74"/>
      <c r="G3712" s="74"/>
      <c r="H3712" s="74"/>
      <c r="I3712" s="54"/>
      <c r="J3712" s="50"/>
      <c r="K3712" s="54"/>
      <c r="L3712" s="55"/>
      <c r="M3712" s="75"/>
      <c r="N3712" s="75"/>
      <c r="O3712" s="74"/>
      <c r="P3712" s="74"/>
      <c r="Q3712" s="57">
        <f t="shared" si="1368"/>
        <v>0</v>
      </c>
      <c r="R3712" s="74"/>
      <c r="S3712" s="53">
        <f t="shared" si="1369"/>
        <v>0</v>
      </c>
      <c r="T3712" s="58"/>
      <c r="U3712" s="58"/>
      <c r="V3712" s="53">
        <f t="shared" si="1370"/>
        <v>0</v>
      </c>
      <c r="W3712" s="75"/>
      <c r="X3712" s="76"/>
    </row>
    <row r="3713" spans="1:24" s="77" customFormat="1" ht="15.75" x14ac:dyDescent="0.25">
      <c r="A3713" s="72" t="s">
        <v>302</v>
      </c>
      <c r="B3713" s="33" t="s">
        <v>333</v>
      </c>
      <c r="C3713" s="78" t="s">
        <v>125</v>
      </c>
      <c r="D3713" s="43" t="s">
        <v>166</v>
      </c>
      <c r="E3713" s="74"/>
      <c r="F3713" s="74"/>
      <c r="G3713" s="74"/>
      <c r="H3713" s="74"/>
      <c r="I3713" s="54"/>
      <c r="J3713" s="50"/>
      <c r="K3713" s="54"/>
      <c r="L3713" s="55"/>
      <c r="M3713" s="75"/>
      <c r="N3713" s="75"/>
      <c r="O3713" s="74"/>
      <c r="P3713" s="74"/>
      <c r="Q3713" s="57">
        <f t="shared" si="1368"/>
        <v>0</v>
      </c>
      <c r="R3713" s="74"/>
      <c r="S3713" s="53">
        <f t="shared" si="1369"/>
        <v>0</v>
      </c>
      <c r="T3713" s="58"/>
      <c r="U3713" s="58"/>
      <c r="V3713" s="53">
        <f t="shared" si="1370"/>
        <v>0</v>
      </c>
      <c r="W3713" s="75"/>
      <c r="X3713" s="76"/>
    </row>
    <row r="3714" spans="1:24" s="77" customFormat="1" ht="47.25" x14ac:dyDescent="0.25">
      <c r="A3714" s="72" t="s">
        <v>302</v>
      </c>
      <c r="B3714" s="33" t="s">
        <v>333</v>
      </c>
      <c r="C3714" s="78" t="s">
        <v>34</v>
      </c>
      <c r="D3714" s="43" t="s">
        <v>167</v>
      </c>
      <c r="E3714" s="74"/>
      <c r="F3714" s="74"/>
      <c r="G3714" s="74"/>
      <c r="H3714" s="74"/>
      <c r="I3714" s="54"/>
      <c r="J3714" s="50"/>
      <c r="K3714" s="54"/>
      <c r="L3714" s="55"/>
      <c r="M3714" s="75"/>
      <c r="N3714" s="75"/>
      <c r="O3714" s="74"/>
      <c r="P3714" s="74"/>
      <c r="Q3714" s="57">
        <f t="shared" si="1368"/>
        <v>0</v>
      </c>
      <c r="R3714" s="74"/>
      <c r="S3714" s="53">
        <f t="shared" si="1369"/>
        <v>0</v>
      </c>
      <c r="T3714" s="58"/>
      <c r="U3714" s="58"/>
      <c r="V3714" s="53">
        <f t="shared" si="1370"/>
        <v>0</v>
      </c>
      <c r="W3714" s="75"/>
      <c r="X3714" s="76"/>
    </row>
    <row r="3715" spans="1:24" s="77" customFormat="1" ht="15.75" x14ac:dyDescent="0.25">
      <c r="A3715" s="72" t="s">
        <v>302</v>
      </c>
      <c r="B3715" s="33" t="s">
        <v>333</v>
      </c>
      <c r="C3715" s="78" t="s">
        <v>35</v>
      </c>
      <c r="D3715" s="43" t="s">
        <v>168</v>
      </c>
      <c r="E3715" s="74"/>
      <c r="F3715" s="74"/>
      <c r="G3715" s="74"/>
      <c r="H3715" s="74"/>
      <c r="I3715" s="54"/>
      <c r="J3715" s="50"/>
      <c r="K3715" s="54"/>
      <c r="L3715" s="55"/>
      <c r="M3715" s="75"/>
      <c r="N3715" s="75"/>
      <c r="O3715" s="74"/>
      <c r="P3715" s="74"/>
      <c r="Q3715" s="57">
        <f t="shared" ref="Q3715:Q3735" si="1371">O3715-P3715</f>
        <v>0</v>
      </c>
      <c r="R3715" s="74"/>
      <c r="S3715" s="53">
        <f t="shared" ref="S3715:S3735" si="1372">ROUND(R3715/12*3,0)</f>
        <v>0</v>
      </c>
      <c r="T3715" s="58"/>
      <c r="U3715" s="58"/>
      <c r="V3715" s="53">
        <f t="shared" ref="V3715:V3735" si="1373">T3715-U3715</f>
        <v>0</v>
      </c>
      <c r="W3715" s="75"/>
      <c r="X3715" s="76"/>
    </row>
    <row r="3716" spans="1:24" s="77" customFormat="1" ht="31.5" x14ac:dyDescent="0.25">
      <c r="A3716" s="72" t="s">
        <v>302</v>
      </c>
      <c r="B3716" s="33" t="s">
        <v>333</v>
      </c>
      <c r="C3716" s="78" t="s">
        <v>36</v>
      </c>
      <c r="D3716" s="43" t="s">
        <v>190</v>
      </c>
      <c r="E3716" s="74"/>
      <c r="F3716" s="74"/>
      <c r="G3716" s="74"/>
      <c r="H3716" s="74"/>
      <c r="I3716" s="54"/>
      <c r="J3716" s="50"/>
      <c r="K3716" s="54"/>
      <c r="L3716" s="55"/>
      <c r="M3716" s="75"/>
      <c r="N3716" s="75"/>
      <c r="O3716" s="74"/>
      <c r="P3716" s="74"/>
      <c r="Q3716" s="57">
        <f t="shared" si="1371"/>
        <v>0</v>
      </c>
      <c r="R3716" s="74"/>
      <c r="S3716" s="53">
        <f t="shared" si="1372"/>
        <v>0</v>
      </c>
      <c r="T3716" s="58"/>
      <c r="U3716" s="58"/>
      <c r="V3716" s="53">
        <f t="shared" si="1373"/>
        <v>0</v>
      </c>
      <c r="W3716" s="75"/>
      <c r="X3716" s="76"/>
    </row>
    <row r="3717" spans="1:24" s="77" customFormat="1" ht="31.5" x14ac:dyDescent="0.25">
      <c r="A3717" s="72" t="s">
        <v>302</v>
      </c>
      <c r="B3717" s="33" t="s">
        <v>333</v>
      </c>
      <c r="C3717" s="78" t="s">
        <v>37</v>
      </c>
      <c r="D3717" s="43" t="s">
        <v>191</v>
      </c>
      <c r="E3717" s="74"/>
      <c r="F3717" s="74"/>
      <c r="G3717" s="74"/>
      <c r="H3717" s="74"/>
      <c r="I3717" s="54"/>
      <c r="J3717" s="50"/>
      <c r="K3717" s="54"/>
      <c r="L3717" s="55"/>
      <c r="M3717" s="75"/>
      <c r="N3717" s="75"/>
      <c r="O3717" s="74"/>
      <c r="P3717" s="74"/>
      <c r="Q3717" s="57">
        <f t="shared" si="1371"/>
        <v>0</v>
      </c>
      <c r="R3717" s="74"/>
      <c r="S3717" s="53">
        <f t="shared" si="1372"/>
        <v>0</v>
      </c>
      <c r="T3717" s="58"/>
      <c r="U3717" s="58"/>
      <c r="V3717" s="53">
        <f t="shared" si="1373"/>
        <v>0</v>
      </c>
      <c r="W3717" s="75"/>
      <c r="X3717" s="76"/>
    </row>
    <row r="3718" spans="1:24" s="77" customFormat="1" ht="31.5" x14ac:dyDescent="0.25">
      <c r="A3718" s="72" t="s">
        <v>302</v>
      </c>
      <c r="B3718" s="33" t="s">
        <v>333</v>
      </c>
      <c r="C3718" s="78" t="s">
        <v>38</v>
      </c>
      <c r="D3718" s="43" t="s">
        <v>169</v>
      </c>
      <c r="E3718" s="74"/>
      <c r="F3718" s="74"/>
      <c r="G3718" s="74"/>
      <c r="H3718" s="74"/>
      <c r="I3718" s="54"/>
      <c r="J3718" s="50"/>
      <c r="K3718" s="54"/>
      <c r="L3718" s="55"/>
      <c r="M3718" s="75"/>
      <c r="N3718" s="75"/>
      <c r="O3718" s="74"/>
      <c r="P3718" s="74"/>
      <c r="Q3718" s="57">
        <f t="shared" si="1371"/>
        <v>0</v>
      </c>
      <c r="R3718" s="74"/>
      <c r="S3718" s="53">
        <f t="shared" si="1372"/>
        <v>0</v>
      </c>
      <c r="T3718" s="58"/>
      <c r="U3718" s="58"/>
      <c r="V3718" s="53">
        <f t="shared" si="1373"/>
        <v>0</v>
      </c>
      <c r="W3718" s="75"/>
      <c r="X3718" s="76"/>
    </row>
    <row r="3719" spans="1:24" s="77" customFormat="1" ht="15.75" x14ac:dyDescent="0.25">
      <c r="A3719" s="72" t="s">
        <v>302</v>
      </c>
      <c r="B3719" s="33" t="s">
        <v>333</v>
      </c>
      <c r="C3719" s="78" t="s">
        <v>39</v>
      </c>
      <c r="D3719" s="43" t="s">
        <v>170</v>
      </c>
      <c r="E3719" s="74"/>
      <c r="F3719" s="74"/>
      <c r="G3719" s="74"/>
      <c r="H3719" s="74"/>
      <c r="I3719" s="54"/>
      <c r="J3719" s="50"/>
      <c r="K3719" s="54"/>
      <c r="L3719" s="55"/>
      <c r="M3719" s="75"/>
      <c r="N3719" s="75"/>
      <c r="O3719" s="74"/>
      <c r="P3719" s="74"/>
      <c r="Q3719" s="57">
        <f t="shared" si="1371"/>
        <v>0</v>
      </c>
      <c r="R3719" s="74"/>
      <c r="S3719" s="53">
        <f t="shared" si="1372"/>
        <v>0</v>
      </c>
      <c r="T3719" s="58"/>
      <c r="U3719" s="58"/>
      <c r="V3719" s="53">
        <f t="shared" si="1373"/>
        <v>0</v>
      </c>
      <c r="W3719" s="75"/>
      <c r="X3719" s="76"/>
    </row>
    <row r="3720" spans="1:24" s="77" customFormat="1" ht="47.25" x14ac:dyDescent="0.25">
      <c r="A3720" s="72" t="s">
        <v>302</v>
      </c>
      <c r="B3720" s="33" t="s">
        <v>333</v>
      </c>
      <c r="C3720" s="78" t="s">
        <v>40</v>
      </c>
      <c r="D3720" s="43" t="s">
        <v>172</v>
      </c>
      <c r="E3720" s="74"/>
      <c r="F3720" s="74"/>
      <c r="G3720" s="74"/>
      <c r="H3720" s="74"/>
      <c r="I3720" s="54"/>
      <c r="J3720" s="50"/>
      <c r="K3720" s="54"/>
      <c r="L3720" s="55"/>
      <c r="M3720" s="75"/>
      <c r="N3720" s="75"/>
      <c r="O3720" s="74"/>
      <c r="P3720" s="74"/>
      <c r="Q3720" s="57">
        <f t="shared" si="1371"/>
        <v>0</v>
      </c>
      <c r="R3720" s="74"/>
      <c r="S3720" s="53">
        <f t="shared" si="1372"/>
        <v>0</v>
      </c>
      <c r="T3720" s="58"/>
      <c r="U3720" s="58"/>
      <c r="V3720" s="53">
        <f t="shared" si="1373"/>
        <v>0</v>
      </c>
      <c r="W3720" s="75"/>
      <c r="X3720" s="76"/>
    </row>
    <row r="3721" spans="1:24" s="77" customFormat="1" ht="15.75" x14ac:dyDescent="0.25">
      <c r="A3721" s="72" t="s">
        <v>302</v>
      </c>
      <c r="B3721" s="33" t="s">
        <v>333</v>
      </c>
      <c r="C3721" s="78" t="s">
        <v>41</v>
      </c>
      <c r="D3721" s="43" t="s">
        <v>171</v>
      </c>
      <c r="E3721" s="74"/>
      <c r="F3721" s="74"/>
      <c r="G3721" s="74"/>
      <c r="H3721" s="74"/>
      <c r="I3721" s="54"/>
      <c r="J3721" s="50"/>
      <c r="K3721" s="54"/>
      <c r="L3721" s="55"/>
      <c r="M3721" s="75"/>
      <c r="N3721" s="75"/>
      <c r="O3721" s="74"/>
      <c r="P3721" s="74"/>
      <c r="Q3721" s="57">
        <f t="shared" si="1371"/>
        <v>0</v>
      </c>
      <c r="R3721" s="74"/>
      <c r="S3721" s="53">
        <f t="shared" si="1372"/>
        <v>0</v>
      </c>
      <c r="T3721" s="58"/>
      <c r="U3721" s="58"/>
      <c r="V3721" s="53">
        <f t="shared" si="1373"/>
        <v>0</v>
      </c>
      <c r="W3721" s="75"/>
      <c r="X3721" s="76"/>
    </row>
    <row r="3722" spans="1:24" s="77" customFormat="1" ht="15.75" x14ac:dyDescent="0.25">
      <c r="A3722" s="72" t="s">
        <v>302</v>
      </c>
      <c r="B3722" s="33" t="s">
        <v>333</v>
      </c>
      <c r="C3722" s="78" t="s">
        <v>42</v>
      </c>
      <c r="D3722" s="43" t="s">
        <v>192</v>
      </c>
      <c r="E3722" s="74"/>
      <c r="F3722" s="74"/>
      <c r="G3722" s="74"/>
      <c r="H3722" s="74"/>
      <c r="I3722" s="54"/>
      <c r="J3722" s="50"/>
      <c r="K3722" s="54"/>
      <c r="L3722" s="55"/>
      <c r="M3722" s="75"/>
      <c r="N3722" s="75"/>
      <c r="O3722" s="74"/>
      <c r="P3722" s="74"/>
      <c r="Q3722" s="57">
        <f t="shared" si="1371"/>
        <v>0</v>
      </c>
      <c r="R3722" s="74"/>
      <c r="S3722" s="53">
        <f t="shared" si="1372"/>
        <v>0</v>
      </c>
      <c r="T3722" s="58"/>
      <c r="U3722" s="58"/>
      <c r="V3722" s="53">
        <f t="shared" si="1373"/>
        <v>0</v>
      </c>
      <c r="W3722" s="75"/>
      <c r="X3722" s="76"/>
    </row>
    <row r="3723" spans="1:24" s="77" customFormat="1" ht="15.75" x14ac:dyDescent="0.25">
      <c r="A3723" s="72" t="s">
        <v>302</v>
      </c>
      <c r="B3723" s="33" t="s">
        <v>333</v>
      </c>
      <c r="C3723" s="78" t="s">
        <v>43</v>
      </c>
      <c r="D3723" s="43" t="s">
        <v>193</v>
      </c>
      <c r="E3723" s="74"/>
      <c r="F3723" s="74"/>
      <c r="G3723" s="74"/>
      <c r="H3723" s="74"/>
      <c r="I3723" s="54"/>
      <c r="J3723" s="50"/>
      <c r="K3723" s="54"/>
      <c r="L3723" s="55"/>
      <c r="M3723" s="75"/>
      <c r="N3723" s="75"/>
      <c r="O3723" s="74"/>
      <c r="P3723" s="74"/>
      <c r="Q3723" s="57">
        <f t="shared" si="1371"/>
        <v>0</v>
      </c>
      <c r="R3723" s="74"/>
      <c r="S3723" s="53">
        <f t="shared" si="1372"/>
        <v>0</v>
      </c>
      <c r="T3723" s="58"/>
      <c r="U3723" s="58"/>
      <c r="V3723" s="53">
        <f t="shared" si="1373"/>
        <v>0</v>
      </c>
      <c r="W3723" s="75"/>
      <c r="X3723" s="76"/>
    </row>
    <row r="3724" spans="1:24" s="77" customFormat="1" ht="15.75" x14ac:dyDescent="0.25">
      <c r="A3724" s="72" t="s">
        <v>302</v>
      </c>
      <c r="B3724" s="33" t="s">
        <v>333</v>
      </c>
      <c r="C3724" s="78" t="s">
        <v>44</v>
      </c>
      <c r="D3724" s="43" t="s">
        <v>173</v>
      </c>
      <c r="E3724" s="74"/>
      <c r="F3724" s="74"/>
      <c r="G3724" s="74"/>
      <c r="H3724" s="74"/>
      <c r="I3724" s="54"/>
      <c r="J3724" s="50"/>
      <c r="K3724" s="54"/>
      <c r="L3724" s="55"/>
      <c r="M3724" s="75"/>
      <c r="N3724" s="75"/>
      <c r="O3724" s="74"/>
      <c r="P3724" s="74"/>
      <c r="Q3724" s="57">
        <f t="shared" si="1371"/>
        <v>0</v>
      </c>
      <c r="R3724" s="74"/>
      <c r="S3724" s="53">
        <f t="shared" si="1372"/>
        <v>0</v>
      </c>
      <c r="T3724" s="58"/>
      <c r="U3724" s="58"/>
      <c r="V3724" s="53">
        <f t="shared" si="1373"/>
        <v>0</v>
      </c>
      <c r="W3724" s="75"/>
      <c r="X3724" s="76"/>
    </row>
    <row r="3725" spans="1:24" s="77" customFormat="1" ht="15.75" x14ac:dyDescent="0.25">
      <c r="A3725" s="72" t="s">
        <v>302</v>
      </c>
      <c r="B3725" s="33" t="s">
        <v>333</v>
      </c>
      <c r="C3725" s="78" t="s">
        <v>45</v>
      </c>
      <c r="D3725" s="43" t="s">
        <v>187</v>
      </c>
      <c r="E3725" s="74"/>
      <c r="F3725" s="74"/>
      <c r="G3725" s="74"/>
      <c r="H3725" s="74"/>
      <c r="I3725" s="54"/>
      <c r="J3725" s="50"/>
      <c r="K3725" s="54"/>
      <c r="L3725" s="55"/>
      <c r="M3725" s="75"/>
      <c r="N3725" s="75"/>
      <c r="O3725" s="74"/>
      <c r="P3725" s="74"/>
      <c r="Q3725" s="57">
        <f t="shared" si="1371"/>
        <v>0</v>
      </c>
      <c r="R3725" s="74"/>
      <c r="S3725" s="53">
        <f t="shared" si="1372"/>
        <v>0</v>
      </c>
      <c r="T3725" s="58"/>
      <c r="U3725" s="58"/>
      <c r="V3725" s="53">
        <f t="shared" si="1373"/>
        <v>0</v>
      </c>
      <c r="W3725" s="75"/>
      <c r="X3725" s="76"/>
    </row>
    <row r="3726" spans="1:24" s="77" customFormat="1" ht="15.75" x14ac:dyDescent="0.25">
      <c r="A3726" s="72" t="s">
        <v>302</v>
      </c>
      <c r="B3726" s="33" t="s">
        <v>333</v>
      </c>
      <c r="C3726" s="78" t="s">
        <v>46</v>
      </c>
      <c r="D3726" s="43" t="s">
        <v>194</v>
      </c>
      <c r="E3726" s="74"/>
      <c r="F3726" s="74"/>
      <c r="G3726" s="74"/>
      <c r="H3726" s="74"/>
      <c r="I3726" s="54"/>
      <c r="J3726" s="50"/>
      <c r="K3726" s="54"/>
      <c r="L3726" s="55"/>
      <c r="M3726" s="75"/>
      <c r="N3726" s="75"/>
      <c r="O3726" s="74"/>
      <c r="P3726" s="74"/>
      <c r="Q3726" s="57">
        <f t="shared" si="1371"/>
        <v>0</v>
      </c>
      <c r="R3726" s="74"/>
      <c r="S3726" s="53">
        <f t="shared" si="1372"/>
        <v>0</v>
      </c>
      <c r="T3726" s="58"/>
      <c r="U3726" s="58"/>
      <c r="V3726" s="53">
        <f t="shared" si="1373"/>
        <v>0</v>
      </c>
      <c r="W3726" s="75"/>
      <c r="X3726" s="76"/>
    </row>
    <row r="3727" spans="1:24" s="77" customFormat="1" ht="15.75" x14ac:dyDescent="0.25">
      <c r="A3727" s="72" t="s">
        <v>302</v>
      </c>
      <c r="B3727" s="33" t="s">
        <v>333</v>
      </c>
      <c r="C3727" s="78" t="s">
        <v>47</v>
      </c>
      <c r="D3727" s="43" t="s">
        <v>121</v>
      </c>
      <c r="E3727" s="74"/>
      <c r="F3727" s="74"/>
      <c r="G3727" s="74"/>
      <c r="H3727" s="74"/>
      <c r="I3727" s="54"/>
      <c r="J3727" s="50"/>
      <c r="K3727" s="54"/>
      <c r="L3727" s="55"/>
      <c r="M3727" s="75"/>
      <c r="N3727" s="75"/>
      <c r="O3727" s="74"/>
      <c r="P3727" s="74"/>
      <c r="Q3727" s="57">
        <f t="shared" si="1371"/>
        <v>0</v>
      </c>
      <c r="R3727" s="74"/>
      <c r="S3727" s="53">
        <f t="shared" si="1372"/>
        <v>0</v>
      </c>
      <c r="T3727" s="58"/>
      <c r="U3727" s="58"/>
      <c r="V3727" s="53">
        <f t="shared" si="1373"/>
        <v>0</v>
      </c>
      <c r="W3727" s="75"/>
      <c r="X3727" s="76"/>
    </row>
    <row r="3728" spans="1:24" s="77" customFormat="1" ht="15.75" x14ac:dyDescent="0.25">
      <c r="A3728" s="72" t="s">
        <v>302</v>
      </c>
      <c r="B3728" s="33" t="s">
        <v>333</v>
      </c>
      <c r="C3728" s="78" t="s">
        <v>48</v>
      </c>
      <c r="D3728" s="43" t="s">
        <v>195</v>
      </c>
      <c r="E3728" s="74"/>
      <c r="F3728" s="74"/>
      <c r="G3728" s="74"/>
      <c r="H3728" s="74"/>
      <c r="I3728" s="54"/>
      <c r="J3728" s="50"/>
      <c r="K3728" s="54"/>
      <c r="L3728" s="55"/>
      <c r="M3728" s="75"/>
      <c r="N3728" s="75"/>
      <c r="O3728" s="74"/>
      <c r="P3728" s="74"/>
      <c r="Q3728" s="57">
        <f t="shared" si="1371"/>
        <v>0</v>
      </c>
      <c r="R3728" s="74"/>
      <c r="S3728" s="53">
        <f t="shared" si="1372"/>
        <v>0</v>
      </c>
      <c r="T3728" s="58"/>
      <c r="U3728" s="58"/>
      <c r="V3728" s="53">
        <f t="shared" si="1373"/>
        <v>0</v>
      </c>
      <c r="W3728" s="75"/>
      <c r="X3728" s="76"/>
    </row>
    <row r="3729" spans="1:26" s="77" customFormat="1" ht="31.5" x14ac:dyDescent="0.25">
      <c r="A3729" s="72" t="s">
        <v>302</v>
      </c>
      <c r="B3729" s="33" t="s">
        <v>333</v>
      </c>
      <c r="C3729" s="78" t="s">
        <v>128</v>
      </c>
      <c r="D3729" s="43" t="s">
        <v>118</v>
      </c>
      <c r="E3729" s="74"/>
      <c r="F3729" s="74"/>
      <c r="G3729" s="74"/>
      <c r="H3729" s="74"/>
      <c r="I3729" s="54"/>
      <c r="J3729" s="50"/>
      <c r="K3729" s="54"/>
      <c r="L3729" s="55"/>
      <c r="M3729" s="75"/>
      <c r="N3729" s="75"/>
      <c r="O3729" s="74"/>
      <c r="P3729" s="74"/>
      <c r="Q3729" s="57">
        <f t="shared" si="1371"/>
        <v>0</v>
      </c>
      <c r="R3729" s="74"/>
      <c r="S3729" s="53">
        <f t="shared" si="1372"/>
        <v>0</v>
      </c>
      <c r="T3729" s="58"/>
      <c r="U3729" s="58"/>
      <c r="V3729" s="53">
        <f t="shared" si="1373"/>
        <v>0</v>
      </c>
      <c r="W3729" s="75"/>
      <c r="X3729" s="76"/>
    </row>
    <row r="3730" spans="1:26" s="77" customFormat="1" ht="15.75" x14ac:dyDescent="0.25">
      <c r="A3730" s="72" t="s">
        <v>302</v>
      </c>
      <c r="B3730" s="33" t="s">
        <v>333</v>
      </c>
      <c r="C3730" s="78" t="s">
        <v>47</v>
      </c>
      <c r="D3730" s="43" t="s">
        <v>121</v>
      </c>
      <c r="E3730" s="74"/>
      <c r="F3730" s="74"/>
      <c r="G3730" s="74"/>
      <c r="H3730" s="74"/>
      <c r="I3730" s="54"/>
      <c r="J3730" s="50"/>
      <c r="K3730" s="54"/>
      <c r="L3730" s="55"/>
      <c r="M3730" s="75"/>
      <c r="N3730" s="75"/>
      <c r="O3730" s="74"/>
      <c r="P3730" s="74"/>
      <c r="Q3730" s="57">
        <f t="shared" si="1371"/>
        <v>0</v>
      </c>
      <c r="R3730" s="74"/>
      <c r="S3730" s="53">
        <f t="shared" si="1372"/>
        <v>0</v>
      </c>
      <c r="T3730" s="58"/>
      <c r="U3730" s="58"/>
      <c r="V3730" s="53">
        <f t="shared" si="1373"/>
        <v>0</v>
      </c>
      <c r="W3730" s="75"/>
      <c r="X3730" s="76"/>
    </row>
    <row r="3731" spans="1:26" s="77" customFormat="1" ht="31.5" x14ac:dyDescent="0.25">
      <c r="A3731" s="72" t="s">
        <v>302</v>
      </c>
      <c r="B3731" s="33" t="s">
        <v>333</v>
      </c>
      <c r="C3731" s="78" t="s">
        <v>49</v>
      </c>
      <c r="D3731" s="43" t="s">
        <v>196</v>
      </c>
      <c r="E3731" s="74"/>
      <c r="F3731" s="74"/>
      <c r="G3731" s="74"/>
      <c r="H3731" s="74"/>
      <c r="I3731" s="54"/>
      <c r="J3731" s="50"/>
      <c r="K3731" s="54"/>
      <c r="L3731" s="55"/>
      <c r="M3731" s="75"/>
      <c r="N3731" s="75"/>
      <c r="O3731" s="74"/>
      <c r="P3731" s="74"/>
      <c r="Q3731" s="57">
        <f t="shared" si="1371"/>
        <v>0</v>
      </c>
      <c r="R3731" s="74"/>
      <c r="S3731" s="53">
        <f t="shared" si="1372"/>
        <v>0</v>
      </c>
      <c r="T3731" s="58"/>
      <c r="U3731" s="58"/>
      <c r="V3731" s="53">
        <f t="shared" si="1373"/>
        <v>0</v>
      </c>
      <c r="W3731" s="75"/>
      <c r="X3731" s="76"/>
    </row>
    <row r="3732" spans="1:26" s="77" customFormat="1" ht="31.5" x14ac:dyDescent="0.25">
      <c r="A3732" s="72" t="s">
        <v>302</v>
      </c>
      <c r="B3732" s="33" t="s">
        <v>333</v>
      </c>
      <c r="C3732" s="78" t="s">
        <v>197</v>
      </c>
      <c r="D3732" s="43" t="s">
        <v>198</v>
      </c>
      <c r="E3732" s="74"/>
      <c r="F3732" s="74"/>
      <c r="G3732" s="74"/>
      <c r="H3732" s="74"/>
      <c r="I3732" s="54"/>
      <c r="J3732" s="50"/>
      <c r="K3732" s="54"/>
      <c r="L3732" s="55"/>
      <c r="M3732" s="75"/>
      <c r="N3732" s="75"/>
      <c r="O3732" s="74"/>
      <c r="P3732" s="74"/>
      <c r="Q3732" s="57">
        <f t="shared" si="1371"/>
        <v>0</v>
      </c>
      <c r="R3732" s="74"/>
      <c r="S3732" s="53">
        <f t="shared" si="1372"/>
        <v>0</v>
      </c>
      <c r="T3732" s="58"/>
      <c r="U3732" s="58"/>
      <c r="V3732" s="53">
        <f t="shared" si="1373"/>
        <v>0</v>
      </c>
      <c r="W3732" s="75"/>
      <c r="X3732" s="76"/>
    </row>
    <row r="3733" spans="1:26" s="77" customFormat="1" ht="47.25" x14ac:dyDescent="0.25">
      <c r="A3733" s="72" t="s">
        <v>302</v>
      </c>
      <c r="B3733" s="33" t="s">
        <v>333</v>
      </c>
      <c r="C3733" s="78" t="s">
        <v>199</v>
      </c>
      <c r="D3733" s="43" t="s">
        <v>200</v>
      </c>
      <c r="E3733" s="74"/>
      <c r="F3733" s="74"/>
      <c r="G3733" s="74"/>
      <c r="H3733" s="74"/>
      <c r="I3733" s="54"/>
      <c r="J3733" s="50"/>
      <c r="K3733" s="54"/>
      <c r="L3733" s="55"/>
      <c r="M3733" s="75"/>
      <c r="N3733" s="75"/>
      <c r="O3733" s="74"/>
      <c r="P3733" s="74"/>
      <c r="Q3733" s="57">
        <f t="shared" si="1371"/>
        <v>0</v>
      </c>
      <c r="R3733" s="74"/>
      <c r="S3733" s="53">
        <f t="shared" si="1372"/>
        <v>0</v>
      </c>
      <c r="T3733" s="58"/>
      <c r="U3733" s="58"/>
      <c r="V3733" s="53">
        <f t="shared" si="1373"/>
        <v>0</v>
      </c>
      <c r="W3733" s="75"/>
      <c r="X3733" s="76"/>
      <c r="Y3733" s="177"/>
      <c r="Z3733" s="177"/>
    </row>
    <row r="3734" spans="1:26" s="77" customFormat="1" ht="31.5" x14ac:dyDescent="0.25">
      <c r="A3734" s="72" t="s">
        <v>302</v>
      </c>
      <c r="B3734" s="33" t="s">
        <v>333</v>
      </c>
      <c r="C3734" s="78" t="s">
        <v>201</v>
      </c>
      <c r="D3734" s="43" t="s">
        <v>202</v>
      </c>
      <c r="E3734" s="74"/>
      <c r="F3734" s="74"/>
      <c r="G3734" s="74"/>
      <c r="H3734" s="74"/>
      <c r="I3734" s="54"/>
      <c r="J3734" s="50"/>
      <c r="K3734" s="54"/>
      <c r="L3734" s="55"/>
      <c r="M3734" s="75"/>
      <c r="N3734" s="75"/>
      <c r="O3734" s="74"/>
      <c r="P3734" s="74"/>
      <c r="Q3734" s="57">
        <f t="shared" si="1371"/>
        <v>0</v>
      </c>
      <c r="R3734" s="74"/>
      <c r="S3734" s="53">
        <f t="shared" si="1372"/>
        <v>0</v>
      </c>
      <c r="T3734" s="58"/>
      <c r="U3734" s="58"/>
      <c r="V3734" s="53">
        <f t="shared" si="1373"/>
        <v>0</v>
      </c>
      <c r="W3734" s="75"/>
      <c r="X3734" s="76"/>
    </row>
    <row r="3735" spans="1:26" s="77" customFormat="1" ht="47.25" x14ac:dyDescent="0.25">
      <c r="A3735" s="72" t="s">
        <v>302</v>
      </c>
      <c r="B3735" s="33" t="s">
        <v>333</v>
      </c>
      <c r="C3735" s="78" t="s">
        <v>203</v>
      </c>
      <c r="D3735" s="43" t="s">
        <v>204</v>
      </c>
      <c r="E3735" s="74"/>
      <c r="F3735" s="74"/>
      <c r="G3735" s="74"/>
      <c r="H3735" s="74"/>
      <c r="I3735" s="54"/>
      <c r="J3735" s="50"/>
      <c r="K3735" s="54"/>
      <c r="L3735" s="55"/>
      <c r="M3735" s="75"/>
      <c r="N3735" s="75"/>
      <c r="O3735" s="74"/>
      <c r="P3735" s="74"/>
      <c r="Q3735" s="57">
        <f t="shared" si="1371"/>
        <v>0</v>
      </c>
      <c r="R3735" s="74"/>
      <c r="S3735" s="53">
        <f t="shared" si="1372"/>
        <v>0</v>
      </c>
      <c r="T3735" s="58"/>
      <c r="U3735" s="58"/>
      <c r="V3735" s="53">
        <f t="shared" si="1373"/>
        <v>0</v>
      </c>
      <c r="W3735" s="75"/>
      <c r="X3735" s="76"/>
    </row>
    <row r="3736" spans="1:26" s="77" customFormat="1" ht="31.5" x14ac:dyDescent="0.25">
      <c r="A3736" s="72" t="s">
        <v>302</v>
      </c>
      <c r="B3736" s="22" t="s">
        <v>334</v>
      </c>
      <c r="C3736" s="73" t="s">
        <v>102</v>
      </c>
      <c r="D3736" s="32" t="s">
        <v>50</v>
      </c>
      <c r="E3736" s="64">
        <f>SUM(E3737:E3785)</f>
        <v>15272</v>
      </c>
      <c r="F3736" s="64">
        <f>SUM(F3737:F3785)</f>
        <v>14165</v>
      </c>
      <c r="G3736" s="64">
        <f>SUM(G3737:G3785)</f>
        <v>13058</v>
      </c>
      <c r="H3736" s="64">
        <f>SUM(H3737:H3785)</f>
        <v>13058</v>
      </c>
      <c r="I3736" s="64">
        <f>SUM(I3737:I3785)</f>
        <v>0</v>
      </c>
      <c r="J3736" s="126">
        <f>SUM(J3737:J3784)</f>
        <v>0</v>
      </c>
      <c r="K3736" s="64">
        <f>SUM(K3737:K3785)</f>
        <v>-1107</v>
      </c>
      <c r="L3736" s="55">
        <f>ROUND(K3736*100/-F3736,2)</f>
        <v>7.82</v>
      </c>
      <c r="M3736" s="64"/>
      <c r="N3736" s="64"/>
      <c r="O3736" s="64">
        <f>SUM(O3737:O3784)</f>
        <v>0</v>
      </c>
      <c r="P3736" s="64">
        <f>SUM(P3737:P3784)</f>
        <v>0</v>
      </c>
      <c r="Q3736" s="126">
        <f>SUM(Q3737:Q3780)</f>
        <v>0</v>
      </c>
      <c r="R3736" s="64">
        <f>SUM(R3737:R3784)</f>
        <v>0</v>
      </c>
      <c r="S3736" s="64">
        <f>SUM(S3737:S3784)</f>
        <v>0</v>
      </c>
      <c r="T3736" s="136">
        <f>SUM(T3737:T3784)</f>
        <v>0</v>
      </c>
      <c r="U3736" s="136">
        <f>SUM(U3737:U3784)</f>
        <v>0</v>
      </c>
      <c r="V3736" s="64">
        <f>SUM(V3737:V3780)</f>
        <v>0</v>
      </c>
      <c r="W3736" s="64"/>
      <c r="X3736" s="76"/>
    </row>
    <row r="3737" spans="1:26" s="77" customFormat="1" ht="63" x14ac:dyDescent="0.25">
      <c r="A3737" s="72" t="s">
        <v>302</v>
      </c>
      <c r="B3737" s="44" t="s">
        <v>334</v>
      </c>
      <c r="C3737" s="73" t="s">
        <v>102</v>
      </c>
      <c r="D3737" s="43" t="s">
        <v>205</v>
      </c>
      <c r="E3737" s="74"/>
      <c r="F3737" s="74"/>
      <c r="G3737" s="74"/>
      <c r="H3737" s="74"/>
      <c r="I3737" s="54"/>
      <c r="J3737" s="50"/>
      <c r="K3737" s="54"/>
      <c r="L3737" s="55"/>
      <c r="M3737" s="75"/>
      <c r="N3737" s="75"/>
      <c r="O3737" s="74"/>
      <c r="P3737" s="74"/>
      <c r="Q3737" s="57">
        <f>O3737-P3737</f>
        <v>0</v>
      </c>
      <c r="R3737" s="74"/>
      <c r="S3737" s="53">
        <f>ROUND(R3737/12*3,0)</f>
        <v>0</v>
      </c>
      <c r="T3737" s="58"/>
      <c r="U3737" s="58"/>
      <c r="V3737" s="53">
        <f>T3737-U3737</f>
        <v>0</v>
      </c>
      <c r="W3737" s="75"/>
      <c r="X3737" s="76"/>
    </row>
    <row r="3738" spans="1:26" s="77" customFormat="1" ht="15.75" x14ac:dyDescent="0.25">
      <c r="A3738" s="72" t="s">
        <v>302</v>
      </c>
      <c r="B3738" s="44" t="s">
        <v>334</v>
      </c>
      <c r="C3738" s="23" t="s">
        <v>366</v>
      </c>
      <c r="D3738" s="43" t="s">
        <v>369</v>
      </c>
      <c r="E3738" s="74"/>
      <c r="F3738" s="74"/>
      <c r="G3738" s="74"/>
      <c r="H3738" s="74"/>
      <c r="I3738" s="54"/>
      <c r="J3738" s="50"/>
      <c r="K3738" s="54"/>
      <c r="L3738" s="55"/>
      <c r="M3738" s="75"/>
      <c r="N3738" s="75"/>
      <c r="O3738" s="74"/>
      <c r="P3738" s="74"/>
      <c r="Q3738" s="57"/>
      <c r="R3738" s="74"/>
      <c r="S3738" s="53"/>
      <c r="T3738" s="58"/>
      <c r="U3738" s="58"/>
      <c r="V3738" s="53"/>
      <c r="W3738" s="75"/>
      <c r="X3738" s="76"/>
    </row>
    <row r="3739" spans="1:26" s="77" customFormat="1" ht="15.75" x14ac:dyDescent="0.25">
      <c r="A3739" s="72" t="s">
        <v>302</v>
      </c>
      <c r="B3739" s="44" t="s">
        <v>334</v>
      </c>
      <c r="C3739" s="23" t="s">
        <v>367</v>
      </c>
      <c r="D3739" s="43" t="s">
        <v>370</v>
      </c>
      <c r="E3739" s="74"/>
      <c r="F3739" s="74"/>
      <c r="G3739" s="74"/>
      <c r="H3739" s="74"/>
      <c r="I3739" s="54"/>
      <c r="J3739" s="50"/>
      <c r="K3739" s="54"/>
      <c r="L3739" s="55"/>
      <c r="M3739" s="75"/>
      <c r="N3739" s="75"/>
      <c r="O3739" s="74"/>
      <c r="P3739" s="74"/>
      <c r="Q3739" s="57"/>
      <c r="R3739" s="74"/>
      <c r="S3739" s="53"/>
      <c r="T3739" s="58"/>
      <c r="U3739" s="58"/>
      <c r="V3739" s="53"/>
      <c r="W3739" s="75"/>
      <c r="X3739" s="76"/>
    </row>
    <row r="3740" spans="1:26" s="77" customFormat="1" ht="31.5" x14ac:dyDescent="0.25">
      <c r="A3740" s="72" t="s">
        <v>302</v>
      </c>
      <c r="B3740" s="44" t="s">
        <v>334</v>
      </c>
      <c r="C3740" s="23" t="s">
        <v>368</v>
      </c>
      <c r="D3740" s="43" t="s">
        <v>371</v>
      </c>
      <c r="E3740" s="74"/>
      <c r="F3740" s="74"/>
      <c r="G3740" s="74"/>
      <c r="H3740" s="74"/>
      <c r="I3740" s="119"/>
      <c r="J3740" s="55"/>
      <c r="K3740" s="119"/>
      <c r="L3740" s="55"/>
      <c r="M3740" s="75"/>
      <c r="N3740" s="75"/>
      <c r="O3740" s="74"/>
      <c r="P3740" s="74"/>
      <c r="Q3740" s="59"/>
      <c r="R3740" s="74"/>
      <c r="S3740" s="53"/>
      <c r="T3740" s="53"/>
      <c r="U3740" s="53"/>
      <c r="V3740" s="53"/>
      <c r="W3740" s="75"/>
      <c r="X3740" s="76"/>
    </row>
    <row r="3741" spans="1:26" s="77" customFormat="1" ht="31.5" x14ac:dyDescent="0.25">
      <c r="A3741" s="72" t="s">
        <v>302</v>
      </c>
      <c r="B3741" s="44" t="s">
        <v>334</v>
      </c>
      <c r="C3741" s="79" t="s">
        <v>206</v>
      </c>
      <c r="D3741" s="43" t="s">
        <v>207</v>
      </c>
      <c r="E3741" s="74"/>
      <c r="F3741" s="74"/>
      <c r="G3741" s="74"/>
      <c r="H3741" s="74"/>
      <c r="I3741" s="54"/>
      <c r="J3741" s="50"/>
      <c r="K3741" s="54"/>
      <c r="L3741" s="55"/>
      <c r="M3741" s="75"/>
      <c r="N3741" s="75"/>
      <c r="O3741" s="74"/>
      <c r="P3741" s="74"/>
      <c r="Q3741" s="57">
        <f t="shared" ref="Q3741:Q3778" si="1374">O3741-P3741</f>
        <v>0</v>
      </c>
      <c r="R3741" s="74"/>
      <c r="S3741" s="53">
        <f t="shared" ref="S3741:S3778" si="1375">ROUND(R3741/12*3,0)</f>
        <v>0</v>
      </c>
      <c r="T3741" s="58"/>
      <c r="U3741" s="58"/>
      <c r="V3741" s="53">
        <f t="shared" ref="V3741:V3778" si="1376">T3741-U3741</f>
        <v>0</v>
      </c>
      <c r="W3741" s="75"/>
      <c r="X3741" s="76"/>
    </row>
    <row r="3742" spans="1:26" s="77" customFormat="1" ht="31.5" x14ac:dyDescent="0.25">
      <c r="A3742" s="72" t="s">
        <v>302</v>
      </c>
      <c r="B3742" s="44" t="s">
        <v>334</v>
      </c>
      <c r="C3742" s="79" t="s">
        <v>208</v>
      </c>
      <c r="D3742" s="43" t="s">
        <v>209</v>
      </c>
      <c r="E3742" s="53"/>
      <c r="F3742" s="53">
        <f>E3742/12*1</f>
        <v>0</v>
      </c>
      <c r="G3742" s="53"/>
      <c r="H3742" s="53"/>
      <c r="I3742" s="54"/>
      <c r="J3742" s="50"/>
      <c r="K3742" s="54"/>
      <c r="L3742" s="55"/>
      <c r="M3742" s="75"/>
      <c r="N3742" s="75"/>
      <c r="O3742" s="74"/>
      <c r="P3742" s="74"/>
      <c r="Q3742" s="57">
        <f t="shared" si="1374"/>
        <v>0</v>
      </c>
      <c r="R3742" s="74"/>
      <c r="S3742" s="53">
        <f t="shared" si="1375"/>
        <v>0</v>
      </c>
      <c r="T3742" s="58"/>
      <c r="U3742" s="58"/>
      <c r="V3742" s="53">
        <f t="shared" si="1376"/>
        <v>0</v>
      </c>
      <c r="W3742" s="75"/>
      <c r="X3742" s="76"/>
    </row>
    <row r="3743" spans="1:26" s="77" customFormat="1" ht="15.75" x14ac:dyDescent="0.25">
      <c r="A3743" s="72" t="s">
        <v>302</v>
      </c>
      <c r="B3743" s="44" t="s">
        <v>334</v>
      </c>
      <c r="C3743" s="79" t="s">
        <v>210</v>
      </c>
      <c r="D3743" s="43" t="s">
        <v>223</v>
      </c>
      <c r="E3743" s="74"/>
      <c r="F3743" s="74"/>
      <c r="G3743" s="74"/>
      <c r="H3743" s="74"/>
      <c r="I3743" s="54"/>
      <c r="J3743" s="50"/>
      <c r="K3743" s="54"/>
      <c r="L3743" s="55"/>
      <c r="M3743" s="75"/>
      <c r="N3743" s="75"/>
      <c r="O3743" s="74"/>
      <c r="P3743" s="74"/>
      <c r="Q3743" s="57">
        <f t="shared" si="1374"/>
        <v>0</v>
      </c>
      <c r="R3743" s="74"/>
      <c r="S3743" s="53">
        <f t="shared" si="1375"/>
        <v>0</v>
      </c>
      <c r="T3743" s="58"/>
      <c r="U3743" s="58"/>
      <c r="V3743" s="53">
        <f t="shared" si="1376"/>
        <v>0</v>
      </c>
      <c r="W3743" s="75"/>
      <c r="X3743" s="76"/>
    </row>
    <row r="3744" spans="1:26" s="77" customFormat="1" ht="31.5" x14ac:dyDescent="0.25">
      <c r="A3744" s="72" t="s">
        <v>302</v>
      </c>
      <c r="B3744" s="44" t="s">
        <v>334</v>
      </c>
      <c r="C3744" s="79" t="s">
        <v>211</v>
      </c>
      <c r="D3744" s="43" t="s">
        <v>212</v>
      </c>
      <c r="E3744" s="53"/>
      <c r="F3744" s="53">
        <f>E3744/12*1</f>
        <v>0</v>
      </c>
      <c r="G3744" s="53"/>
      <c r="H3744" s="53"/>
      <c r="I3744" s="54"/>
      <c r="J3744" s="50"/>
      <c r="K3744" s="54"/>
      <c r="L3744" s="55"/>
      <c r="M3744" s="75"/>
      <c r="N3744" s="75"/>
      <c r="O3744" s="74"/>
      <c r="P3744" s="74"/>
      <c r="Q3744" s="57">
        <f t="shared" si="1374"/>
        <v>0</v>
      </c>
      <c r="R3744" s="74"/>
      <c r="S3744" s="53">
        <f t="shared" si="1375"/>
        <v>0</v>
      </c>
      <c r="T3744" s="58"/>
      <c r="U3744" s="58"/>
      <c r="V3744" s="53">
        <f t="shared" si="1376"/>
        <v>0</v>
      </c>
      <c r="W3744" s="75"/>
      <c r="X3744" s="76"/>
    </row>
    <row r="3745" spans="1:27" s="77" customFormat="1" ht="15.75" x14ac:dyDescent="0.25">
      <c r="A3745" s="72" t="s">
        <v>302</v>
      </c>
      <c r="B3745" s="44" t="s">
        <v>334</v>
      </c>
      <c r="C3745" s="79" t="s">
        <v>213</v>
      </c>
      <c r="D3745" s="43" t="s">
        <v>214</v>
      </c>
      <c r="E3745" s="74"/>
      <c r="F3745" s="74"/>
      <c r="G3745" s="74"/>
      <c r="H3745" s="74"/>
      <c r="I3745" s="54"/>
      <c r="J3745" s="50"/>
      <c r="K3745" s="54"/>
      <c r="L3745" s="55"/>
      <c r="M3745" s="75"/>
      <c r="N3745" s="75"/>
      <c r="O3745" s="74"/>
      <c r="P3745" s="74"/>
      <c r="Q3745" s="57">
        <f t="shared" si="1374"/>
        <v>0</v>
      </c>
      <c r="R3745" s="74"/>
      <c r="S3745" s="53">
        <f t="shared" si="1375"/>
        <v>0</v>
      </c>
      <c r="T3745" s="58"/>
      <c r="U3745" s="58"/>
      <c r="V3745" s="53">
        <f t="shared" si="1376"/>
        <v>0</v>
      </c>
      <c r="W3745" s="75"/>
      <c r="X3745" s="76"/>
    </row>
    <row r="3746" spans="1:27" s="77" customFormat="1" ht="31.5" x14ac:dyDescent="0.25">
      <c r="A3746" s="72" t="s">
        <v>302</v>
      </c>
      <c r="B3746" s="44" t="s">
        <v>334</v>
      </c>
      <c r="C3746" s="79" t="s">
        <v>215</v>
      </c>
      <c r="D3746" s="43" t="s">
        <v>216</v>
      </c>
      <c r="E3746" s="53"/>
      <c r="F3746" s="53">
        <f t="shared" ref="F3746:F3760" si="1377">E3746/12*1</f>
        <v>0</v>
      </c>
      <c r="G3746" s="53"/>
      <c r="H3746" s="53"/>
      <c r="I3746" s="54"/>
      <c r="J3746" s="50"/>
      <c r="K3746" s="54"/>
      <c r="L3746" s="55"/>
      <c r="M3746" s="75"/>
      <c r="N3746" s="75"/>
      <c r="O3746" s="74"/>
      <c r="P3746" s="74"/>
      <c r="Q3746" s="57">
        <f t="shared" si="1374"/>
        <v>0</v>
      </c>
      <c r="R3746" s="74"/>
      <c r="S3746" s="53">
        <f t="shared" si="1375"/>
        <v>0</v>
      </c>
      <c r="T3746" s="58"/>
      <c r="U3746" s="58"/>
      <c r="V3746" s="53">
        <f t="shared" si="1376"/>
        <v>0</v>
      </c>
      <c r="W3746" s="75"/>
      <c r="X3746" s="76"/>
      <c r="Y3746" s="177"/>
      <c r="Z3746" s="177"/>
      <c r="AA3746" s="177"/>
    </row>
    <row r="3747" spans="1:27" s="77" customFormat="1" ht="31.5" x14ac:dyDescent="0.25">
      <c r="A3747" s="72" t="s">
        <v>302</v>
      </c>
      <c r="B3747" s="44" t="s">
        <v>334</v>
      </c>
      <c r="C3747" s="79" t="s">
        <v>217</v>
      </c>
      <c r="D3747" s="43" t="s">
        <v>218</v>
      </c>
      <c r="E3747" s="53"/>
      <c r="F3747" s="53">
        <f t="shared" si="1377"/>
        <v>0</v>
      </c>
      <c r="G3747" s="53"/>
      <c r="H3747" s="53"/>
      <c r="I3747" s="54"/>
      <c r="J3747" s="50"/>
      <c r="K3747" s="54"/>
      <c r="L3747" s="55"/>
      <c r="M3747" s="75"/>
      <c r="N3747" s="75"/>
      <c r="O3747" s="74"/>
      <c r="P3747" s="74"/>
      <c r="Q3747" s="57">
        <f t="shared" si="1374"/>
        <v>0</v>
      </c>
      <c r="R3747" s="74"/>
      <c r="S3747" s="53">
        <f t="shared" si="1375"/>
        <v>0</v>
      </c>
      <c r="T3747" s="58"/>
      <c r="U3747" s="58"/>
      <c r="V3747" s="53">
        <f t="shared" si="1376"/>
        <v>0</v>
      </c>
      <c r="W3747" s="75"/>
      <c r="X3747" s="76"/>
    </row>
    <row r="3748" spans="1:27" s="77" customFormat="1" ht="31.5" x14ac:dyDescent="0.25">
      <c r="A3748" s="72" t="s">
        <v>302</v>
      </c>
      <c r="B3748" s="44" t="s">
        <v>334</v>
      </c>
      <c r="C3748" s="79" t="s">
        <v>219</v>
      </c>
      <c r="D3748" s="43" t="s">
        <v>220</v>
      </c>
      <c r="E3748" s="53"/>
      <c r="F3748" s="53">
        <f t="shared" si="1377"/>
        <v>0</v>
      </c>
      <c r="G3748" s="53"/>
      <c r="H3748" s="53"/>
      <c r="I3748" s="54"/>
      <c r="J3748" s="50"/>
      <c r="K3748" s="54"/>
      <c r="L3748" s="55"/>
      <c r="M3748" s="75"/>
      <c r="N3748" s="75"/>
      <c r="O3748" s="74"/>
      <c r="P3748" s="74"/>
      <c r="Q3748" s="57">
        <f t="shared" si="1374"/>
        <v>0</v>
      </c>
      <c r="R3748" s="74"/>
      <c r="S3748" s="53">
        <f t="shared" si="1375"/>
        <v>0</v>
      </c>
      <c r="T3748" s="58"/>
      <c r="U3748" s="58"/>
      <c r="V3748" s="53">
        <f t="shared" si="1376"/>
        <v>0</v>
      </c>
      <c r="W3748" s="75"/>
      <c r="X3748" s="76"/>
    </row>
    <row r="3749" spans="1:27" s="77" customFormat="1" ht="31.5" x14ac:dyDescent="0.25">
      <c r="A3749" s="72" t="s">
        <v>302</v>
      </c>
      <c r="B3749" s="44" t="s">
        <v>334</v>
      </c>
      <c r="C3749" s="79" t="s">
        <v>221</v>
      </c>
      <c r="D3749" s="43" t="s">
        <v>224</v>
      </c>
      <c r="E3749" s="53"/>
      <c r="F3749" s="53">
        <f t="shared" si="1377"/>
        <v>0</v>
      </c>
      <c r="G3749" s="53"/>
      <c r="H3749" s="53"/>
      <c r="I3749" s="54"/>
      <c r="J3749" s="50"/>
      <c r="K3749" s="54"/>
      <c r="L3749" s="55"/>
      <c r="M3749" s="75"/>
      <c r="N3749" s="75"/>
      <c r="O3749" s="74"/>
      <c r="P3749" s="74"/>
      <c r="Q3749" s="57">
        <f t="shared" si="1374"/>
        <v>0</v>
      </c>
      <c r="R3749" s="74"/>
      <c r="S3749" s="53">
        <f t="shared" si="1375"/>
        <v>0</v>
      </c>
      <c r="T3749" s="58"/>
      <c r="U3749" s="58"/>
      <c r="V3749" s="53">
        <f t="shared" si="1376"/>
        <v>0</v>
      </c>
      <c r="W3749" s="75"/>
      <c r="X3749" s="76"/>
    </row>
    <row r="3750" spans="1:27" s="77" customFormat="1" ht="31.5" x14ac:dyDescent="0.25">
      <c r="A3750" s="72" t="s">
        <v>302</v>
      </c>
      <c r="B3750" s="44" t="s">
        <v>334</v>
      </c>
      <c r="C3750" s="79" t="s">
        <v>222</v>
      </c>
      <c r="D3750" s="43" t="s">
        <v>225</v>
      </c>
      <c r="E3750" s="53"/>
      <c r="F3750" s="53">
        <f t="shared" si="1377"/>
        <v>0</v>
      </c>
      <c r="G3750" s="53"/>
      <c r="H3750" s="53"/>
      <c r="I3750" s="54"/>
      <c r="J3750" s="50"/>
      <c r="K3750" s="54"/>
      <c r="L3750" s="55"/>
      <c r="M3750" s="75"/>
      <c r="N3750" s="75"/>
      <c r="O3750" s="74"/>
      <c r="P3750" s="74"/>
      <c r="Q3750" s="57">
        <f t="shared" si="1374"/>
        <v>0</v>
      </c>
      <c r="R3750" s="74"/>
      <c r="S3750" s="53">
        <f t="shared" si="1375"/>
        <v>0</v>
      </c>
      <c r="T3750" s="58"/>
      <c r="U3750" s="58"/>
      <c r="V3750" s="53">
        <f t="shared" si="1376"/>
        <v>0</v>
      </c>
      <c r="W3750" s="75"/>
      <c r="X3750" s="76"/>
    </row>
    <row r="3751" spans="1:27" s="77" customFormat="1" ht="31.5" x14ac:dyDescent="0.25">
      <c r="A3751" s="72" t="s">
        <v>302</v>
      </c>
      <c r="B3751" s="44" t="s">
        <v>334</v>
      </c>
      <c r="C3751" s="79" t="s">
        <v>277</v>
      </c>
      <c r="D3751" s="43" t="s">
        <v>278</v>
      </c>
      <c r="E3751" s="53"/>
      <c r="F3751" s="53">
        <f t="shared" si="1377"/>
        <v>0</v>
      </c>
      <c r="G3751" s="53"/>
      <c r="H3751" s="53"/>
      <c r="I3751" s="54"/>
      <c r="J3751" s="50"/>
      <c r="K3751" s="54"/>
      <c r="L3751" s="55"/>
      <c r="M3751" s="75"/>
      <c r="N3751" s="75"/>
      <c r="O3751" s="74"/>
      <c r="P3751" s="74"/>
      <c r="Q3751" s="57">
        <f t="shared" si="1374"/>
        <v>0</v>
      </c>
      <c r="R3751" s="74"/>
      <c r="S3751" s="53">
        <f t="shared" si="1375"/>
        <v>0</v>
      </c>
      <c r="T3751" s="58"/>
      <c r="U3751" s="58"/>
      <c r="V3751" s="53">
        <f t="shared" si="1376"/>
        <v>0</v>
      </c>
      <c r="W3751" s="75"/>
      <c r="X3751" s="76"/>
    </row>
    <row r="3752" spans="1:27" s="77" customFormat="1" ht="15.75" x14ac:dyDescent="0.25">
      <c r="A3752" s="72" t="s">
        <v>302</v>
      </c>
      <c r="B3752" s="44" t="s">
        <v>334</v>
      </c>
      <c r="C3752" s="79" t="s">
        <v>226</v>
      </c>
      <c r="D3752" s="38" t="s">
        <v>405</v>
      </c>
      <c r="E3752" s="53"/>
      <c r="F3752" s="53">
        <f>E3752</f>
        <v>0</v>
      </c>
      <c r="G3752" s="53"/>
      <c r="H3752" s="53"/>
      <c r="I3752" s="119"/>
      <c r="J3752" s="50"/>
      <c r="K3752" s="54"/>
      <c r="L3752" s="55"/>
      <c r="M3752" s="75"/>
      <c r="N3752" s="75"/>
      <c r="O3752" s="74"/>
      <c r="P3752" s="74"/>
      <c r="Q3752" s="57">
        <f t="shared" si="1374"/>
        <v>0</v>
      </c>
      <c r="R3752" s="74"/>
      <c r="S3752" s="53">
        <f t="shared" si="1375"/>
        <v>0</v>
      </c>
      <c r="T3752" s="58"/>
      <c r="U3752" s="58"/>
      <c r="V3752" s="53">
        <f t="shared" si="1376"/>
        <v>0</v>
      </c>
      <c r="W3752" s="75"/>
      <c r="X3752" s="76"/>
    </row>
    <row r="3753" spans="1:27" s="77" customFormat="1" ht="31.5" x14ac:dyDescent="0.25">
      <c r="A3753" s="72" t="s">
        <v>302</v>
      </c>
      <c r="B3753" s="44" t="s">
        <v>334</v>
      </c>
      <c r="C3753" s="79" t="s">
        <v>227</v>
      </c>
      <c r="D3753" s="43" t="s">
        <v>228</v>
      </c>
      <c r="E3753" s="53"/>
      <c r="F3753" s="53">
        <f t="shared" si="1377"/>
        <v>0</v>
      </c>
      <c r="G3753" s="53"/>
      <c r="H3753" s="53"/>
      <c r="I3753" s="54"/>
      <c r="J3753" s="50"/>
      <c r="K3753" s="54"/>
      <c r="L3753" s="55"/>
      <c r="M3753" s="75"/>
      <c r="N3753" s="75"/>
      <c r="O3753" s="74"/>
      <c r="P3753" s="74"/>
      <c r="Q3753" s="57">
        <f t="shared" si="1374"/>
        <v>0</v>
      </c>
      <c r="R3753" s="74"/>
      <c r="S3753" s="53">
        <f t="shared" si="1375"/>
        <v>0</v>
      </c>
      <c r="T3753" s="58"/>
      <c r="U3753" s="58"/>
      <c r="V3753" s="53">
        <f t="shared" si="1376"/>
        <v>0</v>
      </c>
      <c r="W3753" s="75"/>
      <c r="X3753" s="76"/>
    </row>
    <row r="3754" spans="1:27" s="77" customFormat="1" ht="15.75" x14ac:dyDescent="0.25">
      <c r="A3754" s="72" t="s">
        <v>302</v>
      </c>
      <c r="B3754" s="44" t="s">
        <v>334</v>
      </c>
      <c r="C3754" s="79" t="s">
        <v>229</v>
      </c>
      <c r="D3754" s="43" t="s">
        <v>230</v>
      </c>
      <c r="E3754" s="53"/>
      <c r="F3754" s="53">
        <f t="shared" si="1377"/>
        <v>0</v>
      </c>
      <c r="G3754" s="53"/>
      <c r="H3754" s="53"/>
      <c r="I3754" s="54"/>
      <c r="J3754" s="50"/>
      <c r="K3754" s="54"/>
      <c r="L3754" s="55"/>
      <c r="M3754" s="75"/>
      <c r="N3754" s="75"/>
      <c r="O3754" s="74"/>
      <c r="P3754" s="74"/>
      <c r="Q3754" s="57">
        <f t="shared" si="1374"/>
        <v>0</v>
      </c>
      <c r="R3754" s="74"/>
      <c r="S3754" s="53">
        <f t="shared" si="1375"/>
        <v>0</v>
      </c>
      <c r="T3754" s="58"/>
      <c r="U3754" s="58"/>
      <c r="V3754" s="53">
        <f t="shared" si="1376"/>
        <v>0</v>
      </c>
      <c r="W3754" s="75"/>
      <c r="X3754" s="76"/>
    </row>
    <row r="3755" spans="1:27" s="77" customFormat="1" ht="15.75" x14ac:dyDescent="0.25">
      <c r="A3755" s="72" t="s">
        <v>302</v>
      </c>
      <c r="B3755" s="44" t="s">
        <v>334</v>
      </c>
      <c r="C3755" s="37" t="s">
        <v>376</v>
      </c>
      <c r="D3755" s="43" t="s">
        <v>358</v>
      </c>
      <c r="E3755" s="53"/>
      <c r="F3755" s="53">
        <f t="shared" si="1377"/>
        <v>0</v>
      </c>
      <c r="G3755" s="53"/>
      <c r="H3755" s="53"/>
      <c r="I3755" s="54"/>
      <c r="J3755" s="50"/>
      <c r="K3755" s="54"/>
      <c r="L3755" s="55"/>
      <c r="M3755" s="75"/>
      <c r="N3755" s="75"/>
      <c r="O3755" s="74"/>
      <c r="P3755" s="74"/>
      <c r="Q3755" s="57">
        <f t="shared" si="1374"/>
        <v>0</v>
      </c>
      <c r="R3755" s="74"/>
      <c r="S3755" s="53">
        <f t="shared" si="1375"/>
        <v>0</v>
      </c>
      <c r="T3755" s="58"/>
      <c r="U3755" s="58"/>
      <c r="V3755" s="53">
        <f t="shared" si="1376"/>
        <v>0</v>
      </c>
      <c r="W3755" s="75"/>
      <c r="X3755" s="76"/>
    </row>
    <row r="3756" spans="1:27" s="77" customFormat="1" ht="15.75" x14ac:dyDescent="0.25">
      <c r="A3756" s="72" t="s">
        <v>302</v>
      </c>
      <c r="B3756" s="44" t="s">
        <v>334</v>
      </c>
      <c r="C3756" s="79" t="s">
        <v>231</v>
      </c>
      <c r="D3756" s="43" t="s">
        <v>232</v>
      </c>
      <c r="E3756" s="53"/>
      <c r="F3756" s="53">
        <f t="shared" si="1377"/>
        <v>0</v>
      </c>
      <c r="G3756" s="53"/>
      <c r="H3756" s="53"/>
      <c r="I3756" s="54"/>
      <c r="J3756" s="50"/>
      <c r="K3756" s="54"/>
      <c r="L3756" s="55"/>
      <c r="M3756" s="75"/>
      <c r="N3756" s="75"/>
      <c r="O3756" s="74"/>
      <c r="P3756" s="74"/>
      <c r="Q3756" s="57">
        <f t="shared" si="1374"/>
        <v>0</v>
      </c>
      <c r="R3756" s="74"/>
      <c r="S3756" s="53">
        <f t="shared" si="1375"/>
        <v>0</v>
      </c>
      <c r="T3756" s="58"/>
      <c r="U3756" s="58"/>
      <c r="V3756" s="53">
        <f t="shared" si="1376"/>
        <v>0</v>
      </c>
      <c r="W3756" s="75"/>
      <c r="X3756" s="76"/>
    </row>
    <row r="3757" spans="1:27" s="77" customFormat="1" ht="15.75" x14ac:dyDescent="0.25">
      <c r="A3757" s="72" t="s">
        <v>302</v>
      </c>
      <c r="B3757" s="44" t="s">
        <v>334</v>
      </c>
      <c r="C3757" s="79" t="s">
        <v>233</v>
      </c>
      <c r="D3757" s="43" t="s">
        <v>234</v>
      </c>
      <c r="E3757" s="53"/>
      <c r="F3757" s="53">
        <f t="shared" si="1377"/>
        <v>0</v>
      </c>
      <c r="G3757" s="53"/>
      <c r="H3757" s="53"/>
      <c r="I3757" s="54"/>
      <c r="J3757" s="50"/>
      <c r="K3757" s="54"/>
      <c r="L3757" s="55"/>
      <c r="M3757" s="75"/>
      <c r="N3757" s="75"/>
      <c r="O3757" s="74"/>
      <c r="P3757" s="74"/>
      <c r="Q3757" s="57">
        <f t="shared" si="1374"/>
        <v>0</v>
      </c>
      <c r="R3757" s="74"/>
      <c r="S3757" s="53">
        <f t="shared" si="1375"/>
        <v>0</v>
      </c>
      <c r="T3757" s="58"/>
      <c r="U3757" s="58"/>
      <c r="V3757" s="53">
        <f t="shared" si="1376"/>
        <v>0</v>
      </c>
      <c r="W3757" s="75"/>
      <c r="X3757" s="76"/>
    </row>
    <row r="3758" spans="1:27" s="77" customFormat="1" ht="31.5" x14ac:dyDescent="0.25">
      <c r="A3758" s="72" t="s">
        <v>302</v>
      </c>
      <c r="B3758" s="44" t="s">
        <v>334</v>
      </c>
      <c r="C3758" s="79" t="s">
        <v>235</v>
      </c>
      <c r="D3758" s="43" t="s">
        <v>236</v>
      </c>
      <c r="E3758" s="53"/>
      <c r="F3758" s="53">
        <f t="shared" si="1377"/>
        <v>0</v>
      </c>
      <c r="G3758" s="53"/>
      <c r="H3758" s="53"/>
      <c r="I3758" s="54"/>
      <c r="J3758" s="50"/>
      <c r="K3758" s="54"/>
      <c r="L3758" s="55"/>
      <c r="M3758" s="75"/>
      <c r="N3758" s="75"/>
      <c r="O3758" s="74"/>
      <c r="P3758" s="74"/>
      <c r="Q3758" s="57">
        <f t="shared" si="1374"/>
        <v>0</v>
      </c>
      <c r="R3758" s="74"/>
      <c r="S3758" s="53">
        <f t="shared" si="1375"/>
        <v>0</v>
      </c>
      <c r="T3758" s="58"/>
      <c r="U3758" s="58"/>
      <c r="V3758" s="53">
        <f t="shared" si="1376"/>
        <v>0</v>
      </c>
      <c r="W3758" s="75"/>
      <c r="X3758" s="76"/>
    </row>
    <row r="3759" spans="1:27" s="77" customFormat="1" ht="31.5" x14ac:dyDescent="0.25">
      <c r="A3759" s="72" t="s">
        <v>302</v>
      </c>
      <c r="B3759" s="44" t="s">
        <v>334</v>
      </c>
      <c r="C3759" s="79" t="s">
        <v>237</v>
      </c>
      <c r="D3759" s="43" t="s">
        <v>238</v>
      </c>
      <c r="E3759" s="53"/>
      <c r="F3759" s="53">
        <f t="shared" si="1377"/>
        <v>0</v>
      </c>
      <c r="G3759" s="53"/>
      <c r="H3759" s="53"/>
      <c r="I3759" s="54"/>
      <c r="J3759" s="50"/>
      <c r="K3759" s="54"/>
      <c r="L3759" s="55"/>
      <c r="M3759" s="75"/>
      <c r="N3759" s="75"/>
      <c r="O3759" s="74"/>
      <c r="P3759" s="74"/>
      <c r="Q3759" s="57">
        <f t="shared" si="1374"/>
        <v>0</v>
      </c>
      <c r="R3759" s="74"/>
      <c r="S3759" s="53">
        <f t="shared" si="1375"/>
        <v>0</v>
      </c>
      <c r="T3759" s="58"/>
      <c r="U3759" s="58"/>
      <c r="V3759" s="53">
        <f t="shared" si="1376"/>
        <v>0</v>
      </c>
      <c r="W3759" s="75"/>
      <c r="X3759" s="76"/>
    </row>
    <row r="3760" spans="1:27" s="77" customFormat="1" ht="15.75" x14ac:dyDescent="0.25">
      <c r="A3760" s="72" t="s">
        <v>302</v>
      </c>
      <c r="B3760" s="44" t="s">
        <v>334</v>
      </c>
      <c r="C3760" s="79" t="s">
        <v>239</v>
      </c>
      <c r="D3760" s="43" t="s">
        <v>243</v>
      </c>
      <c r="E3760" s="53"/>
      <c r="F3760" s="53">
        <f t="shared" si="1377"/>
        <v>0</v>
      </c>
      <c r="G3760" s="53"/>
      <c r="H3760" s="53"/>
      <c r="I3760" s="54"/>
      <c r="J3760" s="50"/>
      <c r="K3760" s="54"/>
      <c r="L3760" s="55"/>
      <c r="M3760" s="75"/>
      <c r="N3760" s="75"/>
      <c r="O3760" s="74"/>
      <c r="P3760" s="74"/>
      <c r="Q3760" s="57">
        <f t="shared" si="1374"/>
        <v>0</v>
      </c>
      <c r="R3760" s="74"/>
      <c r="S3760" s="53">
        <f t="shared" si="1375"/>
        <v>0</v>
      </c>
      <c r="T3760" s="58"/>
      <c r="U3760" s="58"/>
      <c r="V3760" s="53">
        <f t="shared" si="1376"/>
        <v>0</v>
      </c>
      <c r="W3760" s="75"/>
      <c r="X3760" s="76"/>
    </row>
    <row r="3761" spans="1:24" s="77" customFormat="1" ht="15.75" x14ac:dyDescent="0.25">
      <c r="A3761" s="72" t="s">
        <v>302</v>
      </c>
      <c r="B3761" s="44" t="s">
        <v>334</v>
      </c>
      <c r="C3761" s="79" t="s">
        <v>240</v>
      </c>
      <c r="D3761" s="43" t="s">
        <v>244</v>
      </c>
      <c r="E3761" s="53"/>
      <c r="F3761" s="53">
        <f>E3761</f>
        <v>0</v>
      </c>
      <c r="G3761" s="53"/>
      <c r="H3761" s="53"/>
      <c r="I3761" s="54"/>
      <c r="J3761" s="50"/>
      <c r="K3761" s="54"/>
      <c r="L3761" s="55"/>
      <c r="M3761" s="75"/>
      <c r="N3761" s="75"/>
      <c r="O3761" s="74"/>
      <c r="P3761" s="74"/>
      <c r="Q3761" s="57">
        <f t="shared" si="1374"/>
        <v>0</v>
      </c>
      <c r="R3761" s="74"/>
      <c r="S3761" s="53">
        <f t="shared" si="1375"/>
        <v>0</v>
      </c>
      <c r="T3761" s="58"/>
      <c r="U3761" s="58"/>
      <c r="V3761" s="53">
        <f t="shared" si="1376"/>
        <v>0</v>
      </c>
      <c r="W3761" s="75"/>
      <c r="X3761" s="76"/>
    </row>
    <row r="3762" spans="1:24" s="77" customFormat="1" ht="15.75" x14ac:dyDescent="0.25">
      <c r="A3762" s="72" t="s">
        <v>302</v>
      </c>
      <c r="B3762" s="44" t="s">
        <v>334</v>
      </c>
      <c r="C3762" s="79" t="s">
        <v>241</v>
      </c>
      <c r="D3762" s="43" t="s">
        <v>242</v>
      </c>
      <c r="E3762" s="53"/>
      <c r="F3762" s="53">
        <f t="shared" ref="F3762:F3777" si="1378">E3762/12*1</f>
        <v>0</v>
      </c>
      <c r="G3762" s="53"/>
      <c r="H3762" s="53"/>
      <c r="I3762" s="54"/>
      <c r="J3762" s="50"/>
      <c r="K3762" s="54"/>
      <c r="L3762" s="55"/>
      <c r="M3762" s="75"/>
      <c r="N3762" s="75"/>
      <c r="O3762" s="74"/>
      <c r="P3762" s="74"/>
      <c r="Q3762" s="57">
        <f t="shared" si="1374"/>
        <v>0</v>
      </c>
      <c r="R3762" s="74"/>
      <c r="S3762" s="53">
        <f t="shared" si="1375"/>
        <v>0</v>
      </c>
      <c r="T3762" s="58"/>
      <c r="U3762" s="58"/>
      <c r="V3762" s="53">
        <f t="shared" si="1376"/>
        <v>0</v>
      </c>
      <c r="W3762" s="75"/>
      <c r="X3762" s="76"/>
    </row>
    <row r="3763" spans="1:24" s="77" customFormat="1" ht="31.5" x14ac:dyDescent="0.25">
      <c r="A3763" s="72" t="s">
        <v>302</v>
      </c>
      <c r="B3763" s="44" t="s">
        <v>334</v>
      </c>
      <c r="C3763" s="79" t="s">
        <v>245</v>
      </c>
      <c r="D3763" s="43" t="s">
        <v>246</v>
      </c>
      <c r="E3763" s="53"/>
      <c r="F3763" s="53">
        <f t="shared" si="1378"/>
        <v>0</v>
      </c>
      <c r="G3763" s="53"/>
      <c r="H3763" s="53"/>
      <c r="I3763" s="54"/>
      <c r="J3763" s="50"/>
      <c r="K3763" s="54"/>
      <c r="L3763" s="55"/>
      <c r="M3763" s="75"/>
      <c r="N3763" s="75"/>
      <c r="O3763" s="74"/>
      <c r="P3763" s="74"/>
      <c r="Q3763" s="57">
        <f t="shared" si="1374"/>
        <v>0</v>
      </c>
      <c r="R3763" s="74"/>
      <c r="S3763" s="53">
        <f t="shared" si="1375"/>
        <v>0</v>
      </c>
      <c r="T3763" s="58"/>
      <c r="U3763" s="58"/>
      <c r="V3763" s="53">
        <f t="shared" si="1376"/>
        <v>0</v>
      </c>
      <c r="W3763" s="75"/>
      <c r="X3763" s="76"/>
    </row>
    <row r="3764" spans="1:24" s="77" customFormat="1" ht="15.75" x14ac:dyDescent="0.25">
      <c r="A3764" s="72" t="s">
        <v>302</v>
      </c>
      <c r="B3764" s="44" t="s">
        <v>334</v>
      </c>
      <c r="C3764" s="79" t="s">
        <v>247</v>
      </c>
      <c r="D3764" s="43" t="s">
        <v>248</v>
      </c>
      <c r="E3764" s="53"/>
      <c r="F3764" s="53">
        <f t="shared" si="1378"/>
        <v>0</v>
      </c>
      <c r="G3764" s="53"/>
      <c r="H3764" s="53"/>
      <c r="I3764" s="54"/>
      <c r="J3764" s="50"/>
      <c r="K3764" s="54"/>
      <c r="L3764" s="55"/>
      <c r="M3764" s="75"/>
      <c r="N3764" s="75"/>
      <c r="O3764" s="74"/>
      <c r="P3764" s="74"/>
      <c r="Q3764" s="57">
        <f t="shared" si="1374"/>
        <v>0</v>
      </c>
      <c r="R3764" s="74"/>
      <c r="S3764" s="53">
        <f t="shared" si="1375"/>
        <v>0</v>
      </c>
      <c r="T3764" s="58"/>
      <c r="U3764" s="58"/>
      <c r="V3764" s="53">
        <f t="shared" si="1376"/>
        <v>0</v>
      </c>
      <c r="W3764" s="75"/>
      <c r="X3764" s="76"/>
    </row>
    <row r="3765" spans="1:24" s="77" customFormat="1" ht="31.5" x14ac:dyDescent="0.25">
      <c r="A3765" s="72" t="s">
        <v>302</v>
      </c>
      <c r="B3765" s="44" t="s">
        <v>334</v>
      </c>
      <c r="C3765" s="79" t="s">
        <v>249</v>
      </c>
      <c r="D3765" s="43" t="s">
        <v>250</v>
      </c>
      <c r="E3765" s="53"/>
      <c r="F3765" s="53">
        <f t="shared" si="1378"/>
        <v>0</v>
      </c>
      <c r="G3765" s="53"/>
      <c r="H3765" s="53"/>
      <c r="I3765" s="54"/>
      <c r="J3765" s="50"/>
      <c r="K3765" s="54"/>
      <c r="L3765" s="55"/>
      <c r="M3765" s="75"/>
      <c r="N3765" s="75"/>
      <c r="O3765" s="74"/>
      <c r="P3765" s="74"/>
      <c r="Q3765" s="57">
        <f t="shared" si="1374"/>
        <v>0</v>
      </c>
      <c r="R3765" s="74"/>
      <c r="S3765" s="53">
        <f t="shared" si="1375"/>
        <v>0</v>
      </c>
      <c r="T3765" s="58"/>
      <c r="U3765" s="58"/>
      <c r="V3765" s="53">
        <f t="shared" si="1376"/>
        <v>0</v>
      </c>
      <c r="W3765" s="75"/>
      <c r="X3765" s="76"/>
    </row>
    <row r="3766" spans="1:24" s="77" customFormat="1" ht="15.75" x14ac:dyDescent="0.25">
      <c r="A3766" s="72" t="s">
        <v>302</v>
      </c>
      <c r="B3766" s="44" t="s">
        <v>334</v>
      </c>
      <c r="C3766" s="79" t="s">
        <v>251</v>
      </c>
      <c r="D3766" s="43" t="s">
        <v>260</v>
      </c>
      <c r="E3766" s="53"/>
      <c r="F3766" s="53">
        <f t="shared" si="1378"/>
        <v>0</v>
      </c>
      <c r="G3766" s="53"/>
      <c r="H3766" s="53"/>
      <c r="I3766" s="54"/>
      <c r="J3766" s="50"/>
      <c r="K3766" s="54"/>
      <c r="L3766" s="55"/>
      <c r="M3766" s="75"/>
      <c r="N3766" s="75"/>
      <c r="O3766" s="74"/>
      <c r="P3766" s="74"/>
      <c r="Q3766" s="57">
        <f t="shared" si="1374"/>
        <v>0</v>
      </c>
      <c r="R3766" s="74"/>
      <c r="S3766" s="53">
        <f t="shared" si="1375"/>
        <v>0</v>
      </c>
      <c r="T3766" s="58"/>
      <c r="U3766" s="58"/>
      <c r="V3766" s="53">
        <f t="shared" si="1376"/>
        <v>0</v>
      </c>
      <c r="W3766" s="75"/>
      <c r="X3766" s="76"/>
    </row>
    <row r="3767" spans="1:24" s="77" customFormat="1" ht="15.75" x14ac:dyDescent="0.25">
      <c r="A3767" s="72" t="s">
        <v>302</v>
      </c>
      <c r="B3767" s="44" t="s">
        <v>334</v>
      </c>
      <c r="C3767" s="79" t="s">
        <v>252</v>
      </c>
      <c r="D3767" s="43" t="s">
        <v>253</v>
      </c>
      <c r="E3767" s="53"/>
      <c r="F3767" s="53">
        <f t="shared" si="1378"/>
        <v>0</v>
      </c>
      <c r="G3767" s="53"/>
      <c r="H3767" s="53"/>
      <c r="I3767" s="54"/>
      <c r="J3767" s="50"/>
      <c r="K3767" s="54"/>
      <c r="L3767" s="55"/>
      <c r="M3767" s="75"/>
      <c r="N3767" s="75"/>
      <c r="O3767" s="74"/>
      <c r="P3767" s="74"/>
      <c r="Q3767" s="57">
        <f t="shared" si="1374"/>
        <v>0</v>
      </c>
      <c r="R3767" s="74"/>
      <c r="S3767" s="53">
        <f t="shared" si="1375"/>
        <v>0</v>
      </c>
      <c r="T3767" s="58"/>
      <c r="U3767" s="58"/>
      <c r="V3767" s="53">
        <f t="shared" si="1376"/>
        <v>0</v>
      </c>
      <c r="W3767" s="75"/>
      <c r="X3767" s="76"/>
    </row>
    <row r="3768" spans="1:24" s="77" customFormat="1" ht="15.75" x14ac:dyDescent="0.25">
      <c r="A3768" s="72" t="s">
        <v>302</v>
      </c>
      <c r="B3768" s="44" t="s">
        <v>334</v>
      </c>
      <c r="C3768" s="79" t="s">
        <v>254</v>
      </c>
      <c r="D3768" s="43" t="s">
        <v>255</v>
      </c>
      <c r="E3768" s="53"/>
      <c r="F3768" s="53">
        <f t="shared" si="1378"/>
        <v>0</v>
      </c>
      <c r="G3768" s="53"/>
      <c r="H3768" s="53"/>
      <c r="I3768" s="54"/>
      <c r="J3768" s="50"/>
      <c r="K3768" s="54"/>
      <c r="L3768" s="55"/>
      <c r="M3768" s="75"/>
      <c r="N3768" s="75"/>
      <c r="O3768" s="74"/>
      <c r="P3768" s="74"/>
      <c r="Q3768" s="57">
        <f t="shared" si="1374"/>
        <v>0</v>
      </c>
      <c r="R3768" s="74"/>
      <c r="S3768" s="53">
        <f t="shared" si="1375"/>
        <v>0</v>
      </c>
      <c r="T3768" s="58"/>
      <c r="U3768" s="58"/>
      <c r="V3768" s="53">
        <f t="shared" si="1376"/>
        <v>0</v>
      </c>
      <c r="W3768" s="75"/>
      <c r="X3768" s="76"/>
    </row>
    <row r="3769" spans="1:24" s="77" customFormat="1" ht="15.75" x14ac:dyDescent="0.25">
      <c r="A3769" s="72" t="s">
        <v>302</v>
      </c>
      <c r="B3769" s="44" t="s">
        <v>334</v>
      </c>
      <c r="C3769" s="79" t="s">
        <v>256</v>
      </c>
      <c r="D3769" s="43" t="s">
        <v>257</v>
      </c>
      <c r="E3769" s="53"/>
      <c r="F3769" s="53">
        <f t="shared" si="1378"/>
        <v>0</v>
      </c>
      <c r="G3769" s="53"/>
      <c r="H3769" s="53"/>
      <c r="I3769" s="54"/>
      <c r="J3769" s="50"/>
      <c r="K3769" s="54"/>
      <c r="L3769" s="55"/>
      <c r="M3769" s="75"/>
      <c r="N3769" s="75"/>
      <c r="O3769" s="74"/>
      <c r="P3769" s="74"/>
      <c r="Q3769" s="57">
        <f t="shared" si="1374"/>
        <v>0</v>
      </c>
      <c r="R3769" s="74"/>
      <c r="S3769" s="53">
        <f t="shared" si="1375"/>
        <v>0</v>
      </c>
      <c r="T3769" s="58"/>
      <c r="U3769" s="58"/>
      <c r="V3769" s="53">
        <f t="shared" si="1376"/>
        <v>0</v>
      </c>
      <c r="W3769" s="75"/>
      <c r="X3769" s="76"/>
    </row>
    <row r="3770" spans="1:24" s="77" customFormat="1" ht="31.5" x14ac:dyDescent="0.25">
      <c r="A3770" s="72" t="s">
        <v>302</v>
      </c>
      <c r="B3770" s="44" t="s">
        <v>334</v>
      </c>
      <c r="C3770" s="79" t="s">
        <v>258</v>
      </c>
      <c r="D3770" s="43" t="s">
        <v>259</v>
      </c>
      <c r="E3770" s="53"/>
      <c r="F3770" s="53">
        <f t="shared" si="1378"/>
        <v>0</v>
      </c>
      <c r="G3770" s="53"/>
      <c r="H3770" s="53"/>
      <c r="I3770" s="54"/>
      <c r="J3770" s="50"/>
      <c r="K3770" s="54"/>
      <c r="L3770" s="55"/>
      <c r="M3770" s="75"/>
      <c r="N3770" s="75"/>
      <c r="O3770" s="74"/>
      <c r="P3770" s="74"/>
      <c r="Q3770" s="57">
        <f t="shared" si="1374"/>
        <v>0</v>
      </c>
      <c r="R3770" s="74"/>
      <c r="S3770" s="53">
        <f t="shared" si="1375"/>
        <v>0</v>
      </c>
      <c r="T3770" s="58"/>
      <c r="U3770" s="58"/>
      <c r="V3770" s="53">
        <f t="shared" si="1376"/>
        <v>0</v>
      </c>
      <c r="W3770" s="75"/>
      <c r="X3770" s="76"/>
    </row>
    <row r="3771" spans="1:24" s="77" customFormat="1" ht="15.75" x14ac:dyDescent="0.25">
      <c r="A3771" s="72" t="s">
        <v>302</v>
      </c>
      <c r="B3771" s="44" t="s">
        <v>334</v>
      </c>
      <c r="C3771" s="79" t="s">
        <v>261</v>
      </c>
      <c r="D3771" s="43" t="s">
        <v>262</v>
      </c>
      <c r="E3771" s="53"/>
      <c r="F3771" s="53">
        <f t="shared" si="1378"/>
        <v>0</v>
      </c>
      <c r="G3771" s="53"/>
      <c r="H3771" s="53"/>
      <c r="I3771" s="54"/>
      <c r="J3771" s="50"/>
      <c r="K3771" s="54"/>
      <c r="L3771" s="55"/>
      <c r="M3771" s="75"/>
      <c r="N3771" s="75"/>
      <c r="O3771" s="74"/>
      <c r="P3771" s="74"/>
      <c r="Q3771" s="57">
        <f t="shared" si="1374"/>
        <v>0</v>
      </c>
      <c r="R3771" s="74"/>
      <c r="S3771" s="53">
        <f t="shared" si="1375"/>
        <v>0</v>
      </c>
      <c r="T3771" s="58"/>
      <c r="U3771" s="58"/>
      <c r="V3771" s="53">
        <f t="shared" si="1376"/>
        <v>0</v>
      </c>
      <c r="W3771" s="75"/>
      <c r="X3771" s="76"/>
    </row>
    <row r="3772" spans="1:24" s="77" customFormat="1" ht="47.25" x14ac:dyDescent="0.25">
      <c r="A3772" s="72" t="s">
        <v>302</v>
      </c>
      <c r="B3772" s="44" t="s">
        <v>334</v>
      </c>
      <c r="C3772" s="79" t="s">
        <v>263</v>
      </c>
      <c r="D3772" s="43" t="s">
        <v>264</v>
      </c>
      <c r="E3772" s="53"/>
      <c r="F3772" s="53">
        <f t="shared" si="1378"/>
        <v>0</v>
      </c>
      <c r="G3772" s="53"/>
      <c r="H3772" s="53"/>
      <c r="I3772" s="54"/>
      <c r="J3772" s="50"/>
      <c r="K3772" s="54"/>
      <c r="L3772" s="55"/>
      <c r="M3772" s="75"/>
      <c r="N3772" s="75"/>
      <c r="O3772" s="74"/>
      <c r="P3772" s="74"/>
      <c r="Q3772" s="57">
        <f t="shared" si="1374"/>
        <v>0</v>
      </c>
      <c r="R3772" s="74"/>
      <c r="S3772" s="53">
        <f t="shared" si="1375"/>
        <v>0</v>
      </c>
      <c r="T3772" s="58"/>
      <c r="U3772" s="58"/>
      <c r="V3772" s="53">
        <f t="shared" si="1376"/>
        <v>0</v>
      </c>
      <c r="W3772" s="75"/>
      <c r="X3772" s="76"/>
    </row>
    <row r="3773" spans="1:24" s="77" customFormat="1" ht="15.75" x14ac:dyDescent="0.25">
      <c r="A3773" s="72" t="s">
        <v>302</v>
      </c>
      <c r="B3773" s="44" t="s">
        <v>334</v>
      </c>
      <c r="C3773" s="79" t="s">
        <v>265</v>
      </c>
      <c r="D3773" s="43" t="s">
        <v>266</v>
      </c>
      <c r="E3773" s="53"/>
      <c r="F3773" s="53">
        <f t="shared" si="1378"/>
        <v>0</v>
      </c>
      <c r="G3773" s="53"/>
      <c r="H3773" s="53"/>
      <c r="I3773" s="54"/>
      <c r="J3773" s="50"/>
      <c r="K3773" s="54"/>
      <c r="L3773" s="55"/>
      <c r="M3773" s="75"/>
      <c r="N3773" s="75"/>
      <c r="O3773" s="74"/>
      <c r="P3773" s="74"/>
      <c r="Q3773" s="57">
        <f t="shared" si="1374"/>
        <v>0</v>
      </c>
      <c r="R3773" s="74"/>
      <c r="S3773" s="53">
        <f t="shared" si="1375"/>
        <v>0</v>
      </c>
      <c r="T3773" s="58"/>
      <c r="U3773" s="58"/>
      <c r="V3773" s="53">
        <f t="shared" si="1376"/>
        <v>0</v>
      </c>
      <c r="W3773" s="75"/>
      <c r="X3773" s="76"/>
    </row>
    <row r="3774" spans="1:24" s="77" customFormat="1" ht="31.5" x14ac:dyDescent="0.25">
      <c r="A3774" s="72" t="s">
        <v>302</v>
      </c>
      <c r="B3774" s="44" t="s">
        <v>334</v>
      </c>
      <c r="C3774" s="79" t="s">
        <v>267</v>
      </c>
      <c r="D3774" s="43" t="s">
        <v>268</v>
      </c>
      <c r="E3774" s="53"/>
      <c r="F3774" s="53">
        <f t="shared" si="1378"/>
        <v>0</v>
      </c>
      <c r="G3774" s="53"/>
      <c r="H3774" s="53"/>
      <c r="I3774" s="54"/>
      <c r="J3774" s="50"/>
      <c r="K3774" s="54"/>
      <c r="L3774" s="55"/>
      <c r="M3774" s="75"/>
      <c r="N3774" s="75"/>
      <c r="O3774" s="74"/>
      <c r="P3774" s="74"/>
      <c r="Q3774" s="57">
        <f t="shared" si="1374"/>
        <v>0</v>
      </c>
      <c r="R3774" s="74"/>
      <c r="S3774" s="53">
        <f t="shared" si="1375"/>
        <v>0</v>
      </c>
      <c r="T3774" s="58"/>
      <c r="U3774" s="58"/>
      <c r="V3774" s="53">
        <f t="shared" si="1376"/>
        <v>0</v>
      </c>
      <c r="W3774" s="75"/>
      <c r="X3774" s="76"/>
    </row>
    <row r="3775" spans="1:24" s="77" customFormat="1" ht="15.75" x14ac:dyDescent="0.25">
      <c r="A3775" s="72" t="s">
        <v>302</v>
      </c>
      <c r="B3775" s="44" t="s">
        <v>334</v>
      </c>
      <c r="C3775" s="79" t="s">
        <v>269</v>
      </c>
      <c r="D3775" s="43" t="s">
        <v>270</v>
      </c>
      <c r="E3775" s="53"/>
      <c r="F3775" s="53">
        <f t="shared" si="1378"/>
        <v>0</v>
      </c>
      <c r="G3775" s="53"/>
      <c r="H3775" s="53"/>
      <c r="I3775" s="54"/>
      <c r="J3775" s="50"/>
      <c r="K3775" s="54"/>
      <c r="L3775" s="55"/>
      <c r="M3775" s="75"/>
      <c r="N3775" s="75"/>
      <c r="O3775" s="74"/>
      <c r="P3775" s="74"/>
      <c r="Q3775" s="57">
        <f t="shared" si="1374"/>
        <v>0</v>
      </c>
      <c r="R3775" s="74"/>
      <c r="S3775" s="53">
        <f t="shared" si="1375"/>
        <v>0</v>
      </c>
      <c r="T3775" s="58"/>
      <c r="U3775" s="58"/>
      <c r="V3775" s="53">
        <f t="shared" si="1376"/>
        <v>0</v>
      </c>
      <c r="W3775" s="75"/>
      <c r="X3775" s="76"/>
    </row>
    <row r="3776" spans="1:24" s="77" customFormat="1" ht="31.5" x14ac:dyDescent="0.25">
      <c r="A3776" s="72" t="s">
        <v>302</v>
      </c>
      <c r="B3776" s="44" t="s">
        <v>334</v>
      </c>
      <c r="C3776" s="79" t="s">
        <v>271</v>
      </c>
      <c r="D3776" s="43" t="s">
        <v>272</v>
      </c>
      <c r="E3776" s="53"/>
      <c r="F3776" s="53">
        <f t="shared" si="1378"/>
        <v>0</v>
      </c>
      <c r="G3776" s="53"/>
      <c r="H3776" s="53"/>
      <c r="I3776" s="54"/>
      <c r="J3776" s="50"/>
      <c r="K3776" s="54"/>
      <c r="L3776" s="55"/>
      <c r="M3776" s="75"/>
      <c r="N3776" s="75"/>
      <c r="O3776" s="74"/>
      <c r="P3776" s="74"/>
      <c r="Q3776" s="57">
        <f t="shared" si="1374"/>
        <v>0</v>
      </c>
      <c r="R3776" s="74"/>
      <c r="S3776" s="53">
        <f t="shared" si="1375"/>
        <v>0</v>
      </c>
      <c r="T3776" s="58"/>
      <c r="U3776" s="58"/>
      <c r="V3776" s="53">
        <f t="shared" si="1376"/>
        <v>0</v>
      </c>
      <c r="W3776" s="75"/>
      <c r="X3776" s="76"/>
    </row>
    <row r="3777" spans="1:27" s="77" customFormat="1" ht="15.75" x14ac:dyDescent="0.25">
      <c r="A3777" s="72" t="s">
        <v>302</v>
      </c>
      <c r="B3777" s="44" t="s">
        <v>334</v>
      </c>
      <c r="C3777" s="79" t="s">
        <v>273</v>
      </c>
      <c r="D3777" s="43" t="s">
        <v>274</v>
      </c>
      <c r="E3777" s="53"/>
      <c r="F3777" s="53">
        <f t="shared" si="1378"/>
        <v>0</v>
      </c>
      <c r="G3777" s="53"/>
      <c r="H3777" s="53"/>
      <c r="I3777" s="54"/>
      <c r="J3777" s="50"/>
      <c r="K3777" s="54"/>
      <c r="L3777" s="55"/>
      <c r="M3777" s="75"/>
      <c r="N3777" s="75"/>
      <c r="O3777" s="74"/>
      <c r="P3777" s="74"/>
      <c r="Q3777" s="57">
        <f t="shared" si="1374"/>
        <v>0</v>
      </c>
      <c r="R3777" s="74"/>
      <c r="S3777" s="53">
        <f t="shared" si="1375"/>
        <v>0</v>
      </c>
      <c r="T3777" s="58"/>
      <c r="U3777" s="58"/>
      <c r="V3777" s="53">
        <f t="shared" si="1376"/>
        <v>0</v>
      </c>
      <c r="W3777" s="75"/>
      <c r="X3777" s="76"/>
    </row>
    <row r="3778" spans="1:27" s="77" customFormat="1" ht="31.5" x14ac:dyDescent="0.25">
      <c r="A3778" s="72" t="s">
        <v>302</v>
      </c>
      <c r="B3778" s="44" t="s">
        <v>334</v>
      </c>
      <c r="C3778" s="79" t="s">
        <v>275</v>
      </c>
      <c r="D3778" s="43" t="s">
        <v>276</v>
      </c>
      <c r="E3778" s="74"/>
      <c r="F3778" s="74"/>
      <c r="G3778" s="74"/>
      <c r="H3778" s="74"/>
      <c r="I3778" s="54"/>
      <c r="J3778" s="50"/>
      <c r="K3778" s="54"/>
      <c r="L3778" s="55"/>
      <c r="M3778" s="75"/>
      <c r="N3778" s="75"/>
      <c r="O3778" s="74"/>
      <c r="P3778" s="74"/>
      <c r="Q3778" s="57">
        <f t="shared" si="1374"/>
        <v>0</v>
      </c>
      <c r="R3778" s="74"/>
      <c r="S3778" s="53">
        <f t="shared" si="1375"/>
        <v>0</v>
      </c>
      <c r="T3778" s="58"/>
      <c r="U3778" s="58"/>
      <c r="V3778" s="53">
        <f t="shared" si="1376"/>
        <v>0</v>
      </c>
      <c r="W3778" s="75"/>
      <c r="X3778" s="76"/>
    </row>
    <row r="3779" spans="1:27" s="77" customFormat="1" ht="15.75" x14ac:dyDescent="0.25">
      <c r="A3779" s="72" t="s">
        <v>302</v>
      </c>
      <c r="B3779" s="44" t="s">
        <v>334</v>
      </c>
      <c r="C3779" s="37" t="s">
        <v>352</v>
      </c>
      <c r="D3779" s="43" t="s">
        <v>350</v>
      </c>
      <c r="E3779" s="53"/>
      <c r="F3779" s="53">
        <f>E3779/12*1</f>
        <v>0</v>
      </c>
      <c r="G3779" s="53"/>
      <c r="H3779" s="53"/>
      <c r="I3779" s="54"/>
      <c r="J3779" s="50"/>
      <c r="K3779" s="54"/>
      <c r="L3779" s="55"/>
      <c r="M3779" s="75"/>
      <c r="N3779" s="75"/>
      <c r="O3779" s="74"/>
      <c r="P3779" s="74"/>
      <c r="Q3779" s="57"/>
      <c r="R3779" s="74"/>
      <c r="S3779" s="53"/>
      <c r="T3779" s="58"/>
      <c r="U3779" s="58"/>
      <c r="V3779" s="53"/>
      <c r="W3779" s="75"/>
      <c r="X3779" s="76"/>
    </row>
    <row r="3780" spans="1:27" s="77" customFormat="1" ht="15.75" x14ac:dyDescent="0.25">
      <c r="A3780" s="72" t="s">
        <v>302</v>
      </c>
      <c r="B3780" s="44" t="s">
        <v>334</v>
      </c>
      <c r="C3780" s="37" t="s">
        <v>353</v>
      </c>
      <c r="D3780" s="38" t="s">
        <v>354</v>
      </c>
      <c r="E3780" s="53"/>
      <c r="F3780" s="99">
        <f>E3780/12*1</f>
        <v>0</v>
      </c>
      <c r="G3780" s="74"/>
      <c r="H3780" s="74"/>
      <c r="I3780" s="54"/>
      <c r="J3780" s="50"/>
      <c r="K3780" s="54"/>
      <c r="L3780" s="55"/>
      <c r="M3780" s="75"/>
      <c r="N3780" s="75"/>
      <c r="O3780" s="74"/>
      <c r="P3780" s="74"/>
      <c r="Q3780" s="57">
        <f>O3780-P3780</f>
        <v>0</v>
      </c>
      <c r="R3780" s="74"/>
      <c r="S3780" s="53">
        <f>ROUND(R3780/12*3,0)</f>
        <v>0</v>
      </c>
      <c r="T3780" s="58"/>
      <c r="U3780" s="58"/>
      <c r="V3780" s="53">
        <f>T3780-U3780</f>
        <v>0</v>
      </c>
      <c r="W3780" s="75"/>
      <c r="X3780" s="76"/>
    </row>
    <row r="3781" spans="1:27" s="77" customFormat="1" ht="15.75" x14ac:dyDescent="0.25">
      <c r="A3781" s="72" t="s">
        <v>302</v>
      </c>
      <c r="B3781" s="44" t="s">
        <v>334</v>
      </c>
      <c r="C3781" s="37" t="s">
        <v>359</v>
      </c>
      <c r="D3781" s="43" t="s">
        <v>318</v>
      </c>
      <c r="E3781" s="53"/>
      <c r="F3781" s="99">
        <f>E3781/12*1</f>
        <v>0</v>
      </c>
      <c r="G3781" s="74"/>
      <c r="H3781" s="74"/>
      <c r="I3781" s="54"/>
      <c r="J3781" s="50"/>
      <c r="K3781" s="54"/>
      <c r="L3781" s="55"/>
      <c r="M3781" s="75"/>
      <c r="N3781" s="75"/>
      <c r="O3781" s="74"/>
      <c r="P3781" s="74"/>
      <c r="Q3781" s="57"/>
      <c r="R3781" s="74"/>
      <c r="S3781" s="53"/>
      <c r="T3781" s="58"/>
      <c r="U3781" s="58"/>
      <c r="V3781" s="53"/>
      <c r="W3781" s="75"/>
      <c r="X3781" s="76"/>
    </row>
    <row r="3782" spans="1:27" s="77" customFormat="1" ht="15.75" x14ac:dyDescent="0.25">
      <c r="A3782" s="72" t="s">
        <v>302</v>
      </c>
      <c r="B3782" s="44" t="s">
        <v>334</v>
      </c>
      <c r="C3782" s="37" t="s">
        <v>379</v>
      </c>
      <c r="D3782" s="39" t="s">
        <v>360</v>
      </c>
      <c r="E3782" s="53"/>
      <c r="F3782" s="99">
        <f>E3782/12*1</f>
        <v>0</v>
      </c>
      <c r="G3782" s="74"/>
      <c r="H3782" s="74"/>
      <c r="I3782" s="54"/>
      <c r="J3782" s="50"/>
      <c r="K3782" s="54"/>
      <c r="L3782" s="55"/>
      <c r="M3782" s="75"/>
      <c r="N3782" s="75"/>
      <c r="O3782" s="74"/>
      <c r="P3782" s="74"/>
      <c r="Q3782" s="57"/>
      <c r="R3782" s="74"/>
      <c r="S3782" s="53"/>
      <c r="T3782" s="58"/>
      <c r="U3782" s="58"/>
      <c r="V3782" s="53"/>
      <c r="W3782" s="75"/>
      <c r="X3782" s="76"/>
    </row>
    <row r="3783" spans="1:27" s="77" customFormat="1" ht="15.75" x14ac:dyDescent="0.25">
      <c r="A3783" s="72" t="s">
        <v>302</v>
      </c>
      <c r="B3783" s="44" t="s">
        <v>334</v>
      </c>
      <c r="C3783" s="37" t="s">
        <v>372</v>
      </c>
      <c r="D3783" s="117" t="s">
        <v>375</v>
      </c>
      <c r="E3783" s="53">
        <v>2014</v>
      </c>
      <c r="F3783" s="53">
        <f t="shared" ref="F3783:F3784" si="1379">ROUND(E3783/12*6,0)</f>
        <v>1007</v>
      </c>
      <c r="G3783" s="59"/>
      <c r="H3783" s="53"/>
      <c r="I3783" s="119"/>
      <c r="J3783" s="55"/>
      <c r="K3783" s="54">
        <f>G3783-F3783</f>
        <v>-1007</v>
      </c>
      <c r="L3783" s="55">
        <f>ROUND(K3783*100/-F3783,2)</f>
        <v>100</v>
      </c>
      <c r="M3783" s="75"/>
      <c r="N3783" s="75"/>
      <c r="O3783" s="74"/>
      <c r="P3783" s="74"/>
      <c r="Q3783" s="57"/>
      <c r="R3783" s="74"/>
      <c r="S3783" s="53"/>
      <c r="T3783" s="58"/>
      <c r="U3783" s="58"/>
      <c r="V3783" s="53"/>
      <c r="W3783" s="75"/>
      <c r="X3783" s="76"/>
    </row>
    <row r="3784" spans="1:27" s="77" customFormat="1" ht="31.5" x14ac:dyDescent="0.25">
      <c r="A3784" s="72" t="s">
        <v>302</v>
      </c>
      <c r="B3784" s="44" t="s">
        <v>334</v>
      </c>
      <c r="C3784" s="37" t="s">
        <v>373</v>
      </c>
      <c r="D3784" s="117" t="s">
        <v>374</v>
      </c>
      <c r="E3784" s="53">
        <v>200</v>
      </c>
      <c r="F3784" s="53">
        <f t="shared" si="1379"/>
        <v>100</v>
      </c>
      <c r="G3784" s="59"/>
      <c r="H3784" s="53"/>
      <c r="I3784" s="119"/>
      <c r="J3784" s="55"/>
      <c r="K3784" s="54">
        <f>G3784-F3784</f>
        <v>-100</v>
      </c>
      <c r="L3784" s="55">
        <f>ROUND(K3784*100/-F3784,2)</f>
        <v>100</v>
      </c>
      <c r="M3784" s="75"/>
      <c r="N3784" s="75"/>
      <c r="O3784" s="74"/>
      <c r="P3784" s="74"/>
      <c r="Q3784" s="57"/>
      <c r="R3784" s="74"/>
      <c r="S3784" s="53"/>
      <c r="T3784" s="53"/>
      <c r="U3784" s="53"/>
      <c r="V3784" s="53"/>
      <c r="W3784" s="75"/>
      <c r="X3784" s="76"/>
    </row>
    <row r="3785" spans="1:27" s="77" customFormat="1" ht="15.75" x14ac:dyDescent="0.25">
      <c r="A3785" s="72" t="s">
        <v>302</v>
      </c>
      <c r="B3785" s="44" t="s">
        <v>334</v>
      </c>
      <c r="C3785" s="98" t="s">
        <v>386</v>
      </c>
      <c r="D3785" s="117" t="s">
        <v>387</v>
      </c>
      <c r="E3785" s="53">
        <v>13058</v>
      </c>
      <c r="F3785" s="53">
        <v>13058</v>
      </c>
      <c r="G3785" s="53">
        <v>13058</v>
      </c>
      <c r="H3785" s="53">
        <v>13058</v>
      </c>
      <c r="I3785" s="119">
        <f>G3785-F3785</f>
        <v>0</v>
      </c>
      <c r="J3785" s="55">
        <f>ROUND(I3785/F3785*100,2)</f>
        <v>0</v>
      </c>
      <c r="K3785" s="54">
        <f>G3785-F3785</f>
        <v>0</v>
      </c>
      <c r="L3785" s="55">
        <f>ROUND(K3785*100/-F3785,2)</f>
        <v>0</v>
      </c>
      <c r="M3785" s="75"/>
      <c r="N3785" s="75"/>
      <c r="O3785" s="74"/>
      <c r="P3785" s="74"/>
      <c r="Q3785" s="57"/>
      <c r="R3785" s="74"/>
      <c r="S3785" s="53"/>
      <c r="T3785" s="58"/>
      <c r="U3785" s="58"/>
      <c r="V3785" s="53"/>
      <c r="W3785" s="75"/>
      <c r="X3785" s="76"/>
    </row>
    <row r="3786" spans="1:27" s="77" customFormat="1" ht="15.75" x14ac:dyDescent="0.25">
      <c r="A3786" s="100" t="s">
        <v>303</v>
      </c>
      <c r="B3786" s="100" t="s">
        <v>335</v>
      </c>
      <c r="C3786" s="108" t="s">
        <v>102</v>
      </c>
      <c r="D3786" s="102" t="s">
        <v>21</v>
      </c>
      <c r="E3786" s="109">
        <f>E3787+E3826</f>
        <v>9830028</v>
      </c>
      <c r="F3786" s="109">
        <f>F3787+F3826</f>
        <v>5754361</v>
      </c>
      <c r="G3786" s="109">
        <f>G3787+G3826</f>
        <v>5663778.9899999956</v>
      </c>
      <c r="H3786" s="109">
        <f>H3787+H3826</f>
        <v>5718337</v>
      </c>
      <c r="I3786" s="127">
        <f>I3787+I3826</f>
        <v>52437.960000000006</v>
      </c>
      <c r="J3786" s="104">
        <f>ROUND(I3786/F3786*100,2)</f>
        <v>0.91</v>
      </c>
      <c r="K3786" s="127">
        <f>K3787+K3826</f>
        <v>-182596.300000004</v>
      </c>
      <c r="L3786" s="106">
        <f>ROUND(K3786*100/-F3786,2)</f>
        <v>3.17</v>
      </c>
      <c r="M3786" s="109">
        <f t="shared" ref="M3786:V3786" si="1380">M3787+M3826</f>
        <v>220161</v>
      </c>
      <c r="N3786" s="109">
        <f t="shared" si="1380"/>
        <v>128427.25</v>
      </c>
      <c r="O3786" s="109">
        <f t="shared" si="1380"/>
        <v>115740</v>
      </c>
      <c r="P3786" s="109">
        <f t="shared" si="1380"/>
        <v>115740</v>
      </c>
      <c r="Q3786" s="127">
        <f t="shared" si="1380"/>
        <v>0</v>
      </c>
      <c r="R3786" s="109">
        <f t="shared" si="1380"/>
        <v>5107</v>
      </c>
      <c r="S3786" s="103">
        <f t="shared" si="1380"/>
        <v>2987</v>
      </c>
      <c r="T3786" s="138">
        <f t="shared" si="1380"/>
        <v>2862</v>
      </c>
      <c r="U3786" s="138">
        <f t="shared" si="1380"/>
        <v>2862</v>
      </c>
      <c r="V3786" s="103">
        <f t="shared" si="1380"/>
        <v>0</v>
      </c>
      <c r="W3786" s="107">
        <v>20</v>
      </c>
      <c r="X3786" s="80"/>
    </row>
    <row r="3787" spans="1:27" s="77" customFormat="1" ht="15.75" x14ac:dyDescent="0.25">
      <c r="A3787" s="72" t="s">
        <v>303</v>
      </c>
      <c r="B3787" s="21">
        <v>1</v>
      </c>
      <c r="C3787" s="73" t="s">
        <v>102</v>
      </c>
      <c r="D3787" s="27" t="s">
        <v>22</v>
      </c>
      <c r="E3787" s="52">
        <f>E3788+E3794+E3808</f>
        <v>9799675</v>
      </c>
      <c r="F3787" s="52">
        <f>F3788+F3794+F3808</f>
        <v>5724008</v>
      </c>
      <c r="G3787" s="52">
        <f>G3788+G3794+G3808</f>
        <v>5595954.2799999956</v>
      </c>
      <c r="H3787" s="52">
        <f>H3788+H3794+H3808</f>
        <v>5687754</v>
      </c>
      <c r="I3787" s="124">
        <f>I3788+I3794+I3808</f>
        <v>15241.580000000002</v>
      </c>
      <c r="J3787" s="50">
        <f>ROUND(I3787/F3787*100,2)</f>
        <v>0.27</v>
      </c>
      <c r="K3787" s="124">
        <f>K3788+K3794+K3808</f>
        <v>-182596.300000004</v>
      </c>
      <c r="L3787" s="52">
        <f>L3788+L3794+L3808</f>
        <v>10.24</v>
      </c>
      <c r="M3787" s="49">
        <v>219901</v>
      </c>
      <c r="N3787" s="49">
        <f>ROUND(M3787/12*7,2)</f>
        <v>128275.58</v>
      </c>
      <c r="O3787" s="52">
        <f t="shared" ref="O3787:V3787" si="1381">O3788+O3794+O3808</f>
        <v>115740</v>
      </c>
      <c r="P3787" s="52">
        <f t="shared" si="1381"/>
        <v>115740</v>
      </c>
      <c r="Q3787" s="124">
        <f t="shared" si="1381"/>
        <v>0</v>
      </c>
      <c r="R3787" s="52">
        <f t="shared" si="1381"/>
        <v>5107</v>
      </c>
      <c r="S3787" s="52">
        <f t="shared" si="1381"/>
        <v>2987</v>
      </c>
      <c r="T3787" s="134">
        <f t="shared" si="1381"/>
        <v>2862</v>
      </c>
      <c r="U3787" s="134">
        <f t="shared" si="1381"/>
        <v>2862</v>
      </c>
      <c r="V3787" s="59">
        <f t="shared" si="1381"/>
        <v>0</v>
      </c>
      <c r="W3787" s="75"/>
      <c r="X3787" s="82"/>
    </row>
    <row r="3788" spans="1:27" s="77" customFormat="1" ht="15.75" x14ac:dyDescent="0.25">
      <c r="A3788" s="72" t="s">
        <v>303</v>
      </c>
      <c r="B3788" s="33" t="s">
        <v>329</v>
      </c>
      <c r="C3788" s="73" t="s">
        <v>102</v>
      </c>
      <c r="D3788" s="32" t="s">
        <v>23</v>
      </c>
      <c r="E3788" s="83">
        <f t="shared" ref="E3788:L3788" si="1382">SUM(E3789:E3793)</f>
        <v>9210331</v>
      </c>
      <c r="F3788" s="83">
        <f t="shared" si="1382"/>
        <v>5372696</v>
      </c>
      <c r="G3788" s="83">
        <f t="shared" si="1382"/>
        <v>5205388</v>
      </c>
      <c r="H3788" s="83">
        <f t="shared" si="1382"/>
        <v>5372696</v>
      </c>
      <c r="I3788" s="128">
        <f t="shared" si="1382"/>
        <v>0</v>
      </c>
      <c r="J3788" s="128">
        <f t="shared" si="1382"/>
        <v>0</v>
      </c>
      <c r="K3788" s="128">
        <f t="shared" si="1382"/>
        <v>-167308</v>
      </c>
      <c r="L3788" s="49">
        <f t="shared" si="1382"/>
        <v>5.59</v>
      </c>
      <c r="M3788" s="83"/>
      <c r="N3788" s="83"/>
      <c r="O3788" s="52">
        <f t="shared" ref="O3788:V3788" si="1383">SUM(O3789:O3793)</f>
        <v>113690</v>
      </c>
      <c r="P3788" s="52">
        <f t="shared" si="1383"/>
        <v>113690</v>
      </c>
      <c r="Q3788" s="124">
        <f t="shared" si="1383"/>
        <v>0</v>
      </c>
      <c r="R3788" s="52">
        <f t="shared" si="1383"/>
        <v>5088</v>
      </c>
      <c r="S3788" s="52">
        <f t="shared" si="1383"/>
        <v>2968</v>
      </c>
      <c r="T3788" s="139">
        <f t="shared" si="1383"/>
        <v>2802</v>
      </c>
      <c r="U3788" s="141">
        <f t="shared" si="1383"/>
        <v>2802</v>
      </c>
      <c r="V3788" s="49">
        <f t="shared" si="1383"/>
        <v>0</v>
      </c>
      <c r="W3788" s="83"/>
      <c r="X3788" s="82"/>
    </row>
    <row r="3789" spans="1:27" s="77" customFormat="1" ht="15.75" x14ac:dyDescent="0.25">
      <c r="A3789" s="72" t="s">
        <v>303</v>
      </c>
      <c r="B3789" s="33" t="s">
        <v>329</v>
      </c>
      <c r="C3789" s="73" t="s">
        <v>73</v>
      </c>
      <c r="D3789" s="34" t="s">
        <v>106</v>
      </c>
      <c r="E3789" s="53">
        <v>5128042</v>
      </c>
      <c r="F3789" s="99">
        <f>427337*7</f>
        <v>2991359</v>
      </c>
      <c r="G3789" s="99">
        <v>2824051</v>
      </c>
      <c r="H3789" s="99">
        <f>427337*7</f>
        <v>2991359</v>
      </c>
      <c r="I3789" s="119"/>
      <c r="J3789" s="55"/>
      <c r="K3789" s="54">
        <f>G3789-F3789</f>
        <v>-167308</v>
      </c>
      <c r="L3789" s="55">
        <f>ROUND(K3789*100/-F3789,2)</f>
        <v>5.59</v>
      </c>
      <c r="M3789" s="74"/>
      <c r="N3789" s="74"/>
      <c r="O3789" s="74">
        <v>113690</v>
      </c>
      <c r="P3789" s="74">
        <v>113690</v>
      </c>
      <c r="Q3789" s="57">
        <f>O3789-P3789</f>
        <v>0</v>
      </c>
      <c r="R3789" s="74">
        <v>5088</v>
      </c>
      <c r="S3789" s="53">
        <f>ROUND(R3789/12*7,0)</f>
        <v>2968</v>
      </c>
      <c r="T3789" s="58">
        <v>2802</v>
      </c>
      <c r="U3789" s="58">
        <v>2802</v>
      </c>
      <c r="V3789" s="53">
        <f>T3789-U3789</f>
        <v>0</v>
      </c>
      <c r="W3789" s="74"/>
      <c r="X3789" s="76"/>
      <c r="Z3789" s="176"/>
      <c r="AA3789" s="176"/>
    </row>
    <row r="3790" spans="1:27" s="77" customFormat="1" ht="15.75" x14ac:dyDescent="0.25">
      <c r="A3790" s="72" t="s">
        <v>303</v>
      </c>
      <c r="B3790" s="33" t="s">
        <v>329</v>
      </c>
      <c r="C3790" s="73" t="s">
        <v>74</v>
      </c>
      <c r="D3790" s="116" t="s">
        <v>104</v>
      </c>
      <c r="E3790" s="53">
        <v>3996277</v>
      </c>
      <c r="F3790" s="53">
        <f>333023*7</f>
        <v>2331161</v>
      </c>
      <c r="G3790" s="53">
        <f>333023*7</f>
        <v>2331161</v>
      </c>
      <c r="H3790" s="53">
        <f>333023*7</f>
        <v>2331161</v>
      </c>
      <c r="I3790" s="119"/>
      <c r="J3790" s="55"/>
      <c r="K3790" s="54"/>
      <c r="L3790" s="55"/>
      <c r="M3790" s="75"/>
      <c r="N3790" s="75"/>
      <c r="O3790" s="74"/>
      <c r="P3790" s="74"/>
      <c r="Q3790" s="57">
        <f>O3790-P3790</f>
        <v>0</v>
      </c>
      <c r="R3790" s="74"/>
      <c r="S3790" s="53">
        <f>ROUND(R3790/12*3,0)</f>
        <v>0</v>
      </c>
      <c r="T3790" s="53"/>
      <c r="U3790" s="53"/>
      <c r="V3790" s="53">
        <f>T3790-U3790</f>
        <v>0</v>
      </c>
      <c r="W3790" s="75"/>
      <c r="X3790" s="76"/>
    </row>
    <row r="3791" spans="1:27" s="77" customFormat="1" ht="15.75" x14ac:dyDescent="0.25">
      <c r="A3791" s="72" t="s">
        <v>303</v>
      </c>
      <c r="B3791" s="33" t="s">
        <v>329</v>
      </c>
      <c r="C3791" s="73" t="s">
        <v>74</v>
      </c>
      <c r="D3791" s="116" t="s">
        <v>105</v>
      </c>
      <c r="E3791" s="53">
        <v>86012</v>
      </c>
      <c r="F3791" s="53">
        <f>7168*7</f>
        <v>50176</v>
      </c>
      <c r="G3791" s="53">
        <f>7168*7</f>
        <v>50176</v>
      </c>
      <c r="H3791" s="53">
        <f>7168*7</f>
        <v>50176</v>
      </c>
      <c r="I3791" s="119"/>
      <c r="J3791" s="55"/>
      <c r="K3791" s="54"/>
      <c r="L3791" s="55"/>
      <c r="M3791" s="75"/>
      <c r="N3791" s="75"/>
      <c r="O3791" s="74"/>
      <c r="P3791" s="74"/>
      <c r="Q3791" s="57">
        <f>O3791-P3791</f>
        <v>0</v>
      </c>
      <c r="R3791" s="74"/>
      <c r="S3791" s="53">
        <f>ROUND(R3791/12*3,0)</f>
        <v>0</v>
      </c>
      <c r="T3791" s="53"/>
      <c r="U3791" s="53"/>
      <c r="V3791" s="53">
        <f>T3791-U3791</f>
        <v>0</v>
      </c>
      <c r="W3791" s="75"/>
      <c r="X3791" s="76"/>
    </row>
    <row r="3792" spans="1:27" s="77" customFormat="1" ht="15.75" x14ac:dyDescent="0.25">
      <c r="A3792" s="72" t="s">
        <v>303</v>
      </c>
      <c r="B3792" s="33" t="s">
        <v>329</v>
      </c>
      <c r="C3792" s="73" t="s">
        <v>75</v>
      </c>
      <c r="D3792" s="34" t="s">
        <v>107</v>
      </c>
      <c r="E3792" s="74"/>
      <c r="F3792" s="53"/>
      <c r="G3792" s="53"/>
      <c r="H3792" s="53"/>
      <c r="I3792" s="54"/>
      <c r="J3792" s="50"/>
      <c r="K3792" s="54"/>
      <c r="L3792" s="55"/>
      <c r="M3792" s="75"/>
      <c r="N3792" s="75"/>
      <c r="O3792" s="74"/>
      <c r="P3792" s="74"/>
      <c r="Q3792" s="57">
        <f>O3792-P3792</f>
        <v>0</v>
      </c>
      <c r="R3792" s="74"/>
      <c r="S3792" s="53">
        <f>ROUND(R3792/12*3,0)</f>
        <v>0</v>
      </c>
      <c r="T3792" s="53"/>
      <c r="U3792" s="53"/>
      <c r="V3792" s="53">
        <f>T3792-U3792</f>
        <v>0</v>
      </c>
      <c r="W3792" s="75"/>
      <c r="X3792" s="76"/>
    </row>
    <row r="3793" spans="1:24" s="81" customFormat="1" ht="29.25" customHeight="1" x14ac:dyDescent="0.25">
      <c r="A3793" s="72" t="s">
        <v>303</v>
      </c>
      <c r="B3793" s="33" t="s">
        <v>329</v>
      </c>
      <c r="C3793" s="73" t="s">
        <v>76</v>
      </c>
      <c r="D3793" s="34" t="s">
        <v>108</v>
      </c>
      <c r="E3793" s="74"/>
      <c r="F3793" s="53"/>
      <c r="G3793" s="74"/>
      <c r="H3793" s="74"/>
      <c r="I3793" s="119"/>
      <c r="J3793" s="50"/>
      <c r="K3793" s="119"/>
      <c r="L3793" s="55"/>
      <c r="M3793" s="75"/>
      <c r="N3793" s="75"/>
      <c r="O3793" s="74"/>
      <c r="P3793" s="74"/>
      <c r="Q3793" s="59">
        <f>O3793-P3793</f>
        <v>0</v>
      </c>
      <c r="R3793" s="74"/>
      <c r="S3793" s="53">
        <f>ROUND(R3793/12*3,0)</f>
        <v>0</v>
      </c>
      <c r="T3793" s="53"/>
      <c r="U3793" s="53"/>
      <c r="V3793" s="53">
        <f>T3793-U3793</f>
        <v>0</v>
      </c>
      <c r="W3793" s="75"/>
      <c r="X3793" s="76"/>
    </row>
    <row r="3794" spans="1:24" s="81" customFormat="1" ht="26.25" customHeight="1" x14ac:dyDescent="0.25">
      <c r="A3794" s="72" t="s">
        <v>303</v>
      </c>
      <c r="B3794" s="22" t="s">
        <v>330</v>
      </c>
      <c r="C3794" s="36"/>
      <c r="D3794" s="32" t="s">
        <v>24</v>
      </c>
      <c r="E3794" s="61">
        <f t="shared" ref="E3794:L3794" si="1384">SUM(E3795:E3807)</f>
        <v>0</v>
      </c>
      <c r="F3794" s="61">
        <f t="shared" si="1384"/>
        <v>0</v>
      </c>
      <c r="G3794" s="61">
        <f t="shared" si="1384"/>
        <v>0</v>
      </c>
      <c r="H3794" s="61">
        <f t="shared" si="1384"/>
        <v>0</v>
      </c>
      <c r="I3794" s="61">
        <f t="shared" si="1384"/>
        <v>0</v>
      </c>
      <c r="J3794" s="61">
        <f t="shared" si="1384"/>
        <v>0</v>
      </c>
      <c r="K3794" s="61">
        <f t="shared" si="1384"/>
        <v>0</v>
      </c>
      <c r="L3794" s="61">
        <f t="shared" si="1384"/>
        <v>0</v>
      </c>
      <c r="M3794" s="61"/>
      <c r="N3794" s="61"/>
      <c r="O3794" s="61">
        <f t="shared" ref="O3794:V3794" si="1385">SUM(O3795:O3807)</f>
        <v>0</v>
      </c>
      <c r="P3794" s="61">
        <f t="shared" si="1385"/>
        <v>0</v>
      </c>
      <c r="Q3794" s="61">
        <f t="shared" si="1385"/>
        <v>0</v>
      </c>
      <c r="R3794" s="61">
        <f t="shared" si="1385"/>
        <v>0</v>
      </c>
      <c r="S3794" s="61">
        <f t="shared" si="1385"/>
        <v>0</v>
      </c>
      <c r="T3794" s="61">
        <f t="shared" si="1385"/>
        <v>0</v>
      </c>
      <c r="U3794" s="61">
        <f t="shared" si="1385"/>
        <v>0</v>
      </c>
      <c r="V3794" s="61">
        <f t="shared" si="1385"/>
        <v>0</v>
      </c>
      <c r="W3794" s="68"/>
      <c r="X3794" s="76"/>
    </row>
    <row r="3795" spans="1:24" s="81" customFormat="1" ht="22.5" customHeight="1" x14ac:dyDescent="0.25">
      <c r="A3795" s="72" t="s">
        <v>303</v>
      </c>
      <c r="B3795" s="33" t="s">
        <v>330</v>
      </c>
      <c r="C3795" s="79" t="s">
        <v>25</v>
      </c>
      <c r="D3795" s="34" t="s">
        <v>54</v>
      </c>
      <c r="E3795" s="74"/>
      <c r="F3795" s="74"/>
      <c r="G3795" s="74"/>
      <c r="H3795" s="74"/>
      <c r="I3795" s="119"/>
      <c r="J3795" s="55"/>
      <c r="K3795" s="119"/>
      <c r="L3795" s="55"/>
      <c r="M3795" s="75"/>
      <c r="N3795" s="75"/>
      <c r="O3795" s="74"/>
      <c r="P3795" s="74"/>
      <c r="Q3795" s="59">
        <f t="shared" ref="Q3795:Q3807" si="1386">O3795-P3795</f>
        <v>0</v>
      </c>
      <c r="R3795" s="74"/>
      <c r="S3795" s="53">
        <f t="shared" ref="S3795:S3807" si="1387">ROUND(R3795/12*3,0)</f>
        <v>0</v>
      </c>
      <c r="T3795" s="53"/>
      <c r="U3795" s="53"/>
      <c r="V3795" s="53">
        <f t="shared" ref="V3795:V3807" si="1388">T3795-U3795</f>
        <v>0</v>
      </c>
      <c r="W3795" s="75"/>
      <c r="X3795" s="76"/>
    </row>
    <row r="3796" spans="1:24" s="77" customFormat="1" ht="15.75" x14ac:dyDescent="0.25">
      <c r="A3796" s="72" t="s">
        <v>303</v>
      </c>
      <c r="B3796" s="33" t="s">
        <v>330</v>
      </c>
      <c r="C3796" s="79" t="s">
        <v>26</v>
      </c>
      <c r="D3796" s="34" t="s">
        <v>27</v>
      </c>
      <c r="E3796" s="74"/>
      <c r="F3796" s="74"/>
      <c r="G3796" s="74"/>
      <c r="H3796" s="74"/>
      <c r="I3796" s="54"/>
      <c r="J3796" s="50"/>
      <c r="K3796" s="54"/>
      <c r="L3796" s="55"/>
      <c r="M3796" s="75"/>
      <c r="N3796" s="75"/>
      <c r="O3796" s="74"/>
      <c r="P3796" s="74"/>
      <c r="Q3796" s="57">
        <f t="shared" si="1386"/>
        <v>0</v>
      </c>
      <c r="R3796" s="74"/>
      <c r="S3796" s="53">
        <f t="shared" si="1387"/>
        <v>0</v>
      </c>
      <c r="T3796" s="58"/>
      <c r="U3796" s="58"/>
      <c r="V3796" s="53">
        <f t="shared" si="1388"/>
        <v>0</v>
      </c>
      <c r="W3796" s="75"/>
      <c r="X3796" s="76"/>
    </row>
    <row r="3797" spans="1:24" s="77" customFormat="1" ht="31.5" x14ac:dyDescent="0.25">
      <c r="A3797" s="72" t="s">
        <v>303</v>
      </c>
      <c r="B3797" s="33" t="s">
        <v>330</v>
      </c>
      <c r="C3797" s="79" t="s">
        <v>28</v>
      </c>
      <c r="D3797" s="34" t="s">
        <v>29</v>
      </c>
      <c r="E3797" s="74"/>
      <c r="F3797" s="74"/>
      <c r="G3797" s="74"/>
      <c r="H3797" s="74"/>
      <c r="I3797" s="54"/>
      <c r="J3797" s="50"/>
      <c r="K3797" s="54"/>
      <c r="L3797" s="55"/>
      <c r="M3797" s="75"/>
      <c r="N3797" s="75"/>
      <c r="O3797" s="74"/>
      <c r="P3797" s="74"/>
      <c r="Q3797" s="57">
        <f t="shared" si="1386"/>
        <v>0</v>
      </c>
      <c r="R3797" s="74"/>
      <c r="S3797" s="53">
        <f t="shared" si="1387"/>
        <v>0</v>
      </c>
      <c r="T3797" s="58"/>
      <c r="U3797" s="58"/>
      <c r="V3797" s="53">
        <f t="shared" si="1388"/>
        <v>0</v>
      </c>
      <c r="W3797" s="75"/>
      <c r="X3797" s="76"/>
    </row>
    <row r="3798" spans="1:24" s="77" customFormat="1" ht="15.75" x14ac:dyDescent="0.25">
      <c r="A3798" s="72" t="s">
        <v>303</v>
      </c>
      <c r="B3798" s="33" t="s">
        <v>330</v>
      </c>
      <c r="C3798" s="79" t="s">
        <v>56</v>
      </c>
      <c r="D3798" s="34" t="s">
        <v>53</v>
      </c>
      <c r="E3798" s="74"/>
      <c r="F3798" s="74"/>
      <c r="G3798" s="74"/>
      <c r="H3798" s="74"/>
      <c r="I3798" s="54"/>
      <c r="J3798" s="50"/>
      <c r="K3798" s="54"/>
      <c r="L3798" s="55"/>
      <c r="M3798" s="75"/>
      <c r="N3798" s="75"/>
      <c r="O3798" s="74"/>
      <c r="P3798" s="74"/>
      <c r="Q3798" s="57">
        <f t="shared" si="1386"/>
        <v>0</v>
      </c>
      <c r="R3798" s="74"/>
      <c r="S3798" s="53">
        <f t="shared" si="1387"/>
        <v>0</v>
      </c>
      <c r="T3798" s="58"/>
      <c r="U3798" s="58"/>
      <c r="V3798" s="53">
        <f t="shared" si="1388"/>
        <v>0</v>
      </c>
      <c r="W3798" s="75"/>
      <c r="X3798" s="76"/>
    </row>
    <row r="3799" spans="1:24" s="77" customFormat="1" ht="15.75" x14ac:dyDescent="0.25">
      <c r="A3799" s="72" t="s">
        <v>303</v>
      </c>
      <c r="B3799" s="33" t="s">
        <v>330</v>
      </c>
      <c r="C3799" s="79" t="s">
        <v>57</v>
      </c>
      <c r="D3799" s="34" t="s">
        <v>68</v>
      </c>
      <c r="E3799" s="74"/>
      <c r="F3799" s="74"/>
      <c r="G3799" s="74"/>
      <c r="H3799" s="74"/>
      <c r="I3799" s="54"/>
      <c r="J3799" s="50"/>
      <c r="K3799" s="54"/>
      <c r="L3799" s="55"/>
      <c r="M3799" s="75"/>
      <c r="N3799" s="75"/>
      <c r="O3799" s="74"/>
      <c r="P3799" s="74"/>
      <c r="Q3799" s="57">
        <f t="shared" si="1386"/>
        <v>0</v>
      </c>
      <c r="R3799" s="74"/>
      <c r="S3799" s="53">
        <f t="shared" si="1387"/>
        <v>0</v>
      </c>
      <c r="T3799" s="58"/>
      <c r="U3799" s="58"/>
      <c r="V3799" s="53">
        <f t="shared" si="1388"/>
        <v>0</v>
      </c>
      <c r="W3799" s="75"/>
      <c r="X3799" s="76"/>
    </row>
    <row r="3800" spans="1:24" s="77" customFormat="1" ht="15.75" x14ac:dyDescent="0.25">
      <c r="A3800" s="72" t="s">
        <v>303</v>
      </c>
      <c r="B3800" s="33" t="s">
        <v>330</v>
      </c>
      <c r="C3800" s="79" t="s">
        <v>58</v>
      </c>
      <c r="D3800" s="34" t="s">
        <v>70</v>
      </c>
      <c r="E3800" s="74"/>
      <c r="F3800" s="74"/>
      <c r="G3800" s="74"/>
      <c r="H3800" s="74"/>
      <c r="I3800" s="54"/>
      <c r="J3800" s="50"/>
      <c r="K3800" s="54"/>
      <c r="L3800" s="55"/>
      <c r="M3800" s="75"/>
      <c r="N3800" s="75"/>
      <c r="O3800" s="74"/>
      <c r="P3800" s="74"/>
      <c r="Q3800" s="57">
        <f t="shared" si="1386"/>
        <v>0</v>
      </c>
      <c r="R3800" s="74"/>
      <c r="S3800" s="53">
        <f t="shared" si="1387"/>
        <v>0</v>
      </c>
      <c r="T3800" s="58"/>
      <c r="U3800" s="58"/>
      <c r="V3800" s="53">
        <f t="shared" si="1388"/>
        <v>0</v>
      </c>
      <c r="W3800" s="75"/>
      <c r="X3800" s="76"/>
    </row>
    <row r="3801" spans="1:24" s="77" customFormat="1" ht="31.5" x14ac:dyDescent="0.25">
      <c r="A3801" s="72" t="s">
        <v>303</v>
      </c>
      <c r="B3801" s="33" t="s">
        <v>330</v>
      </c>
      <c r="C3801" s="79" t="s">
        <v>59</v>
      </c>
      <c r="D3801" s="34" t="s">
        <v>69</v>
      </c>
      <c r="E3801" s="74"/>
      <c r="F3801" s="74"/>
      <c r="G3801" s="74"/>
      <c r="H3801" s="74"/>
      <c r="I3801" s="119"/>
      <c r="J3801" s="55"/>
      <c r="K3801" s="119"/>
      <c r="L3801" s="55"/>
      <c r="M3801" s="75"/>
      <c r="N3801" s="75"/>
      <c r="O3801" s="74"/>
      <c r="P3801" s="74"/>
      <c r="Q3801" s="59">
        <f t="shared" si="1386"/>
        <v>0</v>
      </c>
      <c r="R3801" s="74"/>
      <c r="S3801" s="53">
        <f t="shared" si="1387"/>
        <v>0</v>
      </c>
      <c r="T3801" s="53"/>
      <c r="U3801" s="53"/>
      <c r="V3801" s="53">
        <f t="shared" si="1388"/>
        <v>0</v>
      </c>
      <c r="W3801" s="75"/>
      <c r="X3801" s="76"/>
    </row>
    <row r="3802" spans="1:24" s="77" customFormat="1" ht="15.75" x14ac:dyDescent="0.25">
      <c r="A3802" s="72" t="s">
        <v>303</v>
      </c>
      <c r="B3802" s="33" t="s">
        <v>330</v>
      </c>
      <c r="C3802" s="79" t="s">
        <v>60</v>
      </c>
      <c r="D3802" s="34" t="s">
        <v>72</v>
      </c>
      <c r="E3802" s="74"/>
      <c r="F3802" s="74"/>
      <c r="G3802" s="74"/>
      <c r="H3802" s="74"/>
      <c r="I3802" s="54"/>
      <c r="J3802" s="50"/>
      <c r="K3802" s="54"/>
      <c r="L3802" s="55"/>
      <c r="M3802" s="75"/>
      <c r="N3802" s="75"/>
      <c r="O3802" s="74"/>
      <c r="P3802" s="74"/>
      <c r="Q3802" s="57">
        <f t="shared" si="1386"/>
        <v>0</v>
      </c>
      <c r="R3802" s="74"/>
      <c r="S3802" s="53">
        <f t="shared" si="1387"/>
        <v>0</v>
      </c>
      <c r="T3802" s="58"/>
      <c r="U3802" s="58"/>
      <c r="V3802" s="53">
        <f t="shared" si="1388"/>
        <v>0</v>
      </c>
      <c r="W3802" s="75"/>
      <c r="X3802" s="76"/>
    </row>
    <row r="3803" spans="1:24" s="77" customFormat="1" ht="15.75" x14ac:dyDescent="0.25">
      <c r="A3803" s="72" t="s">
        <v>303</v>
      </c>
      <c r="B3803" s="33" t="s">
        <v>330</v>
      </c>
      <c r="C3803" s="79" t="s">
        <v>61</v>
      </c>
      <c r="D3803" s="34" t="s">
        <v>67</v>
      </c>
      <c r="E3803" s="74"/>
      <c r="F3803" s="74"/>
      <c r="G3803" s="74"/>
      <c r="H3803" s="74"/>
      <c r="I3803" s="54"/>
      <c r="J3803" s="50"/>
      <c r="K3803" s="54"/>
      <c r="L3803" s="55"/>
      <c r="M3803" s="75"/>
      <c r="N3803" s="75"/>
      <c r="O3803" s="74"/>
      <c r="P3803" s="74"/>
      <c r="Q3803" s="57">
        <f t="shared" si="1386"/>
        <v>0</v>
      </c>
      <c r="R3803" s="74"/>
      <c r="S3803" s="53">
        <f t="shared" si="1387"/>
        <v>0</v>
      </c>
      <c r="T3803" s="58"/>
      <c r="U3803" s="58"/>
      <c r="V3803" s="53">
        <f t="shared" si="1388"/>
        <v>0</v>
      </c>
      <c r="W3803" s="75"/>
      <c r="X3803" s="76"/>
    </row>
    <row r="3804" spans="1:24" s="77" customFormat="1" ht="15.75" x14ac:dyDescent="0.25">
      <c r="A3804" s="72" t="s">
        <v>303</v>
      </c>
      <c r="B3804" s="33" t="s">
        <v>330</v>
      </c>
      <c r="C3804" s="79" t="s">
        <v>62</v>
      </c>
      <c r="D3804" s="34" t="s">
        <v>66</v>
      </c>
      <c r="E3804" s="74"/>
      <c r="F3804" s="74"/>
      <c r="G3804" s="74"/>
      <c r="H3804" s="74"/>
      <c r="I3804" s="54"/>
      <c r="J3804" s="50"/>
      <c r="K3804" s="54"/>
      <c r="L3804" s="55"/>
      <c r="M3804" s="75"/>
      <c r="N3804" s="75"/>
      <c r="O3804" s="74"/>
      <c r="P3804" s="74"/>
      <c r="Q3804" s="57">
        <f t="shared" si="1386"/>
        <v>0</v>
      </c>
      <c r="R3804" s="74"/>
      <c r="S3804" s="53">
        <f t="shared" si="1387"/>
        <v>0</v>
      </c>
      <c r="T3804" s="58"/>
      <c r="U3804" s="58"/>
      <c r="V3804" s="53">
        <f t="shared" si="1388"/>
        <v>0</v>
      </c>
      <c r="W3804" s="75"/>
      <c r="X3804" s="76"/>
    </row>
    <row r="3805" spans="1:24" s="77" customFormat="1" ht="15.75" x14ac:dyDescent="0.25">
      <c r="A3805" s="72" t="s">
        <v>303</v>
      </c>
      <c r="B3805" s="33" t="s">
        <v>330</v>
      </c>
      <c r="C3805" s="79" t="s">
        <v>63</v>
      </c>
      <c r="D3805" s="34" t="s">
        <v>52</v>
      </c>
      <c r="E3805" s="74"/>
      <c r="F3805" s="74"/>
      <c r="G3805" s="74"/>
      <c r="H3805" s="74"/>
      <c r="I3805" s="54"/>
      <c r="J3805" s="50"/>
      <c r="K3805" s="54"/>
      <c r="L3805" s="55"/>
      <c r="M3805" s="75"/>
      <c r="N3805" s="75"/>
      <c r="O3805" s="74"/>
      <c r="P3805" s="74"/>
      <c r="Q3805" s="57">
        <f t="shared" si="1386"/>
        <v>0</v>
      </c>
      <c r="R3805" s="74"/>
      <c r="S3805" s="53">
        <f t="shared" si="1387"/>
        <v>0</v>
      </c>
      <c r="T3805" s="58"/>
      <c r="U3805" s="58"/>
      <c r="V3805" s="53">
        <f t="shared" si="1388"/>
        <v>0</v>
      </c>
      <c r="W3805" s="75"/>
      <c r="X3805" s="76"/>
    </row>
    <row r="3806" spans="1:24" s="77" customFormat="1" ht="15.75" x14ac:dyDescent="0.25">
      <c r="A3806" s="72" t="s">
        <v>303</v>
      </c>
      <c r="B3806" s="33" t="s">
        <v>330</v>
      </c>
      <c r="C3806" s="79" t="s">
        <v>64</v>
      </c>
      <c r="D3806" s="34" t="s">
        <v>55</v>
      </c>
      <c r="E3806" s="74"/>
      <c r="F3806" s="74"/>
      <c r="G3806" s="74"/>
      <c r="H3806" s="74"/>
      <c r="I3806" s="54"/>
      <c r="J3806" s="50"/>
      <c r="K3806" s="54"/>
      <c r="L3806" s="55"/>
      <c r="M3806" s="75"/>
      <c r="N3806" s="75"/>
      <c r="O3806" s="74"/>
      <c r="P3806" s="74"/>
      <c r="Q3806" s="57">
        <f t="shared" si="1386"/>
        <v>0</v>
      </c>
      <c r="R3806" s="74"/>
      <c r="S3806" s="53">
        <f t="shared" si="1387"/>
        <v>0</v>
      </c>
      <c r="T3806" s="58"/>
      <c r="U3806" s="58"/>
      <c r="V3806" s="53">
        <f t="shared" si="1388"/>
        <v>0</v>
      </c>
      <c r="W3806" s="75"/>
      <c r="X3806" s="76"/>
    </row>
    <row r="3807" spans="1:24" s="77" customFormat="1" ht="15.75" x14ac:dyDescent="0.25">
      <c r="A3807" s="72" t="s">
        <v>303</v>
      </c>
      <c r="B3807" s="33" t="s">
        <v>330</v>
      </c>
      <c r="C3807" s="79" t="s">
        <v>65</v>
      </c>
      <c r="D3807" s="34" t="s">
        <v>71</v>
      </c>
      <c r="E3807" s="74"/>
      <c r="F3807" s="74"/>
      <c r="G3807" s="74"/>
      <c r="H3807" s="74"/>
      <c r="I3807" s="54"/>
      <c r="J3807" s="50"/>
      <c r="K3807" s="54"/>
      <c r="L3807" s="55"/>
      <c r="M3807" s="75"/>
      <c r="N3807" s="75"/>
      <c r="O3807" s="74"/>
      <c r="P3807" s="74"/>
      <c r="Q3807" s="57">
        <f t="shared" si="1386"/>
        <v>0</v>
      </c>
      <c r="R3807" s="74"/>
      <c r="S3807" s="53">
        <f t="shared" si="1387"/>
        <v>0</v>
      </c>
      <c r="T3807" s="58"/>
      <c r="U3807" s="58"/>
      <c r="V3807" s="53">
        <f t="shared" si="1388"/>
        <v>0</v>
      </c>
      <c r="W3807" s="75"/>
      <c r="X3807" s="76"/>
    </row>
    <row r="3808" spans="1:24" s="77" customFormat="1" ht="31.5" x14ac:dyDescent="0.25">
      <c r="A3808" s="72" t="s">
        <v>303</v>
      </c>
      <c r="B3808" s="22" t="s">
        <v>331</v>
      </c>
      <c r="C3808" s="73" t="s">
        <v>102</v>
      </c>
      <c r="D3808" s="32" t="s">
        <v>30</v>
      </c>
      <c r="E3808" s="61">
        <f>SUM(E3809:E3825)</f>
        <v>589344</v>
      </c>
      <c r="F3808" s="61">
        <f>SUM(F3809:F3825)</f>
        <v>351312</v>
      </c>
      <c r="G3808" s="61">
        <f>SUM(G3809:G3825)</f>
        <v>390566.27999999601</v>
      </c>
      <c r="H3808" s="61">
        <f>SUM(H3809:H3825)</f>
        <v>315058</v>
      </c>
      <c r="I3808" s="120">
        <f>SUM(I3809:I3825)</f>
        <v>15241.580000000002</v>
      </c>
      <c r="J3808" s="50">
        <f>ROUND(I3808/F3808*100,2)</f>
        <v>4.34</v>
      </c>
      <c r="K3808" s="120">
        <f>SUM(K3809:K3825)</f>
        <v>-15288.300000004005</v>
      </c>
      <c r="L3808" s="61">
        <f>SUM(L3809:L3825)</f>
        <v>4.6500000000000004</v>
      </c>
      <c r="M3808" s="61"/>
      <c r="N3808" s="61"/>
      <c r="O3808" s="61">
        <f t="shared" ref="O3808:V3808" si="1389">SUM(O3809:O3823)</f>
        <v>2050</v>
      </c>
      <c r="P3808" s="61">
        <f t="shared" si="1389"/>
        <v>2050</v>
      </c>
      <c r="Q3808" s="120">
        <f t="shared" si="1389"/>
        <v>0</v>
      </c>
      <c r="R3808" s="61">
        <f t="shared" si="1389"/>
        <v>19</v>
      </c>
      <c r="S3808" s="61">
        <f t="shared" si="1389"/>
        <v>19</v>
      </c>
      <c r="T3808" s="137">
        <f t="shared" si="1389"/>
        <v>60</v>
      </c>
      <c r="U3808" s="137">
        <f t="shared" si="1389"/>
        <v>60</v>
      </c>
      <c r="V3808" s="61">
        <f t="shared" si="1389"/>
        <v>0</v>
      </c>
      <c r="W3808" s="61"/>
      <c r="X3808" s="76"/>
    </row>
    <row r="3809" spans="1:28" s="77" customFormat="1" ht="15.75" x14ac:dyDescent="0.25">
      <c r="A3809" s="72" t="s">
        <v>303</v>
      </c>
      <c r="B3809" s="33" t="s">
        <v>331</v>
      </c>
      <c r="C3809" s="73" t="s">
        <v>79</v>
      </c>
      <c r="D3809" s="43" t="s">
        <v>77</v>
      </c>
      <c r="E3809" s="74"/>
      <c r="F3809" s="74"/>
      <c r="G3809" s="74"/>
      <c r="H3809" s="74"/>
      <c r="I3809" s="54"/>
      <c r="J3809" s="50"/>
      <c r="K3809" s="54"/>
      <c r="L3809" s="55"/>
      <c r="M3809" s="75"/>
      <c r="N3809" s="75"/>
      <c r="O3809" s="74"/>
      <c r="P3809" s="74"/>
      <c r="Q3809" s="57">
        <f t="shared" ref="Q3809:Q3823" si="1390">O3809-P3809</f>
        <v>0</v>
      </c>
      <c r="R3809" s="74"/>
      <c r="S3809" s="53">
        <f>ROUND(R3809/12*3,0)</f>
        <v>0</v>
      </c>
      <c r="T3809" s="58"/>
      <c r="U3809" s="58"/>
      <c r="V3809" s="53">
        <f t="shared" ref="V3809:V3823" si="1391">T3809-U3809</f>
        <v>0</v>
      </c>
      <c r="W3809" s="75"/>
      <c r="X3809" s="76"/>
      <c r="Y3809" s="177"/>
      <c r="Z3809" s="177"/>
      <c r="AA3809" s="177"/>
      <c r="AB3809" s="177"/>
    </row>
    <row r="3810" spans="1:28" s="77" customFormat="1" ht="15.75" x14ac:dyDescent="0.25">
      <c r="A3810" s="72" t="s">
        <v>303</v>
      </c>
      <c r="B3810" s="33" t="s">
        <v>331</v>
      </c>
      <c r="C3810" s="73" t="s">
        <v>80</v>
      </c>
      <c r="D3810" s="43" t="s">
        <v>78</v>
      </c>
      <c r="E3810" s="74"/>
      <c r="F3810" s="74"/>
      <c r="G3810" s="74"/>
      <c r="H3810" s="74"/>
      <c r="I3810" s="54"/>
      <c r="J3810" s="50"/>
      <c r="K3810" s="54"/>
      <c r="L3810" s="55"/>
      <c r="M3810" s="75"/>
      <c r="N3810" s="75"/>
      <c r="O3810" s="74"/>
      <c r="P3810" s="74"/>
      <c r="Q3810" s="57">
        <f t="shared" si="1390"/>
        <v>0</v>
      </c>
      <c r="R3810" s="74"/>
      <c r="S3810" s="53">
        <f>ROUND(R3810/12*3,0)</f>
        <v>0</v>
      </c>
      <c r="T3810" s="58"/>
      <c r="U3810" s="58"/>
      <c r="V3810" s="53">
        <f t="shared" si="1391"/>
        <v>0</v>
      </c>
      <c r="W3810" s="75"/>
      <c r="X3810" s="76"/>
      <c r="Y3810" s="177"/>
      <c r="Z3810" s="177"/>
    </row>
    <row r="3811" spans="1:28" s="77" customFormat="1" ht="15.75" x14ac:dyDescent="0.25">
      <c r="A3811" s="72" t="s">
        <v>303</v>
      </c>
      <c r="B3811" s="33" t="s">
        <v>331</v>
      </c>
      <c r="C3811" s="73" t="s">
        <v>82</v>
      </c>
      <c r="D3811" s="34" t="s">
        <v>81</v>
      </c>
      <c r="E3811" s="74"/>
      <c r="F3811" s="74"/>
      <c r="G3811" s="74"/>
      <c r="H3811" s="74"/>
      <c r="I3811" s="54"/>
      <c r="J3811" s="50"/>
      <c r="K3811" s="54"/>
      <c r="L3811" s="55"/>
      <c r="M3811" s="75"/>
      <c r="N3811" s="75"/>
      <c r="O3811" s="74"/>
      <c r="P3811" s="74"/>
      <c r="Q3811" s="57">
        <f t="shared" si="1390"/>
        <v>0</v>
      </c>
      <c r="R3811" s="74"/>
      <c r="S3811" s="53">
        <f>ROUND(R3811/12*4,0)</f>
        <v>0</v>
      </c>
      <c r="T3811" s="58"/>
      <c r="U3811" s="58"/>
      <c r="V3811" s="53">
        <f t="shared" si="1391"/>
        <v>0</v>
      </c>
      <c r="W3811" s="75"/>
      <c r="X3811" s="76"/>
    </row>
    <row r="3812" spans="1:28" s="77" customFormat="1" ht="31.5" x14ac:dyDescent="0.25">
      <c r="A3812" s="72" t="s">
        <v>303</v>
      </c>
      <c r="B3812" s="33" t="s">
        <v>331</v>
      </c>
      <c r="C3812" s="73" t="s">
        <v>84</v>
      </c>
      <c r="D3812" s="43" t="s">
        <v>83</v>
      </c>
      <c r="E3812" s="74"/>
      <c r="F3812" s="74"/>
      <c r="G3812" s="74"/>
      <c r="H3812" s="74"/>
      <c r="I3812" s="54"/>
      <c r="J3812" s="50"/>
      <c r="K3812" s="54"/>
      <c r="L3812" s="55"/>
      <c r="M3812" s="75"/>
      <c r="N3812" s="75"/>
      <c r="O3812" s="74"/>
      <c r="P3812" s="74"/>
      <c r="Q3812" s="57">
        <f t="shared" si="1390"/>
        <v>0</v>
      </c>
      <c r="R3812" s="74"/>
      <c r="S3812" s="53">
        <f>ROUND(R3812/12*3,0)</f>
        <v>0</v>
      </c>
      <c r="T3812" s="58"/>
      <c r="U3812" s="58"/>
      <c r="V3812" s="53">
        <f t="shared" si="1391"/>
        <v>0</v>
      </c>
      <c r="W3812" s="75"/>
      <c r="X3812" s="76"/>
    </row>
    <row r="3813" spans="1:28" s="77" customFormat="1" ht="15.75" x14ac:dyDescent="0.25">
      <c r="A3813" s="72" t="s">
        <v>303</v>
      </c>
      <c r="B3813" s="33" t="s">
        <v>331</v>
      </c>
      <c r="C3813" s="73" t="s">
        <v>95</v>
      </c>
      <c r="D3813" s="43" t="s">
        <v>96</v>
      </c>
      <c r="E3813" s="74"/>
      <c r="F3813" s="74"/>
      <c r="G3813" s="74"/>
      <c r="H3813" s="74"/>
      <c r="I3813" s="54"/>
      <c r="J3813" s="50"/>
      <c r="K3813" s="54"/>
      <c r="L3813" s="55"/>
      <c r="M3813" s="75"/>
      <c r="N3813" s="75"/>
      <c r="O3813" s="74"/>
      <c r="P3813" s="74"/>
      <c r="Q3813" s="57">
        <f t="shared" si="1390"/>
        <v>0</v>
      </c>
      <c r="R3813" s="74"/>
      <c r="S3813" s="53">
        <f>ROUND(R3813/12*3,0)</f>
        <v>0</v>
      </c>
      <c r="T3813" s="58"/>
      <c r="U3813" s="58"/>
      <c r="V3813" s="53">
        <f t="shared" si="1391"/>
        <v>0</v>
      </c>
      <c r="W3813" s="75"/>
      <c r="X3813" s="76"/>
    </row>
    <row r="3814" spans="1:28" s="77" customFormat="1" ht="31.5" x14ac:dyDescent="0.25">
      <c r="A3814" s="72" t="s">
        <v>303</v>
      </c>
      <c r="B3814" s="33" t="s">
        <v>331</v>
      </c>
      <c r="C3814" s="73" t="s">
        <v>86</v>
      </c>
      <c r="D3814" s="43" t="s">
        <v>85</v>
      </c>
      <c r="E3814" s="53">
        <v>18069</v>
      </c>
      <c r="F3814" s="53">
        <f>E3814</f>
        <v>18069</v>
      </c>
      <c r="G3814" s="59">
        <v>56766</v>
      </c>
      <c r="H3814" s="99">
        <v>56766</v>
      </c>
      <c r="I3814" s="119"/>
      <c r="J3814" s="55"/>
      <c r="K3814" s="54"/>
      <c r="L3814" s="55"/>
      <c r="M3814" s="75"/>
      <c r="N3814" s="75"/>
      <c r="O3814" s="74">
        <v>2030</v>
      </c>
      <c r="P3814" s="74">
        <v>2030</v>
      </c>
      <c r="Q3814" s="59">
        <f t="shared" si="1390"/>
        <v>0</v>
      </c>
      <c r="R3814" s="74">
        <v>19</v>
      </c>
      <c r="S3814" s="53">
        <f>R3814</f>
        <v>19</v>
      </c>
      <c r="T3814" s="58">
        <v>59</v>
      </c>
      <c r="U3814" s="58">
        <v>59</v>
      </c>
      <c r="V3814" s="53">
        <f t="shared" si="1391"/>
        <v>0</v>
      </c>
      <c r="W3814" s="75"/>
      <c r="X3814" s="76"/>
    </row>
    <row r="3815" spans="1:28" s="77" customFormat="1" ht="31.5" x14ac:dyDescent="0.25">
      <c r="A3815" s="72" t="s">
        <v>303</v>
      </c>
      <c r="B3815" s="33" t="s">
        <v>331</v>
      </c>
      <c r="C3815" s="73" t="s">
        <v>102</v>
      </c>
      <c r="D3815" s="39" t="s">
        <v>351</v>
      </c>
      <c r="E3815" s="74"/>
      <c r="F3815" s="74"/>
      <c r="G3815" s="99">
        <v>604</v>
      </c>
      <c r="H3815" s="99">
        <v>604</v>
      </c>
      <c r="I3815" s="119"/>
      <c r="J3815" s="55"/>
      <c r="K3815" s="54"/>
      <c r="L3815" s="55"/>
      <c r="M3815" s="75"/>
      <c r="N3815" s="75"/>
      <c r="O3815" s="74">
        <v>20</v>
      </c>
      <c r="P3815" s="74">
        <v>20</v>
      </c>
      <c r="Q3815" s="59">
        <f t="shared" si="1390"/>
        <v>0</v>
      </c>
      <c r="R3815" s="74"/>
      <c r="S3815" s="53">
        <f t="shared" ref="S3815" si="1392">ROUND(R3815/12*6,0)</f>
        <v>0</v>
      </c>
      <c r="T3815" s="58">
        <v>1</v>
      </c>
      <c r="U3815" s="58">
        <v>1</v>
      </c>
      <c r="V3815" s="53">
        <f t="shared" si="1391"/>
        <v>0</v>
      </c>
      <c r="W3815" s="75"/>
      <c r="X3815" s="76"/>
    </row>
    <row r="3816" spans="1:28" s="77" customFormat="1" ht="15.75" x14ac:dyDescent="0.25">
      <c r="A3816" s="72" t="s">
        <v>303</v>
      </c>
      <c r="B3816" s="33" t="s">
        <v>331</v>
      </c>
      <c r="C3816" s="73" t="s">
        <v>89</v>
      </c>
      <c r="D3816" s="43" t="s">
        <v>88</v>
      </c>
      <c r="E3816" s="74"/>
      <c r="F3816" s="74"/>
      <c r="G3816" s="74"/>
      <c r="H3816" s="74"/>
      <c r="I3816" s="54"/>
      <c r="J3816" s="50"/>
      <c r="K3816" s="54"/>
      <c r="L3816" s="55"/>
      <c r="M3816" s="75"/>
      <c r="N3816" s="75"/>
      <c r="O3816" s="74"/>
      <c r="P3816" s="74"/>
      <c r="Q3816" s="57">
        <f t="shared" si="1390"/>
        <v>0</v>
      </c>
      <c r="R3816" s="74"/>
      <c r="S3816" s="53">
        <f t="shared" ref="S3816:S3823" si="1393">ROUND(R3816/12*3,0)</f>
        <v>0</v>
      </c>
      <c r="T3816" s="58"/>
      <c r="U3816" s="58"/>
      <c r="V3816" s="53">
        <f t="shared" si="1391"/>
        <v>0</v>
      </c>
      <c r="W3816" s="75"/>
      <c r="X3816" s="76"/>
    </row>
    <row r="3817" spans="1:28" s="77" customFormat="1" ht="15.75" x14ac:dyDescent="0.25">
      <c r="A3817" s="72" t="s">
        <v>303</v>
      </c>
      <c r="B3817" s="33" t="s">
        <v>331</v>
      </c>
      <c r="C3817" s="73" t="s">
        <v>91</v>
      </c>
      <c r="D3817" s="43" t="s">
        <v>90</v>
      </c>
      <c r="E3817" s="53">
        <v>563080</v>
      </c>
      <c r="F3817" s="53">
        <f>ROUND(E3817/12*7,0)</f>
        <v>328463</v>
      </c>
      <c r="G3817" s="59">
        <v>313174.699999996</v>
      </c>
      <c r="H3817" s="99">
        <v>249493</v>
      </c>
      <c r="I3817" s="119"/>
      <c r="J3817" s="55"/>
      <c r="K3817" s="54">
        <f t="shared" ref="K3817" si="1394">G3817-F3817</f>
        <v>-15288.300000004005</v>
      </c>
      <c r="L3817" s="55">
        <f t="shared" ref="L3817" si="1395">ROUND(K3817*100/-F3817,2)</f>
        <v>4.6500000000000004</v>
      </c>
      <c r="M3817" s="75"/>
      <c r="N3817" s="75"/>
      <c r="O3817" s="74"/>
      <c r="P3817" s="74"/>
      <c r="Q3817" s="57">
        <f t="shared" si="1390"/>
        <v>0</v>
      </c>
      <c r="R3817" s="74"/>
      <c r="S3817" s="53">
        <f t="shared" si="1393"/>
        <v>0</v>
      </c>
      <c r="T3817" s="58"/>
      <c r="U3817" s="58"/>
      <c r="V3817" s="53">
        <f t="shared" si="1391"/>
        <v>0</v>
      </c>
      <c r="W3817" s="75"/>
      <c r="X3817" s="76"/>
    </row>
    <row r="3818" spans="1:28" s="77" customFormat="1" ht="15.75" x14ac:dyDescent="0.25">
      <c r="A3818" s="72" t="s">
        <v>303</v>
      </c>
      <c r="B3818" s="33" t="s">
        <v>331</v>
      </c>
      <c r="C3818" s="73" t="s">
        <v>94</v>
      </c>
      <c r="D3818" s="43" t="s">
        <v>97</v>
      </c>
      <c r="E3818" s="53"/>
      <c r="F3818" s="53"/>
      <c r="G3818" s="53"/>
      <c r="H3818" s="53"/>
      <c r="I3818" s="55"/>
      <c r="J3818" s="55"/>
      <c r="K3818" s="54"/>
      <c r="L3818" s="55"/>
      <c r="M3818" s="75"/>
      <c r="N3818" s="75"/>
      <c r="O3818" s="74"/>
      <c r="P3818" s="74"/>
      <c r="Q3818" s="57">
        <f t="shared" si="1390"/>
        <v>0</v>
      </c>
      <c r="R3818" s="74"/>
      <c r="S3818" s="53">
        <f t="shared" si="1393"/>
        <v>0</v>
      </c>
      <c r="T3818" s="58"/>
      <c r="U3818" s="58"/>
      <c r="V3818" s="53">
        <f t="shared" si="1391"/>
        <v>0</v>
      </c>
      <c r="W3818" s="75"/>
      <c r="X3818" s="76"/>
    </row>
    <row r="3819" spans="1:28" s="77" customFormat="1" ht="15.75" x14ac:dyDescent="0.25">
      <c r="A3819" s="72" t="s">
        <v>303</v>
      </c>
      <c r="B3819" s="33" t="s">
        <v>331</v>
      </c>
      <c r="C3819" s="73" t="s">
        <v>93</v>
      </c>
      <c r="D3819" s="43" t="s">
        <v>92</v>
      </c>
      <c r="E3819" s="74"/>
      <c r="F3819" s="74"/>
      <c r="G3819" s="74"/>
      <c r="H3819" s="74"/>
      <c r="I3819" s="54"/>
      <c r="J3819" s="50"/>
      <c r="K3819" s="54"/>
      <c r="L3819" s="55"/>
      <c r="M3819" s="75"/>
      <c r="N3819" s="75"/>
      <c r="O3819" s="74"/>
      <c r="P3819" s="74"/>
      <c r="Q3819" s="57">
        <f t="shared" si="1390"/>
        <v>0</v>
      </c>
      <c r="R3819" s="74"/>
      <c r="S3819" s="53">
        <f t="shared" si="1393"/>
        <v>0</v>
      </c>
      <c r="T3819" s="58"/>
      <c r="U3819" s="58"/>
      <c r="V3819" s="53">
        <f t="shared" si="1391"/>
        <v>0</v>
      </c>
      <c r="W3819" s="75"/>
      <c r="X3819" s="76"/>
    </row>
    <row r="3820" spans="1:28" s="77" customFormat="1" ht="31.5" x14ac:dyDescent="0.25">
      <c r="A3820" s="72" t="s">
        <v>303</v>
      </c>
      <c r="B3820" s="33" t="s">
        <v>331</v>
      </c>
      <c r="C3820" s="73" t="s">
        <v>98</v>
      </c>
      <c r="D3820" s="34" t="s">
        <v>99</v>
      </c>
      <c r="E3820" s="74"/>
      <c r="F3820" s="74"/>
      <c r="G3820" s="74"/>
      <c r="H3820" s="74"/>
      <c r="I3820" s="54"/>
      <c r="J3820" s="50"/>
      <c r="K3820" s="54"/>
      <c r="L3820" s="55"/>
      <c r="M3820" s="75"/>
      <c r="N3820" s="75"/>
      <c r="O3820" s="74"/>
      <c r="P3820" s="74"/>
      <c r="Q3820" s="57">
        <f t="shared" si="1390"/>
        <v>0</v>
      </c>
      <c r="R3820" s="74"/>
      <c r="S3820" s="53">
        <f t="shared" si="1393"/>
        <v>0</v>
      </c>
      <c r="T3820" s="58"/>
      <c r="U3820" s="58"/>
      <c r="V3820" s="53">
        <f t="shared" si="1391"/>
        <v>0</v>
      </c>
      <c r="W3820" s="75"/>
      <c r="X3820" s="76"/>
    </row>
    <row r="3821" spans="1:28" s="77" customFormat="1" ht="15.75" x14ac:dyDescent="0.25">
      <c r="A3821" s="72" t="s">
        <v>303</v>
      </c>
      <c r="B3821" s="33" t="s">
        <v>331</v>
      </c>
      <c r="C3821" s="73" t="s">
        <v>100</v>
      </c>
      <c r="D3821" s="34" t="s">
        <v>101</v>
      </c>
      <c r="E3821" s="74"/>
      <c r="F3821" s="74"/>
      <c r="G3821" s="74"/>
      <c r="H3821" s="74"/>
      <c r="I3821" s="54"/>
      <c r="J3821" s="50"/>
      <c r="K3821" s="54"/>
      <c r="L3821" s="55"/>
      <c r="M3821" s="75"/>
      <c r="N3821" s="75"/>
      <c r="O3821" s="74"/>
      <c r="P3821" s="74"/>
      <c r="Q3821" s="57">
        <f t="shared" si="1390"/>
        <v>0</v>
      </c>
      <c r="R3821" s="74"/>
      <c r="S3821" s="53">
        <f t="shared" si="1393"/>
        <v>0</v>
      </c>
      <c r="T3821" s="58"/>
      <c r="U3821" s="58"/>
      <c r="V3821" s="53">
        <f t="shared" si="1391"/>
        <v>0</v>
      </c>
      <c r="W3821" s="75"/>
      <c r="X3821" s="76"/>
    </row>
    <row r="3822" spans="1:28" s="77" customFormat="1" ht="47.25" x14ac:dyDescent="0.25">
      <c r="A3822" s="72" t="s">
        <v>303</v>
      </c>
      <c r="B3822" s="33" t="s">
        <v>331</v>
      </c>
      <c r="C3822" s="73" t="s">
        <v>102</v>
      </c>
      <c r="D3822" s="39" t="s">
        <v>87</v>
      </c>
      <c r="E3822" s="74"/>
      <c r="F3822" s="74"/>
      <c r="G3822" s="74"/>
      <c r="H3822" s="74"/>
      <c r="I3822" s="54"/>
      <c r="J3822" s="50"/>
      <c r="K3822" s="54"/>
      <c r="L3822" s="55"/>
      <c r="M3822" s="75"/>
      <c r="N3822" s="75"/>
      <c r="O3822" s="74"/>
      <c r="P3822" s="74"/>
      <c r="Q3822" s="57">
        <f t="shared" si="1390"/>
        <v>0</v>
      </c>
      <c r="R3822" s="74"/>
      <c r="S3822" s="53">
        <f t="shared" si="1393"/>
        <v>0</v>
      </c>
      <c r="T3822" s="58"/>
      <c r="U3822" s="58"/>
      <c r="V3822" s="53">
        <f t="shared" si="1391"/>
        <v>0</v>
      </c>
      <c r="W3822" s="75"/>
      <c r="X3822" s="76"/>
    </row>
    <row r="3823" spans="1:28" s="77" customFormat="1" ht="63" x14ac:dyDescent="0.25">
      <c r="A3823" s="72" t="s">
        <v>303</v>
      </c>
      <c r="B3823" s="33" t="s">
        <v>331</v>
      </c>
      <c r="C3823" s="73" t="s">
        <v>102</v>
      </c>
      <c r="D3823" s="39" t="s">
        <v>103</v>
      </c>
      <c r="E3823" s="74"/>
      <c r="F3823" s="74"/>
      <c r="G3823" s="74"/>
      <c r="H3823" s="74"/>
      <c r="I3823" s="54"/>
      <c r="J3823" s="50"/>
      <c r="K3823" s="54"/>
      <c r="L3823" s="55"/>
      <c r="M3823" s="75"/>
      <c r="N3823" s="75"/>
      <c r="O3823" s="74"/>
      <c r="P3823" s="74"/>
      <c r="Q3823" s="57">
        <f t="shared" si="1390"/>
        <v>0</v>
      </c>
      <c r="R3823" s="74"/>
      <c r="S3823" s="53">
        <f t="shared" si="1393"/>
        <v>0</v>
      </c>
      <c r="T3823" s="58"/>
      <c r="U3823" s="58"/>
      <c r="V3823" s="53">
        <f t="shared" si="1391"/>
        <v>0</v>
      </c>
      <c r="W3823" s="75"/>
      <c r="X3823" s="76"/>
    </row>
    <row r="3824" spans="1:28" s="77" customFormat="1" ht="31.5" x14ac:dyDescent="0.25">
      <c r="A3824" s="72" t="s">
        <v>303</v>
      </c>
      <c r="B3824" s="33" t="s">
        <v>331</v>
      </c>
      <c r="C3824" s="23" t="s">
        <v>361</v>
      </c>
      <c r="D3824" s="39" t="s">
        <v>362</v>
      </c>
      <c r="E3824" s="53">
        <v>8195</v>
      </c>
      <c r="F3824" s="53">
        <f>ROUND(E3824/12*7,0)</f>
        <v>4780</v>
      </c>
      <c r="G3824" s="59">
        <v>20021.580000000002</v>
      </c>
      <c r="H3824" s="99">
        <v>8195</v>
      </c>
      <c r="I3824" s="119">
        <f>G3824-F3824</f>
        <v>15241.580000000002</v>
      </c>
      <c r="J3824" s="55">
        <f>ROUND(I3824/F3824*100,2)</f>
        <v>318.86</v>
      </c>
      <c r="K3824" s="54"/>
      <c r="L3824" s="55"/>
      <c r="M3824" s="75"/>
      <c r="N3824" s="75"/>
      <c r="O3824" s="74"/>
      <c r="P3824" s="74"/>
      <c r="Q3824" s="57"/>
      <c r="R3824" s="74"/>
      <c r="S3824" s="53"/>
      <c r="T3824" s="58"/>
      <c r="U3824" s="58"/>
      <c r="V3824" s="53"/>
      <c r="W3824" s="75"/>
      <c r="X3824" s="76"/>
    </row>
    <row r="3825" spans="1:24" s="77" customFormat="1" ht="37.5" customHeight="1" x14ac:dyDescent="0.25">
      <c r="A3825" s="72" t="s">
        <v>303</v>
      </c>
      <c r="B3825" s="33" t="s">
        <v>331</v>
      </c>
      <c r="C3825" s="23" t="s">
        <v>364</v>
      </c>
      <c r="D3825" s="39" t="s">
        <v>363</v>
      </c>
      <c r="E3825" s="74"/>
      <c r="F3825" s="74"/>
      <c r="G3825" s="74"/>
      <c r="H3825" s="74"/>
      <c r="I3825" s="54"/>
      <c r="J3825" s="50"/>
      <c r="K3825" s="54"/>
      <c r="L3825" s="55"/>
      <c r="M3825" s="75"/>
      <c r="N3825" s="75"/>
      <c r="O3825" s="74"/>
      <c r="P3825" s="74"/>
      <c r="Q3825" s="57"/>
      <c r="R3825" s="74"/>
      <c r="S3825" s="53"/>
      <c r="T3825" s="58"/>
      <c r="U3825" s="58"/>
      <c r="V3825" s="53"/>
      <c r="W3825" s="75"/>
      <c r="X3825" s="76"/>
    </row>
    <row r="3826" spans="1:24" s="77" customFormat="1" ht="15.75" x14ac:dyDescent="0.25">
      <c r="A3826" s="72" t="s">
        <v>303</v>
      </c>
      <c r="B3826" s="21">
        <v>2</v>
      </c>
      <c r="C3826" s="73" t="s">
        <v>102</v>
      </c>
      <c r="D3826" s="40" t="s">
        <v>31</v>
      </c>
      <c r="E3826" s="68">
        <f t="shared" ref="E3826:L3826" si="1396">E3827+E3833+E3887</f>
        <v>30353</v>
      </c>
      <c r="F3826" s="68">
        <f t="shared" si="1396"/>
        <v>30353</v>
      </c>
      <c r="G3826" s="68">
        <f t="shared" si="1396"/>
        <v>67824.709999999992</v>
      </c>
      <c r="H3826" s="68">
        <f t="shared" si="1396"/>
        <v>30583</v>
      </c>
      <c r="I3826" s="126">
        <f t="shared" si="1396"/>
        <v>37196.380000000005</v>
      </c>
      <c r="J3826" s="126">
        <f t="shared" si="1396"/>
        <v>0</v>
      </c>
      <c r="K3826" s="126">
        <f t="shared" si="1396"/>
        <v>0</v>
      </c>
      <c r="L3826" s="64">
        <f t="shared" si="1396"/>
        <v>0</v>
      </c>
      <c r="M3826" s="64">
        <v>260</v>
      </c>
      <c r="N3826" s="49">
        <f>ROUND(M3826/12*7,2)</f>
        <v>151.66999999999999</v>
      </c>
      <c r="O3826" s="68">
        <f t="shared" ref="O3826:V3826" si="1397">O3827+O3833+O3887</f>
        <v>0</v>
      </c>
      <c r="P3826" s="68">
        <f t="shared" si="1397"/>
        <v>0</v>
      </c>
      <c r="Q3826" s="126">
        <f t="shared" si="1397"/>
        <v>0</v>
      </c>
      <c r="R3826" s="68">
        <f t="shared" si="1397"/>
        <v>0</v>
      </c>
      <c r="S3826" s="64">
        <f t="shared" si="1397"/>
        <v>0</v>
      </c>
      <c r="T3826" s="136">
        <f t="shared" si="1397"/>
        <v>0</v>
      </c>
      <c r="U3826" s="136">
        <f t="shared" si="1397"/>
        <v>0</v>
      </c>
      <c r="V3826" s="64">
        <f t="shared" si="1397"/>
        <v>0</v>
      </c>
      <c r="W3826" s="68"/>
      <c r="X3826" s="76"/>
    </row>
    <row r="3827" spans="1:24" s="77" customFormat="1" ht="15.75" x14ac:dyDescent="0.25">
      <c r="A3827" s="72" t="s">
        <v>303</v>
      </c>
      <c r="B3827" s="22" t="s">
        <v>332</v>
      </c>
      <c r="C3827" s="73" t="s">
        <v>102</v>
      </c>
      <c r="D3827" s="32" t="s">
        <v>32</v>
      </c>
      <c r="E3827" s="64">
        <f t="shared" ref="E3827:L3827" si="1398">SUM(E3828:E3832)</f>
        <v>0</v>
      </c>
      <c r="F3827" s="64">
        <f t="shared" si="1398"/>
        <v>0</v>
      </c>
      <c r="G3827" s="64">
        <f t="shared" si="1398"/>
        <v>0</v>
      </c>
      <c r="H3827" s="64">
        <f t="shared" si="1398"/>
        <v>0</v>
      </c>
      <c r="I3827" s="126">
        <f t="shared" si="1398"/>
        <v>0</v>
      </c>
      <c r="J3827" s="126">
        <f t="shared" si="1398"/>
        <v>0</v>
      </c>
      <c r="K3827" s="126">
        <f t="shared" si="1398"/>
        <v>0</v>
      </c>
      <c r="L3827" s="64">
        <f t="shared" si="1398"/>
        <v>0</v>
      </c>
      <c r="M3827" s="64"/>
      <c r="N3827" s="64"/>
      <c r="O3827" s="64">
        <f t="shared" ref="O3827:V3827" si="1399">SUM(O3828:O3832)</f>
        <v>0</v>
      </c>
      <c r="P3827" s="64">
        <f t="shared" si="1399"/>
        <v>0</v>
      </c>
      <c r="Q3827" s="126">
        <f t="shared" si="1399"/>
        <v>0</v>
      </c>
      <c r="R3827" s="64">
        <f t="shared" si="1399"/>
        <v>0</v>
      </c>
      <c r="S3827" s="64">
        <f t="shared" si="1399"/>
        <v>0</v>
      </c>
      <c r="T3827" s="136">
        <f t="shared" si="1399"/>
        <v>0</v>
      </c>
      <c r="U3827" s="136">
        <f t="shared" si="1399"/>
        <v>0</v>
      </c>
      <c r="V3827" s="64">
        <f t="shared" si="1399"/>
        <v>0</v>
      </c>
      <c r="W3827" s="64"/>
      <c r="X3827" s="76"/>
    </row>
    <row r="3828" spans="1:24" s="77" customFormat="1" ht="15.75" x14ac:dyDescent="0.25">
      <c r="A3828" s="72" t="s">
        <v>303</v>
      </c>
      <c r="B3828" s="33" t="s">
        <v>332</v>
      </c>
      <c r="C3828" s="73" t="s">
        <v>109</v>
      </c>
      <c r="D3828" s="34" t="s">
        <v>106</v>
      </c>
      <c r="E3828" s="74"/>
      <c r="F3828" s="74"/>
      <c r="G3828" s="74"/>
      <c r="H3828" s="153"/>
      <c r="I3828" s="54"/>
      <c r="J3828" s="50"/>
      <c r="K3828" s="54"/>
      <c r="L3828" s="55"/>
      <c r="M3828" s="75"/>
      <c r="N3828" s="75"/>
      <c r="O3828" s="74"/>
      <c r="P3828" s="74"/>
      <c r="Q3828" s="57">
        <f>O3828-P3828</f>
        <v>0</v>
      </c>
      <c r="R3828" s="74"/>
      <c r="S3828" s="53">
        <f>ROUND(R3828/12*3,0)</f>
        <v>0</v>
      </c>
      <c r="T3828" s="58"/>
      <c r="U3828" s="58"/>
      <c r="V3828" s="53">
        <f>T3828-U3828</f>
        <v>0</v>
      </c>
      <c r="W3828" s="75"/>
      <c r="X3828" s="76"/>
    </row>
    <row r="3829" spans="1:24" s="77" customFormat="1" ht="31.5" x14ac:dyDescent="0.25">
      <c r="A3829" s="72" t="s">
        <v>303</v>
      </c>
      <c r="B3829" s="33" t="s">
        <v>332</v>
      </c>
      <c r="C3829" s="73" t="s">
        <v>110</v>
      </c>
      <c r="D3829" s="34" t="s">
        <v>114</v>
      </c>
      <c r="E3829" s="74"/>
      <c r="F3829" s="74"/>
      <c r="G3829" s="74"/>
      <c r="H3829" s="74"/>
      <c r="I3829" s="54"/>
      <c r="J3829" s="50"/>
      <c r="K3829" s="54"/>
      <c r="L3829" s="55"/>
      <c r="M3829" s="75"/>
      <c r="N3829" s="75"/>
      <c r="O3829" s="74"/>
      <c r="P3829" s="74"/>
      <c r="Q3829" s="57">
        <f>O3829-P3829</f>
        <v>0</v>
      </c>
      <c r="R3829" s="74"/>
      <c r="S3829" s="53">
        <f>ROUND(R3829/12*3,0)</f>
        <v>0</v>
      </c>
      <c r="T3829" s="58"/>
      <c r="U3829" s="58"/>
      <c r="V3829" s="53">
        <f>T3829-U3829</f>
        <v>0</v>
      </c>
      <c r="W3829" s="75"/>
      <c r="X3829" s="76"/>
    </row>
    <row r="3830" spans="1:24" s="77" customFormat="1" ht="15.75" x14ac:dyDescent="0.25">
      <c r="A3830" s="72" t="s">
        <v>303</v>
      </c>
      <c r="B3830" s="33" t="s">
        <v>332</v>
      </c>
      <c r="C3830" s="73" t="s">
        <v>111</v>
      </c>
      <c r="D3830" s="34" t="s">
        <v>115</v>
      </c>
      <c r="E3830" s="74"/>
      <c r="F3830" s="74"/>
      <c r="G3830" s="74"/>
      <c r="H3830" s="74"/>
      <c r="I3830" s="54"/>
      <c r="J3830" s="50"/>
      <c r="K3830" s="54"/>
      <c r="L3830" s="55"/>
      <c r="M3830" s="75"/>
      <c r="N3830" s="75"/>
      <c r="O3830" s="74"/>
      <c r="P3830" s="74"/>
      <c r="Q3830" s="57">
        <f>O3830-P3830</f>
        <v>0</v>
      </c>
      <c r="R3830" s="74"/>
      <c r="S3830" s="53">
        <f>ROUND(R3830/12*3,0)</f>
        <v>0</v>
      </c>
      <c r="T3830" s="58"/>
      <c r="U3830" s="58"/>
      <c r="V3830" s="53">
        <f>T3830-U3830</f>
        <v>0</v>
      </c>
      <c r="W3830" s="75"/>
      <c r="X3830" s="76"/>
    </row>
    <row r="3831" spans="1:24" s="77" customFormat="1" ht="31.5" x14ac:dyDescent="0.25">
      <c r="A3831" s="72" t="s">
        <v>303</v>
      </c>
      <c r="B3831" s="33" t="s">
        <v>332</v>
      </c>
      <c r="C3831" s="73" t="s">
        <v>113</v>
      </c>
      <c r="D3831" s="34" t="s">
        <v>116</v>
      </c>
      <c r="E3831" s="74"/>
      <c r="F3831" s="74"/>
      <c r="G3831" s="74"/>
      <c r="H3831" s="74"/>
      <c r="I3831" s="54"/>
      <c r="J3831" s="50"/>
      <c r="K3831" s="54"/>
      <c r="L3831" s="55"/>
      <c r="M3831" s="75"/>
      <c r="N3831" s="75"/>
      <c r="O3831" s="74"/>
      <c r="P3831" s="74"/>
      <c r="Q3831" s="57">
        <f>O3831-P3831</f>
        <v>0</v>
      </c>
      <c r="R3831" s="74"/>
      <c r="S3831" s="53">
        <f>ROUND(R3831/12*3,0)</f>
        <v>0</v>
      </c>
      <c r="T3831" s="58"/>
      <c r="U3831" s="58"/>
      <c r="V3831" s="53">
        <f>T3831-U3831</f>
        <v>0</v>
      </c>
      <c r="W3831" s="75"/>
      <c r="X3831" s="76"/>
    </row>
    <row r="3832" spans="1:24" s="77" customFormat="1" ht="15.75" x14ac:dyDescent="0.25">
      <c r="A3832" s="72" t="s">
        <v>303</v>
      </c>
      <c r="B3832" s="33" t="s">
        <v>332</v>
      </c>
      <c r="C3832" s="73" t="s">
        <v>112</v>
      </c>
      <c r="D3832" s="34" t="s">
        <v>117</v>
      </c>
      <c r="E3832" s="74"/>
      <c r="F3832" s="74"/>
      <c r="G3832" s="74"/>
      <c r="H3832" s="74"/>
      <c r="I3832" s="54"/>
      <c r="J3832" s="50"/>
      <c r="K3832" s="54"/>
      <c r="L3832" s="55"/>
      <c r="M3832" s="75"/>
      <c r="N3832" s="75"/>
      <c r="O3832" s="74"/>
      <c r="P3832" s="74"/>
      <c r="Q3832" s="57">
        <f>O3832-P3832</f>
        <v>0</v>
      </c>
      <c r="R3832" s="74"/>
      <c r="S3832" s="53">
        <f>ROUND(R3832/12*3,0)</f>
        <v>0</v>
      </c>
      <c r="T3832" s="58"/>
      <c r="U3832" s="58"/>
      <c r="V3832" s="53">
        <f>T3832-U3832</f>
        <v>0</v>
      </c>
      <c r="W3832" s="75"/>
      <c r="X3832" s="76"/>
    </row>
    <row r="3833" spans="1:24" s="77" customFormat="1" ht="23.25" customHeight="1" x14ac:dyDescent="0.25">
      <c r="A3833" s="72" t="s">
        <v>303</v>
      </c>
      <c r="B3833" s="22" t="s">
        <v>333</v>
      </c>
      <c r="C3833" s="73" t="s">
        <v>102</v>
      </c>
      <c r="D3833" s="41" t="s">
        <v>33</v>
      </c>
      <c r="E3833" s="64">
        <f t="shared" ref="E3833:L3833" si="1400">SUM(E3834:E3886)</f>
        <v>0</v>
      </c>
      <c r="F3833" s="64">
        <f t="shared" si="1400"/>
        <v>0</v>
      </c>
      <c r="G3833" s="64">
        <f t="shared" si="1400"/>
        <v>0</v>
      </c>
      <c r="H3833" s="64">
        <f t="shared" si="1400"/>
        <v>0</v>
      </c>
      <c r="I3833" s="64">
        <f t="shared" si="1400"/>
        <v>0</v>
      </c>
      <c r="J3833" s="126">
        <f t="shared" si="1400"/>
        <v>0</v>
      </c>
      <c r="K3833" s="64">
        <f t="shared" si="1400"/>
        <v>0</v>
      </c>
      <c r="L3833" s="64">
        <f t="shared" si="1400"/>
        <v>0</v>
      </c>
      <c r="M3833" s="64"/>
      <c r="N3833" s="64"/>
      <c r="O3833" s="64">
        <f t="shared" ref="O3833:V3833" si="1401">SUM(O3834:O3886)</f>
        <v>0</v>
      </c>
      <c r="P3833" s="64">
        <f t="shared" si="1401"/>
        <v>0</v>
      </c>
      <c r="Q3833" s="64">
        <f t="shared" si="1401"/>
        <v>0</v>
      </c>
      <c r="R3833" s="64">
        <f t="shared" si="1401"/>
        <v>0</v>
      </c>
      <c r="S3833" s="64">
        <f t="shared" si="1401"/>
        <v>0</v>
      </c>
      <c r="T3833" s="64">
        <f t="shared" si="1401"/>
        <v>0</v>
      </c>
      <c r="U3833" s="64">
        <f t="shared" si="1401"/>
        <v>0</v>
      </c>
      <c r="V3833" s="64">
        <f t="shared" si="1401"/>
        <v>0</v>
      </c>
      <c r="W3833" s="64"/>
      <c r="X3833" s="76"/>
    </row>
    <row r="3834" spans="1:24" s="77" customFormat="1" ht="31.5" x14ac:dyDescent="0.25">
      <c r="A3834" s="72" t="s">
        <v>303</v>
      </c>
      <c r="B3834" s="33" t="s">
        <v>333</v>
      </c>
      <c r="C3834" s="78" t="s">
        <v>139</v>
      </c>
      <c r="D3834" s="43" t="s">
        <v>119</v>
      </c>
      <c r="E3834" s="74"/>
      <c r="F3834" s="74"/>
      <c r="G3834" s="74"/>
      <c r="H3834" s="74"/>
      <c r="I3834" s="119"/>
      <c r="J3834" s="55"/>
      <c r="K3834" s="119"/>
      <c r="L3834" s="55"/>
      <c r="M3834" s="75"/>
      <c r="N3834" s="75"/>
      <c r="O3834" s="74"/>
      <c r="P3834" s="74"/>
      <c r="Q3834" s="59">
        <f t="shared" ref="Q3834:Q3865" si="1402">O3834-P3834</f>
        <v>0</v>
      </c>
      <c r="R3834" s="74"/>
      <c r="S3834" s="53">
        <f t="shared" ref="S3834:S3865" si="1403">ROUND(R3834/12*3,0)</f>
        <v>0</v>
      </c>
      <c r="T3834" s="53"/>
      <c r="U3834" s="53"/>
      <c r="V3834" s="53">
        <f t="shared" ref="V3834:V3865" si="1404">T3834-U3834</f>
        <v>0</v>
      </c>
      <c r="W3834" s="75"/>
      <c r="X3834" s="76"/>
    </row>
    <row r="3835" spans="1:24" s="77" customFormat="1" ht="47.25" x14ac:dyDescent="0.25">
      <c r="A3835" s="72" t="s">
        <v>303</v>
      </c>
      <c r="B3835" s="33" t="s">
        <v>333</v>
      </c>
      <c r="C3835" s="78" t="s">
        <v>140</v>
      </c>
      <c r="D3835" s="43" t="s">
        <v>120</v>
      </c>
      <c r="E3835" s="74"/>
      <c r="F3835" s="74"/>
      <c r="G3835" s="74"/>
      <c r="H3835" s="74"/>
      <c r="I3835" s="54"/>
      <c r="J3835" s="50"/>
      <c r="K3835" s="54"/>
      <c r="L3835" s="55"/>
      <c r="M3835" s="75"/>
      <c r="N3835" s="75"/>
      <c r="O3835" s="74"/>
      <c r="P3835" s="74"/>
      <c r="Q3835" s="57">
        <f t="shared" si="1402"/>
        <v>0</v>
      </c>
      <c r="R3835" s="74"/>
      <c r="S3835" s="53">
        <f t="shared" si="1403"/>
        <v>0</v>
      </c>
      <c r="T3835" s="58"/>
      <c r="U3835" s="58"/>
      <c r="V3835" s="53">
        <f t="shared" si="1404"/>
        <v>0</v>
      </c>
      <c r="W3835" s="75"/>
      <c r="X3835" s="76"/>
    </row>
    <row r="3836" spans="1:24" s="77" customFormat="1" ht="31.5" x14ac:dyDescent="0.25">
      <c r="A3836" s="72" t="s">
        <v>303</v>
      </c>
      <c r="B3836" s="33" t="s">
        <v>333</v>
      </c>
      <c r="C3836" s="78" t="s">
        <v>141</v>
      </c>
      <c r="D3836" s="43" t="s">
        <v>142</v>
      </c>
      <c r="E3836" s="74"/>
      <c r="F3836" s="74"/>
      <c r="G3836" s="74"/>
      <c r="H3836" s="74"/>
      <c r="I3836" s="54"/>
      <c r="J3836" s="50"/>
      <c r="K3836" s="54"/>
      <c r="L3836" s="55"/>
      <c r="M3836" s="75"/>
      <c r="N3836" s="75"/>
      <c r="O3836" s="74"/>
      <c r="P3836" s="74"/>
      <c r="Q3836" s="57">
        <f t="shared" si="1402"/>
        <v>0</v>
      </c>
      <c r="R3836" s="74"/>
      <c r="S3836" s="53">
        <f t="shared" si="1403"/>
        <v>0</v>
      </c>
      <c r="T3836" s="58"/>
      <c r="U3836" s="58"/>
      <c r="V3836" s="53">
        <f t="shared" si="1404"/>
        <v>0</v>
      </c>
      <c r="W3836" s="75"/>
      <c r="X3836" s="76"/>
    </row>
    <row r="3837" spans="1:24" s="77" customFormat="1" ht="31.5" x14ac:dyDescent="0.25">
      <c r="A3837" s="72" t="s">
        <v>303</v>
      </c>
      <c r="B3837" s="33" t="s">
        <v>333</v>
      </c>
      <c r="C3837" s="78" t="s">
        <v>143</v>
      </c>
      <c r="D3837" s="43" t="s">
        <v>144</v>
      </c>
      <c r="E3837" s="74"/>
      <c r="F3837" s="74"/>
      <c r="G3837" s="74"/>
      <c r="H3837" s="74"/>
      <c r="I3837" s="54"/>
      <c r="J3837" s="50"/>
      <c r="K3837" s="54"/>
      <c r="L3837" s="55"/>
      <c r="M3837" s="75"/>
      <c r="N3837" s="75"/>
      <c r="O3837" s="74"/>
      <c r="P3837" s="74"/>
      <c r="Q3837" s="57">
        <f t="shared" si="1402"/>
        <v>0</v>
      </c>
      <c r="R3837" s="74"/>
      <c r="S3837" s="53">
        <f t="shared" si="1403"/>
        <v>0</v>
      </c>
      <c r="T3837" s="58"/>
      <c r="U3837" s="58"/>
      <c r="V3837" s="53">
        <f t="shared" si="1404"/>
        <v>0</v>
      </c>
      <c r="W3837" s="75"/>
      <c r="X3837" s="76"/>
    </row>
    <row r="3838" spans="1:24" s="77" customFormat="1" ht="15.75" x14ac:dyDescent="0.25">
      <c r="A3838" s="72" t="s">
        <v>303</v>
      </c>
      <c r="B3838" s="33" t="s">
        <v>333</v>
      </c>
      <c r="C3838" s="78" t="s">
        <v>145</v>
      </c>
      <c r="D3838" s="43" t="s">
        <v>146</v>
      </c>
      <c r="E3838" s="74"/>
      <c r="F3838" s="74"/>
      <c r="G3838" s="74"/>
      <c r="H3838" s="74"/>
      <c r="I3838" s="54"/>
      <c r="J3838" s="50"/>
      <c r="K3838" s="54"/>
      <c r="L3838" s="55"/>
      <c r="M3838" s="75"/>
      <c r="N3838" s="75"/>
      <c r="O3838" s="74"/>
      <c r="P3838" s="74"/>
      <c r="Q3838" s="57">
        <f t="shared" si="1402"/>
        <v>0</v>
      </c>
      <c r="R3838" s="74"/>
      <c r="S3838" s="53">
        <f t="shared" si="1403"/>
        <v>0</v>
      </c>
      <c r="T3838" s="58"/>
      <c r="U3838" s="58"/>
      <c r="V3838" s="53">
        <f t="shared" si="1404"/>
        <v>0</v>
      </c>
      <c r="W3838" s="75"/>
      <c r="X3838" s="76"/>
    </row>
    <row r="3839" spans="1:24" s="77" customFormat="1" ht="15.75" x14ac:dyDescent="0.25">
      <c r="A3839" s="72" t="s">
        <v>303</v>
      </c>
      <c r="B3839" s="33" t="s">
        <v>333</v>
      </c>
      <c r="C3839" s="78" t="s">
        <v>147</v>
      </c>
      <c r="D3839" s="43" t="s">
        <v>148</v>
      </c>
      <c r="E3839" s="74"/>
      <c r="F3839" s="74"/>
      <c r="G3839" s="74"/>
      <c r="H3839" s="74"/>
      <c r="I3839" s="54"/>
      <c r="J3839" s="50"/>
      <c r="K3839" s="54"/>
      <c r="L3839" s="55"/>
      <c r="M3839" s="75"/>
      <c r="N3839" s="75"/>
      <c r="O3839" s="74"/>
      <c r="P3839" s="74"/>
      <c r="Q3839" s="57">
        <f t="shared" si="1402"/>
        <v>0</v>
      </c>
      <c r="R3839" s="74"/>
      <c r="S3839" s="53">
        <f t="shared" si="1403"/>
        <v>0</v>
      </c>
      <c r="T3839" s="58"/>
      <c r="U3839" s="58"/>
      <c r="V3839" s="53">
        <f t="shared" si="1404"/>
        <v>0</v>
      </c>
      <c r="W3839" s="75"/>
      <c r="X3839" s="76"/>
    </row>
    <row r="3840" spans="1:24" s="77" customFormat="1" ht="78.75" x14ac:dyDescent="0.25">
      <c r="A3840" s="72" t="s">
        <v>303</v>
      </c>
      <c r="B3840" s="33" t="s">
        <v>333</v>
      </c>
      <c r="C3840" s="78" t="s">
        <v>149</v>
      </c>
      <c r="D3840" s="43" t="s">
        <v>150</v>
      </c>
      <c r="E3840" s="74"/>
      <c r="F3840" s="74"/>
      <c r="G3840" s="74"/>
      <c r="H3840" s="74"/>
      <c r="I3840" s="119"/>
      <c r="J3840" s="50"/>
      <c r="K3840" s="119"/>
      <c r="L3840" s="55"/>
      <c r="M3840" s="75"/>
      <c r="N3840" s="75"/>
      <c r="O3840" s="74"/>
      <c r="P3840" s="74"/>
      <c r="Q3840" s="59">
        <f t="shared" si="1402"/>
        <v>0</v>
      </c>
      <c r="R3840" s="74"/>
      <c r="S3840" s="53">
        <f t="shared" si="1403"/>
        <v>0</v>
      </c>
      <c r="T3840" s="53"/>
      <c r="U3840" s="53"/>
      <c r="V3840" s="53">
        <f t="shared" si="1404"/>
        <v>0</v>
      </c>
      <c r="W3840" s="75"/>
      <c r="X3840" s="76"/>
    </row>
    <row r="3841" spans="1:24" s="77" customFormat="1" ht="31.5" x14ac:dyDescent="0.25">
      <c r="A3841" s="72" t="s">
        <v>303</v>
      </c>
      <c r="B3841" s="33" t="s">
        <v>333</v>
      </c>
      <c r="C3841" s="78" t="s">
        <v>130</v>
      </c>
      <c r="D3841" s="43" t="s">
        <v>151</v>
      </c>
      <c r="E3841" s="74"/>
      <c r="F3841" s="74"/>
      <c r="G3841" s="74"/>
      <c r="H3841" s="74"/>
      <c r="I3841" s="54"/>
      <c r="J3841" s="50"/>
      <c r="K3841" s="54"/>
      <c r="L3841" s="55"/>
      <c r="M3841" s="75"/>
      <c r="N3841" s="75"/>
      <c r="O3841" s="74"/>
      <c r="P3841" s="74"/>
      <c r="Q3841" s="57">
        <f t="shared" si="1402"/>
        <v>0</v>
      </c>
      <c r="R3841" s="74"/>
      <c r="S3841" s="53">
        <f t="shared" si="1403"/>
        <v>0</v>
      </c>
      <c r="T3841" s="58"/>
      <c r="U3841" s="58"/>
      <c r="V3841" s="53">
        <f t="shared" si="1404"/>
        <v>0</v>
      </c>
      <c r="W3841" s="75"/>
      <c r="X3841" s="76"/>
    </row>
    <row r="3842" spans="1:24" s="77" customFormat="1" ht="47.25" x14ac:dyDescent="0.25">
      <c r="A3842" s="72" t="s">
        <v>303</v>
      </c>
      <c r="B3842" s="33" t="s">
        <v>333</v>
      </c>
      <c r="C3842" s="78" t="s">
        <v>174</v>
      </c>
      <c r="D3842" s="43" t="s">
        <v>175</v>
      </c>
      <c r="E3842" s="74"/>
      <c r="F3842" s="74"/>
      <c r="G3842" s="74"/>
      <c r="H3842" s="74"/>
      <c r="I3842" s="54"/>
      <c r="J3842" s="50"/>
      <c r="K3842" s="54"/>
      <c r="L3842" s="55"/>
      <c r="M3842" s="75"/>
      <c r="N3842" s="75"/>
      <c r="O3842" s="74"/>
      <c r="P3842" s="74"/>
      <c r="Q3842" s="57">
        <f t="shared" si="1402"/>
        <v>0</v>
      </c>
      <c r="R3842" s="74"/>
      <c r="S3842" s="53">
        <f t="shared" si="1403"/>
        <v>0</v>
      </c>
      <c r="T3842" s="58"/>
      <c r="U3842" s="58"/>
      <c r="V3842" s="53">
        <f t="shared" si="1404"/>
        <v>0</v>
      </c>
      <c r="W3842" s="75"/>
      <c r="X3842" s="76"/>
    </row>
    <row r="3843" spans="1:24" s="77" customFormat="1" ht="31.5" x14ac:dyDescent="0.25">
      <c r="A3843" s="72" t="s">
        <v>303</v>
      </c>
      <c r="B3843" s="33" t="s">
        <v>333</v>
      </c>
      <c r="C3843" s="78" t="s">
        <v>129</v>
      </c>
      <c r="D3843" s="43" t="s">
        <v>152</v>
      </c>
      <c r="E3843" s="74"/>
      <c r="F3843" s="74"/>
      <c r="G3843" s="74"/>
      <c r="H3843" s="74"/>
      <c r="I3843" s="54"/>
      <c r="J3843" s="50"/>
      <c r="K3843" s="54"/>
      <c r="L3843" s="55"/>
      <c r="M3843" s="75"/>
      <c r="N3843" s="75"/>
      <c r="O3843" s="74"/>
      <c r="P3843" s="74"/>
      <c r="Q3843" s="57">
        <f t="shared" si="1402"/>
        <v>0</v>
      </c>
      <c r="R3843" s="74"/>
      <c r="S3843" s="53">
        <f t="shared" si="1403"/>
        <v>0</v>
      </c>
      <c r="T3843" s="58"/>
      <c r="U3843" s="58"/>
      <c r="V3843" s="53">
        <f t="shared" si="1404"/>
        <v>0</v>
      </c>
      <c r="W3843" s="75"/>
      <c r="X3843" s="76"/>
    </row>
    <row r="3844" spans="1:24" s="77" customFormat="1" ht="31.5" x14ac:dyDescent="0.25">
      <c r="A3844" s="72" t="s">
        <v>303</v>
      </c>
      <c r="B3844" s="33" t="s">
        <v>333</v>
      </c>
      <c r="C3844" s="78" t="s">
        <v>176</v>
      </c>
      <c r="D3844" s="43" t="s">
        <v>177</v>
      </c>
      <c r="E3844" s="74"/>
      <c r="F3844" s="74"/>
      <c r="G3844" s="74"/>
      <c r="H3844" s="74"/>
      <c r="I3844" s="54"/>
      <c r="J3844" s="50"/>
      <c r="K3844" s="54"/>
      <c r="L3844" s="55"/>
      <c r="M3844" s="75"/>
      <c r="N3844" s="75"/>
      <c r="O3844" s="74"/>
      <c r="P3844" s="74"/>
      <c r="Q3844" s="57">
        <f t="shared" si="1402"/>
        <v>0</v>
      </c>
      <c r="R3844" s="74"/>
      <c r="S3844" s="53">
        <f t="shared" si="1403"/>
        <v>0</v>
      </c>
      <c r="T3844" s="58"/>
      <c r="U3844" s="58"/>
      <c r="V3844" s="53">
        <f t="shared" si="1404"/>
        <v>0</v>
      </c>
      <c r="W3844" s="75"/>
      <c r="X3844" s="76"/>
    </row>
    <row r="3845" spans="1:24" s="77" customFormat="1" ht="15.75" x14ac:dyDescent="0.25">
      <c r="A3845" s="72" t="s">
        <v>303</v>
      </c>
      <c r="B3845" s="33" t="s">
        <v>333</v>
      </c>
      <c r="C3845" s="78" t="s">
        <v>131</v>
      </c>
      <c r="D3845" s="43" t="s">
        <v>153</v>
      </c>
      <c r="E3845" s="74"/>
      <c r="F3845" s="74"/>
      <c r="G3845" s="74"/>
      <c r="H3845" s="74"/>
      <c r="I3845" s="54"/>
      <c r="J3845" s="50"/>
      <c r="K3845" s="54"/>
      <c r="L3845" s="55"/>
      <c r="M3845" s="75"/>
      <c r="N3845" s="75"/>
      <c r="O3845" s="74"/>
      <c r="P3845" s="74"/>
      <c r="Q3845" s="57">
        <f t="shared" si="1402"/>
        <v>0</v>
      </c>
      <c r="R3845" s="74"/>
      <c r="S3845" s="53">
        <f t="shared" si="1403"/>
        <v>0</v>
      </c>
      <c r="T3845" s="58"/>
      <c r="U3845" s="58"/>
      <c r="V3845" s="53">
        <f t="shared" si="1404"/>
        <v>0</v>
      </c>
      <c r="W3845" s="75"/>
      <c r="X3845" s="76"/>
    </row>
    <row r="3846" spans="1:24" s="77" customFormat="1" ht="31.5" x14ac:dyDescent="0.25">
      <c r="A3846" s="72" t="s">
        <v>303</v>
      </c>
      <c r="B3846" s="33" t="s">
        <v>333</v>
      </c>
      <c r="C3846" s="78" t="s">
        <v>178</v>
      </c>
      <c r="D3846" s="43" t="s">
        <v>179</v>
      </c>
      <c r="E3846" s="74"/>
      <c r="F3846" s="74"/>
      <c r="G3846" s="74"/>
      <c r="H3846" s="74"/>
      <c r="I3846" s="54"/>
      <c r="J3846" s="50"/>
      <c r="K3846" s="54"/>
      <c r="L3846" s="55"/>
      <c r="M3846" s="75"/>
      <c r="N3846" s="75"/>
      <c r="O3846" s="74"/>
      <c r="P3846" s="74"/>
      <c r="Q3846" s="57">
        <f t="shared" si="1402"/>
        <v>0</v>
      </c>
      <c r="R3846" s="74"/>
      <c r="S3846" s="53">
        <f t="shared" si="1403"/>
        <v>0</v>
      </c>
      <c r="T3846" s="58"/>
      <c r="U3846" s="58"/>
      <c r="V3846" s="53">
        <f t="shared" si="1404"/>
        <v>0</v>
      </c>
      <c r="W3846" s="75"/>
      <c r="X3846" s="76"/>
    </row>
    <row r="3847" spans="1:24" s="77" customFormat="1" ht="31.5" x14ac:dyDescent="0.25">
      <c r="A3847" s="72" t="s">
        <v>303</v>
      </c>
      <c r="B3847" s="33" t="s">
        <v>333</v>
      </c>
      <c r="C3847" s="78" t="s">
        <v>132</v>
      </c>
      <c r="D3847" s="43" t="s">
        <v>154</v>
      </c>
      <c r="E3847" s="74"/>
      <c r="F3847" s="74"/>
      <c r="G3847" s="74"/>
      <c r="H3847" s="74"/>
      <c r="I3847" s="54"/>
      <c r="J3847" s="50"/>
      <c r="K3847" s="54"/>
      <c r="L3847" s="55"/>
      <c r="M3847" s="75"/>
      <c r="N3847" s="75"/>
      <c r="O3847" s="74"/>
      <c r="P3847" s="74"/>
      <c r="Q3847" s="57">
        <f t="shared" si="1402"/>
        <v>0</v>
      </c>
      <c r="R3847" s="74"/>
      <c r="S3847" s="53">
        <f t="shared" si="1403"/>
        <v>0</v>
      </c>
      <c r="T3847" s="58"/>
      <c r="U3847" s="58"/>
      <c r="V3847" s="53">
        <f t="shared" si="1404"/>
        <v>0</v>
      </c>
      <c r="W3847" s="75"/>
      <c r="X3847" s="76"/>
    </row>
    <row r="3848" spans="1:24" s="77" customFormat="1" ht="15.75" x14ac:dyDescent="0.25">
      <c r="A3848" s="72" t="s">
        <v>303</v>
      </c>
      <c r="B3848" s="33" t="s">
        <v>333</v>
      </c>
      <c r="C3848" s="78" t="s">
        <v>133</v>
      </c>
      <c r="D3848" s="43" t="s">
        <v>155</v>
      </c>
      <c r="E3848" s="74"/>
      <c r="F3848" s="74"/>
      <c r="G3848" s="74"/>
      <c r="H3848" s="74"/>
      <c r="I3848" s="54"/>
      <c r="J3848" s="50"/>
      <c r="K3848" s="54"/>
      <c r="L3848" s="55"/>
      <c r="M3848" s="75"/>
      <c r="N3848" s="75"/>
      <c r="O3848" s="74"/>
      <c r="P3848" s="74"/>
      <c r="Q3848" s="57">
        <f t="shared" si="1402"/>
        <v>0</v>
      </c>
      <c r="R3848" s="74"/>
      <c r="S3848" s="53">
        <f t="shared" si="1403"/>
        <v>0</v>
      </c>
      <c r="T3848" s="58"/>
      <c r="U3848" s="58"/>
      <c r="V3848" s="53">
        <f t="shared" si="1404"/>
        <v>0</v>
      </c>
      <c r="W3848" s="75"/>
      <c r="X3848" s="76"/>
    </row>
    <row r="3849" spans="1:24" s="77" customFormat="1" ht="15.75" x14ac:dyDescent="0.25">
      <c r="A3849" s="72" t="s">
        <v>303</v>
      </c>
      <c r="B3849" s="33" t="s">
        <v>333</v>
      </c>
      <c r="C3849" s="78" t="s">
        <v>135</v>
      </c>
      <c r="D3849" s="43" t="s">
        <v>156</v>
      </c>
      <c r="E3849" s="74"/>
      <c r="F3849" s="74"/>
      <c r="G3849" s="74"/>
      <c r="H3849" s="74"/>
      <c r="I3849" s="54"/>
      <c r="J3849" s="50"/>
      <c r="K3849" s="54"/>
      <c r="L3849" s="55"/>
      <c r="M3849" s="75"/>
      <c r="N3849" s="75"/>
      <c r="O3849" s="74"/>
      <c r="P3849" s="74"/>
      <c r="Q3849" s="57">
        <f t="shared" si="1402"/>
        <v>0</v>
      </c>
      <c r="R3849" s="74"/>
      <c r="S3849" s="53">
        <f t="shared" si="1403"/>
        <v>0</v>
      </c>
      <c r="T3849" s="58"/>
      <c r="U3849" s="58"/>
      <c r="V3849" s="53">
        <f t="shared" si="1404"/>
        <v>0</v>
      </c>
      <c r="W3849" s="75"/>
      <c r="X3849" s="76"/>
    </row>
    <row r="3850" spans="1:24" s="77" customFormat="1" ht="31.5" x14ac:dyDescent="0.25">
      <c r="A3850" s="72" t="s">
        <v>303</v>
      </c>
      <c r="B3850" s="33" t="s">
        <v>333</v>
      </c>
      <c r="C3850" s="78" t="s">
        <v>136</v>
      </c>
      <c r="D3850" s="43" t="s">
        <v>157</v>
      </c>
      <c r="E3850" s="74"/>
      <c r="F3850" s="74"/>
      <c r="G3850" s="74"/>
      <c r="H3850" s="74"/>
      <c r="I3850" s="54"/>
      <c r="J3850" s="50"/>
      <c r="K3850" s="54"/>
      <c r="L3850" s="55"/>
      <c r="M3850" s="75"/>
      <c r="N3850" s="75"/>
      <c r="O3850" s="74"/>
      <c r="P3850" s="74"/>
      <c r="Q3850" s="57">
        <f t="shared" si="1402"/>
        <v>0</v>
      </c>
      <c r="R3850" s="74"/>
      <c r="S3850" s="53">
        <f t="shared" si="1403"/>
        <v>0</v>
      </c>
      <c r="T3850" s="58"/>
      <c r="U3850" s="58"/>
      <c r="V3850" s="53">
        <f t="shared" si="1404"/>
        <v>0</v>
      </c>
      <c r="W3850" s="75"/>
      <c r="X3850" s="76"/>
    </row>
    <row r="3851" spans="1:24" s="77" customFormat="1" ht="47.25" x14ac:dyDescent="0.25">
      <c r="A3851" s="72" t="s">
        <v>303</v>
      </c>
      <c r="B3851" s="33" t="s">
        <v>333</v>
      </c>
      <c r="C3851" s="78" t="s">
        <v>134</v>
      </c>
      <c r="D3851" s="43" t="s">
        <v>158</v>
      </c>
      <c r="E3851" s="74"/>
      <c r="F3851" s="74"/>
      <c r="G3851" s="74"/>
      <c r="H3851" s="74"/>
      <c r="I3851" s="54"/>
      <c r="J3851" s="50"/>
      <c r="K3851" s="54"/>
      <c r="L3851" s="55"/>
      <c r="M3851" s="75"/>
      <c r="N3851" s="75"/>
      <c r="O3851" s="74"/>
      <c r="P3851" s="74"/>
      <c r="Q3851" s="57">
        <f t="shared" si="1402"/>
        <v>0</v>
      </c>
      <c r="R3851" s="74"/>
      <c r="S3851" s="53">
        <f t="shared" si="1403"/>
        <v>0</v>
      </c>
      <c r="T3851" s="58"/>
      <c r="U3851" s="58"/>
      <c r="V3851" s="53">
        <f t="shared" si="1404"/>
        <v>0</v>
      </c>
      <c r="W3851" s="75"/>
      <c r="X3851" s="76"/>
    </row>
    <row r="3852" spans="1:24" s="77" customFormat="1" ht="15.75" x14ac:dyDescent="0.25">
      <c r="A3852" s="72" t="s">
        <v>303</v>
      </c>
      <c r="B3852" s="33" t="s">
        <v>333</v>
      </c>
      <c r="C3852" s="78" t="s">
        <v>138</v>
      </c>
      <c r="D3852" s="43" t="s">
        <v>159</v>
      </c>
      <c r="E3852" s="74"/>
      <c r="F3852" s="74"/>
      <c r="G3852" s="74"/>
      <c r="H3852" s="74"/>
      <c r="I3852" s="54"/>
      <c r="J3852" s="50"/>
      <c r="K3852" s="54"/>
      <c r="L3852" s="55"/>
      <c r="M3852" s="75"/>
      <c r="N3852" s="75"/>
      <c r="O3852" s="74"/>
      <c r="P3852" s="74"/>
      <c r="Q3852" s="57">
        <f t="shared" si="1402"/>
        <v>0</v>
      </c>
      <c r="R3852" s="74"/>
      <c r="S3852" s="53">
        <f t="shared" si="1403"/>
        <v>0</v>
      </c>
      <c r="T3852" s="58"/>
      <c r="U3852" s="58"/>
      <c r="V3852" s="53">
        <f t="shared" si="1404"/>
        <v>0</v>
      </c>
      <c r="W3852" s="75"/>
      <c r="X3852" s="76"/>
    </row>
    <row r="3853" spans="1:24" s="77" customFormat="1" ht="15.75" x14ac:dyDescent="0.25">
      <c r="A3853" s="72" t="s">
        <v>303</v>
      </c>
      <c r="B3853" s="33" t="s">
        <v>333</v>
      </c>
      <c r="C3853" s="78" t="s">
        <v>180</v>
      </c>
      <c r="D3853" s="43" t="s">
        <v>181</v>
      </c>
      <c r="E3853" s="74"/>
      <c r="F3853" s="74"/>
      <c r="G3853" s="74"/>
      <c r="H3853" s="74"/>
      <c r="I3853" s="54"/>
      <c r="J3853" s="50"/>
      <c r="K3853" s="54"/>
      <c r="L3853" s="55"/>
      <c r="M3853" s="75"/>
      <c r="N3853" s="75"/>
      <c r="O3853" s="74"/>
      <c r="P3853" s="74"/>
      <c r="Q3853" s="57">
        <f t="shared" si="1402"/>
        <v>0</v>
      </c>
      <c r="R3853" s="74"/>
      <c r="S3853" s="53">
        <f t="shared" si="1403"/>
        <v>0</v>
      </c>
      <c r="T3853" s="58"/>
      <c r="U3853" s="58"/>
      <c r="V3853" s="53">
        <f t="shared" si="1404"/>
        <v>0</v>
      </c>
      <c r="W3853" s="75"/>
      <c r="X3853" s="76"/>
    </row>
    <row r="3854" spans="1:24" s="77" customFormat="1" ht="31.5" x14ac:dyDescent="0.25">
      <c r="A3854" s="72" t="s">
        <v>303</v>
      </c>
      <c r="B3854" s="33" t="s">
        <v>333</v>
      </c>
      <c r="C3854" s="78" t="s">
        <v>137</v>
      </c>
      <c r="D3854" s="43" t="s">
        <v>160</v>
      </c>
      <c r="E3854" s="74"/>
      <c r="F3854" s="74"/>
      <c r="G3854" s="74"/>
      <c r="H3854" s="74"/>
      <c r="I3854" s="54"/>
      <c r="J3854" s="50"/>
      <c r="K3854" s="54"/>
      <c r="L3854" s="55"/>
      <c r="M3854" s="75"/>
      <c r="N3854" s="75"/>
      <c r="O3854" s="74"/>
      <c r="P3854" s="74"/>
      <c r="Q3854" s="57">
        <f t="shared" si="1402"/>
        <v>0</v>
      </c>
      <c r="R3854" s="74"/>
      <c r="S3854" s="53">
        <f t="shared" si="1403"/>
        <v>0</v>
      </c>
      <c r="T3854" s="58"/>
      <c r="U3854" s="58"/>
      <c r="V3854" s="53">
        <f t="shared" si="1404"/>
        <v>0</v>
      </c>
      <c r="W3854" s="75"/>
      <c r="X3854" s="76"/>
    </row>
    <row r="3855" spans="1:24" s="77" customFormat="1" ht="15.75" x14ac:dyDescent="0.25">
      <c r="A3855" s="72" t="s">
        <v>303</v>
      </c>
      <c r="B3855" s="33" t="s">
        <v>333</v>
      </c>
      <c r="C3855" s="78" t="s">
        <v>127</v>
      </c>
      <c r="D3855" s="43" t="s">
        <v>161</v>
      </c>
      <c r="E3855" s="74"/>
      <c r="F3855" s="74"/>
      <c r="G3855" s="74"/>
      <c r="H3855" s="74"/>
      <c r="I3855" s="54"/>
      <c r="J3855" s="50"/>
      <c r="K3855" s="54"/>
      <c r="L3855" s="55"/>
      <c r="M3855" s="75"/>
      <c r="N3855" s="75"/>
      <c r="O3855" s="74"/>
      <c r="P3855" s="74"/>
      <c r="Q3855" s="57">
        <f t="shared" si="1402"/>
        <v>0</v>
      </c>
      <c r="R3855" s="74"/>
      <c r="S3855" s="53">
        <f t="shared" si="1403"/>
        <v>0</v>
      </c>
      <c r="T3855" s="58"/>
      <c r="U3855" s="58"/>
      <c r="V3855" s="53">
        <f t="shared" si="1404"/>
        <v>0</v>
      </c>
      <c r="W3855" s="75"/>
      <c r="X3855" s="76"/>
    </row>
    <row r="3856" spans="1:24" s="77" customFormat="1" ht="31.5" x14ac:dyDescent="0.25">
      <c r="A3856" s="72" t="s">
        <v>303</v>
      </c>
      <c r="B3856" s="33" t="s">
        <v>333</v>
      </c>
      <c r="C3856" s="78" t="s">
        <v>126</v>
      </c>
      <c r="D3856" s="43" t="s">
        <v>162</v>
      </c>
      <c r="E3856" s="74"/>
      <c r="F3856" s="74"/>
      <c r="G3856" s="74"/>
      <c r="H3856" s="74"/>
      <c r="I3856" s="54"/>
      <c r="J3856" s="50"/>
      <c r="K3856" s="54"/>
      <c r="L3856" s="55"/>
      <c r="M3856" s="75"/>
      <c r="N3856" s="75"/>
      <c r="O3856" s="74"/>
      <c r="P3856" s="74"/>
      <c r="Q3856" s="57">
        <f t="shared" si="1402"/>
        <v>0</v>
      </c>
      <c r="R3856" s="74"/>
      <c r="S3856" s="53">
        <f t="shared" si="1403"/>
        <v>0</v>
      </c>
      <c r="T3856" s="58"/>
      <c r="U3856" s="58"/>
      <c r="V3856" s="53">
        <f t="shared" si="1404"/>
        <v>0</v>
      </c>
      <c r="W3856" s="75"/>
      <c r="X3856" s="76"/>
    </row>
    <row r="3857" spans="1:24" s="77" customFormat="1" ht="15.75" x14ac:dyDescent="0.25">
      <c r="A3857" s="72" t="s">
        <v>303</v>
      </c>
      <c r="B3857" s="33" t="s">
        <v>333</v>
      </c>
      <c r="C3857" s="78" t="s">
        <v>122</v>
      </c>
      <c r="D3857" s="43" t="s">
        <v>163</v>
      </c>
      <c r="E3857" s="74"/>
      <c r="F3857" s="74"/>
      <c r="G3857" s="74"/>
      <c r="H3857" s="74"/>
      <c r="I3857" s="54"/>
      <c r="J3857" s="50"/>
      <c r="K3857" s="54"/>
      <c r="L3857" s="55"/>
      <c r="M3857" s="75"/>
      <c r="N3857" s="75"/>
      <c r="O3857" s="74"/>
      <c r="P3857" s="74"/>
      <c r="Q3857" s="57">
        <f t="shared" si="1402"/>
        <v>0</v>
      </c>
      <c r="R3857" s="74"/>
      <c r="S3857" s="53">
        <f t="shared" si="1403"/>
        <v>0</v>
      </c>
      <c r="T3857" s="58"/>
      <c r="U3857" s="58"/>
      <c r="V3857" s="53">
        <f t="shared" si="1404"/>
        <v>0</v>
      </c>
      <c r="W3857" s="75"/>
      <c r="X3857" s="76"/>
    </row>
    <row r="3858" spans="1:24" s="77" customFormat="1" ht="15.75" x14ac:dyDescent="0.25">
      <c r="A3858" s="72" t="s">
        <v>303</v>
      </c>
      <c r="B3858" s="33" t="s">
        <v>333</v>
      </c>
      <c r="C3858" s="78" t="s">
        <v>123</v>
      </c>
      <c r="D3858" s="43" t="s">
        <v>164</v>
      </c>
      <c r="E3858" s="74"/>
      <c r="F3858" s="74"/>
      <c r="G3858" s="74"/>
      <c r="H3858" s="74"/>
      <c r="I3858" s="54"/>
      <c r="J3858" s="50"/>
      <c r="K3858" s="54"/>
      <c r="L3858" s="55"/>
      <c r="M3858" s="75"/>
      <c r="N3858" s="75"/>
      <c r="O3858" s="74"/>
      <c r="P3858" s="74"/>
      <c r="Q3858" s="57">
        <f t="shared" si="1402"/>
        <v>0</v>
      </c>
      <c r="R3858" s="74"/>
      <c r="S3858" s="53">
        <f t="shared" si="1403"/>
        <v>0</v>
      </c>
      <c r="T3858" s="58"/>
      <c r="U3858" s="58"/>
      <c r="V3858" s="53">
        <f t="shared" si="1404"/>
        <v>0</v>
      </c>
      <c r="W3858" s="75"/>
      <c r="X3858" s="76"/>
    </row>
    <row r="3859" spans="1:24" s="77" customFormat="1" ht="15.75" x14ac:dyDescent="0.25">
      <c r="A3859" s="72" t="s">
        <v>303</v>
      </c>
      <c r="B3859" s="33" t="s">
        <v>333</v>
      </c>
      <c r="C3859" s="78" t="s">
        <v>182</v>
      </c>
      <c r="D3859" s="43" t="s">
        <v>183</v>
      </c>
      <c r="E3859" s="74"/>
      <c r="F3859" s="74"/>
      <c r="G3859" s="74"/>
      <c r="H3859" s="74"/>
      <c r="I3859" s="54"/>
      <c r="J3859" s="50"/>
      <c r="K3859" s="54"/>
      <c r="L3859" s="55"/>
      <c r="M3859" s="75"/>
      <c r="N3859" s="75"/>
      <c r="O3859" s="74"/>
      <c r="P3859" s="74"/>
      <c r="Q3859" s="57">
        <f t="shared" si="1402"/>
        <v>0</v>
      </c>
      <c r="R3859" s="74"/>
      <c r="S3859" s="53">
        <f t="shared" si="1403"/>
        <v>0</v>
      </c>
      <c r="T3859" s="58"/>
      <c r="U3859" s="58"/>
      <c r="V3859" s="53">
        <f t="shared" si="1404"/>
        <v>0</v>
      </c>
      <c r="W3859" s="75"/>
      <c r="X3859" s="76"/>
    </row>
    <row r="3860" spans="1:24" s="77" customFormat="1" ht="15.75" x14ac:dyDescent="0.25">
      <c r="A3860" s="72" t="s">
        <v>303</v>
      </c>
      <c r="B3860" s="33" t="s">
        <v>333</v>
      </c>
      <c r="C3860" s="78" t="s">
        <v>184</v>
      </c>
      <c r="D3860" s="43" t="s">
        <v>185</v>
      </c>
      <c r="E3860" s="74"/>
      <c r="F3860" s="74"/>
      <c r="G3860" s="74"/>
      <c r="H3860" s="74"/>
      <c r="I3860" s="54"/>
      <c r="J3860" s="50"/>
      <c r="K3860" s="54"/>
      <c r="L3860" s="55"/>
      <c r="M3860" s="75"/>
      <c r="N3860" s="75"/>
      <c r="O3860" s="74"/>
      <c r="P3860" s="74"/>
      <c r="Q3860" s="57">
        <f t="shared" si="1402"/>
        <v>0</v>
      </c>
      <c r="R3860" s="74"/>
      <c r="S3860" s="53">
        <f t="shared" si="1403"/>
        <v>0</v>
      </c>
      <c r="T3860" s="58"/>
      <c r="U3860" s="58"/>
      <c r="V3860" s="53">
        <f t="shared" si="1404"/>
        <v>0</v>
      </c>
      <c r="W3860" s="75"/>
      <c r="X3860" s="76"/>
    </row>
    <row r="3861" spans="1:24" s="77" customFormat="1" ht="15.75" x14ac:dyDescent="0.25">
      <c r="A3861" s="72" t="s">
        <v>303</v>
      </c>
      <c r="B3861" s="33" t="s">
        <v>333</v>
      </c>
      <c r="C3861" s="78" t="s">
        <v>186</v>
      </c>
      <c r="D3861" s="43" t="s">
        <v>187</v>
      </c>
      <c r="E3861" s="74"/>
      <c r="F3861" s="74"/>
      <c r="G3861" s="74"/>
      <c r="H3861" s="74"/>
      <c r="I3861" s="54"/>
      <c r="J3861" s="50"/>
      <c r="K3861" s="54"/>
      <c r="L3861" s="55"/>
      <c r="M3861" s="75"/>
      <c r="N3861" s="75"/>
      <c r="O3861" s="74"/>
      <c r="P3861" s="74"/>
      <c r="Q3861" s="57">
        <f t="shared" si="1402"/>
        <v>0</v>
      </c>
      <c r="R3861" s="74"/>
      <c r="S3861" s="53">
        <f t="shared" si="1403"/>
        <v>0</v>
      </c>
      <c r="T3861" s="58"/>
      <c r="U3861" s="58"/>
      <c r="V3861" s="53">
        <f t="shared" si="1404"/>
        <v>0</v>
      </c>
      <c r="W3861" s="75"/>
      <c r="X3861" s="76"/>
    </row>
    <row r="3862" spans="1:24" s="77" customFormat="1" ht="31.5" x14ac:dyDescent="0.25">
      <c r="A3862" s="72" t="s">
        <v>303</v>
      </c>
      <c r="B3862" s="33" t="s">
        <v>333</v>
      </c>
      <c r="C3862" s="78" t="s">
        <v>188</v>
      </c>
      <c r="D3862" s="43" t="s">
        <v>189</v>
      </c>
      <c r="E3862" s="74"/>
      <c r="F3862" s="74"/>
      <c r="G3862" s="74"/>
      <c r="H3862" s="74"/>
      <c r="I3862" s="54"/>
      <c r="J3862" s="50"/>
      <c r="K3862" s="54"/>
      <c r="L3862" s="55"/>
      <c r="M3862" s="75"/>
      <c r="N3862" s="75"/>
      <c r="O3862" s="74"/>
      <c r="P3862" s="74"/>
      <c r="Q3862" s="57">
        <f t="shared" si="1402"/>
        <v>0</v>
      </c>
      <c r="R3862" s="74"/>
      <c r="S3862" s="53">
        <f t="shared" si="1403"/>
        <v>0</v>
      </c>
      <c r="T3862" s="58"/>
      <c r="U3862" s="58"/>
      <c r="V3862" s="53">
        <f t="shared" si="1404"/>
        <v>0</v>
      </c>
      <c r="W3862" s="75"/>
      <c r="X3862" s="76"/>
    </row>
    <row r="3863" spans="1:24" s="77" customFormat="1" ht="15.75" x14ac:dyDescent="0.25">
      <c r="A3863" s="72" t="s">
        <v>303</v>
      </c>
      <c r="B3863" s="33" t="s">
        <v>333</v>
      </c>
      <c r="C3863" s="78" t="s">
        <v>124</v>
      </c>
      <c r="D3863" s="43" t="s">
        <v>165</v>
      </c>
      <c r="E3863" s="74"/>
      <c r="F3863" s="74"/>
      <c r="G3863" s="74"/>
      <c r="H3863" s="74"/>
      <c r="I3863" s="54"/>
      <c r="J3863" s="50"/>
      <c r="K3863" s="54"/>
      <c r="L3863" s="55"/>
      <c r="M3863" s="75"/>
      <c r="N3863" s="75"/>
      <c r="O3863" s="74"/>
      <c r="P3863" s="74"/>
      <c r="Q3863" s="57">
        <f t="shared" si="1402"/>
        <v>0</v>
      </c>
      <c r="R3863" s="74"/>
      <c r="S3863" s="53">
        <f t="shared" si="1403"/>
        <v>0</v>
      </c>
      <c r="T3863" s="58"/>
      <c r="U3863" s="58"/>
      <c r="V3863" s="53">
        <f t="shared" si="1404"/>
        <v>0</v>
      </c>
      <c r="W3863" s="75"/>
      <c r="X3863" s="76"/>
    </row>
    <row r="3864" spans="1:24" s="77" customFormat="1" ht="15.75" x14ac:dyDescent="0.25">
      <c r="A3864" s="72" t="s">
        <v>303</v>
      </c>
      <c r="B3864" s="33" t="s">
        <v>333</v>
      </c>
      <c r="C3864" s="78" t="s">
        <v>125</v>
      </c>
      <c r="D3864" s="43" t="s">
        <v>166</v>
      </c>
      <c r="E3864" s="74"/>
      <c r="F3864" s="74"/>
      <c r="G3864" s="74"/>
      <c r="H3864" s="74"/>
      <c r="I3864" s="54"/>
      <c r="J3864" s="50"/>
      <c r="K3864" s="54"/>
      <c r="L3864" s="55"/>
      <c r="M3864" s="75"/>
      <c r="N3864" s="75"/>
      <c r="O3864" s="74"/>
      <c r="P3864" s="74"/>
      <c r="Q3864" s="57">
        <f t="shared" si="1402"/>
        <v>0</v>
      </c>
      <c r="R3864" s="74"/>
      <c r="S3864" s="53">
        <f t="shared" si="1403"/>
        <v>0</v>
      </c>
      <c r="T3864" s="58"/>
      <c r="U3864" s="58"/>
      <c r="V3864" s="53">
        <f t="shared" si="1404"/>
        <v>0</v>
      </c>
      <c r="W3864" s="75"/>
      <c r="X3864" s="76"/>
    </row>
    <row r="3865" spans="1:24" s="77" customFormat="1" ht="47.25" x14ac:dyDescent="0.25">
      <c r="A3865" s="72" t="s">
        <v>303</v>
      </c>
      <c r="B3865" s="33" t="s">
        <v>333</v>
      </c>
      <c r="C3865" s="78" t="s">
        <v>34</v>
      </c>
      <c r="D3865" s="43" t="s">
        <v>167</v>
      </c>
      <c r="E3865" s="74"/>
      <c r="F3865" s="74"/>
      <c r="G3865" s="74"/>
      <c r="H3865" s="74"/>
      <c r="I3865" s="54"/>
      <c r="J3865" s="50"/>
      <c r="K3865" s="54"/>
      <c r="L3865" s="55"/>
      <c r="M3865" s="75"/>
      <c r="N3865" s="75"/>
      <c r="O3865" s="74"/>
      <c r="P3865" s="74"/>
      <c r="Q3865" s="57">
        <f t="shared" si="1402"/>
        <v>0</v>
      </c>
      <c r="R3865" s="74"/>
      <c r="S3865" s="53">
        <f t="shared" si="1403"/>
        <v>0</v>
      </c>
      <c r="T3865" s="58"/>
      <c r="U3865" s="58"/>
      <c r="V3865" s="53">
        <f t="shared" si="1404"/>
        <v>0</v>
      </c>
      <c r="W3865" s="75"/>
      <c r="X3865" s="76"/>
    </row>
    <row r="3866" spans="1:24" s="77" customFormat="1" ht="15.75" x14ac:dyDescent="0.25">
      <c r="A3866" s="72" t="s">
        <v>303</v>
      </c>
      <c r="B3866" s="33" t="s">
        <v>333</v>
      </c>
      <c r="C3866" s="78" t="s">
        <v>35</v>
      </c>
      <c r="D3866" s="43" t="s">
        <v>168</v>
      </c>
      <c r="E3866" s="74"/>
      <c r="F3866" s="74"/>
      <c r="G3866" s="74"/>
      <c r="H3866" s="74"/>
      <c r="I3866" s="54"/>
      <c r="J3866" s="50"/>
      <c r="K3866" s="54"/>
      <c r="L3866" s="55"/>
      <c r="M3866" s="75"/>
      <c r="N3866" s="75"/>
      <c r="O3866" s="74"/>
      <c r="P3866" s="74"/>
      <c r="Q3866" s="57">
        <f t="shared" ref="Q3866:Q3886" si="1405">O3866-P3866</f>
        <v>0</v>
      </c>
      <c r="R3866" s="74"/>
      <c r="S3866" s="53">
        <f t="shared" ref="S3866:S3886" si="1406">ROUND(R3866/12*3,0)</f>
        <v>0</v>
      </c>
      <c r="T3866" s="58"/>
      <c r="U3866" s="58"/>
      <c r="V3866" s="53">
        <f t="shared" ref="V3866:V3886" si="1407">T3866-U3866</f>
        <v>0</v>
      </c>
      <c r="W3866" s="75"/>
      <c r="X3866" s="76"/>
    </row>
    <row r="3867" spans="1:24" s="77" customFormat="1" ht="31.5" x14ac:dyDescent="0.25">
      <c r="A3867" s="72" t="s">
        <v>303</v>
      </c>
      <c r="B3867" s="33" t="s">
        <v>333</v>
      </c>
      <c r="C3867" s="78" t="s">
        <v>36</v>
      </c>
      <c r="D3867" s="43" t="s">
        <v>190</v>
      </c>
      <c r="E3867" s="74"/>
      <c r="F3867" s="74"/>
      <c r="G3867" s="74"/>
      <c r="H3867" s="74"/>
      <c r="I3867" s="54"/>
      <c r="J3867" s="50"/>
      <c r="K3867" s="54"/>
      <c r="L3867" s="55"/>
      <c r="M3867" s="75"/>
      <c r="N3867" s="75"/>
      <c r="O3867" s="74"/>
      <c r="P3867" s="74"/>
      <c r="Q3867" s="57">
        <f t="shared" si="1405"/>
        <v>0</v>
      </c>
      <c r="R3867" s="74"/>
      <c r="S3867" s="53">
        <f t="shared" si="1406"/>
        <v>0</v>
      </c>
      <c r="T3867" s="58"/>
      <c r="U3867" s="58"/>
      <c r="V3867" s="53">
        <f t="shared" si="1407"/>
        <v>0</v>
      </c>
      <c r="W3867" s="75"/>
      <c r="X3867" s="76"/>
    </row>
    <row r="3868" spans="1:24" s="77" customFormat="1" ht="31.5" x14ac:dyDescent="0.25">
      <c r="A3868" s="72" t="s">
        <v>303</v>
      </c>
      <c r="B3868" s="33" t="s">
        <v>333</v>
      </c>
      <c r="C3868" s="78" t="s">
        <v>37</v>
      </c>
      <c r="D3868" s="43" t="s">
        <v>191</v>
      </c>
      <c r="E3868" s="74"/>
      <c r="F3868" s="74"/>
      <c r="G3868" s="74"/>
      <c r="H3868" s="74"/>
      <c r="I3868" s="54"/>
      <c r="J3868" s="50"/>
      <c r="K3868" s="54"/>
      <c r="L3868" s="55"/>
      <c r="M3868" s="75"/>
      <c r="N3868" s="75"/>
      <c r="O3868" s="74"/>
      <c r="P3868" s="74"/>
      <c r="Q3868" s="57">
        <f t="shared" si="1405"/>
        <v>0</v>
      </c>
      <c r="R3868" s="74"/>
      <c r="S3868" s="53">
        <f t="shared" si="1406"/>
        <v>0</v>
      </c>
      <c r="T3868" s="58"/>
      <c r="U3868" s="58"/>
      <c r="V3868" s="53">
        <f t="shared" si="1407"/>
        <v>0</v>
      </c>
      <c r="W3868" s="75"/>
      <c r="X3868" s="76"/>
    </row>
    <row r="3869" spans="1:24" s="77" customFormat="1" ht="31.5" x14ac:dyDescent="0.25">
      <c r="A3869" s="72" t="s">
        <v>303</v>
      </c>
      <c r="B3869" s="33" t="s">
        <v>333</v>
      </c>
      <c r="C3869" s="78" t="s">
        <v>38</v>
      </c>
      <c r="D3869" s="43" t="s">
        <v>169</v>
      </c>
      <c r="E3869" s="74"/>
      <c r="F3869" s="74"/>
      <c r="G3869" s="74"/>
      <c r="H3869" s="74"/>
      <c r="I3869" s="54"/>
      <c r="J3869" s="50"/>
      <c r="K3869" s="54"/>
      <c r="L3869" s="55"/>
      <c r="M3869" s="75"/>
      <c r="N3869" s="75"/>
      <c r="O3869" s="74"/>
      <c r="P3869" s="74"/>
      <c r="Q3869" s="57">
        <f t="shared" si="1405"/>
        <v>0</v>
      </c>
      <c r="R3869" s="74"/>
      <c r="S3869" s="53">
        <f t="shared" si="1406"/>
        <v>0</v>
      </c>
      <c r="T3869" s="58"/>
      <c r="U3869" s="58"/>
      <c r="V3869" s="53">
        <f t="shared" si="1407"/>
        <v>0</v>
      </c>
      <c r="W3869" s="75"/>
      <c r="X3869" s="76"/>
    </row>
    <row r="3870" spans="1:24" s="77" customFormat="1" ht="15.75" x14ac:dyDescent="0.25">
      <c r="A3870" s="72" t="s">
        <v>303</v>
      </c>
      <c r="B3870" s="33" t="s">
        <v>333</v>
      </c>
      <c r="C3870" s="78" t="s">
        <v>39</v>
      </c>
      <c r="D3870" s="43" t="s">
        <v>170</v>
      </c>
      <c r="E3870" s="74"/>
      <c r="F3870" s="74"/>
      <c r="G3870" s="74"/>
      <c r="H3870" s="74"/>
      <c r="I3870" s="54"/>
      <c r="J3870" s="50"/>
      <c r="K3870" s="54"/>
      <c r="L3870" s="55"/>
      <c r="M3870" s="75"/>
      <c r="N3870" s="75"/>
      <c r="O3870" s="74"/>
      <c r="P3870" s="74"/>
      <c r="Q3870" s="57">
        <f t="shared" si="1405"/>
        <v>0</v>
      </c>
      <c r="R3870" s="74"/>
      <c r="S3870" s="53">
        <f t="shared" si="1406"/>
        <v>0</v>
      </c>
      <c r="T3870" s="58"/>
      <c r="U3870" s="58"/>
      <c r="V3870" s="53">
        <f t="shared" si="1407"/>
        <v>0</v>
      </c>
      <c r="W3870" s="75"/>
      <c r="X3870" s="76"/>
    </row>
    <row r="3871" spans="1:24" s="77" customFormat="1" ht="47.25" x14ac:dyDescent="0.25">
      <c r="A3871" s="72" t="s">
        <v>303</v>
      </c>
      <c r="B3871" s="33" t="s">
        <v>333</v>
      </c>
      <c r="C3871" s="78" t="s">
        <v>40</v>
      </c>
      <c r="D3871" s="43" t="s">
        <v>172</v>
      </c>
      <c r="E3871" s="74"/>
      <c r="F3871" s="74"/>
      <c r="G3871" s="74"/>
      <c r="H3871" s="74"/>
      <c r="I3871" s="54"/>
      <c r="J3871" s="50"/>
      <c r="K3871" s="54"/>
      <c r="L3871" s="55"/>
      <c r="M3871" s="75"/>
      <c r="N3871" s="75"/>
      <c r="O3871" s="74"/>
      <c r="P3871" s="74"/>
      <c r="Q3871" s="57">
        <f t="shared" si="1405"/>
        <v>0</v>
      </c>
      <c r="R3871" s="74"/>
      <c r="S3871" s="53">
        <f t="shared" si="1406"/>
        <v>0</v>
      </c>
      <c r="T3871" s="58"/>
      <c r="U3871" s="58"/>
      <c r="V3871" s="53">
        <f t="shared" si="1407"/>
        <v>0</v>
      </c>
      <c r="W3871" s="75"/>
      <c r="X3871" s="76"/>
    </row>
    <row r="3872" spans="1:24" s="77" customFormat="1" ht="15.75" x14ac:dyDescent="0.25">
      <c r="A3872" s="72" t="s">
        <v>303</v>
      </c>
      <c r="B3872" s="33" t="s">
        <v>333</v>
      </c>
      <c r="C3872" s="78" t="s">
        <v>41</v>
      </c>
      <c r="D3872" s="43" t="s">
        <v>171</v>
      </c>
      <c r="E3872" s="74"/>
      <c r="F3872" s="74"/>
      <c r="G3872" s="74"/>
      <c r="H3872" s="74"/>
      <c r="I3872" s="54"/>
      <c r="J3872" s="50"/>
      <c r="K3872" s="54"/>
      <c r="L3872" s="55"/>
      <c r="M3872" s="75"/>
      <c r="N3872" s="75"/>
      <c r="O3872" s="74"/>
      <c r="P3872" s="74"/>
      <c r="Q3872" s="57">
        <f t="shared" si="1405"/>
        <v>0</v>
      </c>
      <c r="R3872" s="74"/>
      <c r="S3872" s="53">
        <f t="shared" si="1406"/>
        <v>0</v>
      </c>
      <c r="T3872" s="58"/>
      <c r="U3872" s="58"/>
      <c r="V3872" s="53">
        <f t="shared" si="1407"/>
        <v>0</v>
      </c>
      <c r="W3872" s="75"/>
      <c r="X3872" s="76"/>
    </row>
    <row r="3873" spans="1:26" s="77" customFormat="1" ht="15.75" x14ac:dyDescent="0.25">
      <c r="A3873" s="72" t="s">
        <v>303</v>
      </c>
      <c r="B3873" s="33" t="s">
        <v>333</v>
      </c>
      <c r="C3873" s="78" t="s">
        <v>42</v>
      </c>
      <c r="D3873" s="43" t="s">
        <v>192</v>
      </c>
      <c r="E3873" s="74"/>
      <c r="F3873" s="74"/>
      <c r="G3873" s="74"/>
      <c r="H3873" s="74"/>
      <c r="I3873" s="54"/>
      <c r="J3873" s="50"/>
      <c r="K3873" s="54"/>
      <c r="L3873" s="55"/>
      <c r="M3873" s="75"/>
      <c r="N3873" s="75"/>
      <c r="O3873" s="74"/>
      <c r="P3873" s="74"/>
      <c r="Q3873" s="57">
        <f t="shared" si="1405"/>
        <v>0</v>
      </c>
      <c r="R3873" s="74"/>
      <c r="S3873" s="53">
        <f t="shared" si="1406"/>
        <v>0</v>
      </c>
      <c r="T3873" s="58"/>
      <c r="U3873" s="58"/>
      <c r="V3873" s="53">
        <f t="shared" si="1407"/>
        <v>0</v>
      </c>
      <c r="W3873" s="75"/>
      <c r="X3873" s="76"/>
    </row>
    <row r="3874" spans="1:26" s="77" customFormat="1" ht="15.75" x14ac:dyDescent="0.25">
      <c r="A3874" s="72" t="s">
        <v>303</v>
      </c>
      <c r="B3874" s="33" t="s">
        <v>333</v>
      </c>
      <c r="C3874" s="78" t="s">
        <v>43</v>
      </c>
      <c r="D3874" s="43" t="s">
        <v>193</v>
      </c>
      <c r="E3874" s="74"/>
      <c r="F3874" s="74"/>
      <c r="G3874" s="74"/>
      <c r="H3874" s="74"/>
      <c r="I3874" s="54"/>
      <c r="J3874" s="50"/>
      <c r="K3874" s="54"/>
      <c r="L3874" s="55"/>
      <c r="M3874" s="75"/>
      <c r="N3874" s="75"/>
      <c r="O3874" s="74"/>
      <c r="P3874" s="74"/>
      <c r="Q3874" s="57">
        <f t="shared" si="1405"/>
        <v>0</v>
      </c>
      <c r="R3874" s="74"/>
      <c r="S3874" s="53">
        <f t="shared" si="1406"/>
        <v>0</v>
      </c>
      <c r="T3874" s="58"/>
      <c r="U3874" s="58"/>
      <c r="V3874" s="53">
        <f t="shared" si="1407"/>
        <v>0</v>
      </c>
      <c r="W3874" s="75"/>
      <c r="X3874" s="76"/>
    </row>
    <row r="3875" spans="1:26" s="77" customFormat="1" ht="15.75" x14ac:dyDescent="0.25">
      <c r="A3875" s="72" t="s">
        <v>303</v>
      </c>
      <c r="B3875" s="33" t="s">
        <v>333</v>
      </c>
      <c r="C3875" s="78" t="s">
        <v>44</v>
      </c>
      <c r="D3875" s="43" t="s">
        <v>173</v>
      </c>
      <c r="E3875" s="74"/>
      <c r="F3875" s="74"/>
      <c r="G3875" s="74"/>
      <c r="H3875" s="74"/>
      <c r="I3875" s="54"/>
      <c r="J3875" s="50"/>
      <c r="K3875" s="54"/>
      <c r="L3875" s="55"/>
      <c r="M3875" s="75"/>
      <c r="N3875" s="75"/>
      <c r="O3875" s="74"/>
      <c r="P3875" s="74"/>
      <c r="Q3875" s="57">
        <f t="shared" si="1405"/>
        <v>0</v>
      </c>
      <c r="R3875" s="74"/>
      <c r="S3875" s="53">
        <f t="shared" si="1406"/>
        <v>0</v>
      </c>
      <c r="T3875" s="58"/>
      <c r="U3875" s="58"/>
      <c r="V3875" s="53">
        <f t="shared" si="1407"/>
        <v>0</v>
      </c>
      <c r="W3875" s="75"/>
      <c r="X3875" s="76"/>
    </row>
    <row r="3876" spans="1:26" s="77" customFormat="1" ht="15.75" x14ac:dyDescent="0.25">
      <c r="A3876" s="72" t="s">
        <v>303</v>
      </c>
      <c r="B3876" s="33" t="s">
        <v>333</v>
      </c>
      <c r="C3876" s="78" t="s">
        <v>45</v>
      </c>
      <c r="D3876" s="43" t="s">
        <v>187</v>
      </c>
      <c r="E3876" s="74"/>
      <c r="F3876" s="74"/>
      <c r="G3876" s="74"/>
      <c r="H3876" s="74"/>
      <c r="I3876" s="54"/>
      <c r="J3876" s="50"/>
      <c r="K3876" s="54"/>
      <c r="L3876" s="55"/>
      <c r="M3876" s="75"/>
      <c r="N3876" s="75"/>
      <c r="O3876" s="74"/>
      <c r="P3876" s="74"/>
      <c r="Q3876" s="57">
        <f t="shared" si="1405"/>
        <v>0</v>
      </c>
      <c r="R3876" s="74"/>
      <c r="S3876" s="53">
        <f t="shared" si="1406"/>
        <v>0</v>
      </c>
      <c r="T3876" s="58"/>
      <c r="U3876" s="58"/>
      <c r="V3876" s="53">
        <f t="shared" si="1407"/>
        <v>0</v>
      </c>
      <c r="W3876" s="75"/>
      <c r="X3876" s="76"/>
    </row>
    <row r="3877" spans="1:26" s="77" customFormat="1" ht="15.75" x14ac:dyDescent="0.25">
      <c r="A3877" s="72" t="s">
        <v>303</v>
      </c>
      <c r="B3877" s="33" t="s">
        <v>333</v>
      </c>
      <c r="C3877" s="78" t="s">
        <v>46</v>
      </c>
      <c r="D3877" s="43" t="s">
        <v>194</v>
      </c>
      <c r="E3877" s="74"/>
      <c r="F3877" s="74"/>
      <c r="G3877" s="74"/>
      <c r="H3877" s="74"/>
      <c r="I3877" s="54"/>
      <c r="J3877" s="50"/>
      <c r="K3877" s="54"/>
      <c r="L3877" s="55"/>
      <c r="M3877" s="75"/>
      <c r="N3877" s="75"/>
      <c r="O3877" s="74"/>
      <c r="P3877" s="74"/>
      <c r="Q3877" s="57">
        <f t="shared" si="1405"/>
        <v>0</v>
      </c>
      <c r="R3877" s="74"/>
      <c r="S3877" s="53">
        <f t="shared" si="1406"/>
        <v>0</v>
      </c>
      <c r="T3877" s="58"/>
      <c r="U3877" s="58"/>
      <c r="V3877" s="53">
        <f t="shared" si="1407"/>
        <v>0</v>
      </c>
      <c r="W3877" s="75"/>
      <c r="X3877" s="76"/>
    </row>
    <row r="3878" spans="1:26" s="77" customFormat="1" ht="15.75" x14ac:dyDescent="0.25">
      <c r="A3878" s="72" t="s">
        <v>303</v>
      </c>
      <c r="B3878" s="33" t="s">
        <v>333</v>
      </c>
      <c r="C3878" s="78" t="s">
        <v>47</v>
      </c>
      <c r="D3878" s="43" t="s">
        <v>121</v>
      </c>
      <c r="E3878" s="74"/>
      <c r="F3878" s="74"/>
      <c r="G3878" s="74"/>
      <c r="H3878" s="74"/>
      <c r="I3878" s="54"/>
      <c r="J3878" s="50"/>
      <c r="K3878" s="54"/>
      <c r="L3878" s="55"/>
      <c r="M3878" s="75"/>
      <c r="N3878" s="75"/>
      <c r="O3878" s="74"/>
      <c r="P3878" s="74"/>
      <c r="Q3878" s="57">
        <f t="shared" si="1405"/>
        <v>0</v>
      </c>
      <c r="R3878" s="74"/>
      <c r="S3878" s="53">
        <f t="shared" si="1406"/>
        <v>0</v>
      </c>
      <c r="T3878" s="58"/>
      <c r="U3878" s="58"/>
      <c r="V3878" s="53">
        <f t="shared" si="1407"/>
        <v>0</v>
      </c>
      <c r="W3878" s="75"/>
      <c r="X3878" s="76"/>
    </row>
    <row r="3879" spans="1:26" s="77" customFormat="1" ht="15.75" x14ac:dyDescent="0.25">
      <c r="A3879" s="72" t="s">
        <v>303</v>
      </c>
      <c r="B3879" s="33" t="s">
        <v>333</v>
      </c>
      <c r="C3879" s="78" t="s">
        <v>48</v>
      </c>
      <c r="D3879" s="43" t="s">
        <v>195</v>
      </c>
      <c r="E3879" s="74"/>
      <c r="F3879" s="74"/>
      <c r="G3879" s="74"/>
      <c r="H3879" s="74"/>
      <c r="I3879" s="54"/>
      <c r="J3879" s="50"/>
      <c r="K3879" s="54"/>
      <c r="L3879" s="55"/>
      <c r="M3879" s="75"/>
      <c r="N3879" s="75"/>
      <c r="O3879" s="74"/>
      <c r="P3879" s="74"/>
      <c r="Q3879" s="57">
        <f t="shared" si="1405"/>
        <v>0</v>
      </c>
      <c r="R3879" s="74"/>
      <c r="S3879" s="53">
        <f t="shared" si="1406"/>
        <v>0</v>
      </c>
      <c r="T3879" s="58"/>
      <c r="U3879" s="58"/>
      <c r="V3879" s="53">
        <f t="shared" si="1407"/>
        <v>0</v>
      </c>
      <c r="W3879" s="75"/>
      <c r="X3879" s="76"/>
    </row>
    <row r="3880" spans="1:26" s="77" customFormat="1" ht="31.5" x14ac:dyDescent="0.25">
      <c r="A3880" s="72" t="s">
        <v>303</v>
      </c>
      <c r="B3880" s="33" t="s">
        <v>333</v>
      </c>
      <c r="C3880" s="78" t="s">
        <v>128</v>
      </c>
      <c r="D3880" s="43" t="s">
        <v>118</v>
      </c>
      <c r="E3880" s="74"/>
      <c r="F3880" s="74"/>
      <c r="G3880" s="74"/>
      <c r="H3880" s="74"/>
      <c r="I3880" s="54"/>
      <c r="J3880" s="50"/>
      <c r="K3880" s="54"/>
      <c r="L3880" s="55"/>
      <c r="M3880" s="75"/>
      <c r="N3880" s="75"/>
      <c r="O3880" s="74"/>
      <c r="P3880" s="74"/>
      <c r="Q3880" s="57">
        <f t="shared" si="1405"/>
        <v>0</v>
      </c>
      <c r="R3880" s="74"/>
      <c r="S3880" s="53">
        <f t="shared" si="1406"/>
        <v>0</v>
      </c>
      <c r="T3880" s="58"/>
      <c r="U3880" s="58"/>
      <c r="V3880" s="53">
        <f t="shared" si="1407"/>
        <v>0</v>
      </c>
      <c r="W3880" s="75"/>
      <c r="X3880" s="76"/>
    </row>
    <row r="3881" spans="1:26" s="77" customFormat="1" ht="15.75" x14ac:dyDescent="0.25">
      <c r="A3881" s="72" t="s">
        <v>303</v>
      </c>
      <c r="B3881" s="33" t="s">
        <v>333</v>
      </c>
      <c r="C3881" s="78" t="s">
        <v>47</v>
      </c>
      <c r="D3881" s="43" t="s">
        <v>121</v>
      </c>
      <c r="E3881" s="74"/>
      <c r="F3881" s="74"/>
      <c r="G3881" s="74"/>
      <c r="H3881" s="74"/>
      <c r="I3881" s="54"/>
      <c r="J3881" s="50"/>
      <c r="K3881" s="54"/>
      <c r="L3881" s="55"/>
      <c r="M3881" s="75"/>
      <c r="N3881" s="75"/>
      <c r="O3881" s="74"/>
      <c r="P3881" s="74"/>
      <c r="Q3881" s="57">
        <f t="shared" si="1405"/>
        <v>0</v>
      </c>
      <c r="R3881" s="74"/>
      <c r="S3881" s="53">
        <f t="shared" si="1406"/>
        <v>0</v>
      </c>
      <c r="T3881" s="58"/>
      <c r="U3881" s="58"/>
      <c r="V3881" s="53">
        <f t="shared" si="1407"/>
        <v>0</v>
      </c>
      <c r="W3881" s="75"/>
      <c r="X3881" s="76"/>
    </row>
    <row r="3882" spans="1:26" s="77" customFormat="1" ht="31.5" x14ac:dyDescent="0.25">
      <c r="A3882" s="72" t="s">
        <v>303</v>
      </c>
      <c r="B3882" s="33" t="s">
        <v>333</v>
      </c>
      <c r="C3882" s="78" t="s">
        <v>49</v>
      </c>
      <c r="D3882" s="43" t="s">
        <v>196</v>
      </c>
      <c r="E3882" s="74"/>
      <c r="F3882" s="74"/>
      <c r="G3882" s="74"/>
      <c r="H3882" s="74"/>
      <c r="I3882" s="54"/>
      <c r="J3882" s="50"/>
      <c r="K3882" s="54"/>
      <c r="L3882" s="55"/>
      <c r="M3882" s="75"/>
      <c r="N3882" s="75"/>
      <c r="O3882" s="74"/>
      <c r="P3882" s="74"/>
      <c r="Q3882" s="57">
        <f t="shared" si="1405"/>
        <v>0</v>
      </c>
      <c r="R3882" s="74"/>
      <c r="S3882" s="53">
        <f t="shared" si="1406"/>
        <v>0</v>
      </c>
      <c r="T3882" s="58"/>
      <c r="U3882" s="58"/>
      <c r="V3882" s="53">
        <f t="shared" si="1407"/>
        <v>0</v>
      </c>
      <c r="W3882" s="75"/>
      <c r="X3882" s="76"/>
    </row>
    <row r="3883" spans="1:26" s="77" customFormat="1" ht="31.5" x14ac:dyDescent="0.25">
      <c r="A3883" s="72" t="s">
        <v>303</v>
      </c>
      <c r="B3883" s="33" t="s">
        <v>333</v>
      </c>
      <c r="C3883" s="78" t="s">
        <v>197</v>
      </c>
      <c r="D3883" s="43" t="s">
        <v>198</v>
      </c>
      <c r="E3883" s="74"/>
      <c r="F3883" s="74"/>
      <c r="G3883" s="74"/>
      <c r="H3883" s="74"/>
      <c r="I3883" s="54"/>
      <c r="J3883" s="50"/>
      <c r="K3883" s="54"/>
      <c r="L3883" s="55"/>
      <c r="M3883" s="75"/>
      <c r="N3883" s="75"/>
      <c r="O3883" s="74"/>
      <c r="P3883" s="74"/>
      <c r="Q3883" s="57">
        <f t="shared" si="1405"/>
        <v>0</v>
      </c>
      <c r="R3883" s="74"/>
      <c r="S3883" s="53">
        <f t="shared" si="1406"/>
        <v>0</v>
      </c>
      <c r="T3883" s="58"/>
      <c r="U3883" s="58"/>
      <c r="V3883" s="53">
        <f t="shared" si="1407"/>
        <v>0</v>
      </c>
      <c r="W3883" s="75"/>
      <c r="X3883" s="76"/>
    </row>
    <row r="3884" spans="1:26" s="77" customFormat="1" ht="47.25" x14ac:dyDescent="0.25">
      <c r="A3884" s="72" t="s">
        <v>303</v>
      </c>
      <c r="B3884" s="33" t="s">
        <v>333</v>
      </c>
      <c r="C3884" s="78" t="s">
        <v>199</v>
      </c>
      <c r="D3884" s="43" t="s">
        <v>200</v>
      </c>
      <c r="E3884" s="74"/>
      <c r="F3884" s="74"/>
      <c r="G3884" s="74"/>
      <c r="H3884" s="74"/>
      <c r="I3884" s="54"/>
      <c r="J3884" s="50"/>
      <c r="K3884" s="54"/>
      <c r="L3884" s="55"/>
      <c r="M3884" s="75"/>
      <c r="N3884" s="75"/>
      <c r="O3884" s="74"/>
      <c r="P3884" s="74"/>
      <c r="Q3884" s="57">
        <f t="shared" si="1405"/>
        <v>0</v>
      </c>
      <c r="R3884" s="74"/>
      <c r="S3884" s="53">
        <f t="shared" si="1406"/>
        <v>0</v>
      </c>
      <c r="T3884" s="58"/>
      <c r="U3884" s="58"/>
      <c r="V3884" s="53">
        <f t="shared" si="1407"/>
        <v>0</v>
      </c>
      <c r="W3884" s="75"/>
      <c r="X3884" s="76"/>
      <c r="Y3884" s="177"/>
      <c r="Z3884" s="177"/>
    </row>
    <row r="3885" spans="1:26" s="77" customFormat="1" ht="31.5" x14ac:dyDescent="0.25">
      <c r="A3885" s="72" t="s">
        <v>303</v>
      </c>
      <c r="B3885" s="33" t="s">
        <v>333</v>
      </c>
      <c r="C3885" s="78" t="s">
        <v>201</v>
      </c>
      <c r="D3885" s="43" t="s">
        <v>202</v>
      </c>
      <c r="E3885" s="74"/>
      <c r="F3885" s="74"/>
      <c r="G3885" s="74"/>
      <c r="H3885" s="74"/>
      <c r="I3885" s="54"/>
      <c r="J3885" s="50"/>
      <c r="K3885" s="54"/>
      <c r="L3885" s="55"/>
      <c r="M3885" s="75"/>
      <c r="N3885" s="75"/>
      <c r="O3885" s="74"/>
      <c r="P3885" s="74"/>
      <c r="Q3885" s="57">
        <f t="shared" si="1405"/>
        <v>0</v>
      </c>
      <c r="R3885" s="74"/>
      <c r="S3885" s="53">
        <f t="shared" si="1406"/>
        <v>0</v>
      </c>
      <c r="T3885" s="58"/>
      <c r="U3885" s="58"/>
      <c r="V3885" s="53">
        <f t="shared" si="1407"/>
        <v>0</v>
      </c>
      <c r="W3885" s="75"/>
      <c r="X3885" s="76"/>
    </row>
    <row r="3886" spans="1:26" s="77" customFormat="1" ht="47.25" x14ac:dyDescent="0.25">
      <c r="A3886" s="72" t="s">
        <v>303</v>
      </c>
      <c r="B3886" s="33" t="s">
        <v>333</v>
      </c>
      <c r="C3886" s="78" t="s">
        <v>203</v>
      </c>
      <c r="D3886" s="43" t="s">
        <v>204</v>
      </c>
      <c r="E3886" s="74"/>
      <c r="F3886" s="74"/>
      <c r="G3886" s="74"/>
      <c r="H3886" s="74"/>
      <c r="I3886" s="54"/>
      <c r="J3886" s="50"/>
      <c r="K3886" s="54"/>
      <c r="L3886" s="55"/>
      <c r="M3886" s="75"/>
      <c r="N3886" s="75"/>
      <c r="O3886" s="74"/>
      <c r="P3886" s="74"/>
      <c r="Q3886" s="57">
        <f t="shared" si="1405"/>
        <v>0</v>
      </c>
      <c r="R3886" s="74"/>
      <c r="S3886" s="53">
        <f t="shared" si="1406"/>
        <v>0</v>
      </c>
      <c r="T3886" s="58"/>
      <c r="U3886" s="58"/>
      <c r="V3886" s="53">
        <f t="shared" si="1407"/>
        <v>0</v>
      </c>
      <c r="W3886" s="75"/>
      <c r="X3886" s="76"/>
    </row>
    <row r="3887" spans="1:26" s="77" customFormat="1" ht="31.5" x14ac:dyDescent="0.25">
      <c r="A3887" s="72" t="s">
        <v>303</v>
      </c>
      <c r="B3887" s="22" t="s">
        <v>334</v>
      </c>
      <c r="C3887" s="73" t="s">
        <v>102</v>
      </c>
      <c r="D3887" s="32" t="s">
        <v>50</v>
      </c>
      <c r="E3887" s="64">
        <f>SUM(E3888:E3934)</f>
        <v>30353</v>
      </c>
      <c r="F3887" s="64">
        <f>SUM(F3888:F3934)</f>
        <v>30353</v>
      </c>
      <c r="G3887" s="64">
        <f>SUM(G3888:G3934)</f>
        <v>67824.709999999992</v>
      </c>
      <c r="H3887" s="64">
        <f>SUM(H3888:H3934)</f>
        <v>30583</v>
      </c>
      <c r="I3887" s="64">
        <f>SUM(I3888:I3934)</f>
        <v>37196.380000000005</v>
      </c>
      <c r="J3887" s="126">
        <f>SUM(J3888:J3933)</f>
        <v>0</v>
      </c>
      <c r="K3887" s="64">
        <f>SUM(K3888:K3934)</f>
        <v>0</v>
      </c>
      <c r="L3887" s="55">
        <f>ROUND(K3887*100/-F3887,2)</f>
        <v>0</v>
      </c>
      <c r="M3887" s="64"/>
      <c r="N3887" s="64"/>
      <c r="O3887" s="64">
        <f t="shared" ref="O3887:V3887" si="1408">SUM(O3888:O3931)</f>
        <v>0</v>
      </c>
      <c r="P3887" s="64">
        <f t="shared" si="1408"/>
        <v>0</v>
      </c>
      <c r="Q3887" s="126">
        <f t="shared" si="1408"/>
        <v>0</v>
      </c>
      <c r="R3887" s="64">
        <f t="shared" si="1408"/>
        <v>0</v>
      </c>
      <c r="S3887" s="64">
        <f t="shared" si="1408"/>
        <v>0</v>
      </c>
      <c r="T3887" s="136">
        <f t="shared" si="1408"/>
        <v>0</v>
      </c>
      <c r="U3887" s="136">
        <f t="shared" si="1408"/>
        <v>0</v>
      </c>
      <c r="V3887" s="64">
        <f t="shared" si="1408"/>
        <v>0</v>
      </c>
      <c r="W3887" s="64"/>
      <c r="X3887" s="76"/>
    </row>
    <row r="3888" spans="1:26" s="77" customFormat="1" ht="63" x14ac:dyDescent="0.25">
      <c r="A3888" s="72" t="s">
        <v>303</v>
      </c>
      <c r="B3888" s="44" t="s">
        <v>334</v>
      </c>
      <c r="C3888" s="73" t="s">
        <v>102</v>
      </c>
      <c r="D3888" s="43" t="s">
        <v>205</v>
      </c>
      <c r="E3888" s="74"/>
      <c r="F3888" s="74"/>
      <c r="G3888" s="74"/>
      <c r="H3888" s="74"/>
      <c r="I3888" s="54"/>
      <c r="J3888" s="50"/>
      <c r="K3888" s="54"/>
      <c r="L3888" s="55"/>
      <c r="M3888" s="75"/>
      <c r="N3888" s="75"/>
      <c r="O3888" s="74"/>
      <c r="P3888" s="74"/>
      <c r="Q3888" s="57">
        <f>O3888-P3888</f>
        <v>0</v>
      </c>
      <c r="R3888" s="74"/>
      <c r="S3888" s="53">
        <f>ROUND(R3888/12*3,0)</f>
        <v>0</v>
      </c>
      <c r="T3888" s="58"/>
      <c r="U3888" s="58"/>
      <c r="V3888" s="53">
        <f>T3888-U3888</f>
        <v>0</v>
      </c>
      <c r="W3888" s="75"/>
      <c r="X3888" s="76"/>
    </row>
    <row r="3889" spans="1:27" s="77" customFormat="1" ht="15.75" x14ac:dyDescent="0.25">
      <c r="A3889" s="72" t="s">
        <v>303</v>
      </c>
      <c r="B3889" s="44" t="s">
        <v>334</v>
      </c>
      <c r="C3889" s="23" t="s">
        <v>366</v>
      </c>
      <c r="D3889" s="43" t="s">
        <v>369</v>
      </c>
      <c r="E3889" s="53"/>
      <c r="F3889" s="53"/>
      <c r="G3889" s="53"/>
      <c r="H3889" s="53"/>
      <c r="I3889" s="119"/>
      <c r="J3889" s="55"/>
      <c r="K3889" s="54"/>
      <c r="L3889" s="55"/>
      <c r="M3889" s="75"/>
      <c r="N3889" s="75"/>
      <c r="O3889" s="74"/>
      <c r="P3889" s="74"/>
      <c r="Q3889" s="57"/>
      <c r="R3889" s="74"/>
      <c r="S3889" s="53"/>
      <c r="T3889" s="58"/>
      <c r="U3889" s="58"/>
      <c r="V3889" s="53"/>
      <c r="W3889" s="75"/>
      <c r="X3889" s="76"/>
    </row>
    <row r="3890" spans="1:27" s="77" customFormat="1" ht="15.75" x14ac:dyDescent="0.25">
      <c r="A3890" s="72" t="s">
        <v>303</v>
      </c>
      <c r="B3890" s="44" t="s">
        <v>334</v>
      </c>
      <c r="C3890" s="23" t="s">
        <v>367</v>
      </c>
      <c r="D3890" s="43" t="s">
        <v>370</v>
      </c>
      <c r="E3890" s="74"/>
      <c r="F3890" s="74"/>
      <c r="G3890" s="74"/>
      <c r="H3890" s="74"/>
      <c r="I3890" s="54"/>
      <c r="J3890" s="50"/>
      <c r="K3890" s="54"/>
      <c r="L3890" s="55"/>
      <c r="M3890" s="75"/>
      <c r="N3890" s="75"/>
      <c r="O3890" s="74"/>
      <c r="P3890" s="74"/>
      <c r="Q3890" s="57"/>
      <c r="R3890" s="74"/>
      <c r="S3890" s="53"/>
      <c r="T3890" s="58"/>
      <c r="U3890" s="58"/>
      <c r="V3890" s="53"/>
      <c r="W3890" s="75"/>
      <c r="X3890" s="76"/>
    </row>
    <row r="3891" spans="1:27" s="77" customFormat="1" ht="31.5" x14ac:dyDescent="0.25">
      <c r="A3891" s="72" t="s">
        <v>303</v>
      </c>
      <c r="B3891" s="44" t="s">
        <v>334</v>
      </c>
      <c r="C3891" s="23" t="s">
        <v>368</v>
      </c>
      <c r="D3891" s="43" t="s">
        <v>371</v>
      </c>
      <c r="E3891" s="74"/>
      <c r="F3891" s="74"/>
      <c r="G3891" s="74"/>
      <c r="H3891" s="74"/>
      <c r="I3891" s="54"/>
      <c r="J3891" s="50"/>
      <c r="K3891" s="54"/>
      <c r="L3891" s="55"/>
      <c r="M3891" s="75"/>
      <c r="N3891" s="75"/>
      <c r="O3891" s="74"/>
      <c r="P3891" s="74"/>
      <c r="Q3891" s="57"/>
      <c r="R3891" s="74"/>
      <c r="S3891" s="53"/>
      <c r="T3891" s="58"/>
      <c r="U3891" s="58"/>
      <c r="V3891" s="53"/>
      <c r="W3891" s="75"/>
      <c r="X3891" s="76"/>
    </row>
    <row r="3892" spans="1:27" s="77" customFormat="1" ht="31.5" x14ac:dyDescent="0.25">
      <c r="A3892" s="72" t="s">
        <v>303</v>
      </c>
      <c r="B3892" s="44" t="s">
        <v>334</v>
      </c>
      <c r="C3892" s="79" t="s">
        <v>206</v>
      </c>
      <c r="D3892" s="43" t="s">
        <v>207</v>
      </c>
      <c r="E3892" s="74"/>
      <c r="F3892" s="74"/>
      <c r="G3892" s="74"/>
      <c r="H3892" s="74"/>
      <c r="I3892" s="54"/>
      <c r="J3892" s="50"/>
      <c r="K3892" s="54"/>
      <c r="L3892" s="55"/>
      <c r="M3892" s="75"/>
      <c r="N3892" s="75"/>
      <c r="O3892" s="74"/>
      <c r="P3892" s="74"/>
      <c r="Q3892" s="57">
        <f t="shared" ref="Q3892:Q3929" si="1409">O3892-P3892</f>
        <v>0</v>
      </c>
      <c r="R3892" s="74"/>
      <c r="S3892" s="53">
        <f t="shared" ref="S3892:S3929" si="1410">ROUND(R3892/12*3,0)</f>
        <v>0</v>
      </c>
      <c r="T3892" s="58"/>
      <c r="U3892" s="58"/>
      <c r="V3892" s="53">
        <f t="shared" ref="V3892:V3929" si="1411">T3892-U3892</f>
        <v>0</v>
      </c>
      <c r="W3892" s="75"/>
      <c r="X3892" s="76"/>
    </row>
    <row r="3893" spans="1:27" s="77" customFormat="1" ht="31.5" x14ac:dyDescent="0.25">
      <c r="A3893" s="72" t="s">
        <v>303</v>
      </c>
      <c r="B3893" s="44" t="s">
        <v>334</v>
      </c>
      <c r="C3893" s="79" t="s">
        <v>208</v>
      </c>
      <c r="D3893" s="43" t="s">
        <v>209</v>
      </c>
      <c r="E3893" s="53"/>
      <c r="F3893" s="53">
        <f>E3893/12*1</f>
        <v>0</v>
      </c>
      <c r="G3893" s="53"/>
      <c r="H3893" s="53"/>
      <c r="I3893" s="54"/>
      <c r="J3893" s="50"/>
      <c r="K3893" s="54"/>
      <c r="L3893" s="55"/>
      <c r="M3893" s="75"/>
      <c r="N3893" s="75"/>
      <c r="O3893" s="74"/>
      <c r="P3893" s="74"/>
      <c r="Q3893" s="57">
        <f t="shared" si="1409"/>
        <v>0</v>
      </c>
      <c r="R3893" s="74"/>
      <c r="S3893" s="53">
        <f t="shared" si="1410"/>
        <v>0</v>
      </c>
      <c r="T3893" s="58"/>
      <c r="U3893" s="58"/>
      <c r="V3893" s="53">
        <f t="shared" si="1411"/>
        <v>0</v>
      </c>
      <c r="W3893" s="75"/>
      <c r="X3893" s="76"/>
    </row>
    <row r="3894" spans="1:27" s="77" customFormat="1" ht="15.75" x14ac:dyDescent="0.25">
      <c r="A3894" s="72" t="s">
        <v>303</v>
      </c>
      <c r="B3894" s="44" t="s">
        <v>334</v>
      </c>
      <c r="C3894" s="79" t="s">
        <v>210</v>
      </c>
      <c r="D3894" s="43" t="s">
        <v>223</v>
      </c>
      <c r="E3894" s="74"/>
      <c r="F3894" s="74"/>
      <c r="G3894" s="74"/>
      <c r="H3894" s="74"/>
      <c r="I3894" s="119"/>
      <c r="J3894" s="55"/>
      <c r="K3894" s="119"/>
      <c r="L3894" s="55"/>
      <c r="M3894" s="75"/>
      <c r="N3894" s="75"/>
      <c r="O3894" s="74"/>
      <c r="P3894" s="74"/>
      <c r="Q3894" s="59">
        <f t="shared" si="1409"/>
        <v>0</v>
      </c>
      <c r="R3894" s="74"/>
      <c r="S3894" s="53">
        <f t="shared" si="1410"/>
        <v>0</v>
      </c>
      <c r="T3894" s="53"/>
      <c r="U3894" s="53"/>
      <c r="V3894" s="53">
        <f t="shared" si="1411"/>
        <v>0</v>
      </c>
      <c r="W3894" s="75"/>
      <c r="X3894" s="76"/>
    </row>
    <row r="3895" spans="1:27" s="77" customFormat="1" ht="31.5" x14ac:dyDescent="0.25">
      <c r="A3895" s="72" t="s">
        <v>303</v>
      </c>
      <c r="B3895" s="44" t="s">
        <v>334</v>
      </c>
      <c r="C3895" s="79" t="s">
        <v>211</v>
      </c>
      <c r="D3895" s="43" t="s">
        <v>212</v>
      </c>
      <c r="E3895" s="53"/>
      <c r="F3895" s="53">
        <f>E3895/12*1</f>
        <v>0</v>
      </c>
      <c r="G3895" s="53"/>
      <c r="H3895" s="53"/>
      <c r="I3895" s="54"/>
      <c r="J3895" s="50"/>
      <c r="K3895" s="54"/>
      <c r="L3895" s="55"/>
      <c r="M3895" s="75"/>
      <c r="N3895" s="75"/>
      <c r="O3895" s="74"/>
      <c r="P3895" s="74"/>
      <c r="Q3895" s="57">
        <f t="shared" si="1409"/>
        <v>0</v>
      </c>
      <c r="R3895" s="74"/>
      <c r="S3895" s="53">
        <f t="shared" si="1410"/>
        <v>0</v>
      </c>
      <c r="T3895" s="58"/>
      <c r="U3895" s="58"/>
      <c r="V3895" s="53">
        <f t="shared" si="1411"/>
        <v>0</v>
      </c>
      <c r="W3895" s="75"/>
      <c r="X3895" s="76"/>
    </row>
    <row r="3896" spans="1:27" s="77" customFormat="1" ht="15.75" x14ac:dyDescent="0.25">
      <c r="A3896" s="72" t="s">
        <v>303</v>
      </c>
      <c r="B3896" s="44" t="s">
        <v>334</v>
      </c>
      <c r="C3896" s="79" t="s">
        <v>213</v>
      </c>
      <c r="D3896" s="43" t="s">
        <v>214</v>
      </c>
      <c r="E3896" s="74"/>
      <c r="F3896" s="74"/>
      <c r="G3896" s="74"/>
      <c r="H3896" s="74"/>
      <c r="I3896" s="54"/>
      <c r="J3896" s="50"/>
      <c r="K3896" s="54"/>
      <c r="L3896" s="55"/>
      <c r="M3896" s="75"/>
      <c r="N3896" s="75"/>
      <c r="O3896" s="74"/>
      <c r="P3896" s="74"/>
      <c r="Q3896" s="57">
        <f t="shared" si="1409"/>
        <v>0</v>
      </c>
      <c r="R3896" s="74"/>
      <c r="S3896" s="53">
        <f t="shared" si="1410"/>
        <v>0</v>
      </c>
      <c r="T3896" s="58"/>
      <c r="U3896" s="58"/>
      <c r="V3896" s="53">
        <f t="shared" si="1411"/>
        <v>0</v>
      </c>
      <c r="W3896" s="75"/>
      <c r="X3896" s="76"/>
    </row>
    <row r="3897" spans="1:27" s="77" customFormat="1" ht="31.5" x14ac:dyDescent="0.25">
      <c r="A3897" s="72" t="s">
        <v>303</v>
      </c>
      <c r="B3897" s="44" t="s">
        <v>334</v>
      </c>
      <c r="C3897" s="79" t="s">
        <v>215</v>
      </c>
      <c r="D3897" s="43" t="s">
        <v>216</v>
      </c>
      <c r="E3897" s="53"/>
      <c r="F3897" s="53">
        <f t="shared" ref="F3897:F3902" si="1412">E3897/12*1</f>
        <v>0</v>
      </c>
      <c r="G3897" s="53"/>
      <c r="H3897" s="53"/>
      <c r="I3897" s="54"/>
      <c r="J3897" s="50"/>
      <c r="K3897" s="54"/>
      <c r="L3897" s="55"/>
      <c r="M3897" s="75"/>
      <c r="N3897" s="75"/>
      <c r="O3897" s="74"/>
      <c r="P3897" s="74"/>
      <c r="Q3897" s="57">
        <f t="shared" si="1409"/>
        <v>0</v>
      </c>
      <c r="R3897" s="74"/>
      <c r="S3897" s="53">
        <f t="shared" si="1410"/>
        <v>0</v>
      </c>
      <c r="T3897" s="58"/>
      <c r="U3897" s="58"/>
      <c r="V3897" s="53">
        <f t="shared" si="1411"/>
        <v>0</v>
      </c>
      <c r="W3897" s="75"/>
      <c r="X3897" s="76"/>
      <c r="Y3897" s="177"/>
      <c r="Z3897" s="177"/>
      <c r="AA3897" s="177"/>
    </row>
    <row r="3898" spans="1:27" s="77" customFormat="1" ht="31.5" x14ac:dyDescent="0.25">
      <c r="A3898" s="72" t="s">
        <v>303</v>
      </c>
      <c r="B3898" s="44" t="s">
        <v>334</v>
      </c>
      <c r="C3898" s="79" t="s">
        <v>217</v>
      </c>
      <c r="D3898" s="43" t="s">
        <v>218</v>
      </c>
      <c r="E3898" s="53"/>
      <c r="F3898" s="53">
        <f t="shared" si="1412"/>
        <v>0</v>
      </c>
      <c r="G3898" s="53"/>
      <c r="H3898" s="53"/>
      <c r="I3898" s="54"/>
      <c r="J3898" s="50"/>
      <c r="K3898" s="54"/>
      <c r="L3898" s="55"/>
      <c r="M3898" s="75"/>
      <c r="N3898" s="75"/>
      <c r="O3898" s="74"/>
      <c r="P3898" s="74"/>
      <c r="Q3898" s="57">
        <f t="shared" si="1409"/>
        <v>0</v>
      </c>
      <c r="R3898" s="74"/>
      <c r="S3898" s="53">
        <f t="shared" si="1410"/>
        <v>0</v>
      </c>
      <c r="T3898" s="58"/>
      <c r="U3898" s="58"/>
      <c r="V3898" s="53">
        <f t="shared" si="1411"/>
        <v>0</v>
      </c>
      <c r="W3898" s="75"/>
      <c r="X3898" s="76"/>
    </row>
    <row r="3899" spans="1:27" s="77" customFormat="1" ht="31.5" x14ac:dyDescent="0.25">
      <c r="A3899" s="72" t="s">
        <v>303</v>
      </c>
      <c r="B3899" s="44" t="s">
        <v>334</v>
      </c>
      <c r="C3899" s="79" t="s">
        <v>219</v>
      </c>
      <c r="D3899" s="43" t="s">
        <v>220</v>
      </c>
      <c r="E3899" s="53"/>
      <c r="F3899" s="53">
        <f t="shared" si="1412"/>
        <v>0</v>
      </c>
      <c r="G3899" s="53"/>
      <c r="H3899" s="53"/>
      <c r="I3899" s="54"/>
      <c r="J3899" s="50"/>
      <c r="K3899" s="54"/>
      <c r="L3899" s="55"/>
      <c r="M3899" s="75"/>
      <c r="N3899" s="75"/>
      <c r="O3899" s="74"/>
      <c r="P3899" s="74"/>
      <c r="Q3899" s="57">
        <f t="shared" si="1409"/>
        <v>0</v>
      </c>
      <c r="R3899" s="74"/>
      <c r="S3899" s="53">
        <f t="shared" si="1410"/>
        <v>0</v>
      </c>
      <c r="T3899" s="58"/>
      <c r="U3899" s="58"/>
      <c r="V3899" s="53">
        <f t="shared" si="1411"/>
        <v>0</v>
      </c>
      <c r="W3899" s="75"/>
      <c r="X3899" s="76"/>
    </row>
    <row r="3900" spans="1:27" s="77" customFormat="1" ht="31.5" x14ac:dyDescent="0.25">
      <c r="A3900" s="72" t="s">
        <v>303</v>
      </c>
      <c r="B3900" s="44" t="s">
        <v>334</v>
      </c>
      <c r="C3900" s="79" t="s">
        <v>221</v>
      </c>
      <c r="D3900" s="43" t="s">
        <v>224</v>
      </c>
      <c r="E3900" s="53"/>
      <c r="F3900" s="53">
        <f t="shared" si="1412"/>
        <v>0</v>
      </c>
      <c r="G3900" s="53"/>
      <c r="H3900" s="53"/>
      <c r="I3900" s="54"/>
      <c r="J3900" s="50"/>
      <c r="K3900" s="54"/>
      <c r="L3900" s="55"/>
      <c r="M3900" s="75"/>
      <c r="N3900" s="75"/>
      <c r="O3900" s="74"/>
      <c r="P3900" s="74"/>
      <c r="Q3900" s="57">
        <f t="shared" si="1409"/>
        <v>0</v>
      </c>
      <c r="R3900" s="74"/>
      <c r="S3900" s="53">
        <f t="shared" si="1410"/>
        <v>0</v>
      </c>
      <c r="T3900" s="58"/>
      <c r="U3900" s="58"/>
      <c r="V3900" s="53">
        <f t="shared" si="1411"/>
        <v>0</v>
      </c>
      <c r="W3900" s="75"/>
      <c r="X3900" s="76"/>
    </row>
    <row r="3901" spans="1:27" s="77" customFormat="1" ht="31.5" x14ac:dyDescent="0.25">
      <c r="A3901" s="72" t="s">
        <v>303</v>
      </c>
      <c r="B3901" s="44" t="s">
        <v>334</v>
      </c>
      <c r="C3901" s="79" t="s">
        <v>222</v>
      </c>
      <c r="D3901" s="43" t="s">
        <v>225</v>
      </c>
      <c r="E3901" s="53"/>
      <c r="F3901" s="53">
        <f t="shared" si="1412"/>
        <v>0</v>
      </c>
      <c r="G3901" s="53"/>
      <c r="H3901" s="53"/>
      <c r="I3901" s="54"/>
      <c r="J3901" s="50"/>
      <c r="K3901" s="54"/>
      <c r="L3901" s="55"/>
      <c r="M3901" s="75"/>
      <c r="N3901" s="75"/>
      <c r="O3901" s="74"/>
      <c r="P3901" s="74"/>
      <c r="Q3901" s="57">
        <f t="shared" si="1409"/>
        <v>0</v>
      </c>
      <c r="R3901" s="74"/>
      <c r="S3901" s="53">
        <f t="shared" si="1410"/>
        <v>0</v>
      </c>
      <c r="T3901" s="58"/>
      <c r="U3901" s="58"/>
      <c r="V3901" s="53">
        <f t="shared" si="1411"/>
        <v>0</v>
      </c>
      <c r="W3901" s="75"/>
      <c r="X3901" s="76"/>
    </row>
    <row r="3902" spans="1:27" s="77" customFormat="1" ht="31.5" x14ac:dyDescent="0.25">
      <c r="A3902" s="72" t="s">
        <v>303</v>
      </c>
      <c r="B3902" s="44" t="s">
        <v>334</v>
      </c>
      <c r="C3902" s="79" t="s">
        <v>277</v>
      </c>
      <c r="D3902" s="43" t="s">
        <v>278</v>
      </c>
      <c r="E3902" s="53"/>
      <c r="F3902" s="53">
        <f t="shared" si="1412"/>
        <v>0</v>
      </c>
      <c r="G3902" s="53"/>
      <c r="H3902" s="53"/>
      <c r="I3902" s="54"/>
      <c r="J3902" s="50"/>
      <c r="K3902" s="54"/>
      <c r="L3902" s="55"/>
      <c r="M3902" s="75"/>
      <c r="N3902" s="75"/>
      <c r="O3902" s="74"/>
      <c r="P3902" s="74"/>
      <c r="Q3902" s="57">
        <f t="shared" si="1409"/>
        <v>0</v>
      </c>
      <c r="R3902" s="74"/>
      <c r="S3902" s="53">
        <f t="shared" si="1410"/>
        <v>0</v>
      </c>
      <c r="T3902" s="58"/>
      <c r="U3902" s="58"/>
      <c r="V3902" s="53">
        <f t="shared" si="1411"/>
        <v>0</v>
      </c>
      <c r="W3902" s="75"/>
      <c r="X3902" s="76"/>
    </row>
    <row r="3903" spans="1:27" s="77" customFormat="1" ht="15.75" x14ac:dyDescent="0.25">
      <c r="A3903" s="72" t="s">
        <v>303</v>
      </c>
      <c r="B3903" s="44" t="s">
        <v>334</v>
      </c>
      <c r="C3903" s="79" t="s">
        <v>226</v>
      </c>
      <c r="D3903" s="38" t="s">
        <v>405</v>
      </c>
      <c r="E3903" s="53">
        <v>406</v>
      </c>
      <c r="F3903" s="53">
        <f>E3903</f>
        <v>406</v>
      </c>
      <c r="G3903" s="75">
        <v>681.33</v>
      </c>
      <c r="H3903" s="99">
        <v>636</v>
      </c>
      <c r="I3903" s="119"/>
      <c r="J3903" s="55"/>
      <c r="K3903" s="54"/>
      <c r="L3903" s="55"/>
      <c r="M3903" s="75"/>
      <c r="N3903" s="75"/>
      <c r="O3903" s="74"/>
      <c r="P3903" s="74"/>
      <c r="Q3903" s="57">
        <f t="shared" si="1409"/>
        <v>0</v>
      </c>
      <c r="R3903" s="74"/>
      <c r="S3903" s="53">
        <f t="shared" si="1410"/>
        <v>0</v>
      </c>
      <c r="T3903" s="58"/>
      <c r="U3903" s="58"/>
      <c r="V3903" s="53">
        <f t="shared" si="1411"/>
        <v>0</v>
      </c>
      <c r="W3903" s="75"/>
      <c r="X3903" s="76"/>
    </row>
    <row r="3904" spans="1:27" s="77" customFormat="1" ht="31.5" x14ac:dyDescent="0.25">
      <c r="A3904" s="72" t="s">
        <v>303</v>
      </c>
      <c r="B3904" s="44" t="s">
        <v>334</v>
      </c>
      <c r="C3904" s="79" t="s">
        <v>227</v>
      </c>
      <c r="D3904" s="43" t="s">
        <v>228</v>
      </c>
      <c r="E3904" s="53"/>
      <c r="F3904" s="53">
        <f t="shared" ref="F3904:F3911" si="1413">E3904/12*1</f>
        <v>0</v>
      </c>
      <c r="G3904" s="53"/>
      <c r="H3904" s="53"/>
      <c r="I3904" s="54"/>
      <c r="J3904" s="50"/>
      <c r="K3904" s="54"/>
      <c r="L3904" s="55"/>
      <c r="M3904" s="75"/>
      <c r="N3904" s="75"/>
      <c r="O3904" s="75"/>
      <c r="P3904" s="74"/>
      <c r="Q3904" s="57">
        <f t="shared" si="1409"/>
        <v>0</v>
      </c>
      <c r="R3904" s="74"/>
      <c r="S3904" s="53">
        <f t="shared" si="1410"/>
        <v>0</v>
      </c>
      <c r="T3904" s="58"/>
      <c r="U3904" s="58"/>
      <c r="V3904" s="53">
        <f t="shared" si="1411"/>
        <v>0</v>
      </c>
      <c r="W3904" s="75"/>
      <c r="X3904" s="76"/>
    </row>
    <row r="3905" spans="1:24" s="77" customFormat="1" ht="15.75" x14ac:dyDescent="0.25">
      <c r="A3905" s="72" t="s">
        <v>303</v>
      </c>
      <c r="B3905" s="44" t="s">
        <v>334</v>
      </c>
      <c r="C3905" s="79" t="s">
        <v>229</v>
      </c>
      <c r="D3905" s="43" t="s">
        <v>230</v>
      </c>
      <c r="E3905" s="53"/>
      <c r="F3905" s="53">
        <f t="shared" si="1413"/>
        <v>0</v>
      </c>
      <c r="G3905" s="53"/>
      <c r="H3905" s="53"/>
      <c r="I3905" s="54"/>
      <c r="J3905" s="50"/>
      <c r="K3905" s="54"/>
      <c r="L3905" s="55"/>
      <c r="M3905" s="75"/>
      <c r="N3905" s="75"/>
      <c r="O3905" s="75"/>
      <c r="P3905" s="74"/>
      <c r="Q3905" s="57">
        <f t="shared" si="1409"/>
        <v>0</v>
      </c>
      <c r="R3905" s="74"/>
      <c r="S3905" s="53">
        <f t="shared" si="1410"/>
        <v>0</v>
      </c>
      <c r="T3905" s="58"/>
      <c r="U3905" s="58"/>
      <c r="V3905" s="53">
        <f t="shared" si="1411"/>
        <v>0</v>
      </c>
      <c r="W3905" s="75"/>
      <c r="X3905" s="76"/>
    </row>
    <row r="3906" spans="1:24" s="77" customFormat="1" ht="15.75" x14ac:dyDescent="0.25">
      <c r="A3906" s="72" t="s">
        <v>303</v>
      </c>
      <c r="B3906" s="44" t="s">
        <v>334</v>
      </c>
      <c r="C3906" s="37" t="s">
        <v>376</v>
      </c>
      <c r="D3906" s="43" t="s">
        <v>358</v>
      </c>
      <c r="E3906" s="53"/>
      <c r="F3906" s="53">
        <f t="shared" si="1413"/>
        <v>0</v>
      </c>
      <c r="G3906" s="53"/>
      <c r="H3906" s="53"/>
      <c r="I3906" s="54"/>
      <c r="J3906" s="50"/>
      <c r="K3906" s="54"/>
      <c r="L3906" s="55"/>
      <c r="M3906" s="75"/>
      <c r="N3906" s="75"/>
      <c r="O3906" s="75"/>
      <c r="P3906" s="74"/>
      <c r="Q3906" s="57">
        <f t="shared" si="1409"/>
        <v>0</v>
      </c>
      <c r="R3906" s="74"/>
      <c r="S3906" s="53">
        <f t="shared" si="1410"/>
        <v>0</v>
      </c>
      <c r="T3906" s="58"/>
      <c r="U3906" s="58"/>
      <c r="V3906" s="53">
        <f t="shared" si="1411"/>
        <v>0</v>
      </c>
      <c r="W3906" s="75"/>
      <c r="X3906" s="76"/>
    </row>
    <row r="3907" spans="1:24" s="77" customFormat="1" ht="15.75" x14ac:dyDescent="0.25">
      <c r="A3907" s="72" t="s">
        <v>303</v>
      </c>
      <c r="B3907" s="44" t="s">
        <v>334</v>
      </c>
      <c r="C3907" s="79" t="s">
        <v>231</v>
      </c>
      <c r="D3907" s="43" t="s">
        <v>232</v>
      </c>
      <c r="E3907" s="53"/>
      <c r="F3907" s="53">
        <f t="shared" si="1413"/>
        <v>0</v>
      </c>
      <c r="G3907" s="53"/>
      <c r="H3907" s="53"/>
      <c r="I3907" s="54"/>
      <c r="J3907" s="50"/>
      <c r="K3907" s="54"/>
      <c r="L3907" s="55"/>
      <c r="M3907" s="75"/>
      <c r="N3907" s="75"/>
      <c r="O3907" s="74"/>
      <c r="P3907" s="74"/>
      <c r="Q3907" s="57">
        <f t="shared" si="1409"/>
        <v>0</v>
      </c>
      <c r="R3907" s="74"/>
      <c r="S3907" s="53">
        <f t="shared" si="1410"/>
        <v>0</v>
      </c>
      <c r="T3907" s="58"/>
      <c r="U3907" s="58"/>
      <c r="V3907" s="53">
        <f t="shared" si="1411"/>
        <v>0</v>
      </c>
      <c r="W3907" s="75"/>
      <c r="X3907" s="76"/>
    </row>
    <row r="3908" spans="1:24" s="77" customFormat="1" ht="15.75" x14ac:dyDescent="0.25">
      <c r="A3908" s="72" t="s">
        <v>303</v>
      </c>
      <c r="B3908" s="44" t="s">
        <v>334</v>
      </c>
      <c r="C3908" s="79" t="s">
        <v>233</v>
      </c>
      <c r="D3908" s="43" t="s">
        <v>234</v>
      </c>
      <c r="E3908" s="53"/>
      <c r="F3908" s="53">
        <f t="shared" si="1413"/>
        <v>0</v>
      </c>
      <c r="G3908" s="53"/>
      <c r="H3908" s="53"/>
      <c r="I3908" s="54"/>
      <c r="J3908" s="50"/>
      <c r="K3908" s="54"/>
      <c r="L3908" s="55"/>
      <c r="M3908" s="75"/>
      <c r="N3908" s="75"/>
      <c r="O3908" s="74"/>
      <c r="P3908" s="74"/>
      <c r="Q3908" s="57">
        <f t="shared" si="1409"/>
        <v>0</v>
      </c>
      <c r="R3908" s="74"/>
      <c r="S3908" s="53">
        <f t="shared" si="1410"/>
        <v>0</v>
      </c>
      <c r="T3908" s="58"/>
      <c r="U3908" s="58"/>
      <c r="V3908" s="53">
        <f t="shared" si="1411"/>
        <v>0</v>
      </c>
      <c r="W3908" s="75"/>
      <c r="X3908" s="76"/>
    </row>
    <row r="3909" spans="1:24" s="77" customFormat="1" ht="31.5" x14ac:dyDescent="0.25">
      <c r="A3909" s="72" t="s">
        <v>303</v>
      </c>
      <c r="B3909" s="44" t="s">
        <v>334</v>
      </c>
      <c r="C3909" s="79" t="s">
        <v>235</v>
      </c>
      <c r="D3909" s="43" t="s">
        <v>236</v>
      </c>
      <c r="E3909" s="53"/>
      <c r="F3909" s="53">
        <f t="shared" si="1413"/>
        <v>0</v>
      </c>
      <c r="G3909" s="53"/>
      <c r="H3909" s="53"/>
      <c r="I3909" s="54"/>
      <c r="J3909" s="50"/>
      <c r="K3909" s="54"/>
      <c r="L3909" s="55"/>
      <c r="M3909" s="75"/>
      <c r="N3909" s="75"/>
      <c r="O3909" s="74"/>
      <c r="P3909" s="74"/>
      <c r="Q3909" s="57">
        <f t="shared" si="1409"/>
        <v>0</v>
      </c>
      <c r="R3909" s="74"/>
      <c r="S3909" s="53">
        <f t="shared" si="1410"/>
        <v>0</v>
      </c>
      <c r="T3909" s="58"/>
      <c r="U3909" s="58"/>
      <c r="V3909" s="53">
        <f t="shared" si="1411"/>
        <v>0</v>
      </c>
      <c r="W3909" s="75"/>
      <c r="X3909" s="76"/>
    </row>
    <row r="3910" spans="1:24" s="77" customFormat="1" ht="31.5" x14ac:dyDescent="0.25">
      <c r="A3910" s="72" t="s">
        <v>303</v>
      </c>
      <c r="B3910" s="44" t="s">
        <v>334</v>
      </c>
      <c r="C3910" s="79" t="s">
        <v>237</v>
      </c>
      <c r="D3910" s="43" t="s">
        <v>238</v>
      </c>
      <c r="E3910" s="53"/>
      <c r="F3910" s="53">
        <f t="shared" si="1413"/>
        <v>0</v>
      </c>
      <c r="G3910" s="53"/>
      <c r="H3910" s="53"/>
      <c r="I3910" s="54"/>
      <c r="J3910" s="50"/>
      <c r="K3910" s="54"/>
      <c r="L3910" s="55"/>
      <c r="M3910" s="75"/>
      <c r="N3910" s="75"/>
      <c r="O3910" s="74"/>
      <c r="P3910" s="74"/>
      <c r="Q3910" s="57">
        <f t="shared" si="1409"/>
        <v>0</v>
      </c>
      <c r="R3910" s="74"/>
      <c r="S3910" s="53">
        <f t="shared" si="1410"/>
        <v>0</v>
      </c>
      <c r="T3910" s="58"/>
      <c r="U3910" s="58"/>
      <c r="V3910" s="53">
        <f t="shared" si="1411"/>
        <v>0</v>
      </c>
      <c r="W3910" s="75"/>
      <c r="X3910" s="76"/>
    </row>
    <row r="3911" spans="1:24" s="77" customFormat="1" ht="15.75" x14ac:dyDescent="0.25">
      <c r="A3911" s="72" t="s">
        <v>303</v>
      </c>
      <c r="B3911" s="44" t="s">
        <v>334</v>
      </c>
      <c r="C3911" s="79" t="s">
        <v>239</v>
      </c>
      <c r="D3911" s="43" t="s">
        <v>243</v>
      </c>
      <c r="E3911" s="53"/>
      <c r="F3911" s="53">
        <f t="shared" si="1413"/>
        <v>0</v>
      </c>
      <c r="G3911" s="53"/>
      <c r="H3911" s="53"/>
      <c r="I3911" s="54"/>
      <c r="J3911" s="50"/>
      <c r="K3911" s="54"/>
      <c r="L3911" s="55"/>
      <c r="M3911" s="75"/>
      <c r="N3911" s="75"/>
      <c r="O3911" s="74"/>
      <c r="P3911" s="74"/>
      <c r="Q3911" s="57">
        <f t="shared" si="1409"/>
        <v>0</v>
      </c>
      <c r="R3911" s="74"/>
      <c r="S3911" s="53">
        <f t="shared" si="1410"/>
        <v>0</v>
      </c>
      <c r="T3911" s="58"/>
      <c r="U3911" s="58"/>
      <c r="V3911" s="53">
        <f t="shared" si="1411"/>
        <v>0</v>
      </c>
      <c r="W3911" s="75"/>
      <c r="X3911" s="76"/>
    </row>
    <row r="3912" spans="1:24" s="77" customFormat="1" ht="15.75" x14ac:dyDescent="0.25">
      <c r="A3912" s="72" t="s">
        <v>303</v>
      </c>
      <c r="B3912" s="44" t="s">
        <v>334</v>
      </c>
      <c r="C3912" s="79" t="s">
        <v>240</v>
      </c>
      <c r="D3912" s="43" t="s">
        <v>244</v>
      </c>
      <c r="E3912" s="53"/>
      <c r="F3912" s="53">
        <f>E3912</f>
        <v>0</v>
      </c>
      <c r="G3912" s="53"/>
      <c r="H3912" s="53"/>
      <c r="I3912" s="54"/>
      <c r="J3912" s="50"/>
      <c r="K3912" s="54"/>
      <c r="L3912" s="55"/>
      <c r="M3912" s="75"/>
      <c r="N3912" s="75"/>
      <c r="O3912" s="74"/>
      <c r="P3912" s="74"/>
      <c r="Q3912" s="57">
        <f t="shared" si="1409"/>
        <v>0</v>
      </c>
      <c r="R3912" s="74"/>
      <c r="S3912" s="53">
        <f t="shared" si="1410"/>
        <v>0</v>
      </c>
      <c r="T3912" s="58"/>
      <c r="U3912" s="58"/>
      <c r="V3912" s="53">
        <f t="shared" si="1411"/>
        <v>0</v>
      </c>
      <c r="W3912" s="75"/>
      <c r="X3912" s="76"/>
    </row>
    <row r="3913" spans="1:24" s="77" customFormat="1" ht="15.75" x14ac:dyDescent="0.25">
      <c r="A3913" s="72" t="s">
        <v>303</v>
      </c>
      <c r="B3913" s="44" t="s">
        <v>334</v>
      </c>
      <c r="C3913" s="79" t="s">
        <v>241</v>
      </c>
      <c r="D3913" s="43" t="s">
        <v>242</v>
      </c>
      <c r="E3913" s="53"/>
      <c r="F3913" s="53">
        <f>ROUND(E3913/12*7,0)</f>
        <v>0</v>
      </c>
      <c r="G3913" s="75">
        <v>135.47999999999999</v>
      </c>
      <c r="H3913" s="99"/>
      <c r="I3913" s="119">
        <f t="shared" ref="I3913" si="1414">G3913-F3913</f>
        <v>135.47999999999999</v>
      </c>
      <c r="J3913" s="55"/>
      <c r="K3913" s="54"/>
      <c r="L3913" s="55"/>
      <c r="M3913" s="75"/>
      <c r="N3913" s="75"/>
      <c r="O3913" s="74"/>
      <c r="P3913" s="74"/>
      <c r="Q3913" s="57">
        <f t="shared" si="1409"/>
        <v>0</v>
      </c>
      <c r="R3913" s="74"/>
      <c r="S3913" s="53">
        <f t="shared" si="1410"/>
        <v>0</v>
      </c>
      <c r="T3913" s="58"/>
      <c r="U3913" s="58"/>
      <c r="V3913" s="53">
        <f t="shared" si="1411"/>
        <v>0</v>
      </c>
      <c r="W3913" s="75"/>
      <c r="X3913" s="76"/>
    </row>
    <row r="3914" spans="1:24" s="77" customFormat="1" ht="31.5" x14ac:dyDescent="0.25">
      <c r="A3914" s="72" t="s">
        <v>303</v>
      </c>
      <c r="B3914" s="44" t="s">
        <v>334</v>
      </c>
      <c r="C3914" s="79" t="s">
        <v>245</v>
      </c>
      <c r="D3914" s="43" t="s">
        <v>246</v>
      </c>
      <c r="E3914" s="53"/>
      <c r="F3914" s="53">
        <f t="shared" ref="F3914:F3928" si="1415">E3914/12*1</f>
        <v>0</v>
      </c>
      <c r="G3914" s="53"/>
      <c r="H3914" s="53"/>
      <c r="I3914" s="54"/>
      <c r="J3914" s="50"/>
      <c r="K3914" s="54"/>
      <c r="L3914" s="55"/>
      <c r="M3914" s="75"/>
      <c r="N3914" s="75"/>
      <c r="O3914" s="74"/>
      <c r="P3914" s="74"/>
      <c r="Q3914" s="57">
        <f t="shared" si="1409"/>
        <v>0</v>
      </c>
      <c r="R3914" s="74"/>
      <c r="S3914" s="53">
        <f t="shared" si="1410"/>
        <v>0</v>
      </c>
      <c r="T3914" s="58"/>
      <c r="U3914" s="58"/>
      <c r="V3914" s="53">
        <f t="shared" si="1411"/>
        <v>0</v>
      </c>
      <c r="W3914" s="75"/>
      <c r="X3914" s="76"/>
    </row>
    <row r="3915" spans="1:24" s="77" customFormat="1" ht="15.75" x14ac:dyDescent="0.25">
      <c r="A3915" s="72" t="s">
        <v>303</v>
      </c>
      <c r="B3915" s="44" t="s">
        <v>334</v>
      </c>
      <c r="C3915" s="79" t="s">
        <v>247</v>
      </c>
      <c r="D3915" s="43" t="s">
        <v>248</v>
      </c>
      <c r="E3915" s="53"/>
      <c r="F3915" s="53">
        <f t="shared" si="1415"/>
        <v>0</v>
      </c>
      <c r="G3915" s="53"/>
      <c r="H3915" s="53"/>
      <c r="I3915" s="54"/>
      <c r="J3915" s="50"/>
      <c r="K3915" s="54"/>
      <c r="L3915" s="55"/>
      <c r="M3915" s="75"/>
      <c r="N3915" s="75"/>
      <c r="O3915" s="74"/>
      <c r="P3915" s="74"/>
      <c r="Q3915" s="57">
        <f t="shared" si="1409"/>
        <v>0</v>
      </c>
      <c r="R3915" s="74"/>
      <c r="S3915" s="53">
        <f t="shared" si="1410"/>
        <v>0</v>
      </c>
      <c r="T3915" s="58"/>
      <c r="U3915" s="58"/>
      <c r="V3915" s="53">
        <f t="shared" si="1411"/>
        <v>0</v>
      </c>
      <c r="W3915" s="75"/>
      <c r="X3915" s="76"/>
    </row>
    <row r="3916" spans="1:24" s="77" customFormat="1" ht="31.5" x14ac:dyDescent="0.25">
      <c r="A3916" s="72" t="s">
        <v>303</v>
      </c>
      <c r="B3916" s="44" t="s">
        <v>334</v>
      </c>
      <c r="C3916" s="79" t="s">
        <v>249</v>
      </c>
      <c r="D3916" s="43" t="s">
        <v>250</v>
      </c>
      <c r="E3916" s="53"/>
      <c r="F3916" s="53">
        <f t="shared" si="1415"/>
        <v>0</v>
      </c>
      <c r="G3916" s="53"/>
      <c r="H3916" s="53"/>
      <c r="I3916" s="54"/>
      <c r="J3916" s="50"/>
      <c r="K3916" s="54"/>
      <c r="L3916" s="55"/>
      <c r="M3916" s="75"/>
      <c r="N3916" s="75"/>
      <c r="O3916" s="74"/>
      <c r="P3916" s="74"/>
      <c r="Q3916" s="57">
        <f t="shared" si="1409"/>
        <v>0</v>
      </c>
      <c r="R3916" s="74"/>
      <c r="S3916" s="53">
        <f t="shared" si="1410"/>
        <v>0</v>
      </c>
      <c r="T3916" s="58"/>
      <c r="U3916" s="58"/>
      <c r="V3916" s="53">
        <f t="shared" si="1411"/>
        <v>0</v>
      </c>
      <c r="W3916" s="75"/>
      <c r="X3916" s="76"/>
    </row>
    <row r="3917" spans="1:24" s="77" customFormat="1" ht="15.75" x14ac:dyDescent="0.25">
      <c r="A3917" s="72" t="s">
        <v>303</v>
      </c>
      <c r="B3917" s="44" t="s">
        <v>334</v>
      </c>
      <c r="C3917" s="79" t="s">
        <v>251</v>
      </c>
      <c r="D3917" s="43" t="s">
        <v>260</v>
      </c>
      <c r="E3917" s="53"/>
      <c r="F3917" s="53">
        <f t="shared" si="1415"/>
        <v>0</v>
      </c>
      <c r="G3917" s="53"/>
      <c r="H3917" s="53"/>
      <c r="I3917" s="54"/>
      <c r="J3917" s="50"/>
      <c r="K3917" s="54"/>
      <c r="L3917" s="55"/>
      <c r="M3917" s="75"/>
      <c r="N3917" s="75"/>
      <c r="O3917" s="74"/>
      <c r="P3917" s="74"/>
      <c r="Q3917" s="57">
        <f t="shared" si="1409"/>
        <v>0</v>
      </c>
      <c r="R3917" s="74"/>
      <c r="S3917" s="53">
        <f t="shared" si="1410"/>
        <v>0</v>
      </c>
      <c r="T3917" s="58"/>
      <c r="U3917" s="58"/>
      <c r="V3917" s="53">
        <f t="shared" si="1411"/>
        <v>0</v>
      </c>
      <c r="W3917" s="75"/>
      <c r="X3917" s="76"/>
    </row>
    <row r="3918" spans="1:24" s="77" customFormat="1" ht="15.75" x14ac:dyDescent="0.25">
      <c r="A3918" s="72" t="s">
        <v>303</v>
      </c>
      <c r="B3918" s="44" t="s">
        <v>334</v>
      </c>
      <c r="C3918" s="79" t="s">
        <v>252</v>
      </c>
      <c r="D3918" s="43" t="s">
        <v>253</v>
      </c>
      <c r="E3918" s="53"/>
      <c r="F3918" s="53">
        <f t="shared" si="1415"/>
        <v>0</v>
      </c>
      <c r="G3918" s="53"/>
      <c r="H3918" s="53"/>
      <c r="I3918" s="54"/>
      <c r="J3918" s="50"/>
      <c r="K3918" s="54"/>
      <c r="L3918" s="55"/>
      <c r="M3918" s="75"/>
      <c r="N3918" s="75"/>
      <c r="O3918" s="74"/>
      <c r="P3918" s="74"/>
      <c r="Q3918" s="57">
        <f t="shared" si="1409"/>
        <v>0</v>
      </c>
      <c r="R3918" s="74"/>
      <c r="S3918" s="53">
        <f t="shared" si="1410"/>
        <v>0</v>
      </c>
      <c r="T3918" s="58"/>
      <c r="U3918" s="58"/>
      <c r="V3918" s="53">
        <f t="shared" si="1411"/>
        <v>0</v>
      </c>
      <c r="W3918" s="75"/>
      <c r="X3918" s="76"/>
    </row>
    <row r="3919" spans="1:24" s="77" customFormat="1" ht="15.75" x14ac:dyDescent="0.25">
      <c r="A3919" s="72" t="s">
        <v>303</v>
      </c>
      <c r="B3919" s="44" t="s">
        <v>334</v>
      </c>
      <c r="C3919" s="79" t="s">
        <v>254</v>
      </c>
      <c r="D3919" s="43" t="s">
        <v>255</v>
      </c>
      <c r="E3919" s="53"/>
      <c r="F3919" s="53">
        <f t="shared" si="1415"/>
        <v>0</v>
      </c>
      <c r="G3919" s="75"/>
      <c r="H3919" s="53"/>
      <c r="I3919" s="54"/>
      <c r="J3919" s="50"/>
      <c r="K3919" s="54"/>
      <c r="L3919" s="55"/>
      <c r="M3919" s="75"/>
      <c r="N3919" s="75"/>
      <c r="O3919" s="74"/>
      <c r="P3919" s="74"/>
      <c r="Q3919" s="57">
        <f t="shared" si="1409"/>
        <v>0</v>
      </c>
      <c r="R3919" s="74"/>
      <c r="S3919" s="53">
        <f t="shared" si="1410"/>
        <v>0</v>
      </c>
      <c r="T3919" s="58"/>
      <c r="U3919" s="58"/>
      <c r="V3919" s="53">
        <f t="shared" si="1411"/>
        <v>0</v>
      </c>
      <c r="W3919" s="75"/>
      <c r="X3919" s="76"/>
    </row>
    <row r="3920" spans="1:24" s="77" customFormat="1" ht="15.75" x14ac:dyDescent="0.25">
      <c r="A3920" s="72" t="s">
        <v>303</v>
      </c>
      <c r="B3920" s="44" t="s">
        <v>334</v>
      </c>
      <c r="C3920" s="79" t="s">
        <v>256</v>
      </c>
      <c r="D3920" s="43" t="s">
        <v>257</v>
      </c>
      <c r="E3920" s="53"/>
      <c r="F3920" s="53">
        <f t="shared" si="1415"/>
        <v>0</v>
      </c>
      <c r="G3920" s="53"/>
      <c r="H3920" s="53"/>
      <c r="I3920" s="54"/>
      <c r="J3920" s="50"/>
      <c r="K3920" s="54"/>
      <c r="L3920" s="55"/>
      <c r="M3920" s="75"/>
      <c r="N3920" s="75"/>
      <c r="O3920" s="74"/>
      <c r="P3920" s="74"/>
      <c r="Q3920" s="57">
        <f t="shared" si="1409"/>
        <v>0</v>
      </c>
      <c r="R3920" s="74"/>
      <c r="S3920" s="53">
        <f t="shared" si="1410"/>
        <v>0</v>
      </c>
      <c r="T3920" s="58"/>
      <c r="U3920" s="58"/>
      <c r="V3920" s="53">
        <f t="shared" si="1411"/>
        <v>0</v>
      </c>
      <c r="W3920" s="75"/>
      <c r="X3920" s="76"/>
    </row>
    <row r="3921" spans="1:24" s="77" customFormat="1" ht="31.5" x14ac:dyDescent="0.25">
      <c r="A3921" s="72" t="s">
        <v>303</v>
      </c>
      <c r="B3921" s="44" t="s">
        <v>334</v>
      </c>
      <c r="C3921" s="79" t="s">
        <v>258</v>
      </c>
      <c r="D3921" s="43" t="s">
        <v>259</v>
      </c>
      <c r="E3921" s="53"/>
      <c r="F3921" s="53">
        <f t="shared" si="1415"/>
        <v>0</v>
      </c>
      <c r="G3921" s="53"/>
      <c r="H3921" s="53"/>
      <c r="I3921" s="54"/>
      <c r="J3921" s="50"/>
      <c r="K3921" s="54"/>
      <c r="L3921" s="55"/>
      <c r="M3921" s="75"/>
      <c r="N3921" s="75"/>
      <c r="O3921" s="74"/>
      <c r="P3921" s="74"/>
      <c r="Q3921" s="57">
        <f t="shared" si="1409"/>
        <v>0</v>
      </c>
      <c r="R3921" s="74"/>
      <c r="S3921" s="53">
        <f t="shared" si="1410"/>
        <v>0</v>
      </c>
      <c r="T3921" s="58"/>
      <c r="U3921" s="58"/>
      <c r="V3921" s="53">
        <f t="shared" si="1411"/>
        <v>0</v>
      </c>
      <c r="W3921" s="75"/>
      <c r="X3921" s="76"/>
    </row>
    <row r="3922" spans="1:24" s="77" customFormat="1" ht="15.75" x14ac:dyDescent="0.25">
      <c r="A3922" s="72" t="s">
        <v>303</v>
      </c>
      <c r="B3922" s="44" t="s">
        <v>334</v>
      </c>
      <c r="C3922" s="79" t="s">
        <v>261</v>
      </c>
      <c r="D3922" s="43" t="s">
        <v>262</v>
      </c>
      <c r="E3922" s="53"/>
      <c r="F3922" s="53">
        <f t="shared" si="1415"/>
        <v>0</v>
      </c>
      <c r="G3922" s="53"/>
      <c r="H3922" s="53"/>
      <c r="I3922" s="54"/>
      <c r="J3922" s="50"/>
      <c r="K3922" s="54"/>
      <c r="L3922" s="55"/>
      <c r="M3922" s="75"/>
      <c r="N3922" s="75"/>
      <c r="O3922" s="74"/>
      <c r="P3922" s="74"/>
      <c r="Q3922" s="57">
        <f t="shared" si="1409"/>
        <v>0</v>
      </c>
      <c r="R3922" s="74"/>
      <c r="S3922" s="53">
        <f t="shared" si="1410"/>
        <v>0</v>
      </c>
      <c r="T3922" s="58"/>
      <c r="U3922" s="58"/>
      <c r="V3922" s="53">
        <f t="shared" si="1411"/>
        <v>0</v>
      </c>
      <c r="W3922" s="75"/>
      <c r="X3922" s="76"/>
    </row>
    <row r="3923" spans="1:24" s="77" customFormat="1" ht="47.25" x14ac:dyDescent="0.25">
      <c r="A3923" s="72" t="s">
        <v>303</v>
      </c>
      <c r="B3923" s="44" t="s">
        <v>334</v>
      </c>
      <c r="C3923" s="79" t="s">
        <v>263</v>
      </c>
      <c r="D3923" s="43" t="s">
        <v>264</v>
      </c>
      <c r="E3923" s="53"/>
      <c r="F3923" s="53">
        <f t="shared" si="1415"/>
        <v>0</v>
      </c>
      <c r="G3923" s="53"/>
      <c r="H3923" s="53"/>
      <c r="I3923" s="54"/>
      <c r="J3923" s="50"/>
      <c r="K3923" s="54"/>
      <c r="L3923" s="55"/>
      <c r="M3923" s="75"/>
      <c r="N3923" s="75"/>
      <c r="O3923" s="74"/>
      <c r="P3923" s="74"/>
      <c r="Q3923" s="57">
        <f t="shared" si="1409"/>
        <v>0</v>
      </c>
      <c r="R3923" s="74"/>
      <c r="S3923" s="53">
        <f t="shared" si="1410"/>
        <v>0</v>
      </c>
      <c r="T3923" s="58"/>
      <c r="U3923" s="58"/>
      <c r="V3923" s="53">
        <f t="shared" si="1411"/>
        <v>0</v>
      </c>
      <c r="W3923" s="75"/>
      <c r="X3923" s="76"/>
    </row>
    <row r="3924" spans="1:24" s="77" customFormat="1" ht="15.75" x14ac:dyDescent="0.25">
      <c r="A3924" s="72" t="s">
        <v>303</v>
      </c>
      <c r="B3924" s="44" t="s">
        <v>334</v>
      </c>
      <c r="C3924" s="79" t="s">
        <v>265</v>
      </c>
      <c r="D3924" s="43" t="s">
        <v>266</v>
      </c>
      <c r="E3924" s="53"/>
      <c r="F3924" s="53">
        <f t="shared" si="1415"/>
        <v>0</v>
      </c>
      <c r="G3924" s="53"/>
      <c r="H3924" s="53"/>
      <c r="I3924" s="54"/>
      <c r="J3924" s="50"/>
      <c r="K3924" s="54"/>
      <c r="L3924" s="55"/>
      <c r="M3924" s="75"/>
      <c r="N3924" s="75"/>
      <c r="O3924" s="74"/>
      <c r="P3924" s="74"/>
      <c r="Q3924" s="57">
        <f t="shared" si="1409"/>
        <v>0</v>
      </c>
      <c r="R3924" s="74"/>
      <c r="S3924" s="53">
        <f t="shared" si="1410"/>
        <v>0</v>
      </c>
      <c r="T3924" s="58"/>
      <c r="U3924" s="58"/>
      <c r="V3924" s="53">
        <f t="shared" si="1411"/>
        <v>0</v>
      </c>
      <c r="W3924" s="75"/>
      <c r="X3924" s="76"/>
    </row>
    <row r="3925" spans="1:24" s="77" customFormat="1" ht="31.5" x14ac:dyDescent="0.25">
      <c r="A3925" s="72" t="s">
        <v>303</v>
      </c>
      <c r="B3925" s="44" t="s">
        <v>334</v>
      </c>
      <c r="C3925" s="79" t="s">
        <v>267</v>
      </c>
      <c r="D3925" s="43" t="s">
        <v>268</v>
      </c>
      <c r="E3925" s="53"/>
      <c r="F3925" s="53">
        <f t="shared" si="1415"/>
        <v>0</v>
      </c>
      <c r="G3925" s="53"/>
      <c r="H3925" s="53"/>
      <c r="I3925" s="54"/>
      <c r="J3925" s="50"/>
      <c r="K3925" s="54"/>
      <c r="L3925" s="55"/>
      <c r="M3925" s="75"/>
      <c r="N3925" s="75"/>
      <c r="O3925" s="74"/>
      <c r="P3925" s="74"/>
      <c r="Q3925" s="57">
        <f t="shared" si="1409"/>
        <v>0</v>
      </c>
      <c r="R3925" s="74"/>
      <c r="S3925" s="53">
        <f t="shared" si="1410"/>
        <v>0</v>
      </c>
      <c r="T3925" s="58"/>
      <c r="U3925" s="58"/>
      <c r="V3925" s="53">
        <f t="shared" si="1411"/>
        <v>0</v>
      </c>
      <c r="W3925" s="75"/>
      <c r="X3925" s="76"/>
    </row>
    <row r="3926" spans="1:24" s="77" customFormat="1" ht="15.75" x14ac:dyDescent="0.25">
      <c r="A3926" s="72" t="s">
        <v>303</v>
      </c>
      <c r="B3926" s="44" t="s">
        <v>334</v>
      </c>
      <c r="C3926" s="79" t="s">
        <v>269</v>
      </c>
      <c r="D3926" s="43" t="s">
        <v>270</v>
      </c>
      <c r="E3926" s="53"/>
      <c r="F3926" s="53">
        <f t="shared" si="1415"/>
        <v>0</v>
      </c>
      <c r="G3926" s="53"/>
      <c r="H3926" s="53"/>
      <c r="I3926" s="54"/>
      <c r="J3926" s="50"/>
      <c r="K3926" s="54"/>
      <c r="L3926" s="55"/>
      <c r="M3926" s="75"/>
      <c r="N3926" s="75"/>
      <c r="O3926" s="74"/>
      <c r="P3926" s="74"/>
      <c r="Q3926" s="57">
        <f t="shared" si="1409"/>
        <v>0</v>
      </c>
      <c r="R3926" s="74"/>
      <c r="S3926" s="53">
        <f t="shared" si="1410"/>
        <v>0</v>
      </c>
      <c r="T3926" s="58"/>
      <c r="U3926" s="58"/>
      <c r="V3926" s="53">
        <f t="shared" si="1411"/>
        <v>0</v>
      </c>
      <c r="W3926" s="75"/>
      <c r="X3926" s="76"/>
    </row>
    <row r="3927" spans="1:24" s="77" customFormat="1" ht="31.5" x14ac:dyDescent="0.25">
      <c r="A3927" s="72" t="s">
        <v>303</v>
      </c>
      <c r="B3927" s="44" t="s">
        <v>334</v>
      </c>
      <c r="C3927" s="79" t="s">
        <v>271</v>
      </c>
      <c r="D3927" s="43" t="s">
        <v>272</v>
      </c>
      <c r="E3927" s="53"/>
      <c r="F3927" s="53">
        <f t="shared" si="1415"/>
        <v>0</v>
      </c>
      <c r="G3927" s="53"/>
      <c r="H3927" s="53"/>
      <c r="I3927" s="54"/>
      <c r="J3927" s="50"/>
      <c r="K3927" s="54"/>
      <c r="L3927" s="55"/>
      <c r="M3927" s="75"/>
      <c r="N3927" s="75"/>
      <c r="O3927" s="74"/>
      <c r="P3927" s="74"/>
      <c r="Q3927" s="57">
        <f t="shared" si="1409"/>
        <v>0</v>
      </c>
      <c r="R3927" s="74"/>
      <c r="S3927" s="53">
        <f t="shared" si="1410"/>
        <v>0</v>
      </c>
      <c r="T3927" s="58"/>
      <c r="U3927" s="58"/>
      <c r="V3927" s="53">
        <f t="shared" si="1411"/>
        <v>0</v>
      </c>
      <c r="W3927" s="75"/>
      <c r="X3927" s="76"/>
    </row>
    <row r="3928" spans="1:24" s="77" customFormat="1" ht="15.75" x14ac:dyDescent="0.25">
      <c r="A3928" s="72" t="s">
        <v>303</v>
      </c>
      <c r="B3928" s="44" t="s">
        <v>334</v>
      </c>
      <c r="C3928" s="79" t="s">
        <v>273</v>
      </c>
      <c r="D3928" s="43" t="s">
        <v>274</v>
      </c>
      <c r="E3928" s="53"/>
      <c r="F3928" s="53">
        <f t="shared" si="1415"/>
        <v>0</v>
      </c>
      <c r="G3928" s="53"/>
      <c r="H3928" s="53"/>
      <c r="I3928" s="54"/>
      <c r="J3928" s="50"/>
      <c r="K3928" s="54"/>
      <c r="L3928" s="55"/>
      <c r="M3928" s="75"/>
      <c r="N3928" s="75"/>
      <c r="O3928" s="74"/>
      <c r="P3928" s="74"/>
      <c r="Q3928" s="57">
        <f t="shared" si="1409"/>
        <v>0</v>
      </c>
      <c r="R3928" s="74"/>
      <c r="S3928" s="53">
        <f t="shared" si="1410"/>
        <v>0</v>
      </c>
      <c r="T3928" s="58"/>
      <c r="U3928" s="58"/>
      <c r="V3928" s="53">
        <f t="shared" si="1411"/>
        <v>0</v>
      </c>
      <c r="W3928" s="75"/>
      <c r="X3928" s="76"/>
    </row>
    <row r="3929" spans="1:24" s="77" customFormat="1" ht="31.5" x14ac:dyDescent="0.25">
      <c r="A3929" s="72" t="s">
        <v>303</v>
      </c>
      <c r="B3929" s="44" t="s">
        <v>334</v>
      </c>
      <c r="C3929" s="79" t="s">
        <v>275</v>
      </c>
      <c r="D3929" s="43" t="s">
        <v>276</v>
      </c>
      <c r="E3929" s="74"/>
      <c r="F3929" s="74"/>
      <c r="G3929" s="74"/>
      <c r="H3929" s="74"/>
      <c r="I3929" s="54"/>
      <c r="J3929" s="50"/>
      <c r="K3929" s="54"/>
      <c r="L3929" s="55"/>
      <c r="M3929" s="75"/>
      <c r="N3929" s="75"/>
      <c r="O3929" s="74"/>
      <c r="P3929" s="74"/>
      <c r="Q3929" s="57">
        <f t="shared" si="1409"/>
        <v>0</v>
      </c>
      <c r="R3929" s="74"/>
      <c r="S3929" s="53">
        <f t="shared" si="1410"/>
        <v>0</v>
      </c>
      <c r="T3929" s="58"/>
      <c r="U3929" s="58"/>
      <c r="V3929" s="53">
        <f t="shared" si="1411"/>
        <v>0</v>
      </c>
      <c r="W3929" s="75"/>
      <c r="X3929" s="76"/>
    </row>
    <row r="3930" spans="1:24" s="77" customFormat="1" ht="15.75" x14ac:dyDescent="0.25">
      <c r="A3930" s="72" t="s">
        <v>303</v>
      </c>
      <c r="B3930" s="44" t="s">
        <v>334</v>
      </c>
      <c r="C3930" s="37" t="s">
        <v>352</v>
      </c>
      <c r="D3930" s="43" t="s">
        <v>350</v>
      </c>
      <c r="E3930" s="53"/>
      <c r="F3930" s="53">
        <f>ROUND(E3930/12*7,0)</f>
        <v>0</v>
      </c>
      <c r="G3930" s="75">
        <v>37060.9</v>
      </c>
      <c r="H3930" s="99"/>
      <c r="I3930" s="119">
        <f t="shared" ref="I3930" si="1416">G3930-F3930</f>
        <v>37060.9</v>
      </c>
      <c r="J3930" s="55"/>
      <c r="K3930" s="54"/>
      <c r="L3930" s="55"/>
      <c r="M3930" s="75"/>
      <c r="N3930" s="75"/>
      <c r="O3930" s="74"/>
      <c r="P3930" s="74"/>
      <c r="Q3930" s="57"/>
      <c r="R3930" s="74"/>
      <c r="S3930" s="53"/>
      <c r="T3930" s="58"/>
      <c r="U3930" s="58"/>
      <c r="V3930" s="53"/>
      <c r="W3930" s="75"/>
      <c r="X3930" s="76"/>
    </row>
    <row r="3931" spans="1:24" s="77" customFormat="1" ht="15.75" x14ac:dyDescent="0.25">
      <c r="A3931" s="72" t="s">
        <v>303</v>
      </c>
      <c r="B3931" s="44" t="s">
        <v>334</v>
      </c>
      <c r="C3931" s="37" t="s">
        <v>353</v>
      </c>
      <c r="D3931" s="38" t="s">
        <v>354</v>
      </c>
      <c r="E3931" s="53"/>
      <c r="F3931" s="99">
        <f>E3931/12*1</f>
        <v>0</v>
      </c>
      <c r="G3931" s="53"/>
      <c r="H3931" s="53"/>
      <c r="I3931" s="54"/>
      <c r="J3931" s="50"/>
      <c r="K3931" s="54"/>
      <c r="L3931" s="55"/>
      <c r="M3931" s="75"/>
      <c r="N3931" s="75"/>
      <c r="O3931" s="74"/>
      <c r="P3931" s="74"/>
      <c r="Q3931" s="57">
        <f>O3931-P3931</f>
        <v>0</v>
      </c>
      <c r="R3931" s="74"/>
      <c r="S3931" s="53">
        <f>ROUND(R3931/12*3,0)</f>
        <v>0</v>
      </c>
      <c r="T3931" s="58"/>
      <c r="U3931" s="58"/>
      <c r="V3931" s="53">
        <f>T3931-U3931</f>
        <v>0</v>
      </c>
      <c r="W3931" s="75"/>
      <c r="X3931" s="76"/>
    </row>
    <row r="3932" spans="1:24" s="77" customFormat="1" ht="15.75" x14ac:dyDescent="0.25">
      <c r="A3932" s="72" t="s">
        <v>303</v>
      </c>
      <c r="B3932" s="44" t="s">
        <v>334</v>
      </c>
      <c r="C3932" s="37" t="s">
        <v>359</v>
      </c>
      <c r="D3932" s="43" t="s">
        <v>318</v>
      </c>
      <c r="E3932" s="53"/>
      <c r="F3932" s="99">
        <f>E3932/12*1</f>
        <v>0</v>
      </c>
      <c r="G3932" s="53"/>
      <c r="H3932" s="53"/>
      <c r="I3932" s="54"/>
      <c r="J3932" s="50"/>
      <c r="K3932" s="54"/>
      <c r="L3932" s="55"/>
      <c r="M3932" s="75"/>
      <c r="N3932" s="75"/>
      <c r="O3932" s="74"/>
      <c r="P3932" s="74"/>
      <c r="Q3932" s="57"/>
      <c r="R3932" s="74"/>
      <c r="S3932" s="53"/>
      <c r="T3932" s="58"/>
      <c r="U3932" s="58"/>
      <c r="V3932" s="53"/>
      <c r="W3932" s="75"/>
      <c r="X3932" s="76"/>
    </row>
    <row r="3933" spans="1:24" s="77" customFormat="1" ht="15.75" x14ac:dyDescent="0.25">
      <c r="A3933" s="72" t="s">
        <v>303</v>
      </c>
      <c r="B3933" s="44" t="s">
        <v>334</v>
      </c>
      <c r="C3933" s="37" t="s">
        <v>379</v>
      </c>
      <c r="D3933" s="39" t="s">
        <v>360</v>
      </c>
      <c r="E3933" s="53"/>
      <c r="F3933" s="53"/>
      <c r="G3933" s="53"/>
      <c r="H3933" s="53"/>
      <c r="I3933" s="119"/>
      <c r="J3933" s="55"/>
      <c r="K3933" s="54"/>
      <c r="L3933" s="55"/>
      <c r="M3933" s="75"/>
      <c r="N3933" s="75"/>
      <c r="O3933" s="74"/>
      <c r="P3933" s="74"/>
      <c r="Q3933" s="57"/>
      <c r="R3933" s="74"/>
      <c r="S3933" s="53"/>
      <c r="T3933" s="58"/>
      <c r="U3933" s="58"/>
      <c r="V3933" s="53"/>
      <c r="W3933" s="75"/>
      <c r="X3933" s="76"/>
    </row>
    <row r="3934" spans="1:24" s="77" customFormat="1" ht="15.75" x14ac:dyDescent="0.25">
      <c r="A3934" s="72" t="s">
        <v>303</v>
      </c>
      <c r="B3934" s="44" t="s">
        <v>334</v>
      </c>
      <c r="C3934" s="98" t="s">
        <v>386</v>
      </c>
      <c r="D3934" s="117" t="s">
        <v>387</v>
      </c>
      <c r="E3934" s="53">
        <v>29947</v>
      </c>
      <c r="F3934" s="53">
        <v>29947</v>
      </c>
      <c r="G3934" s="53">
        <v>29947</v>
      </c>
      <c r="H3934" s="53">
        <v>29947</v>
      </c>
      <c r="I3934" s="119">
        <f>G3934-F3934</f>
        <v>0</v>
      </c>
      <c r="J3934" s="55">
        <f>ROUND(I3934/F3934*100,2)</f>
        <v>0</v>
      </c>
      <c r="K3934" s="54">
        <f>G3934-F3934</f>
        <v>0</v>
      </c>
      <c r="L3934" s="55">
        <f>ROUND(K3934*100/-F3934,2)</f>
        <v>0</v>
      </c>
      <c r="M3934" s="75"/>
      <c r="N3934" s="75"/>
      <c r="O3934" s="74"/>
      <c r="P3934" s="74"/>
      <c r="Q3934" s="57"/>
      <c r="R3934" s="74"/>
      <c r="S3934" s="53"/>
      <c r="T3934" s="58"/>
      <c r="U3934" s="58"/>
      <c r="V3934" s="53"/>
      <c r="W3934" s="75"/>
      <c r="X3934" s="76"/>
    </row>
    <row r="3935" spans="1:24" s="77" customFormat="1" ht="15.75" x14ac:dyDescent="0.25">
      <c r="A3935" s="100" t="s">
        <v>304</v>
      </c>
      <c r="B3935" s="100" t="s">
        <v>335</v>
      </c>
      <c r="C3935" s="108" t="s">
        <v>102</v>
      </c>
      <c r="D3935" s="102" t="s">
        <v>21</v>
      </c>
      <c r="E3935" s="109">
        <f>E3936+E3975</f>
        <v>9741457</v>
      </c>
      <c r="F3935" s="109">
        <f>F3936+F3975</f>
        <v>5696482.0099999998</v>
      </c>
      <c r="G3935" s="109">
        <f>G3936+G3975</f>
        <v>5319255.8900000006</v>
      </c>
      <c r="H3935" s="109">
        <f>H3936+H3975</f>
        <v>5139200</v>
      </c>
      <c r="I3935" s="127">
        <f>I3936+I3975</f>
        <v>178768.61000000002</v>
      </c>
      <c r="J3935" s="104">
        <f>ROUND(I3935/F3935*100,2)</f>
        <v>3.14</v>
      </c>
      <c r="K3935" s="127">
        <f>K3936+K3975</f>
        <v>-563553.73</v>
      </c>
      <c r="L3935" s="106">
        <f>ROUND(K3935*100/-F3935,2)</f>
        <v>9.89</v>
      </c>
      <c r="M3935" s="109">
        <f t="shared" ref="M3935:V3935" si="1417">M3936+M3975</f>
        <v>75968</v>
      </c>
      <c r="N3935" s="109">
        <f t="shared" si="1417"/>
        <v>44314.67</v>
      </c>
      <c r="O3935" s="109">
        <f t="shared" si="1417"/>
        <v>43986</v>
      </c>
      <c r="P3935" s="109">
        <f t="shared" si="1417"/>
        <v>42446</v>
      </c>
      <c r="Q3935" s="127">
        <f t="shared" si="1417"/>
        <v>1540</v>
      </c>
      <c r="R3935" s="109">
        <f t="shared" si="1417"/>
        <v>3744</v>
      </c>
      <c r="S3935" s="103">
        <f t="shared" si="1417"/>
        <v>2186</v>
      </c>
      <c r="T3935" s="138">
        <f t="shared" si="1417"/>
        <v>2096</v>
      </c>
      <c r="U3935" s="138">
        <f t="shared" si="1417"/>
        <v>2014</v>
      </c>
      <c r="V3935" s="103">
        <f t="shared" si="1417"/>
        <v>82</v>
      </c>
      <c r="W3935" s="107">
        <v>126901</v>
      </c>
      <c r="X3935" s="80"/>
    </row>
    <row r="3936" spans="1:24" s="77" customFormat="1" ht="15.75" x14ac:dyDescent="0.25">
      <c r="A3936" s="72" t="s">
        <v>304</v>
      </c>
      <c r="B3936" s="21">
        <v>1</v>
      </c>
      <c r="C3936" s="73" t="s">
        <v>102</v>
      </c>
      <c r="D3936" s="27" t="s">
        <v>22</v>
      </c>
      <c r="E3936" s="52">
        <f>E3937+E3943+E3957</f>
        <v>5005607</v>
      </c>
      <c r="F3936" s="52">
        <f>F3937+F3943+F3957</f>
        <v>2922466</v>
      </c>
      <c r="G3936" s="52">
        <f>G3937+G3943+G3957</f>
        <v>2580325.27</v>
      </c>
      <c r="H3936" s="52">
        <f>H3937+H3943+H3957</f>
        <v>2570047</v>
      </c>
      <c r="I3936" s="124">
        <f>I3937+I3943+I3957</f>
        <v>0</v>
      </c>
      <c r="J3936" s="50">
        <f>ROUND(I3936/F3936*100,2)</f>
        <v>0</v>
      </c>
      <c r="K3936" s="124">
        <f>K3937+K3943+K3957</f>
        <v>-349699.73</v>
      </c>
      <c r="L3936" s="52">
        <f>L3937+L3943+L3957</f>
        <v>164.37</v>
      </c>
      <c r="M3936" s="49">
        <v>38018</v>
      </c>
      <c r="N3936" s="49">
        <f>ROUND(M3936/12*7,2)</f>
        <v>22177.17</v>
      </c>
      <c r="O3936" s="52">
        <f t="shared" ref="O3936:V3936" si="1418">O3937+O3943+O3957</f>
        <v>23008</v>
      </c>
      <c r="P3936" s="52">
        <f t="shared" si="1418"/>
        <v>22770</v>
      </c>
      <c r="Q3936" s="124">
        <f t="shared" si="1418"/>
        <v>238</v>
      </c>
      <c r="R3936" s="52">
        <f t="shared" si="1418"/>
        <v>1855</v>
      </c>
      <c r="S3936" s="52">
        <f t="shared" si="1418"/>
        <v>1083</v>
      </c>
      <c r="T3936" s="59">
        <f t="shared" si="1418"/>
        <v>1043</v>
      </c>
      <c r="U3936" s="59">
        <f t="shared" si="1418"/>
        <v>1041</v>
      </c>
      <c r="V3936" s="59">
        <f t="shared" si="1418"/>
        <v>2</v>
      </c>
      <c r="W3936" s="75"/>
      <c r="X3936" s="82"/>
    </row>
    <row r="3937" spans="1:27" s="77" customFormat="1" ht="15.75" x14ac:dyDescent="0.25">
      <c r="A3937" s="72" t="s">
        <v>304</v>
      </c>
      <c r="B3937" s="33" t="s">
        <v>329</v>
      </c>
      <c r="C3937" s="73" t="s">
        <v>102</v>
      </c>
      <c r="D3937" s="32" t="s">
        <v>23</v>
      </c>
      <c r="E3937" s="83">
        <f>SUM(E3938:E3942)</f>
        <v>4101056</v>
      </c>
      <c r="F3937" s="83">
        <f>SUM(F3938:F3942)</f>
        <v>2392103</v>
      </c>
      <c r="G3937" s="83">
        <f>SUM(G3938:G3942)</f>
        <v>2373877</v>
      </c>
      <c r="H3937" s="83">
        <f>SUM(H3938:H3942)</f>
        <v>2392103</v>
      </c>
      <c r="I3937" s="128">
        <f>SUM(I3938:I3942)</f>
        <v>0</v>
      </c>
      <c r="J3937" s="50">
        <f>ROUND(I3937/F3937*100,2)</f>
        <v>0</v>
      </c>
      <c r="K3937" s="128">
        <f>SUM(K3938:K3942)</f>
        <v>-18226</v>
      </c>
      <c r="L3937" s="49">
        <f>SUM(L3938:L3942)</f>
        <v>1.27</v>
      </c>
      <c r="M3937" s="83"/>
      <c r="N3937" s="83"/>
      <c r="O3937" s="52">
        <f t="shared" ref="O3937:V3937" si="1419">SUM(O3938:O3942)</f>
        <v>22456</v>
      </c>
      <c r="P3937" s="52">
        <f t="shared" si="1419"/>
        <v>22456</v>
      </c>
      <c r="Q3937" s="124">
        <f t="shared" si="1419"/>
        <v>0</v>
      </c>
      <c r="R3937" s="52">
        <f t="shared" si="1419"/>
        <v>1853</v>
      </c>
      <c r="S3937" s="52">
        <f t="shared" si="1419"/>
        <v>1081</v>
      </c>
      <c r="T3937" s="52">
        <f t="shared" si="1419"/>
        <v>1040</v>
      </c>
      <c r="U3937" s="49">
        <f t="shared" si="1419"/>
        <v>1038</v>
      </c>
      <c r="V3937" s="49">
        <f t="shared" si="1419"/>
        <v>2</v>
      </c>
      <c r="W3937" s="83"/>
      <c r="X3937" s="82"/>
    </row>
    <row r="3938" spans="1:27" s="77" customFormat="1" ht="15.75" x14ac:dyDescent="0.25">
      <c r="A3938" s="72" t="s">
        <v>304</v>
      </c>
      <c r="B3938" s="33" t="s">
        <v>329</v>
      </c>
      <c r="C3938" s="73" t="s">
        <v>73</v>
      </c>
      <c r="D3938" s="34" t="s">
        <v>106</v>
      </c>
      <c r="E3938" s="53">
        <v>2451096</v>
      </c>
      <c r="F3938" s="99">
        <f>204148*3+204295*4</f>
        <v>1429624</v>
      </c>
      <c r="G3938" s="99">
        <v>1411398</v>
      </c>
      <c r="H3938" s="99">
        <f>204148*3+204295*4</f>
        <v>1429624</v>
      </c>
      <c r="I3938" s="119"/>
      <c r="J3938" s="55"/>
      <c r="K3938" s="54">
        <f>G3938-F3938</f>
        <v>-18226</v>
      </c>
      <c r="L3938" s="55">
        <f>ROUND(K3938*100/-F3938,2)</f>
        <v>1.27</v>
      </c>
      <c r="M3938" s="74"/>
      <c r="N3938" s="74"/>
      <c r="O3938" s="74">
        <v>22456</v>
      </c>
      <c r="P3938" s="74">
        <v>22456</v>
      </c>
      <c r="Q3938" s="57">
        <f>O3938-P3938</f>
        <v>0</v>
      </c>
      <c r="R3938" s="74">
        <v>1853</v>
      </c>
      <c r="S3938" s="53">
        <f>ROUND(R3938/12*7,0)</f>
        <v>1081</v>
      </c>
      <c r="T3938" s="58">
        <v>1040</v>
      </c>
      <c r="U3938" s="58">
        <v>1038</v>
      </c>
      <c r="V3938" s="53">
        <f>T3938-U3938</f>
        <v>2</v>
      </c>
      <c r="W3938" s="74"/>
      <c r="X3938" s="76"/>
      <c r="Z3938" s="176"/>
      <c r="AA3938" s="176"/>
    </row>
    <row r="3939" spans="1:27" s="77" customFormat="1" ht="15.75" x14ac:dyDescent="0.25">
      <c r="A3939" s="72" t="s">
        <v>304</v>
      </c>
      <c r="B3939" s="33" t="s">
        <v>329</v>
      </c>
      <c r="C3939" s="73" t="s">
        <v>74</v>
      </c>
      <c r="D3939" s="116" t="s">
        <v>104</v>
      </c>
      <c r="E3939" s="53">
        <v>1649960</v>
      </c>
      <c r="F3939" s="53">
        <f>137497*7</f>
        <v>962479</v>
      </c>
      <c r="G3939" s="53">
        <f>137497*7</f>
        <v>962479</v>
      </c>
      <c r="H3939" s="53">
        <f>137497*7</f>
        <v>962479</v>
      </c>
      <c r="I3939" s="119"/>
      <c r="J3939" s="55"/>
      <c r="K3939" s="54"/>
      <c r="L3939" s="55"/>
      <c r="M3939" s="75"/>
      <c r="N3939" s="75"/>
      <c r="O3939" s="74"/>
      <c r="P3939" s="74"/>
      <c r="Q3939" s="57">
        <f>O3939-P3939</f>
        <v>0</v>
      </c>
      <c r="R3939" s="74"/>
      <c r="S3939" s="53">
        <f>ROUND(R3939/12*3,0)</f>
        <v>0</v>
      </c>
      <c r="T3939" s="53"/>
      <c r="U3939" s="53"/>
      <c r="V3939" s="53">
        <f>T3939-U3939</f>
        <v>0</v>
      </c>
      <c r="W3939" s="75"/>
      <c r="X3939" s="76"/>
    </row>
    <row r="3940" spans="1:27" s="77" customFormat="1" ht="15.75" x14ac:dyDescent="0.25">
      <c r="A3940" s="72" t="s">
        <v>304</v>
      </c>
      <c r="B3940" s="33" t="s">
        <v>329</v>
      </c>
      <c r="C3940" s="73" t="s">
        <v>74</v>
      </c>
      <c r="D3940" s="116" t="s">
        <v>105</v>
      </c>
      <c r="E3940" s="53"/>
      <c r="F3940" s="53"/>
      <c r="G3940" s="53"/>
      <c r="H3940" s="53"/>
      <c r="I3940" s="54"/>
      <c r="J3940" s="50"/>
      <c r="K3940" s="54"/>
      <c r="L3940" s="55"/>
      <c r="M3940" s="75"/>
      <c r="N3940" s="75"/>
      <c r="O3940" s="74"/>
      <c r="P3940" s="74"/>
      <c r="Q3940" s="57">
        <f>O3940-P3940</f>
        <v>0</v>
      </c>
      <c r="R3940" s="74"/>
      <c r="S3940" s="53">
        <f>ROUND(R3940/12*3,0)</f>
        <v>0</v>
      </c>
      <c r="T3940" s="53"/>
      <c r="U3940" s="53"/>
      <c r="V3940" s="53">
        <f>T3940-U3940</f>
        <v>0</v>
      </c>
      <c r="W3940" s="75"/>
      <c r="X3940" s="76"/>
    </row>
    <row r="3941" spans="1:27" s="81" customFormat="1" ht="29.25" customHeight="1" x14ac:dyDescent="0.25">
      <c r="A3941" s="72" t="s">
        <v>304</v>
      </c>
      <c r="B3941" s="33" t="s">
        <v>329</v>
      </c>
      <c r="C3941" s="73" t="s">
        <v>75</v>
      </c>
      <c r="D3941" s="34" t="s">
        <v>107</v>
      </c>
      <c r="E3941" s="74"/>
      <c r="F3941" s="53"/>
      <c r="G3941" s="74"/>
      <c r="H3941" s="74"/>
      <c r="I3941" s="119"/>
      <c r="J3941" s="50"/>
      <c r="K3941" s="119"/>
      <c r="L3941" s="55"/>
      <c r="M3941" s="75"/>
      <c r="N3941" s="75"/>
      <c r="O3941" s="74"/>
      <c r="P3941" s="74"/>
      <c r="Q3941" s="59">
        <f>O3941-P3941</f>
        <v>0</v>
      </c>
      <c r="R3941" s="74"/>
      <c r="S3941" s="53">
        <f>ROUND(R3941/12*3,0)</f>
        <v>0</v>
      </c>
      <c r="T3941" s="53"/>
      <c r="U3941" s="53"/>
      <c r="V3941" s="53">
        <f>T3941-U3941</f>
        <v>0</v>
      </c>
      <c r="W3941" s="75"/>
      <c r="X3941" s="76"/>
    </row>
    <row r="3942" spans="1:27" s="81" customFormat="1" ht="26.25" customHeight="1" x14ac:dyDescent="0.25">
      <c r="A3942" s="72" t="s">
        <v>304</v>
      </c>
      <c r="B3942" s="33" t="s">
        <v>329</v>
      </c>
      <c r="C3942" s="73" t="s">
        <v>76</v>
      </c>
      <c r="D3942" s="34" t="s">
        <v>108</v>
      </c>
      <c r="E3942" s="74"/>
      <c r="F3942" s="53"/>
      <c r="G3942" s="74"/>
      <c r="H3942" s="74"/>
      <c r="I3942" s="119"/>
      <c r="J3942" s="50"/>
      <c r="K3942" s="119"/>
      <c r="L3942" s="55"/>
      <c r="M3942" s="75"/>
      <c r="N3942" s="75"/>
      <c r="O3942" s="74"/>
      <c r="P3942" s="74"/>
      <c r="Q3942" s="59">
        <f>O3942-P3942</f>
        <v>0</v>
      </c>
      <c r="R3942" s="74"/>
      <c r="S3942" s="53">
        <f>ROUND(R3942/12*3,0)</f>
        <v>0</v>
      </c>
      <c r="T3942" s="53"/>
      <c r="U3942" s="53"/>
      <c r="V3942" s="53">
        <f>T3942-U3942</f>
        <v>0</v>
      </c>
      <c r="W3942" s="75"/>
      <c r="X3942" s="76"/>
    </row>
    <row r="3943" spans="1:27" s="81" customFormat="1" ht="22.5" customHeight="1" x14ac:dyDescent="0.25">
      <c r="A3943" s="72" t="s">
        <v>304</v>
      </c>
      <c r="B3943" s="22" t="s">
        <v>330</v>
      </c>
      <c r="C3943" s="36"/>
      <c r="D3943" s="32" t="s">
        <v>24</v>
      </c>
      <c r="E3943" s="61">
        <f t="shared" ref="E3943:L3943" si="1420">SUM(E3944:E3956)</f>
        <v>0</v>
      </c>
      <c r="F3943" s="61">
        <f t="shared" si="1420"/>
        <v>0</v>
      </c>
      <c r="G3943" s="61">
        <f t="shared" si="1420"/>
        <v>0</v>
      </c>
      <c r="H3943" s="61">
        <f t="shared" si="1420"/>
        <v>0</v>
      </c>
      <c r="I3943" s="61">
        <f t="shared" si="1420"/>
        <v>0</v>
      </c>
      <c r="J3943" s="61">
        <f t="shared" si="1420"/>
        <v>0</v>
      </c>
      <c r="K3943" s="61">
        <f t="shared" si="1420"/>
        <v>0</v>
      </c>
      <c r="L3943" s="61">
        <f t="shared" si="1420"/>
        <v>0</v>
      </c>
      <c r="M3943" s="61"/>
      <c r="N3943" s="61"/>
      <c r="O3943" s="61">
        <f t="shared" ref="O3943:V3943" si="1421">SUM(O3944:O3956)</f>
        <v>0</v>
      </c>
      <c r="P3943" s="61">
        <f t="shared" si="1421"/>
        <v>0</v>
      </c>
      <c r="Q3943" s="61">
        <f t="shared" si="1421"/>
        <v>0</v>
      </c>
      <c r="R3943" s="61">
        <f t="shared" si="1421"/>
        <v>0</v>
      </c>
      <c r="S3943" s="61">
        <f t="shared" si="1421"/>
        <v>0</v>
      </c>
      <c r="T3943" s="61">
        <f t="shared" si="1421"/>
        <v>0</v>
      </c>
      <c r="U3943" s="61">
        <f t="shared" si="1421"/>
        <v>0</v>
      </c>
      <c r="V3943" s="61">
        <f t="shared" si="1421"/>
        <v>0</v>
      </c>
      <c r="W3943" s="68"/>
      <c r="X3943" s="76"/>
    </row>
    <row r="3944" spans="1:27" s="77" customFormat="1" ht="15.75" x14ac:dyDescent="0.25">
      <c r="A3944" s="72" t="s">
        <v>304</v>
      </c>
      <c r="B3944" s="33" t="s">
        <v>330</v>
      </c>
      <c r="C3944" s="79" t="s">
        <v>25</v>
      </c>
      <c r="D3944" s="34" t="s">
        <v>54</v>
      </c>
      <c r="E3944" s="74"/>
      <c r="F3944" s="74"/>
      <c r="G3944" s="74"/>
      <c r="H3944" s="74"/>
      <c r="I3944" s="54"/>
      <c r="J3944" s="50"/>
      <c r="K3944" s="54"/>
      <c r="L3944" s="55"/>
      <c r="M3944" s="75"/>
      <c r="N3944" s="75"/>
      <c r="O3944" s="74"/>
      <c r="P3944" s="74"/>
      <c r="Q3944" s="57">
        <f t="shared" ref="Q3944:Q3956" si="1422">O3944-P3944</f>
        <v>0</v>
      </c>
      <c r="R3944" s="74"/>
      <c r="S3944" s="53">
        <f t="shared" ref="S3944:S3956" si="1423">ROUND(R3944/12*3,0)</f>
        <v>0</v>
      </c>
      <c r="T3944" s="58"/>
      <c r="U3944" s="58"/>
      <c r="V3944" s="53">
        <f t="shared" ref="V3944:V3956" si="1424">T3944-U3944</f>
        <v>0</v>
      </c>
      <c r="W3944" s="75"/>
      <c r="X3944" s="76"/>
    </row>
    <row r="3945" spans="1:27" s="77" customFormat="1" ht="15.75" x14ac:dyDescent="0.25">
      <c r="A3945" s="72" t="s">
        <v>304</v>
      </c>
      <c r="B3945" s="33" t="s">
        <v>330</v>
      </c>
      <c r="C3945" s="79" t="s">
        <v>26</v>
      </c>
      <c r="D3945" s="34" t="s">
        <v>27</v>
      </c>
      <c r="E3945" s="74"/>
      <c r="F3945" s="74"/>
      <c r="G3945" s="74"/>
      <c r="H3945" s="74"/>
      <c r="I3945" s="54"/>
      <c r="J3945" s="50"/>
      <c r="K3945" s="54"/>
      <c r="L3945" s="55"/>
      <c r="M3945" s="75"/>
      <c r="N3945" s="75"/>
      <c r="O3945" s="74"/>
      <c r="P3945" s="74"/>
      <c r="Q3945" s="57">
        <f t="shared" si="1422"/>
        <v>0</v>
      </c>
      <c r="R3945" s="74"/>
      <c r="S3945" s="53">
        <f t="shared" si="1423"/>
        <v>0</v>
      </c>
      <c r="T3945" s="58"/>
      <c r="U3945" s="58"/>
      <c r="V3945" s="53">
        <f t="shared" si="1424"/>
        <v>0</v>
      </c>
      <c r="W3945" s="75"/>
      <c r="X3945" s="76"/>
    </row>
    <row r="3946" spans="1:27" s="77" customFormat="1" ht="31.5" x14ac:dyDescent="0.25">
      <c r="A3946" s="72" t="s">
        <v>304</v>
      </c>
      <c r="B3946" s="33" t="s">
        <v>330</v>
      </c>
      <c r="C3946" s="79" t="s">
        <v>28</v>
      </c>
      <c r="D3946" s="34" t="s">
        <v>29</v>
      </c>
      <c r="E3946" s="74"/>
      <c r="F3946" s="74"/>
      <c r="G3946" s="74"/>
      <c r="H3946" s="74"/>
      <c r="I3946" s="54"/>
      <c r="J3946" s="50"/>
      <c r="K3946" s="54"/>
      <c r="L3946" s="55"/>
      <c r="M3946" s="75"/>
      <c r="N3946" s="75"/>
      <c r="O3946" s="74"/>
      <c r="P3946" s="74"/>
      <c r="Q3946" s="57">
        <f t="shared" si="1422"/>
        <v>0</v>
      </c>
      <c r="R3946" s="74"/>
      <c r="S3946" s="53">
        <f t="shared" si="1423"/>
        <v>0</v>
      </c>
      <c r="T3946" s="58"/>
      <c r="U3946" s="58"/>
      <c r="V3946" s="53">
        <f t="shared" si="1424"/>
        <v>0</v>
      </c>
      <c r="W3946" s="75"/>
      <c r="X3946" s="76"/>
    </row>
    <row r="3947" spans="1:27" s="77" customFormat="1" ht="15.75" x14ac:dyDescent="0.25">
      <c r="A3947" s="72" t="s">
        <v>304</v>
      </c>
      <c r="B3947" s="33" t="s">
        <v>330</v>
      </c>
      <c r="C3947" s="79" t="s">
        <v>56</v>
      </c>
      <c r="D3947" s="34" t="s">
        <v>53</v>
      </c>
      <c r="E3947" s="74"/>
      <c r="F3947" s="74"/>
      <c r="G3947" s="74"/>
      <c r="H3947" s="74"/>
      <c r="I3947" s="54"/>
      <c r="J3947" s="50"/>
      <c r="K3947" s="54"/>
      <c r="L3947" s="55"/>
      <c r="M3947" s="75"/>
      <c r="N3947" s="75"/>
      <c r="O3947" s="74"/>
      <c r="P3947" s="74"/>
      <c r="Q3947" s="57">
        <f t="shared" si="1422"/>
        <v>0</v>
      </c>
      <c r="R3947" s="74"/>
      <c r="S3947" s="53">
        <f t="shared" si="1423"/>
        <v>0</v>
      </c>
      <c r="T3947" s="58"/>
      <c r="U3947" s="58"/>
      <c r="V3947" s="53">
        <f t="shared" si="1424"/>
        <v>0</v>
      </c>
      <c r="W3947" s="75"/>
      <c r="X3947" s="76"/>
    </row>
    <row r="3948" spans="1:27" s="77" customFormat="1" ht="15.75" x14ac:dyDescent="0.25">
      <c r="A3948" s="72" t="s">
        <v>304</v>
      </c>
      <c r="B3948" s="33" t="s">
        <v>330</v>
      </c>
      <c r="C3948" s="79" t="s">
        <v>57</v>
      </c>
      <c r="D3948" s="34" t="s">
        <v>68</v>
      </c>
      <c r="E3948" s="74"/>
      <c r="F3948" s="74"/>
      <c r="G3948" s="74"/>
      <c r="H3948" s="74"/>
      <c r="I3948" s="54"/>
      <c r="J3948" s="50"/>
      <c r="K3948" s="54"/>
      <c r="L3948" s="55"/>
      <c r="M3948" s="75"/>
      <c r="N3948" s="75"/>
      <c r="O3948" s="74"/>
      <c r="P3948" s="74"/>
      <c r="Q3948" s="57">
        <f t="shared" si="1422"/>
        <v>0</v>
      </c>
      <c r="R3948" s="74"/>
      <c r="S3948" s="53">
        <f t="shared" si="1423"/>
        <v>0</v>
      </c>
      <c r="T3948" s="58"/>
      <c r="U3948" s="58"/>
      <c r="V3948" s="53">
        <f t="shared" si="1424"/>
        <v>0</v>
      </c>
      <c r="W3948" s="75"/>
      <c r="X3948" s="76"/>
    </row>
    <row r="3949" spans="1:27" s="77" customFormat="1" ht="15.75" x14ac:dyDescent="0.25">
      <c r="A3949" s="72" t="s">
        <v>304</v>
      </c>
      <c r="B3949" s="33" t="s">
        <v>330</v>
      </c>
      <c r="C3949" s="79" t="s">
        <v>58</v>
      </c>
      <c r="D3949" s="34" t="s">
        <v>70</v>
      </c>
      <c r="E3949" s="74"/>
      <c r="F3949" s="74"/>
      <c r="G3949" s="74"/>
      <c r="H3949" s="74"/>
      <c r="I3949" s="119"/>
      <c r="J3949" s="50"/>
      <c r="K3949" s="119"/>
      <c r="L3949" s="55"/>
      <c r="M3949" s="75"/>
      <c r="N3949" s="75"/>
      <c r="O3949" s="74"/>
      <c r="P3949" s="74"/>
      <c r="Q3949" s="59">
        <f t="shared" si="1422"/>
        <v>0</v>
      </c>
      <c r="R3949" s="74"/>
      <c r="S3949" s="53">
        <f t="shared" si="1423"/>
        <v>0</v>
      </c>
      <c r="T3949" s="53"/>
      <c r="U3949" s="53"/>
      <c r="V3949" s="53">
        <f t="shared" si="1424"/>
        <v>0</v>
      </c>
      <c r="W3949" s="75"/>
      <c r="X3949" s="76"/>
    </row>
    <row r="3950" spans="1:27" s="77" customFormat="1" ht="31.5" x14ac:dyDescent="0.25">
      <c r="A3950" s="72" t="s">
        <v>304</v>
      </c>
      <c r="B3950" s="33" t="s">
        <v>330</v>
      </c>
      <c r="C3950" s="79" t="s">
        <v>59</v>
      </c>
      <c r="D3950" s="34" t="s">
        <v>69</v>
      </c>
      <c r="E3950" s="74"/>
      <c r="F3950" s="74"/>
      <c r="G3950" s="74"/>
      <c r="H3950" s="74"/>
      <c r="I3950" s="54"/>
      <c r="J3950" s="50"/>
      <c r="K3950" s="54"/>
      <c r="L3950" s="55"/>
      <c r="M3950" s="75"/>
      <c r="N3950" s="75"/>
      <c r="O3950" s="74"/>
      <c r="P3950" s="74"/>
      <c r="Q3950" s="57">
        <f t="shared" si="1422"/>
        <v>0</v>
      </c>
      <c r="R3950" s="74"/>
      <c r="S3950" s="53">
        <f t="shared" si="1423"/>
        <v>0</v>
      </c>
      <c r="T3950" s="58"/>
      <c r="U3950" s="58"/>
      <c r="V3950" s="53">
        <f t="shared" si="1424"/>
        <v>0</v>
      </c>
      <c r="W3950" s="75"/>
      <c r="X3950" s="76"/>
    </row>
    <row r="3951" spans="1:27" s="77" customFormat="1" ht="15.75" x14ac:dyDescent="0.25">
      <c r="A3951" s="72" t="s">
        <v>304</v>
      </c>
      <c r="B3951" s="33" t="s">
        <v>330</v>
      </c>
      <c r="C3951" s="79" t="s">
        <v>60</v>
      </c>
      <c r="D3951" s="34" t="s">
        <v>72</v>
      </c>
      <c r="E3951" s="74"/>
      <c r="F3951" s="74"/>
      <c r="G3951" s="74"/>
      <c r="H3951" s="74"/>
      <c r="I3951" s="54"/>
      <c r="J3951" s="50"/>
      <c r="K3951" s="54"/>
      <c r="L3951" s="55"/>
      <c r="M3951" s="75"/>
      <c r="N3951" s="75"/>
      <c r="O3951" s="74"/>
      <c r="P3951" s="74"/>
      <c r="Q3951" s="57">
        <f t="shared" si="1422"/>
        <v>0</v>
      </c>
      <c r="R3951" s="74"/>
      <c r="S3951" s="53">
        <f t="shared" si="1423"/>
        <v>0</v>
      </c>
      <c r="T3951" s="58"/>
      <c r="U3951" s="58"/>
      <c r="V3951" s="53">
        <f t="shared" si="1424"/>
        <v>0</v>
      </c>
      <c r="W3951" s="75"/>
      <c r="X3951" s="76"/>
    </row>
    <row r="3952" spans="1:27" s="77" customFormat="1" ht="15.75" x14ac:dyDescent="0.25">
      <c r="A3952" s="72" t="s">
        <v>304</v>
      </c>
      <c r="B3952" s="33" t="s">
        <v>330</v>
      </c>
      <c r="C3952" s="79" t="s">
        <v>61</v>
      </c>
      <c r="D3952" s="34" t="s">
        <v>67</v>
      </c>
      <c r="E3952" s="74"/>
      <c r="F3952" s="74"/>
      <c r="G3952" s="74"/>
      <c r="H3952" s="74"/>
      <c r="I3952" s="54"/>
      <c r="J3952" s="50"/>
      <c r="K3952" s="54"/>
      <c r="L3952" s="55"/>
      <c r="M3952" s="75"/>
      <c r="N3952" s="75"/>
      <c r="O3952" s="74"/>
      <c r="P3952" s="74"/>
      <c r="Q3952" s="57">
        <f t="shared" si="1422"/>
        <v>0</v>
      </c>
      <c r="R3952" s="74"/>
      <c r="S3952" s="53">
        <f t="shared" si="1423"/>
        <v>0</v>
      </c>
      <c r="T3952" s="58"/>
      <c r="U3952" s="58"/>
      <c r="V3952" s="53">
        <f t="shared" si="1424"/>
        <v>0</v>
      </c>
      <c r="W3952" s="75"/>
      <c r="X3952" s="76"/>
    </row>
    <row r="3953" spans="1:28" s="77" customFormat="1" ht="15.75" x14ac:dyDescent="0.25">
      <c r="A3953" s="72" t="s">
        <v>304</v>
      </c>
      <c r="B3953" s="33" t="s">
        <v>330</v>
      </c>
      <c r="C3953" s="79" t="s">
        <v>62</v>
      </c>
      <c r="D3953" s="34" t="s">
        <v>66</v>
      </c>
      <c r="E3953" s="74"/>
      <c r="F3953" s="74"/>
      <c r="G3953" s="74"/>
      <c r="H3953" s="74"/>
      <c r="I3953" s="54"/>
      <c r="J3953" s="50"/>
      <c r="K3953" s="54"/>
      <c r="L3953" s="55"/>
      <c r="M3953" s="75"/>
      <c r="N3953" s="75"/>
      <c r="O3953" s="74"/>
      <c r="P3953" s="74"/>
      <c r="Q3953" s="57">
        <f t="shared" si="1422"/>
        <v>0</v>
      </c>
      <c r="R3953" s="74"/>
      <c r="S3953" s="53">
        <f t="shared" si="1423"/>
        <v>0</v>
      </c>
      <c r="T3953" s="58"/>
      <c r="U3953" s="58"/>
      <c r="V3953" s="53">
        <f t="shared" si="1424"/>
        <v>0</v>
      </c>
      <c r="W3953" s="75"/>
      <c r="X3953" s="76"/>
    </row>
    <row r="3954" spans="1:28" s="77" customFormat="1" ht="15.75" x14ac:dyDescent="0.25">
      <c r="A3954" s="72" t="s">
        <v>304</v>
      </c>
      <c r="B3954" s="33" t="s">
        <v>330</v>
      </c>
      <c r="C3954" s="79" t="s">
        <v>63</v>
      </c>
      <c r="D3954" s="34" t="s">
        <v>52</v>
      </c>
      <c r="E3954" s="74"/>
      <c r="F3954" s="74"/>
      <c r="G3954" s="74"/>
      <c r="H3954" s="74"/>
      <c r="I3954" s="54"/>
      <c r="J3954" s="50"/>
      <c r="K3954" s="54"/>
      <c r="L3954" s="55"/>
      <c r="M3954" s="75"/>
      <c r="N3954" s="75"/>
      <c r="O3954" s="74"/>
      <c r="P3954" s="74"/>
      <c r="Q3954" s="57">
        <f t="shared" si="1422"/>
        <v>0</v>
      </c>
      <c r="R3954" s="74"/>
      <c r="S3954" s="53">
        <f t="shared" si="1423"/>
        <v>0</v>
      </c>
      <c r="T3954" s="58"/>
      <c r="U3954" s="58"/>
      <c r="V3954" s="53">
        <f t="shared" si="1424"/>
        <v>0</v>
      </c>
      <c r="W3954" s="75"/>
      <c r="X3954" s="76"/>
    </row>
    <row r="3955" spans="1:28" s="77" customFormat="1" ht="15.75" x14ac:dyDescent="0.25">
      <c r="A3955" s="72" t="s">
        <v>304</v>
      </c>
      <c r="B3955" s="33" t="s">
        <v>330</v>
      </c>
      <c r="C3955" s="79" t="s">
        <v>64</v>
      </c>
      <c r="D3955" s="34" t="s">
        <v>55</v>
      </c>
      <c r="E3955" s="74"/>
      <c r="F3955" s="74"/>
      <c r="G3955" s="74"/>
      <c r="H3955" s="74"/>
      <c r="I3955" s="54"/>
      <c r="J3955" s="50"/>
      <c r="K3955" s="54"/>
      <c r="L3955" s="55"/>
      <c r="M3955" s="75"/>
      <c r="N3955" s="75"/>
      <c r="O3955" s="74"/>
      <c r="P3955" s="74"/>
      <c r="Q3955" s="57">
        <f t="shared" si="1422"/>
        <v>0</v>
      </c>
      <c r="R3955" s="74"/>
      <c r="S3955" s="53">
        <f t="shared" si="1423"/>
        <v>0</v>
      </c>
      <c r="T3955" s="58"/>
      <c r="U3955" s="58"/>
      <c r="V3955" s="53">
        <f t="shared" si="1424"/>
        <v>0</v>
      </c>
      <c r="W3955" s="75"/>
      <c r="X3955" s="76"/>
    </row>
    <row r="3956" spans="1:28" s="77" customFormat="1" ht="15.75" x14ac:dyDescent="0.25">
      <c r="A3956" s="72" t="s">
        <v>304</v>
      </c>
      <c r="B3956" s="33" t="s">
        <v>330</v>
      </c>
      <c r="C3956" s="79" t="s">
        <v>65</v>
      </c>
      <c r="D3956" s="34" t="s">
        <v>71</v>
      </c>
      <c r="E3956" s="74"/>
      <c r="F3956" s="74"/>
      <c r="G3956" s="74"/>
      <c r="H3956" s="74"/>
      <c r="I3956" s="54"/>
      <c r="J3956" s="50"/>
      <c r="K3956" s="54"/>
      <c r="L3956" s="55"/>
      <c r="M3956" s="75"/>
      <c r="N3956" s="75"/>
      <c r="O3956" s="74"/>
      <c r="P3956" s="74"/>
      <c r="Q3956" s="57">
        <f t="shared" si="1422"/>
        <v>0</v>
      </c>
      <c r="R3956" s="74"/>
      <c r="S3956" s="53">
        <f t="shared" si="1423"/>
        <v>0</v>
      </c>
      <c r="T3956" s="58"/>
      <c r="U3956" s="58"/>
      <c r="V3956" s="53">
        <f t="shared" si="1424"/>
        <v>0</v>
      </c>
      <c r="W3956" s="75"/>
      <c r="X3956" s="76"/>
    </row>
    <row r="3957" spans="1:28" s="77" customFormat="1" ht="31.5" x14ac:dyDescent="0.25">
      <c r="A3957" s="72" t="s">
        <v>304</v>
      </c>
      <c r="B3957" s="22" t="s">
        <v>331</v>
      </c>
      <c r="C3957" s="73" t="s">
        <v>102</v>
      </c>
      <c r="D3957" s="32" t="s">
        <v>30</v>
      </c>
      <c r="E3957" s="61">
        <f t="shared" ref="E3957:L3957" si="1425">SUM(E3958:E3974)</f>
        <v>904551</v>
      </c>
      <c r="F3957" s="61">
        <f t="shared" si="1425"/>
        <v>530363</v>
      </c>
      <c r="G3957" s="61">
        <f t="shared" si="1425"/>
        <v>206448.27000000005</v>
      </c>
      <c r="H3957" s="61">
        <f t="shared" si="1425"/>
        <v>177944</v>
      </c>
      <c r="I3957" s="120">
        <f t="shared" si="1425"/>
        <v>0</v>
      </c>
      <c r="J3957" s="120">
        <f t="shared" si="1425"/>
        <v>0</v>
      </c>
      <c r="K3957" s="120">
        <f t="shared" si="1425"/>
        <v>-331473.73</v>
      </c>
      <c r="L3957" s="61">
        <f t="shared" si="1425"/>
        <v>163.1</v>
      </c>
      <c r="M3957" s="61"/>
      <c r="N3957" s="61"/>
      <c r="O3957" s="61">
        <f t="shared" ref="O3957:V3957" si="1426">SUM(O3958:O3972)</f>
        <v>552</v>
      </c>
      <c r="P3957" s="61">
        <f t="shared" si="1426"/>
        <v>314</v>
      </c>
      <c r="Q3957" s="120">
        <f t="shared" si="1426"/>
        <v>238</v>
      </c>
      <c r="R3957" s="61">
        <f t="shared" si="1426"/>
        <v>2</v>
      </c>
      <c r="S3957" s="61">
        <f t="shared" si="1426"/>
        <v>2</v>
      </c>
      <c r="T3957" s="137">
        <f t="shared" si="1426"/>
        <v>3</v>
      </c>
      <c r="U3957" s="137">
        <f t="shared" si="1426"/>
        <v>3</v>
      </c>
      <c r="V3957" s="61">
        <f t="shared" si="1426"/>
        <v>0</v>
      </c>
      <c r="W3957" s="61"/>
      <c r="X3957" s="76"/>
    </row>
    <row r="3958" spans="1:28" s="77" customFormat="1" ht="15.75" x14ac:dyDescent="0.25">
      <c r="A3958" s="72" t="s">
        <v>304</v>
      </c>
      <c r="B3958" s="33" t="s">
        <v>331</v>
      </c>
      <c r="C3958" s="73" t="s">
        <v>79</v>
      </c>
      <c r="D3958" s="43" t="s">
        <v>77</v>
      </c>
      <c r="E3958" s="53">
        <v>4189</v>
      </c>
      <c r="F3958" s="53">
        <f>ROUND(E3958/12*7,0)</f>
        <v>2444</v>
      </c>
      <c r="G3958" s="59">
        <v>0</v>
      </c>
      <c r="H3958" s="99">
        <v>0</v>
      </c>
      <c r="I3958" s="119"/>
      <c r="J3958" s="55"/>
      <c r="K3958" s="54">
        <f t="shared" ref="K3958" si="1427">G3958-F3958</f>
        <v>-2444</v>
      </c>
      <c r="L3958" s="55">
        <f t="shared" ref="L3958" si="1428">ROUND(K3958*100/-F3958,2)</f>
        <v>100</v>
      </c>
      <c r="M3958" s="75"/>
      <c r="N3958" s="75"/>
      <c r="O3958" s="74"/>
      <c r="P3958" s="74"/>
      <c r="Q3958" s="57">
        <f t="shared" ref="Q3958:Q3972" si="1429">O3958-P3958</f>
        <v>0</v>
      </c>
      <c r="R3958" s="74"/>
      <c r="S3958" s="53">
        <f>ROUND(R3958/12*3,0)</f>
        <v>0</v>
      </c>
      <c r="T3958" s="58"/>
      <c r="U3958" s="58"/>
      <c r="V3958" s="53">
        <f t="shared" ref="V3958:V3972" si="1430">T3958-U3958</f>
        <v>0</v>
      </c>
      <c r="W3958" s="75"/>
      <c r="X3958" s="76"/>
      <c r="Y3958" s="177"/>
      <c r="Z3958" s="177"/>
      <c r="AA3958" s="177"/>
      <c r="AB3958" s="177"/>
    </row>
    <row r="3959" spans="1:28" s="77" customFormat="1" ht="15.75" x14ac:dyDescent="0.25">
      <c r="A3959" s="72" t="s">
        <v>304</v>
      </c>
      <c r="B3959" s="33" t="s">
        <v>331</v>
      </c>
      <c r="C3959" s="73" t="s">
        <v>80</v>
      </c>
      <c r="D3959" s="43" t="s">
        <v>78</v>
      </c>
      <c r="E3959" s="74"/>
      <c r="F3959" s="74"/>
      <c r="G3959" s="74"/>
      <c r="H3959" s="74"/>
      <c r="I3959" s="54"/>
      <c r="J3959" s="50"/>
      <c r="K3959" s="54"/>
      <c r="L3959" s="55"/>
      <c r="M3959" s="75"/>
      <c r="N3959" s="75"/>
      <c r="O3959" s="74"/>
      <c r="P3959" s="74"/>
      <c r="Q3959" s="57">
        <f t="shared" si="1429"/>
        <v>0</v>
      </c>
      <c r="R3959" s="74"/>
      <c r="S3959" s="53">
        <f>ROUND(R3959/12*3,0)</f>
        <v>0</v>
      </c>
      <c r="T3959" s="58"/>
      <c r="U3959" s="58"/>
      <c r="V3959" s="53">
        <f t="shared" si="1430"/>
        <v>0</v>
      </c>
      <c r="W3959" s="75"/>
      <c r="X3959" s="76"/>
      <c r="Y3959" s="177"/>
      <c r="Z3959" s="177"/>
    </row>
    <row r="3960" spans="1:28" s="77" customFormat="1" ht="15.75" x14ac:dyDescent="0.25">
      <c r="A3960" s="72" t="s">
        <v>304</v>
      </c>
      <c r="B3960" s="33" t="s">
        <v>331</v>
      </c>
      <c r="C3960" s="73" t="s">
        <v>82</v>
      </c>
      <c r="D3960" s="34" t="s">
        <v>81</v>
      </c>
      <c r="E3960" s="74"/>
      <c r="F3960" s="74"/>
      <c r="G3960" s="74"/>
      <c r="H3960" s="74"/>
      <c r="I3960" s="54"/>
      <c r="J3960" s="50"/>
      <c r="K3960" s="54"/>
      <c r="L3960" s="55"/>
      <c r="M3960" s="75"/>
      <c r="N3960" s="75"/>
      <c r="O3960" s="74"/>
      <c r="P3960" s="74"/>
      <c r="Q3960" s="57">
        <f t="shared" si="1429"/>
        <v>0</v>
      </c>
      <c r="R3960" s="74"/>
      <c r="S3960" s="53">
        <f>ROUND(R3960/12*4,0)</f>
        <v>0</v>
      </c>
      <c r="T3960" s="58"/>
      <c r="U3960" s="58"/>
      <c r="V3960" s="53">
        <f t="shared" si="1430"/>
        <v>0</v>
      </c>
      <c r="W3960" s="75"/>
      <c r="X3960" s="76"/>
    </row>
    <row r="3961" spans="1:28" s="77" customFormat="1" ht="31.5" x14ac:dyDescent="0.25">
      <c r="A3961" s="72" t="s">
        <v>304</v>
      </c>
      <c r="B3961" s="33" t="s">
        <v>331</v>
      </c>
      <c r="C3961" s="73" t="s">
        <v>84</v>
      </c>
      <c r="D3961" s="43" t="s">
        <v>83</v>
      </c>
      <c r="E3961" s="74"/>
      <c r="F3961" s="74"/>
      <c r="G3961" s="74"/>
      <c r="H3961" s="74"/>
      <c r="I3961" s="54"/>
      <c r="J3961" s="50"/>
      <c r="K3961" s="54"/>
      <c r="L3961" s="55"/>
      <c r="M3961" s="75"/>
      <c r="N3961" s="75"/>
      <c r="O3961" s="74"/>
      <c r="P3961" s="74"/>
      <c r="Q3961" s="57">
        <f t="shared" si="1429"/>
        <v>0</v>
      </c>
      <c r="R3961" s="74"/>
      <c r="S3961" s="53">
        <f>ROUND(R3961/12*3,0)</f>
        <v>0</v>
      </c>
      <c r="T3961" s="58"/>
      <c r="U3961" s="58"/>
      <c r="V3961" s="53">
        <f t="shared" si="1430"/>
        <v>0</v>
      </c>
      <c r="W3961" s="75"/>
      <c r="X3961" s="76"/>
    </row>
    <row r="3962" spans="1:28" s="77" customFormat="1" ht="15.75" x14ac:dyDescent="0.25">
      <c r="A3962" s="72" t="s">
        <v>304</v>
      </c>
      <c r="B3962" s="33" t="s">
        <v>331</v>
      </c>
      <c r="C3962" s="73" t="s">
        <v>95</v>
      </c>
      <c r="D3962" s="43" t="s">
        <v>96</v>
      </c>
      <c r="E3962" s="74"/>
      <c r="F3962" s="74"/>
      <c r="G3962" s="74"/>
      <c r="H3962" s="74"/>
      <c r="I3962" s="54"/>
      <c r="J3962" s="50"/>
      <c r="K3962" s="54"/>
      <c r="L3962" s="55"/>
      <c r="M3962" s="75"/>
      <c r="N3962" s="75"/>
      <c r="O3962" s="74"/>
      <c r="P3962" s="74"/>
      <c r="Q3962" s="57">
        <f t="shared" si="1429"/>
        <v>0</v>
      </c>
      <c r="R3962" s="74"/>
      <c r="S3962" s="53">
        <f>ROUND(R3962/12*3,0)</f>
        <v>0</v>
      </c>
      <c r="T3962" s="58"/>
      <c r="U3962" s="58"/>
      <c r="V3962" s="53">
        <f t="shared" si="1430"/>
        <v>0</v>
      </c>
      <c r="W3962" s="75"/>
      <c r="X3962" s="76"/>
    </row>
    <row r="3963" spans="1:28" s="77" customFormat="1" ht="31.5" x14ac:dyDescent="0.25">
      <c r="A3963" s="72" t="s">
        <v>304</v>
      </c>
      <c r="B3963" s="33" t="s">
        <v>331</v>
      </c>
      <c r="C3963" s="73" t="s">
        <v>86</v>
      </c>
      <c r="D3963" s="43" t="s">
        <v>85</v>
      </c>
      <c r="E3963" s="53">
        <v>6499</v>
      </c>
      <c r="F3963" s="53">
        <f>E3963</f>
        <v>6499</v>
      </c>
      <c r="G3963" s="99">
        <v>6499</v>
      </c>
      <c r="H3963" s="99">
        <v>6499</v>
      </c>
      <c r="I3963" s="119"/>
      <c r="J3963" s="55"/>
      <c r="K3963" s="54"/>
      <c r="L3963" s="55"/>
      <c r="M3963" s="75"/>
      <c r="N3963" s="75"/>
      <c r="O3963" s="74">
        <v>314</v>
      </c>
      <c r="P3963" s="74">
        <v>314</v>
      </c>
      <c r="Q3963" s="59">
        <f t="shared" si="1429"/>
        <v>0</v>
      </c>
      <c r="R3963" s="74">
        <v>2</v>
      </c>
      <c r="S3963" s="53">
        <f>R3963</f>
        <v>2</v>
      </c>
      <c r="T3963" s="58">
        <v>1</v>
      </c>
      <c r="U3963" s="58">
        <v>1</v>
      </c>
      <c r="V3963" s="53">
        <f t="shared" si="1430"/>
        <v>0</v>
      </c>
      <c r="W3963" s="75"/>
      <c r="X3963" s="76"/>
    </row>
    <row r="3964" spans="1:28" s="77" customFormat="1" ht="31.5" x14ac:dyDescent="0.25">
      <c r="A3964" s="72" t="s">
        <v>304</v>
      </c>
      <c r="B3964" s="33" t="s">
        <v>331</v>
      </c>
      <c r="C3964" s="73" t="s">
        <v>102</v>
      </c>
      <c r="D3964" s="39" t="s">
        <v>351</v>
      </c>
      <c r="E3964" s="74"/>
      <c r="F3964" s="74"/>
      <c r="G3964" s="99">
        <v>7559</v>
      </c>
      <c r="H3964" s="99">
        <v>2051</v>
      </c>
      <c r="I3964" s="119"/>
      <c r="J3964" s="55"/>
      <c r="K3964" s="54"/>
      <c r="L3964" s="55"/>
      <c r="M3964" s="75"/>
      <c r="N3964" s="75"/>
      <c r="O3964" s="74">
        <v>238</v>
      </c>
      <c r="P3964" s="74">
        <v>0</v>
      </c>
      <c r="Q3964" s="57">
        <f t="shared" si="1429"/>
        <v>238</v>
      </c>
      <c r="R3964" s="74"/>
      <c r="S3964" s="53">
        <f t="shared" ref="S3964" si="1431">ROUND(R3964/12*6,0)</f>
        <v>0</v>
      </c>
      <c r="T3964" s="58">
        <v>2</v>
      </c>
      <c r="U3964" s="58">
        <v>2</v>
      </c>
      <c r="V3964" s="53">
        <f t="shared" si="1430"/>
        <v>0</v>
      </c>
      <c r="W3964" s="75"/>
      <c r="X3964" s="76"/>
    </row>
    <row r="3965" spans="1:28" s="77" customFormat="1" ht="15.75" x14ac:dyDescent="0.25">
      <c r="A3965" s="72" t="s">
        <v>304</v>
      </c>
      <c r="B3965" s="33" t="s">
        <v>331</v>
      </c>
      <c r="C3965" s="73" t="s">
        <v>89</v>
      </c>
      <c r="D3965" s="43" t="s">
        <v>88</v>
      </c>
      <c r="E3965" s="74"/>
      <c r="F3965" s="74"/>
      <c r="G3965" s="74"/>
      <c r="H3965" s="74"/>
      <c r="I3965" s="54"/>
      <c r="J3965" s="50"/>
      <c r="K3965" s="54"/>
      <c r="L3965" s="55"/>
      <c r="M3965" s="75"/>
      <c r="N3965" s="75"/>
      <c r="O3965" s="74"/>
      <c r="P3965" s="74"/>
      <c r="Q3965" s="57">
        <f t="shared" si="1429"/>
        <v>0</v>
      </c>
      <c r="R3965" s="74"/>
      <c r="S3965" s="53">
        <f t="shared" ref="S3965:S3972" si="1432">ROUND(R3965/12*3,0)</f>
        <v>0</v>
      </c>
      <c r="T3965" s="58"/>
      <c r="U3965" s="58"/>
      <c r="V3965" s="53">
        <f t="shared" si="1430"/>
        <v>0</v>
      </c>
      <c r="W3965" s="75"/>
      <c r="X3965" s="76"/>
    </row>
    <row r="3966" spans="1:28" s="77" customFormat="1" ht="15.75" x14ac:dyDescent="0.25">
      <c r="A3966" s="72" t="s">
        <v>304</v>
      </c>
      <c r="B3966" s="33" t="s">
        <v>331</v>
      </c>
      <c r="C3966" s="73" t="s">
        <v>91</v>
      </c>
      <c r="D3966" s="43" t="s">
        <v>90</v>
      </c>
      <c r="E3966" s="53">
        <v>893863</v>
      </c>
      <c r="F3966" s="53">
        <f>ROUND(E3966/12*7,0)</f>
        <v>521420</v>
      </c>
      <c r="G3966" s="59">
        <v>192390.27000000005</v>
      </c>
      <c r="H3966" s="59">
        <v>169394</v>
      </c>
      <c r="I3966" s="119"/>
      <c r="J3966" s="55"/>
      <c r="K3966" s="54">
        <f t="shared" ref="K3966" si="1433">G3966-F3966</f>
        <v>-329029.73</v>
      </c>
      <c r="L3966" s="55">
        <f t="shared" ref="L3966" si="1434">ROUND(K3966*100/-F3966,2)</f>
        <v>63.1</v>
      </c>
      <c r="M3966" s="75"/>
      <c r="N3966" s="75"/>
      <c r="O3966" s="74"/>
      <c r="P3966" s="74"/>
      <c r="Q3966" s="57">
        <f t="shared" si="1429"/>
        <v>0</v>
      </c>
      <c r="R3966" s="74"/>
      <c r="S3966" s="53">
        <f t="shared" si="1432"/>
        <v>0</v>
      </c>
      <c r="T3966" s="58"/>
      <c r="U3966" s="58"/>
      <c r="V3966" s="53">
        <f t="shared" si="1430"/>
        <v>0</v>
      </c>
      <c r="W3966" s="75"/>
      <c r="X3966" s="76"/>
    </row>
    <row r="3967" spans="1:28" s="77" customFormat="1" ht="15.75" x14ac:dyDescent="0.25">
      <c r="A3967" s="72" t="s">
        <v>304</v>
      </c>
      <c r="B3967" s="33" t="s">
        <v>331</v>
      </c>
      <c r="C3967" s="73" t="s">
        <v>94</v>
      </c>
      <c r="D3967" s="43" t="s">
        <v>97</v>
      </c>
      <c r="E3967" s="74"/>
      <c r="F3967" s="74"/>
      <c r="G3967" s="74"/>
      <c r="H3967" s="74"/>
      <c r="I3967" s="54"/>
      <c r="J3967" s="50"/>
      <c r="K3967" s="54"/>
      <c r="L3967" s="55"/>
      <c r="M3967" s="75"/>
      <c r="N3967" s="75"/>
      <c r="O3967" s="74"/>
      <c r="P3967" s="74"/>
      <c r="Q3967" s="57">
        <f t="shared" si="1429"/>
        <v>0</v>
      </c>
      <c r="R3967" s="74"/>
      <c r="S3967" s="53">
        <f t="shared" si="1432"/>
        <v>0</v>
      </c>
      <c r="T3967" s="58"/>
      <c r="U3967" s="58"/>
      <c r="V3967" s="53">
        <f t="shared" si="1430"/>
        <v>0</v>
      </c>
      <c r="W3967" s="75"/>
      <c r="X3967" s="76"/>
    </row>
    <row r="3968" spans="1:28" s="77" customFormat="1" ht="15.75" x14ac:dyDescent="0.25">
      <c r="A3968" s="72" t="s">
        <v>304</v>
      </c>
      <c r="B3968" s="33" t="s">
        <v>331</v>
      </c>
      <c r="C3968" s="73" t="s">
        <v>93</v>
      </c>
      <c r="D3968" s="43" t="s">
        <v>92</v>
      </c>
      <c r="E3968" s="74"/>
      <c r="F3968" s="74"/>
      <c r="G3968" s="74"/>
      <c r="H3968" s="74"/>
      <c r="I3968" s="54"/>
      <c r="J3968" s="50"/>
      <c r="K3968" s="54"/>
      <c r="L3968" s="55"/>
      <c r="M3968" s="75"/>
      <c r="N3968" s="75"/>
      <c r="O3968" s="74"/>
      <c r="P3968" s="74"/>
      <c r="Q3968" s="57">
        <f t="shared" si="1429"/>
        <v>0</v>
      </c>
      <c r="R3968" s="74"/>
      <c r="S3968" s="53">
        <f t="shared" si="1432"/>
        <v>0</v>
      </c>
      <c r="T3968" s="58"/>
      <c r="U3968" s="58"/>
      <c r="V3968" s="53">
        <f t="shared" si="1430"/>
        <v>0</v>
      </c>
      <c r="W3968" s="75"/>
      <c r="X3968" s="76"/>
    </row>
    <row r="3969" spans="1:24" s="77" customFormat="1" ht="31.5" x14ac:dyDescent="0.25">
      <c r="A3969" s="72" t="s">
        <v>304</v>
      </c>
      <c r="B3969" s="33" t="s">
        <v>331</v>
      </c>
      <c r="C3969" s="73" t="s">
        <v>98</v>
      </c>
      <c r="D3969" s="34" t="s">
        <v>99</v>
      </c>
      <c r="E3969" s="74"/>
      <c r="F3969" s="74"/>
      <c r="G3969" s="74"/>
      <c r="H3969" s="74"/>
      <c r="I3969" s="54"/>
      <c r="J3969" s="50"/>
      <c r="K3969" s="54"/>
      <c r="L3969" s="55"/>
      <c r="M3969" s="75"/>
      <c r="N3969" s="75"/>
      <c r="O3969" s="74"/>
      <c r="P3969" s="74"/>
      <c r="Q3969" s="57">
        <f t="shared" si="1429"/>
        <v>0</v>
      </c>
      <c r="R3969" s="74"/>
      <c r="S3969" s="53">
        <f t="shared" si="1432"/>
        <v>0</v>
      </c>
      <c r="T3969" s="58"/>
      <c r="U3969" s="58"/>
      <c r="V3969" s="53">
        <f t="shared" si="1430"/>
        <v>0</v>
      </c>
      <c r="W3969" s="75"/>
      <c r="X3969" s="76"/>
    </row>
    <row r="3970" spans="1:24" s="77" customFormat="1" ht="15.75" x14ac:dyDescent="0.25">
      <c r="A3970" s="72" t="s">
        <v>304</v>
      </c>
      <c r="B3970" s="33" t="s">
        <v>331</v>
      </c>
      <c r="C3970" s="73" t="s">
        <v>100</v>
      </c>
      <c r="D3970" s="34" t="s">
        <v>101</v>
      </c>
      <c r="E3970" s="74"/>
      <c r="F3970" s="74"/>
      <c r="G3970" s="74"/>
      <c r="H3970" s="74"/>
      <c r="I3970" s="54"/>
      <c r="J3970" s="50"/>
      <c r="K3970" s="54"/>
      <c r="L3970" s="55"/>
      <c r="M3970" s="75"/>
      <c r="N3970" s="75"/>
      <c r="O3970" s="74"/>
      <c r="P3970" s="74"/>
      <c r="Q3970" s="57">
        <f t="shared" si="1429"/>
        <v>0</v>
      </c>
      <c r="R3970" s="74"/>
      <c r="S3970" s="53">
        <f t="shared" si="1432"/>
        <v>0</v>
      </c>
      <c r="T3970" s="58"/>
      <c r="U3970" s="58"/>
      <c r="V3970" s="53">
        <f t="shared" si="1430"/>
        <v>0</v>
      </c>
      <c r="W3970" s="75"/>
      <c r="X3970" s="76"/>
    </row>
    <row r="3971" spans="1:24" s="77" customFormat="1" ht="47.25" x14ac:dyDescent="0.25">
      <c r="A3971" s="72" t="s">
        <v>304</v>
      </c>
      <c r="B3971" s="33" t="s">
        <v>331</v>
      </c>
      <c r="C3971" s="73" t="s">
        <v>102</v>
      </c>
      <c r="D3971" s="39" t="s">
        <v>87</v>
      </c>
      <c r="E3971" s="74"/>
      <c r="F3971" s="74"/>
      <c r="G3971" s="74"/>
      <c r="H3971" s="74"/>
      <c r="I3971" s="54"/>
      <c r="J3971" s="50"/>
      <c r="K3971" s="54"/>
      <c r="L3971" s="55"/>
      <c r="M3971" s="75"/>
      <c r="N3971" s="75"/>
      <c r="O3971" s="74"/>
      <c r="P3971" s="74"/>
      <c r="Q3971" s="57">
        <f t="shared" si="1429"/>
        <v>0</v>
      </c>
      <c r="R3971" s="74"/>
      <c r="S3971" s="53">
        <f t="shared" si="1432"/>
        <v>0</v>
      </c>
      <c r="T3971" s="58"/>
      <c r="U3971" s="58"/>
      <c r="V3971" s="53">
        <f t="shared" si="1430"/>
        <v>0</v>
      </c>
      <c r="W3971" s="75"/>
      <c r="X3971" s="76"/>
    </row>
    <row r="3972" spans="1:24" s="77" customFormat="1" ht="63" x14ac:dyDescent="0.25">
      <c r="A3972" s="72" t="s">
        <v>304</v>
      </c>
      <c r="B3972" s="33" t="s">
        <v>331</v>
      </c>
      <c r="C3972" s="73" t="s">
        <v>102</v>
      </c>
      <c r="D3972" s="39" t="s">
        <v>103</v>
      </c>
      <c r="E3972" s="74"/>
      <c r="F3972" s="74"/>
      <c r="G3972" s="74"/>
      <c r="H3972" s="74"/>
      <c r="I3972" s="54"/>
      <c r="J3972" s="50"/>
      <c r="K3972" s="54"/>
      <c r="L3972" s="55"/>
      <c r="M3972" s="75"/>
      <c r="N3972" s="75"/>
      <c r="O3972" s="74"/>
      <c r="P3972" s="74"/>
      <c r="Q3972" s="57">
        <f t="shared" si="1429"/>
        <v>0</v>
      </c>
      <c r="R3972" s="74"/>
      <c r="S3972" s="53">
        <f t="shared" si="1432"/>
        <v>0</v>
      </c>
      <c r="T3972" s="58"/>
      <c r="U3972" s="58"/>
      <c r="V3972" s="53">
        <f t="shared" si="1430"/>
        <v>0</v>
      </c>
      <c r="W3972" s="75"/>
      <c r="X3972" s="76"/>
    </row>
    <row r="3973" spans="1:24" s="77" customFormat="1" ht="31.5" x14ac:dyDescent="0.25">
      <c r="A3973" s="72" t="s">
        <v>304</v>
      </c>
      <c r="B3973" s="33" t="s">
        <v>331</v>
      </c>
      <c r="C3973" s="23" t="s">
        <v>361</v>
      </c>
      <c r="D3973" s="39" t="s">
        <v>362</v>
      </c>
      <c r="E3973" s="53"/>
      <c r="F3973" s="53"/>
      <c r="G3973" s="53"/>
      <c r="H3973" s="53"/>
      <c r="I3973" s="119"/>
      <c r="J3973" s="55"/>
      <c r="K3973" s="54"/>
      <c r="L3973" s="55"/>
      <c r="M3973" s="75"/>
      <c r="N3973" s="75"/>
      <c r="O3973" s="74"/>
      <c r="P3973" s="74"/>
      <c r="Q3973" s="57"/>
      <c r="R3973" s="74"/>
      <c r="S3973" s="53"/>
      <c r="T3973" s="58"/>
      <c r="U3973" s="58"/>
      <c r="V3973" s="53"/>
      <c r="W3973" s="75"/>
      <c r="X3973" s="76"/>
    </row>
    <row r="3974" spans="1:24" s="77" customFormat="1" ht="37.5" customHeight="1" x14ac:dyDescent="0.25">
      <c r="A3974" s="72" t="s">
        <v>304</v>
      </c>
      <c r="B3974" s="33" t="s">
        <v>331</v>
      </c>
      <c r="C3974" s="23" t="s">
        <v>364</v>
      </c>
      <c r="D3974" s="39" t="s">
        <v>363</v>
      </c>
      <c r="E3974" s="74"/>
      <c r="F3974" s="74"/>
      <c r="G3974" s="74"/>
      <c r="H3974" s="74"/>
      <c r="I3974" s="54"/>
      <c r="J3974" s="50"/>
      <c r="K3974" s="54"/>
      <c r="L3974" s="55"/>
      <c r="M3974" s="75"/>
      <c r="N3974" s="75"/>
      <c r="O3974" s="74"/>
      <c r="P3974" s="74"/>
      <c r="Q3974" s="57"/>
      <c r="R3974" s="74"/>
      <c r="S3974" s="53"/>
      <c r="T3974" s="58"/>
      <c r="U3974" s="58"/>
      <c r="V3974" s="53"/>
      <c r="W3974" s="75"/>
      <c r="X3974" s="76"/>
    </row>
    <row r="3975" spans="1:24" s="77" customFormat="1" ht="15.75" x14ac:dyDescent="0.25">
      <c r="A3975" s="72" t="s">
        <v>304</v>
      </c>
      <c r="B3975" s="21">
        <v>2</v>
      </c>
      <c r="C3975" s="73" t="s">
        <v>102</v>
      </c>
      <c r="D3975" s="40" t="s">
        <v>31</v>
      </c>
      <c r="E3975" s="68">
        <f>E3976+E3982+E4037</f>
        <v>4735850</v>
      </c>
      <c r="F3975" s="68">
        <f>F3976+F3982+F4037</f>
        <v>2774016.0100000002</v>
      </c>
      <c r="G3975" s="68">
        <f>G3976+G3982+G4037</f>
        <v>2738930.62</v>
      </c>
      <c r="H3975" s="68">
        <f>H3976+H3982+H4037</f>
        <v>2569153</v>
      </c>
      <c r="I3975" s="126">
        <f>I3976+I3982+I4037</f>
        <v>178768.61000000002</v>
      </c>
      <c r="J3975" s="50">
        <f>ROUND(I3975/F3975*100,2)</f>
        <v>6.44</v>
      </c>
      <c r="K3975" s="126">
        <f>K3976+K3982+K4037</f>
        <v>-213854.00000000006</v>
      </c>
      <c r="L3975" s="55">
        <f>ROUND(K3975*100/-F3975,2)</f>
        <v>7.71</v>
      </c>
      <c r="M3975" s="64">
        <v>37950</v>
      </c>
      <c r="N3975" s="49">
        <f>ROUND(M3975/12*7,2)</f>
        <v>22137.5</v>
      </c>
      <c r="O3975" s="68">
        <f t="shared" ref="O3975:V3975" si="1435">O3976+O3982+O4037</f>
        <v>20978</v>
      </c>
      <c r="P3975" s="68">
        <f t="shared" si="1435"/>
        <v>19676</v>
      </c>
      <c r="Q3975" s="126">
        <f t="shared" si="1435"/>
        <v>1302</v>
      </c>
      <c r="R3975" s="68">
        <f t="shared" si="1435"/>
        <v>1889</v>
      </c>
      <c r="S3975" s="64">
        <f t="shared" si="1435"/>
        <v>1103</v>
      </c>
      <c r="T3975" s="136">
        <f t="shared" si="1435"/>
        <v>1053</v>
      </c>
      <c r="U3975" s="136">
        <f t="shared" si="1435"/>
        <v>973</v>
      </c>
      <c r="V3975" s="64">
        <f t="shared" si="1435"/>
        <v>80</v>
      </c>
      <c r="W3975" s="68"/>
      <c r="X3975" s="76"/>
    </row>
    <row r="3976" spans="1:24" s="77" customFormat="1" ht="15.75" x14ac:dyDescent="0.25">
      <c r="A3976" s="72" t="s">
        <v>304</v>
      </c>
      <c r="B3976" s="22" t="s">
        <v>332</v>
      </c>
      <c r="C3976" s="73" t="s">
        <v>102</v>
      </c>
      <c r="D3976" s="32" t="s">
        <v>32</v>
      </c>
      <c r="E3976" s="64">
        <f>SUM(E3977:E3981)</f>
        <v>568792</v>
      </c>
      <c r="F3976" s="64">
        <f>SUM(F3977:F3981)</f>
        <v>332164</v>
      </c>
      <c r="G3976" s="64">
        <f>SUM(G3977:G3981)</f>
        <v>297624</v>
      </c>
      <c r="H3976" s="64">
        <f>SUM(H3977:H3981)</f>
        <v>332164</v>
      </c>
      <c r="I3976" s="126">
        <f>SUM(I3977:I3981)</f>
        <v>0</v>
      </c>
      <c r="J3976" s="50">
        <f>ROUND(I3976/F3976*100,2)</f>
        <v>0</v>
      </c>
      <c r="K3976" s="126">
        <f>SUM(K3977:K3981)</f>
        <v>-34540</v>
      </c>
      <c r="L3976" s="64">
        <f>SUM(L3977:L3981)</f>
        <v>10.4</v>
      </c>
      <c r="M3976" s="64"/>
      <c r="N3976" s="64"/>
      <c r="O3976" s="64">
        <f t="shared" ref="O3976:V3976" si="1436">SUM(O3977:O3981)</f>
        <v>1973</v>
      </c>
      <c r="P3976" s="64">
        <f t="shared" si="1436"/>
        <v>1973</v>
      </c>
      <c r="Q3976" s="126">
        <f t="shared" si="1436"/>
        <v>0</v>
      </c>
      <c r="R3976" s="64">
        <f t="shared" si="1436"/>
        <v>430</v>
      </c>
      <c r="S3976" s="64">
        <f t="shared" si="1436"/>
        <v>251</v>
      </c>
      <c r="T3976" s="136">
        <f t="shared" si="1436"/>
        <v>222</v>
      </c>
      <c r="U3976" s="136">
        <f t="shared" si="1436"/>
        <v>222</v>
      </c>
      <c r="V3976" s="64">
        <f t="shared" si="1436"/>
        <v>0</v>
      </c>
      <c r="W3976" s="64"/>
      <c r="X3976" s="76"/>
    </row>
    <row r="3977" spans="1:24" s="77" customFormat="1" ht="15.75" x14ac:dyDescent="0.25">
      <c r="A3977" s="72" t="s">
        <v>304</v>
      </c>
      <c r="B3977" s="33" t="s">
        <v>332</v>
      </c>
      <c r="C3977" s="73" t="s">
        <v>109</v>
      </c>
      <c r="D3977" s="34" t="s">
        <v>106</v>
      </c>
      <c r="E3977" s="53">
        <v>568792</v>
      </c>
      <c r="F3977" s="99">
        <f>47620*3+47326*4</f>
        <v>332164</v>
      </c>
      <c r="G3977" s="99">
        <v>297624</v>
      </c>
      <c r="H3977" s="99">
        <f>47620*3+47326*4</f>
        <v>332164</v>
      </c>
      <c r="I3977" s="119"/>
      <c r="J3977" s="55"/>
      <c r="K3977" s="54">
        <f>G3977-F3977</f>
        <v>-34540</v>
      </c>
      <c r="L3977" s="55">
        <f>ROUND(K3977*100/-F3977,2)</f>
        <v>10.4</v>
      </c>
      <c r="M3977" s="75"/>
      <c r="N3977" s="75"/>
      <c r="O3977" s="74">
        <v>1973</v>
      </c>
      <c r="P3977" s="74">
        <v>1973</v>
      </c>
      <c r="Q3977" s="57">
        <f>O3977-P3977</f>
        <v>0</v>
      </c>
      <c r="R3977" s="74">
        <v>430</v>
      </c>
      <c r="S3977" s="53">
        <f>ROUND(R3977/12*7,0)</f>
        <v>251</v>
      </c>
      <c r="T3977" s="58">
        <v>222</v>
      </c>
      <c r="U3977" s="58">
        <v>222</v>
      </c>
      <c r="V3977" s="53">
        <f>T3977-U3977</f>
        <v>0</v>
      </c>
      <c r="W3977" s="75"/>
      <c r="X3977" s="76"/>
    </row>
    <row r="3978" spans="1:24" s="77" customFormat="1" ht="31.5" x14ac:dyDescent="0.25">
      <c r="A3978" s="72" t="s">
        <v>304</v>
      </c>
      <c r="B3978" s="33" t="s">
        <v>332</v>
      </c>
      <c r="C3978" s="73" t="s">
        <v>110</v>
      </c>
      <c r="D3978" s="34" t="s">
        <v>114</v>
      </c>
      <c r="E3978" s="74"/>
      <c r="F3978" s="74"/>
      <c r="G3978" s="74"/>
      <c r="H3978" s="74"/>
      <c r="I3978" s="54"/>
      <c r="J3978" s="50"/>
      <c r="K3978" s="54"/>
      <c r="L3978" s="55"/>
      <c r="M3978" s="75"/>
      <c r="N3978" s="75"/>
      <c r="O3978" s="74"/>
      <c r="P3978" s="74"/>
      <c r="Q3978" s="57">
        <f>O3978-P3978</f>
        <v>0</v>
      </c>
      <c r="R3978" s="74"/>
      <c r="S3978" s="53">
        <f>ROUND(R3978/12*3,0)</f>
        <v>0</v>
      </c>
      <c r="T3978" s="58"/>
      <c r="U3978" s="58"/>
      <c r="V3978" s="53">
        <f>T3978-U3978</f>
        <v>0</v>
      </c>
      <c r="W3978" s="75"/>
      <c r="X3978" s="76"/>
    </row>
    <row r="3979" spans="1:24" s="77" customFormat="1" ht="15.75" x14ac:dyDescent="0.25">
      <c r="A3979" s="72" t="s">
        <v>304</v>
      </c>
      <c r="B3979" s="33" t="s">
        <v>332</v>
      </c>
      <c r="C3979" s="73" t="s">
        <v>111</v>
      </c>
      <c r="D3979" s="34" t="s">
        <v>115</v>
      </c>
      <c r="E3979" s="74"/>
      <c r="F3979" s="74"/>
      <c r="G3979" s="74"/>
      <c r="H3979" s="74"/>
      <c r="I3979" s="54"/>
      <c r="J3979" s="50"/>
      <c r="K3979" s="54"/>
      <c r="L3979" s="55"/>
      <c r="M3979" s="75"/>
      <c r="N3979" s="75"/>
      <c r="O3979" s="74"/>
      <c r="P3979" s="74"/>
      <c r="Q3979" s="57">
        <f>O3979-P3979</f>
        <v>0</v>
      </c>
      <c r="R3979" s="74"/>
      <c r="S3979" s="53">
        <f>ROUND(R3979/12*3,0)</f>
        <v>0</v>
      </c>
      <c r="T3979" s="58"/>
      <c r="U3979" s="58"/>
      <c r="V3979" s="53">
        <f>T3979-U3979</f>
        <v>0</v>
      </c>
      <c r="W3979" s="75"/>
      <c r="X3979" s="76"/>
    </row>
    <row r="3980" spans="1:24" s="77" customFormat="1" ht="31.5" x14ac:dyDescent="0.25">
      <c r="A3980" s="72" t="s">
        <v>304</v>
      </c>
      <c r="B3980" s="33" t="s">
        <v>332</v>
      </c>
      <c r="C3980" s="73" t="s">
        <v>113</v>
      </c>
      <c r="D3980" s="34" t="s">
        <v>116</v>
      </c>
      <c r="E3980" s="74"/>
      <c r="F3980" s="74"/>
      <c r="G3980" s="74"/>
      <c r="H3980" s="74"/>
      <c r="I3980" s="54"/>
      <c r="J3980" s="50"/>
      <c r="K3980" s="54"/>
      <c r="L3980" s="55"/>
      <c r="M3980" s="75"/>
      <c r="N3980" s="75"/>
      <c r="O3980" s="74"/>
      <c r="P3980" s="74"/>
      <c r="Q3980" s="57">
        <f>O3980-P3980</f>
        <v>0</v>
      </c>
      <c r="R3980" s="74"/>
      <c r="S3980" s="53">
        <f>ROUND(R3980/12*3,0)</f>
        <v>0</v>
      </c>
      <c r="T3980" s="58"/>
      <c r="U3980" s="58"/>
      <c r="V3980" s="53">
        <f>T3980-U3980</f>
        <v>0</v>
      </c>
      <c r="W3980" s="75"/>
      <c r="X3980" s="76"/>
    </row>
    <row r="3981" spans="1:24" s="77" customFormat="1" ht="15.75" x14ac:dyDescent="0.25">
      <c r="A3981" s="72" t="s">
        <v>304</v>
      </c>
      <c r="B3981" s="33" t="s">
        <v>332</v>
      </c>
      <c r="C3981" s="73" t="s">
        <v>112</v>
      </c>
      <c r="D3981" s="34" t="s">
        <v>117</v>
      </c>
      <c r="E3981" s="74"/>
      <c r="F3981" s="74"/>
      <c r="G3981" s="74"/>
      <c r="H3981" s="74"/>
      <c r="I3981" s="54"/>
      <c r="J3981" s="50"/>
      <c r="K3981" s="54"/>
      <c r="L3981" s="55"/>
      <c r="M3981" s="75"/>
      <c r="N3981" s="75"/>
      <c r="O3981" s="74"/>
      <c r="P3981" s="74"/>
      <c r="Q3981" s="57">
        <f>O3981-P3981</f>
        <v>0</v>
      </c>
      <c r="R3981" s="74"/>
      <c r="S3981" s="53">
        <f>ROUND(R3981/12*3,0)</f>
        <v>0</v>
      </c>
      <c r="T3981" s="58"/>
      <c r="U3981" s="58"/>
      <c r="V3981" s="53">
        <f>T3981-U3981</f>
        <v>0</v>
      </c>
      <c r="W3981" s="75"/>
      <c r="X3981" s="76"/>
    </row>
    <row r="3982" spans="1:24" s="77" customFormat="1" ht="23.25" customHeight="1" x14ac:dyDescent="0.25">
      <c r="A3982" s="72" t="s">
        <v>304</v>
      </c>
      <c r="B3982" s="22" t="s">
        <v>333</v>
      </c>
      <c r="C3982" s="73" t="s">
        <v>102</v>
      </c>
      <c r="D3982" s="41" t="s">
        <v>33</v>
      </c>
      <c r="E3982" s="64">
        <f>SUM(E3983:E4036)</f>
        <v>4092048</v>
      </c>
      <c r="F3982" s="64">
        <f>SUM(F3983:F4036)</f>
        <v>2387028.0100000002</v>
      </c>
      <c r="G3982" s="64">
        <f>SUM(G3983:G4036)</f>
        <v>2366973</v>
      </c>
      <c r="H3982" s="64">
        <f>SUM(H3983:H4036)</f>
        <v>2169113</v>
      </c>
      <c r="I3982" s="64">
        <f>SUM(I3983:I4036)</f>
        <v>159258.99000000002</v>
      </c>
      <c r="J3982" s="50">
        <f>ROUND(I3982/F3982*100,2)</f>
        <v>6.67</v>
      </c>
      <c r="K3982" s="64">
        <f>SUM(K3983:K4036)</f>
        <v>-179314.00000000006</v>
      </c>
      <c r="L3982" s="55">
        <f>ROUND(K3982*100/-F3982,2)</f>
        <v>7.51</v>
      </c>
      <c r="M3982" s="64"/>
      <c r="N3982" s="64"/>
      <c r="O3982" s="64">
        <f t="shared" ref="O3982:V3982" si="1437">SUM(O3983:O4036)</f>
        <v>19005</v>
      </c>
      <c r="P3982" s="64">
        <f t="shared" si="1437"/>
        <v>17703</v>
      </c>
      <c r="Q3982" s="64">
        <f t="shared" si="1437"/>
        <v>1302</v>
      </c>
      <c r="R3982" s="64">
        <f t="shared" si="1437"/>
        <v>1459</v>
      </c>
      <c r="S3982" s="64">
        <f t="shared" si="1437"/>
        <v>852</v>
      </c>
      <c r="T3982" s="64">
        <f t="shared" si="1437"/>
        <v>831</v>
      </c>
      <c r="U3982" s="64">
        <f t="shared" si="1437"/>
        <v>751</v>
      </c>
      <c r="V3982" s="64">
        <f t="shared" si="1437"/>
        <v>80</v>
      </c>
      <c r="W3982" s="64"/>
      <c r="X3982" s="76"/>
    </row>
    <row r="3983" spans="1:24" s="77" customFormat="1" ht="31.5" x14ac:dyDescent="0.25">
      <c r="A3983" s="72" t="s">
        <v>304</v>
      </c>
      <c r="B3983" s="33" t="s">
        <v>333</v>
      </c>
      <c r="C3983" s="78" t="s">
        <v>139</v>
      </c>
      <c r="D3983" s="43" t="s">
        <v>119</v>
      </c>
      <c r="E3983" s="74">
        <v>34466</v>
      </c>
      <c r="F3983" s="53">
        <f t="shared" ref="F3983:F3984" si="1438">ROUND(E3983/12*7,2)</f>
        <v>20105.169999999998</v>
      </c>
      <c r="G3983" s="99">
        <v>14985</v>
      </c>
      <c r="H3983" s="99">
        <v>14985</v>
      </c>
      <c r="I3983" s="119"/>
      <c r="J3983" s="55"/>
      <c r="K3983" s="54">
        <f t="shared" ref="K3983" si="1439">G3983-F3983</f>
        <v>-5120.1699999999983</v>
      </c>
      <c r="L3983" s="55">
        <f t="shared" ref="L3983" si="1440">ROUND(K3983*100/-F3983,2)</f>
        <v>25.47</v>
      </c>
      <c r="M3983" s="75"/>
      <c r="N3983" s="75"/>
      <c r="O3983" s="74">
        <v>182</v>
      </c>
      <c r="P3983" s="74">
        <v>182</v>
      </c>
      <c r="Q3983" s="59">
        <f t="shared" ref="Q3983:Q4014" si="1441">O3983-P3983</f>
        <v>0</v>
      </c>
      <c r="R3983" s="75">
        <v>46</v>
      </c>
      <c r="S3983" s="53">
        <f t="shared" ref="S3983:S3984" si="1442">ROUND(R3983/12*7,0)</f>
        <v>27</v>
      </c>
      <c r="T3983" s="58">
        <v>20</v>
      </c>
      <c r="U3983" s="58">
        <v>20</v>
      </c>
      <c r="V3983" s="53">
        <f t="shared" ref="V3983:V4014" si="1443">T3983-U3983</f>
        <v>0</v>
      </c>
      <c r="W3983" s="75"/>
      <c r="X3983" s="76"/>
    </row>
    <row r="3984" spans="1:24" s="77" customFormat="1" ht="47.25" x14ac:dyDescent="0.25">
      <c r="A3984" s="72" t="s">
        <v>304</v>
      </c>
      <c r="B3984" s="33" t="s">
        <v>333</v>
      </c>
      <c r="C3984" s="78" t="s">
        <v>140</v>
      </c>
      <c r="D3984" s="43" t="s">
        <v>120</v>
      </c>
      <c r="E3984" s="74">
        <v>224085</v>
      </c>
      <c r="F3984" s="53">
        <f t="shared" si="1438"/>
        <v>130716.25</v>
      </c>
      <c r="G3984" s="99">
        <v>149169</v>
      </c>
      <c r="H3984" s="99">
        <v>132472</v>
      </c>
      <c r="I3984" s="119">
        <f t="shared" ref="I3984" si="1444">G3984-F3984</f>
        <v>18452.75</v>
      </c>
      <c r="J3984" s="55">
        <f t="shared" ref="J3984" si="1445">ROUND(I3984/F3984*100,2)</f>
        <v>14.12</v>
      </c>
      <c r="K3984" s="54"/>
      <c r="L3984" s="55"/>
      <c r="M3984" s="75"/>
      <c r="N3984" s="75"/>
      <c r="O3984" s="74">
        <v>4281</v>
      </c>
      <c r="P3984" s="74">
        <v>3973</v>
      </c>
      <c r="Q3984" s="57">
        <f t="shared" si="1441"/>
        <v>308</v>
      </c>
      <c r="R3984" s="75">
        <v>291</v>
      </c>
      <c r="S3984" s="53">
        <f t="shared" si="1442"/>
        <v>170</v>
      </c>
      <c r="T3984" s="58">
        <v>166</v>
      </c>
      <c r="U3984" s="58">
        <v>143</v>
      </c>
      <c r="V3984" s="53">
        <f t="shared" si="1443"/>
        <v>23</v>
      </c>
      <c r="W3984" s="75"/>
      <c r="X3984" s="76"/>
    </row>
    <row r="3985" spans="1:24" s="77" customFormat="1" ht="31.5" x14ac:dyDescent="0.25">
      <c r="A3985" s="72" t="s">
        <v>304</v>
      </c>
      <c r="B3985" s="33" t="s">
        <v>333</v>
      </c>
      <c r="C3985" s="78" t="s">
        <v>141</v>
      </c>
      <c r="D3985" s="43" t="s">
        <v>142</v>
      </c>
      <c r="E3985" s="74"/>
      <c r="F3985" s="74"/>
      <c r="G3985" s="74"/>
      <c r="H3985" s="74"/>
      <c r="I3985" s="54"/>
      <c r="J3985" s="50"/>
      <c r="K3985" s="54"/>
      <c r="L3985" s="55"/>
      <c r="M3985" s="75"/>
      <c r="N3985" s="75"/>
      <c r="O3985" s="74"/>
      <c r="P3985" s="74"/>
      <c r="Q3985" s="57">
        <f t="shared" si="1441"/>
        <v>0</v>
      </c>
      <c r="R3985" s="74"/>
      <c r="S3985" s="53">
        <f>ROUND(R3985/12*3,0)</f>
        <v>0</v>
      </c>
      <c r="T3985" s="58"/>
      <c r="U3985" s="58"/>
      <c r="V3985" s="53">
        <f t="shared" si="1443"/>
        <v>0</v>
      </c>
      <c r="W3985" s="75"/>
      <c r="X3985" s="76"/>
    </row>
    <row r="3986" spans="1:24" s="77" customFormat="1" ht="31.5" x14ac:dyDescent="0.25">
      <c r="A3986" s="72" t="s">
        <v>304</v>
      </c>
      <c r="B3986" s="33" t="s">
        <v>333</v>
      </c>
      <c r="C3986" s="78" t="s">
        <v>143</v>
      </c>
      <c r="D3986" s="43" t="s">
        <v>144</v>
      </c>
      <c r="E3986" s="74"/>
      <c r="F3986" s="74"/>
      <c r="G3986" s="74"/>
      <c r="H3986" s="74"/>
      <c r="I3986" s="54"/>
      <c r="J3986" s="50"/>
      <c r="K3986" s="54"/>
      <c r="L3986" s="55"/>
      <c r="M3986" s="75"/>
      <c r="N3986" s="75"/>
      <c r="O3986" s="74"/>
      <c r="P3986" s="74"/>
      <c r="Q3986" s="57">
        <f t="shared" si="1441"/>
        <v>0</v>
      </c>
      <c r="R3986" s="74"/>
      <c r="S3986" s="53">
        <f>ROUND(R3986/12*3,0)</f>
        <v>0</v>
      </c>
      <c r="T3986" s="58"/>
      <c r="U3986" s="58"/>
      <c r="V3986" s="53">
        <f t="shared" si="1443"/>
        <v>0</v>
      </c>
      <c r="W3986" s="75"/>
      <c r="X3986" s="76"/>
    </row>
    <row r="3987" spans="1:24" s="77" customFormat="1" ht="15.75" x14ac:dyDescent="0.25">
      <c r="A3987" s="72" t="s">
        <v>304</v>
      </c>
      <c r="B3987" s="33" t="s">
        <v>333</v>
      </c>
      <c r="C3987" s="78" t="s">
        <v>145</v>
      </c>
      <c r="D3987" s="43" t="s">
        <v>146</v>
      </c>
      <c r="E3987" s="74"/>
      <c r="F3987" s="74"/>
      <c r="G3987" s="74"/>
      <c r="H3987" s="74"/>
      <c r="I3987" s="54"/>
      <c r="J3987" s="50"/>
      <c r="K3987" s="54"/>
      <c r="L3987" s="55"/>
      <c r="M3987" s="75"/>
      <c r="N3987" s="75"/>
      <c r="O3987" s="74"/>
      <c r="P3987" s="74"/>
      <c r="Q3987" s="57">
        <f t="shared" si="1441"/>
        <v>0</v>
      </c>
      <c r="R3987" s="74"/>
      <c r="S3987" s="53">
        <f>ROUND(R3987/12*3,0)</f>
        <v>0</v>
      </c>
      <c r="T3987" s="58"/>
      <c r="U3987" s="58"/>
      <c r="V3987" s="53">
        <f t="shared" si="1443"/>
        <v>0</v>
      </c>
      <c r="W3987" s="75"/>
      <c r="X3987" s="76"/>
    </row>
    <row r="3988" spans="1:24" s="77" customFormat="1" ht="15.75" x14ac:dyDescent="0.25">
      <c r="A3988" s="72" t="s">
        <v>304</v>
      </c>
      <c r="B3988" s="33" t="s">
        <v>333</v>
      </c>
      <c r="C3988" s="78" t="s">
        <v>147</v>
      </c>
      <c r="D3988" s="43" t="s">
        <v>148</v>
      </c>
      <c r="E3988" s="74"/>
      <c r="F3988" s="74"/>
      <c r="G3988" s="74"/>
      <c r="H3988" s="74"/>
      <c r="I3988" s="54"/>
      <c r="J3988" s="50"/>
      <c r="K3988" s="54"/>
      <c r="L3988" s="55"/>
      <c r="M3988" s="75"/>
      <c r="N3988" s="75"/>
      <c r="O3988" s="74"/>
      <c r="P3988" s="74"/>
      <c r="Q3988" s="57">
        <f t="shared" si="1441"/>
        <v>0</v>
      </c>
      <c r="R3988" s="74"/>
      <c r="S3988" s="53">
        <f>ROUND(R3988/12*3,0)</f>
        <v>0</v>
      </c>
      <c r="T3988" s="58"/>
      <c r="U3988" s="58"/>
      <c r="V3988" s="53">
        <f t="shared" si="1443"/>
        <v>0</v>
      </c>
      <c r="W3988" s="75"/>
      <c r="X3988" s="76"/>
    </row>
    <row r="3989" spans="1:24" s="77" customFormat="1" ht="78.75" x14ac:dyDescent="0.25">
      <c r="A3989" s="72" t="s">
        <v>304</v>
      </c>
      <c r="B3989" s="33" t="s">
        <v>333</v>
      </c>
      <c r="C3989" s="78" t="s">
        <v>149</v>
      </c>
      <c r="D3989" s="43" t="s">
        <v>150</v>
      </c>
      <c r="E3989" s="74"/>
      <c r="F3989" s="74"/>
      <c r="G3989" s="74"/>
      <c r="H3989" s="74"/>
      <c r="I3989" s="119"/>
      <c r="J3989" s="50"/>
      <c r="K3989" s="119"/>
      <c r="L3989" s="55"/>
      <c r="M3989" s="75"/>
      <c r="N3989" s="75"/>
      <c r="O3989" s="74"/>
      <c r="P3989" s="74"/>
      <c r="Q3989" s="59">
        <f t="shared" si="1441"/>
        <v>0</v>
      </c>
      <c r="R3989" s="74"/>
      <c r="S3989" s="53">
        <f>ROUND(R3989/12*3,0)</f>
        <v>0</v>
      </c>
      <c r="T3989" s="53"/>
      <c r="U3989" s="53"/>
      <c r="V3989" s="53">
        <f t="shared" si="1443"/>
        <v>0</v>
      </c>
      <c r="W3989" s="75"/>
      <c r="X3989" s="76"/>
    </row>
    <row r="3990" spans="1:24" s="77" customFormat="1" ht="31.5" x14ac:dyDescent="0.25">
      <c r="A3990" s="72" t="s">
        <v>304</v>
      </c>
      <c r="B3990" s="33" t="s">
        <v>333</v>
      </c>
      <c r="C3990" s="78" t="s">
        <v>130</v>
      </c>
      <c r="D3990" s="43" t="s">
        <v>151</v>
      </c>
      <c r="E3990" s="74">
        <v>720740</v>
      </c>
      <c r="F3990" s="53">
        <f>ROUND(E3990/12*7,2)</f>
        <v>420431.67</v>
      </c>
      <c r="G3990" s="99">
        <v>520534</v>
      </c>
      <c r="H3990" s="99">
        <v>374930</v>
      </c>
      <c r="I3990" s="119">
        <f>G3990-F3990</f>
        <v>100102.33000000002</v>
      </c>
      <c r="J3990" s="55">
        <f>ROUND(I3990/F3990*100,2)</f>
        <v>23.81</v>
      </c>
      <c r="K3990" s="54"/>
      <c r="L3990" s="55"/>
      <c r="M3990" s="75"/>
      <c r="N3990" s="75"/>
      <c r="O3990" s="74">
        <v>3013</v>
      </c>
      <c r="P3990" s="74">
        <v>2349</v>
      </c>
      <c r="Q3990" s="57">
        <f t="shared" si="1441"/>
        <v>664</v>
      </c>
      <c r="R3990" s="75">
        <v>198</v>
      </c>
      <c r="S3990" s="53">
        <f>ROUND(R3990/12*7,0)</f>
        <v>116</v>
      </c>
      <c r="T3990" s="58">
        <v>143</v>
      </c>
      <c r="U3990" s="58">
        <v>103</v>
      </c>
      <c r="V3990" s="53">
        <f t="shared" si="1443"/>
        <v>40</v>
      </c>
      <c r="W3990" s="75"/>
      <c r="X3990" s="76"/>
    </row>
    <row r="3991" spans="1:24" s="77" customFormat="1" ht="47.25" x14ac:dyDescent="0.25">
      <c r="A3991" s="72" t="s">
        <v>304</v>
      </c>
      <c r="B3991" s="33" t="s">
        <v>333</v>
      </c>
      <c r="C3991" s="78" t="s">
        <v>174</v>
      </c>
      <c r="D3991" s="43" t="s">
        <v>175</v>
      </c>
      <c r="E3991" s="74"/>
      <c r="F3991" s="74"/>
      <c r="G3991" s="74"/>
      <c r="H3991" s="74"/>
      <c r="I3991" s="54"/>
      <c r="J3991" s="50"/>
      <c r="K3991" s="54"/>
      <c r="L3991" s="55"/>
      <c r="M3991" s="75"/>
      <c r="N3991" s="75"/>
      <c r="O3991" s="74"/>
      <c r="P3991" s="74"/>
      <c r="Q3991" s="57">
        <f t="shared" si="1441"/>
        <v>0</v>
      </c>
      <c r="R3991" s="74"/>
      <c r="S3991" s="53">
        <f>ROUND(R3991/12*3,0)</f>
        <v>0</v>
      </c>
      <c r="T3991" s="58"/>
      <c r="U3991" s="58"/>
      <c r="V3991" s="53">
        <f t="shared" si="1443"/>
        <v>0</v>
      </c>
      <c r="W3991" s="75"/>
      <c r="X3991" s="76"/>
    </row>
    <row r="3992" spans="1:24" s="77" customFormat="1" ht="31.5" x14ac:dyDescent="0.25">
      <c r="A3992" s="72" t="s">
        <v>304</v>
      </c>
      <c r="B3992" s="33" t="s">
        <v>333</v>
      </c>
      <c r="C3992" s="78" t="s">
        <v>129</v>
      </c>
      <c r="D3992" s="43" t="s">
        <v>152</v>
      </c>
      <c r="E3992" s="74">
        <v>879971</v>
      </c>
      <c r="F3992" s="53">
        <f>ROUND(E3992/12*7,2)</f>
        <v>513316.42</v>
      </c>
      <c r="G3992" s="99">
        <v>550710</v>
      </c>
      <c r="H3992" s="99">
        <v>518658</v>
      </c>
      <c r="I3992" s="119">
        <f>G3992-F3992</f>
        <v>37393.580000000016</v>
      </c>
      <c r="J3992" s="55">
        <f>ROUND(I3992/F3992*100,2)</f>
        <v>7.28</v>
      </c>
      <c r="K3992" s="54"/>
      <c r="L3992" s="55"/>
      <c r="M3992" s="75"/>
      <c r="N3992" s="75"/>
      <c r="O3992" s="74">
        <v>5526</v>
      </c>
      <c r="P3992" s="74">
        <v>5406</v>
      </c>
      <c r="Q3992" s="57">
        <f t="shared" si="1441"/>
        <v>120</v>
      </c>
      <c r="R3992" s="75">
        <v>302</v>
      </c>
      <c r="S3992" s="53">
        <f>ROUND(R3992/12*7,0)</f>
        <v>176</v>
      </c>
      <c r="T3992" s="58">
        <v>181</v>
      </c>
      <c r="U3992" s="58">
        <v>170</v>
      </c>
      <c r="V3992" s="53">
        <f t="shared" si="1443"/>
        <v>11</v>
      </c>
      <c r="W3992" s="75"/>
      <c r="X3992" s="76"/>
    </row>
    <row r="3993" spans="1:24" s="77" customFormat="1" ht="31.5" x14ac:dyDescent="0.25">
      <c r="A3993" s="72" t="s">
        <v>304</v>
      </c>
      <c r="B3993" s="33" t="s">
        <v>333</v>
      </c>
      <c r="C3993" s="78" t="s">
        <v>176</v>
      </c>
      <c r="D3993" s="43" t="s">
        <v>177</v>
      </c>
      <c r="E3993" s="74"/>
      <c r="F3993" s="74"/>
      <c r="G3993" s="74"/>
      <c r="H3993" s="74"/>
      <c r="I3993" s="54"/>
      <c r="J3993" s="50"/>
      <c r="K3993" s="54"/>
      <c r="L3993" s="55"/>
      <c r="M3993" s="75"/>
      <c r="N3993" s="75"/>
      <c r="O3993" s="74"/>
      <c r="P3993" s="74"/>
      <c r="Q3993" s="57">
        <f t="shared" si="1441"/>
        <v>0</v>
      </c>
      <c r="R3993" s="74"/>
      <c r="S3993" s="53">
        <f>ROUND(R3993/12*3,0)</f>
        <v>0</v>
      </c>
      <c r="T3993" s="58"/>
      <c r="U3993" s="58"/>
      <c r="V3993" s="53">
        <f t="shared" si="1443"/>
        <v>0</v>
      </c>
      <c r="W3993" s="75"/>
      <c r="X3993" s="76"/>
    </row>
    <row r="3994" spans="1:24" s="77" customFormat="1" ht="15.75" x14ac:dyDescent="0.25">
      <c r="A3994" s="72" t="s">
        <v>304</v>
      </c>
      <c r="B3994" s="33" t="s">
        <v>333</v>
      </c>
      <c r="C3994" s="78" t="s">
        <v>131</v>
      </c>
      <c r="D3994" s="43" t="s">
        <v>153</v>
      </c>
      <c r="E3994" s="74">
        <v>1547396</v>
      </c>
      <c r="F3994" s="53">
        <f>ROUND(E3994/12*7,2)</f>
        <v>902647.67</v>
      </c>
      <c r="G3994" s="99">
        <v>784857</v>
      </c>
      <c r="H3994" s="99">
        <v>784856</v>
      </c>
      <c r="I3994" s="119"/>
      <c r="J3994" s="55"/>
      <c r="K3994" s="54">
        <f>G3994-F3994</f>
        <v>-117790.67000000004</v>
      </c>
      <c r="L3994" s="55">
        <f>ROUND(K3994*100/-F3994,2)</f>
        <v>13.05</v>
      </c>
      <c r="M3994" s="75"/>
      <c r="N3994" s="75"/>
      <c r="O3994" s="74">
        <v>2873</v>
      </c>
      <c r="P3994" s="74">
        <v>2873</v>
      </c>
      <c r="Q3994" s="57">
        <f t="shared" si="1441"/>
        <v>0</v>
      </c>
      <c r="R3994" s="75">
        <v>416</v>
      </c>
      <c r="S3994" s="53">
        <f>ROUND(R3994/12*7,0)</f>
        <v>243</v>
      </c>
      <c r="T3994" s="58">
        <v>209</v>
      </c>
      <c r="U3994" s="58">
        <v>209</v>
      </c>
      <c r="V3994" s="53">
        <f t="shared" si="1443"/>
        <v>0</v>
      </c>
      <c r="W3994" s="75"/>
      <c r="X3994" s="76"/>
    </row>
    <row r="3995" spans="1:24" s="77" customFormat="1" ht="31.5" x14ac:dyDescent="0.25">
      <c r="A3995" s="72" t="s">
        <v>304</v>
      </c>
      <c r="B3995" s="33" t="s">
        <v>333</v>
      </c>
      <c r="C3995" s="78" t="s">
        <v>178</v>
      </c>
      <c r="D3995" s="43" t="s">
        <v>179</v>
      </c>
      <c r="E3995" s="74"/>
      <c r="F3995" s="74"/>
      <c r="G3995" s="74"/>
      <c r="H3995" s="74"/>
      <c r="I3995" s="54"/>
      <c r="J3995" s="50"/>
      <c r="K3995" s="54"/>
      <c r="L3995" s="55"/>
      <c r="M3995" s="75"/>
      <c r="N3995" s="75"/>
      <c r="O3995" s="74"/>
      <c r="P3995" s="74"/>
      <c r="Q3995" s="57">
        <f t="shared" si="1441"/>
        <v>0</v>
      </c>
      <c r="R3995" s="74"/>
      <c r="S3995" s="53">
        <f>ROUND(R3995/12*3,0)</f>
        <v>0</v>
      </c>
      <c r="T3995" s="58"/>
      <c r="U3995" s="58"/>
      <c r="V3995" s="53">
        <f t="shared" si="1443"/>
        <v>0</v>
      </c>
      <c r="W3995" s="75"/>
      <c r="X3995" s="76"/>
    </row>
    <row r="3996" spans="1:24" s="77" customFormat="1" ht="31.5" x14ac:dyDescent="0.25">
      <c r="A3996" s="72" t="s">
        <v>304</v>
      </c>
      <c r="B3996" s="33" t="s">
        <v>333</v>
      </c>
      <c r="C3996" s="78" t="s">
        <v>132</v>
      </c>
      <c r="D3996" s="43" t="s">
        <v>154</v>
      </c>
      <c r="E3996" s="74"/>
      <c r="F3996" s="74"/>
      <c r="G3996" s="74"/>
      <c r="H3996" s="74"/>
      <c r="I3996" s="54"/>
      <c r="J3996" s="50"/>
      <c r="K3996" s="54"/>
      <c r="L3996" s="55"/>
      <c r="M3996" s="75"/>
      <c r="N3996" s="75"/>
      <c r="O3996" s="74"/>
      <c r="P3996" s="74"/>
      <c r="Q3996" s="57">
        <f t="shared" si="1441"/>
        <v>0</v>
      </c>
      <c r="R3996" s="74"/>
      <c r="S3996" s="53">
        <f>ROUND(R3996/12*3,0)</f>
        <v>0</v>
      </c>
      <c r="T3996" s="58"/>
      <c r="U3996" s="58"/>
      <c r="V3996" s="53">
        <f t="shared" si="1443"/>
        <v>0</v>
      </c>
      <c r="W3996" s="75"/>
      <c r="X3996" s="76"/>
    </row>
    <row r="3997" spans="1:24" s="77" customFormat="1" ht="15.75" x14ac:dyDescent="0.25">
      <c r="A3997" s="72" t="s">
        <v>304</v>
      </c>
      <c r="B3997" s="33" t="s">
        <v>333</v>
      </c>
      <c r="C3997" s="78" t="s">
        <v>133</v>
      </c>
      <c r="D3997" s="43" t="s">
        <v>155</v>
      </c>
      <c r="E3997" s="74"/>
      <c r="F3997" s="74"/>
      <c r="G3997" s="74"/>
      <c r="H3997" s="74"/>
      <c r="I3997" s="54"/>
      <c r="J3997" s="50"/>
      <c r="K3997" s="54"/>
      <c r="L3997" s="55"/>
      <c r="M3997" s="75"/>
      <c r="N3997" s="75"/>
      <c r="O3997" s="74"/>
      <c r="P3997" s="74"/>
      <c r="Q3997" s="57">
        <f t="shared" si="1441"/>
        <v>0</v>
      </c>
      <c r="R3997" s="74"/>
      <c r="S3997" s="53">
        <f>ROUND(R3997/12*3,0)</f>
        <v>0</v>
      </c>
      <c r="T3997" s="58"/>
      <c r="U3997" s="58"/>
      <c r="V3997" s="53">
        <f t="shared" si="1443"/>
        <v>0</v>
      </c>
      <c r="W3997" s="75"/>
      <c r="X3997" s="76"/>
    </row>
    <row r="3998" spans="1:24" s="77" customFormat="1" ht="15.75" x14ac:dyDescent="0.25">
      <c r="A3998" s="72" t="s">
        <v>304</v>
      </c>
      <c r="B3998" s="33" t="s">
        <v>333</v>
      </c>
      <c r="C3998" s="78" t="s">
        <v>135</v>
      </c>
      <c r="D3998" s="43" t="s">
        <v>156</v>
      </c>
      <c r="E3998" s="74"/>
      <c r="F3998" s="74"/>
      <c r="G3998" s="74"/>
      <c r="H3998" s="74"/>
      <c r="I3998" s="54"/>
      <c r="J3998" s="50"/>
      <c r="K3998" s="54"/>
      <c r="L3998" s="55"/>
      <c r="M3998" s="75"/>
      <c r="N3998" s="75"/>
      <c r="O3998" s="74"/>
      <c r="P3998" s="74"/>
      <c r="Q3998" s="57">
        <f t="shared" si="1441"/>
        <v>0</v>
      </c>
      <c r="R3998" s="74"/>
      <c r="S3998" s="53">
        <f>ROUND(R3998/12*3,0)</f>
        <v>0</v>
      </c>
      <c r="T3998" s="58"/>
      <c r="U3998" s="58"/>
      <c r="V3998" s="53">
        <f t="shared" si="1443"/>
        <v>0</v>
      </c>
      <c r="W3998" s="75"/>
      <c r="X3998" s="76"/>
    </row>
    <row r="3999" spans="1:24" s="77" customFormat="1" ht="31.5" x14ac:dyDescent="0.25">
      <c r="A3999" s="72" t="s">
        <v>304</v>
      </c>
      <c r="B3999" s="33" t="s">
        <v>333</v>
      </c>
      <c r="C3999" s="78" t="s">
        <v>136</v>
      </c>
      <c r="D3999" s="43" t="s">
        <v>157</v>
      </c>
      <c r="E3999" s="74">
        <v>468316</v>
      </c>
      <c r="F3999" s="53">
        <f>ROUND(E3999/12*7,2)</f>
        <v>273184.33</v>
      </c>
      <c r="G3999" s="99">
        <v>250714</v>
      </c>
      <c r="H3999" s="99">
        <v>250714</v>
      </c>
      <c r="I3999" s="119"/>
      <c r="J3999" s="55"/>
      <c r="K3999" s="54">
        <f>G3999-F3999</f>
        <v>-22470.330000000016</v>
      </c>
      <c r="L3999" s="55">
        <f>ROUND(K3999*100/-F3999,2)</f>
        <v>8.23</v>
      </c>
      <c r="M3999" s="75"/>
      <c r="N3999" s="75"/>
      <c r="O3999" s="74">
        <v>2160</v>
      </c>
      <c r="P3999" s="74">
        <v>2160</v>
      </c>
      <c r="Q3999" s="57">
        <f t="shared" si="1441"/>
        <v>0</v>
      </c>
      <c r="R3999" s="75">
        <v>99</v>
      </c>
      <c r="S3999" s="53">
        <f>ROUND(R3999/12*7,0)</f>
        <v>58</v>
      </c>
      <c r="T3999" s="58">
        <v>53</v>
      </c>
      <c r="U3999" s="58">
        <v>53</v>
      </c>
      <c r="V3999" s="53">
        <f t="shared" si="1443"/>
        <v>0</v>
      </c>
      <c r="W3999" s="75"/>
      <c r="X3999" s="76"/>
    </row>
    <row r="4000" spans="1:24" s="77" customFormat="1" ht="47.25" x14ac:dyDescent="0.25">
      <c r="A4000" s="72" t="s">
        <v>304</v>
      </c>
      <c r="B4000" s="33" t="s">
        <v>333</v>
      </c>
      <c r="C4000" s="78" t="s">
        <v>134</v>
      </c>
      <c r="D4000" s="43" t="s">
        <v>158</v>
      </c>
      <c r="E4000" s="74"/>
      <c r="F4000" s="74"/>
      <c r="G4000" s="74"/>
      <c r="H4000" s="74"/>
      <c r="I4000" s="54"/>
      <c r="J4000" s="50"/>
      <c r="K4000" s="54"/>
      <c r="L4000" s="55"/>
      <c r="M4000" s="75"/>
      <c r="N4000" s="75"/>
      <c r="O4000" s="74"/>
      <c r="P4000" s="74"/>
      <c r="Q4000" s="57">
        <f t="shared" si="1441"/>
        <v>0</v>
      </c>
      <c r="R4000" s="74"/>
      <c r="S4000" s="53">
        <f t="shared" ref="S4000:S4023" si="1446">ROUND(R4000/12*3,0)</f>
        <v>0</v>
      </c>
      <c r="T4000" s="58"/>
      <c r="U4000" s="58"/>
      <c r="V4000" s="53">
        <f t="shared" si="1443"/>
        <v>0</v>
      </c>
      <c r="W4000" s="75"/>
      <c r="X4000" s="76"/>
    </row>
    <row r="4001" spans="1:24" s="77" customFormat="1" ht="15.75" x14ac:dyDescent="0.25">
      <c r="A4001" s="72" t="s">
        <v>304</v>
      </c>
      <c r="B4001" s="33" t="s">
        <v>333</v>
      </c>
      <c r="C4001" s="78" t="s">
        <v>138</v>
      </c>
      <c r="D4001" s="43" t="s">
        <v>159</v>
      </c>
      <c r="E4001" s="74"/>
      <c r="F4001" s="74"/>
      <c r="G4001" s="74"/>
      <c r="H4001" s="74"/>
      <c r="I4001" s="54"/>
      <c r="J4001" s="50"/>
      <c r="K4001" s="54"/>
      <c r="L4001" s="55"/>
      <c r="M4001" s="75"/>
      <c r="N4001" s="75"/>
      <c r="O4001" s="74"/>
      <c r="P4001" s="74"/>
      <c r="Q4001" s="57">
        <f t="shared" si="1441"/>
        <v>0</v>
      </c>
      <c r="R4001" s="74"/>
      <c r="S4001" s="53">
        <f t="shared" si="1446"/>
        <v>0</v>
      </c>
      <c r="T4001" s="58"/>
      <c r="U4001" s="58"/>
      <c r="V4001" s="53">
        <f t="shared" si="1443"/>
        <v>0</v>
      </c>
      <c r="W4001" s="75"/>
      <c r="X4001" s="76"/>
    </row>
    <row r="4002" spans="1:24" s="77" customFormat="1" ht="15.75" x14ac:dyDescent="0.25">
      <c r="A4002" s="72" t="s">
        <v>304</v>
      </c>
      <c r="B4002" s="33" t="s">
        <v>333</v>
      </c>
      <c r="C4002" s="78" t="s">
        <v>180</v>
      </c>
      <c r="D4002" s="43" t="s">
        <v>181</v>
      </c>
      <c r="E4002" s="74"/>
      <c r="F4002" s="74"/>
      <c r="G4002" s="74"/>
      <c r="H4002" s="74"/>
      <c r="I4002" s="54"/>
      <c r="J4002" s="50"/>
      <c r="K4002" s="54"/>
      <c r="L4002" s="55"/>
      <c r="M4002" s="75"/>
      <c r="N4002" s="75"/>
      <c r="O4002" s="74"/>
      <c r="P4002" s="74"/>
      <c r="Q4002" s="57">
        <f t="shared" si="1441"/>
        <v>0</v>
      </c>
      <c r="R4002" s="74"/>
      <c r="S4002" s="53">
        <f t="shared" si="1446"/>
        <v>0</v>
      </c>
      <c r="T4002" s="58"/>
      <c r="U4002" s="58"/>
      <c r="V4002" s="53">
        <f t="shared" si="1443"/>
        <v>0</v>
      </c>
      <c r="W4002" s="75"/>
      <c r="X4002" s="76"/>
    </row>
    <row r="4003" spans="1:24" s="77" customFormat="1" ht="31.5" x14ac:dyDescent="0.25">
      <c r="A4003" s="72" t="s">
        <v>304</v>
      </c>
      <c r="B4003" s="33" t="s">
        <v>333</v>
      </c>
      <c r="C4003" s="78" t="s">
        <v>137</v>
      </c>
      <c r="D4003" s="43" t="s">
        <v>160</v>
      </c>
      <c r="E4003" s="74"/>
      <c r="F4003" s="74"/>
      <c r="G4003" s="74"/>
      <c r="H4003" s="74"/>
      <c r="I4003" s="54"/>
      <c r="J4003" s="50"/>
      <c r="K4003" s="54"/>
      <c r="L4003" s="55"/>
      <c r="M4003" s="75"/>
      <c r="N4003" s="75"/>
      <c r="O4003" s="74"/>
      <c r="P4003" s="74"/>
      <c r="Q4003" s="57">
        <f t="shared" si="1441"/>
        <v>0</v>
      </c>
      <c r="R4003" s="74"/>
      <c r="S4003" s="53">
        <f t="shared" si="1446"/>
        <v>0</v>
      </c>
      <c r="T4003" s="58"/>
      <c r="U4003" s="58"/>
      <c r="V4003" s="53">
        <f t="shared" si="1443"/>
        <v>0</v>
      </c>
      <c r="W4003" s="75"/>
      <c r="X4003" s="76"/>
    </row>
    <row r="4004" spans="1:24" s="77" customFormat="1" ht="15.75" x14ac:dyDescent="0.25">
      <c r="A4004" s="72" t="s">
        <v>304</v>
      </c>
      <c r="B4004" s="33" t="s">
        <v>333</v>
      </c>
      <c r="C4004" s="78" t="s">
        <v>127</v>
      </c>
      <c r="D4004" s="43" t="s">
        <v>161</v>
      </c>
      <c r="E4004" s="74"/>
      <c r="F4004" s="74"/>
      <c r="G4004" s="74"/>
      <c r="H4004" s="74"/>
      <c r="I4004" s="54"/>
      <c r="J4004" s="50"/>
      <c r="K4004" s="54"/>
      <c r="L4004" s="55"/>
      <c r="M4004" s="75"/>
      <c r="N4004" s="75"/>
      <c r="O4004" s="74"/>
      <c r="P4004" s="74"/>
      <c r="Q4004" s="57">
        <f t="shared" si="1441"/>
        <v>0</v>
      </c>
      <c r="R4004" s="74"/>
      <c r="S4004" s="53">
        <f t="shared" si="1446"/>
        <v>0</v>
      </c>
      <c r="T4004" s="58"/>
      <c r="U4004" s="58"/>
      <c r="V4004" s="53">
        <f t="shared" si="1443"/>
        <v>0</v>
      </c>
      <c r="W4004" s="75"/>
      <c r="X4004" s="76"/>
    </row>
    <row r="4005" spans="1:24" s="77" customFormat="1" ht="31.5" x14ac:dyDescent="0.25">
      <c r="A4005" s="72" t="s">
        <v>304</v>
      </c>
      <c r="B4005" s="33" t="s">
        <v>333</v>
      </c>
      <c r="C4005" s="78" t="s">
        <v>126</v>
      </c>
      <c r="D4005" s="43" t="s">
        <v>162</v>
      </c>
      <c r="E4005" s="74"/>
      <c r="F4005" s="74"/>
      <c r="G4005" s="74"/>
      <c r="H4005" s="74"/>
      <c r="I4005" s="54"/>
      <c r="J4005" s="50"/>
      <c r="K4005" s="54"/>
      <c r="L4005" s="55"/>
      <c r="M4005" s="75"/>
      <c r="N4005" s="75"/>
      <c r="O4005" s="74"/>
      <c r="P4005" s="74"/>
      <c r="Q4005" s="57">
        <f t="shared" si="1441"/>
        <v>0</v>
      </c>
      <c r="R4005" s="74"/>
      <c r="S4005" s="53">
        <f t="shared" si="1446"/>
        <v>0</v>
      </c>
      <c r="T4005" s="58"/>
      <c r="U4005" s="58"/>
      <c r="V4005" s="53">
        <f t="shared" si="1443"/>
        <v>0</v>
      </c>
      <c r="W4005" s="75"/>
      <c r="X4005" s="76"/>
    </row>
    <row r="4006" spans="1:24" s="77" customFormat="1" ht="15.75" x14ac:dyDescent="0.25">
      <c r="A4006" s="72" t="s">
        <v>304</v>
      </c>
      <c r="B4006" s="33" t="s">
        <v>333</v>
      </c>
      <c r="C4006" s="78" t="s">
        <v>122</v>
      </c>
      <c r="D4006" s="43" t="s">
        <v>163</v>
      </c>
      <c r="E4006" s="74"/>
      <c r="F4006" s="74"/>
      <c r="G4006" s="74"/>
      <c r="H4006" s="74"/>
      <c r="I4006" s="54"/>
      <c r="J4006" s="50"/>
      <c r="K4006" s="54"/>
      <c r="L4006" s="55"/>
      <c r="M4006" s="75"/>
      <c r="N4006" s="75"/>
      <c r="O4006" s="74"/>
      <c r="P4006" s="74"/>
      <c r="Q4006" s="57">
        <f t="shared" si="1441"/>
        <v>0</v>
      </c>
      <c r="R4006" s="74"/>
      <c r="S4006" s="53">
        <f t="shared" si="1446"/>
        <v>0</v>
      </c>
      <c r="T4006" s="58"/>
      <c r="U4006" s="58"/>
      <c r="V4006" s="53">
        <f t="shared" si="1443"/>
        <v>0</v>
      </c>
      <c r="W4006" s="75"/>
      <c r="X4006" s="76"/>
    </row>
    <row r="4007" spans="1:24" s="77" customFormat="1" ht="15.75" x14ac:dyDescent="0.25">
      <c r="A4007" s="72" t="s">
        <v>304</v>
      </c>
      <c r="B4007" s="33" t="s">
        <v>333</v>
      </c>
      <c r="C4007" s="78" t="s">
        <v>123</v>
      </c>
      <c r="D4007" s="43" t="s">
        <v>164</v>
      </c>
      <c r="E4007" s="74"/>
      <c r="F4007" s="74"/>
      <c r="G4007" s="74"/>
      <c r="H4007" s="74"/>
      <c r="I4007" s="54"/>
      <c r="J4007" s="50"/>
      <c r="K4007" s="54"/>
      <c r="L4007" s="55"/>
      <c r="M4007" s="75"/>
      <c r="N4007" s="75"/>
      <c r="O4007" s="74"/>
      <c r="P4007" s="74"/>
      <c r="Q4007" s="57">
        <f t="shared" si="1441"/>
        <v>0</v>
      </c>
      <c r="R4007" s="74"/>
      <c r="S4007" s="53">
        <f t="shared" si="1446"/>
        <v>0</v>
      </c>
      <c r="T4007" s="58"/>
      <c r="U4007" s="58"/>
      <c r="V4007" s="53">
        <f t="shared" si="1443"/>
        <v>0</v>
      </c>
      <c r="W4007" s="75"/>
      <c r="X4007" s="76"/>
    </row>
    <row r="4008" spans="1:24" s="77" customFormat="1" ht="15.75" x14ac:dyDescent="0.25">
      <c r="A4008" s="72" t="s">
        <v>304</v>
      </c>
      <c r="B4008" s="33" t="s">
        <v>333</v>
      </c>
      <c r="C4008" s="78" t="s">
        <v>182</v>
      </c>
      <c r="D4008" s="43" t="s">
        <v>183</v>
      </c>
      <c r="E4008" s="74"/>
      <c r="F4008" s="74"/>
      <c r="G4008" s="74"/>
      <c r="H4008" s="74"/>
      <c r="I4008" s="54"/>
      <c r="J4008" s="50"/>
      <c r="K4008" s="54"/>
      <c r="L4008" s="55"/>
      <c r="M4008" s="75"/>
      <c r="N4008" s="75"/>
      <c r="O4008" s="74"/>
      <c r="P4008" s="74"/>
      <c r="Q4008" s="57">
        <f t="shared" si="1441"/>
        <v>0</v>
      </c>
      <c r="R4008" s="74"/>
      <c r="S4008" s="53">
        <f t="shared" si="1446"/>
        <v>0</v>
      </c>
      <c r="T4008" s="58"/>
      <c r="U4008" s="58"/>
      <c r="V4008" s="53">
        <f t="shared" si="1443"/>
        <v>0</v>
      </c>
      <c r="W4008" s="75"/>
      <c r="X4008" s="76"/>
    </row>
    <row r="4009" spans="1:24" s="77" customFormat="1" ht="15.75" x14ac:dyDescent="0.25">
      <c r="A4009" s="72" t="s">
        <v>304</v>
      </c>
      <c r="B4009" s="33" t="s">
        <v>333</v>
      </c>
      <c r="C4009" s="78" t="s">
        <v>184</v>
      </c>
      <c r="D4009" s="43" t="s">
        <v>185</v>
      </c>
      <c r="E4009" s="74"/>
      <c r="F4009" s="74"/>
      <c r="G4009" s="74"/>
      <c r="H4009" s="74"/>
      <c r="I4009" s="54"/>
      <c r="J4009" s="50"/>
      <c r="K4009" s="54"/>
      <c r="L4009" s="55"/>
      <c r="M4009" s="75"/>
      <c r="N4009" s="75"/>
      <c r="O4009" s="74"/>
      <c r="P4009" s="74"/>
      <c r="Q4009" s="57">
        <f t="shared" si="1441"/>
        <v>0</v>
      </c>
      <c r="R4009" s="74"/>
      <c r="S4009" s="53">
        <f t="shared" si="1446"/>
        <v>0</v>
      </c>
      <c r="T4009" s="58"/>
      <c r="U4009" s="58"/>
      <c r="V4009" s="53">
        <f t="shared" si="1443"/>
        <v>0</v>
      </c>
      <c r="W4009" s="75"/>
      <c r="X4009" s="76"/>
    </row>
    <row r="4010" spans="1:24" s="77" customFormat="1" ht="15.75" x14ac:dyDescent="0.25">
      <c r="A4010" s="72" t="s">
        <v>304</v>
      </c>
      <c r="B4010" s="33" t="s">
        <v>333</v>
      </c>
      <c r="C4010" s="78" t="s">
        <v>186</v>
      </c>
      <c r="D4010" s="43" t="s">
        <v>187</v>
      </c>
      <c r="E4010" s="74"/>
      <c r="F4010" s="74"/>
      <c r="G4010" s="74"/>
      <c r="H4010" s="74"/>
      <c r="I4010" s="54"/>
      <c r="J4010" s="50"/>
      <c r="K4010" s="54"/>
      <c r="L4010" s="55"/>
      <c r="M4010" s="75"/>
      <c r="N4010" s="75"/>
      <c r="O4010" s="74"/>
      <c r="P4010" s="74"/>
      <c r="Q4010" s="57">
        <f t="shared" si="1441"/>
        <v>0</v>
      </c>
      <c r="R4010" s="74"/>
      <c r="S4010" s="53">
        <f t="shared" si="1446"/>
        <v>0</v>
      </c>
      <c r="T4010" s="58"/>
      <c r="U4010" s="58"/>
      <c r="V4010" s="53">
        <f t="shared" si="1443"/>
        <v>0</v>
      </c>
      <c r="W4010" s="75"/>
      <c r="X4010" s="76"/>
    </row>
    <row r="4011" spans="1:24" s="77" customFormat="1" ht="31.5" x14ac:dyDescent="0.25">
      <c r="A4011" s="72" t="s">
        <v>304</v>
      </c>
      <c r="B4011" s="33" t="s">
        <v>333</v>
      </c>
      <c r="C4011" s="78" t="s">
        <v>188</v>
      </c>
      <c r="D4011" s="43" t="s">
        <v>189</v>
      </c>
      <c r="E4011" s="74"/>
      <c r="F4011" s="74"/>
      <c r="G4011" s="74"/>
      <c r="H4011" s="74"/>
      <c r="I4011" s="54"/>
      <c r="J4011" s="50"/>
      <c r="K4011" s="54"/>
      <c r="L4011" s="55"/>
      <c r="M4011" s="75"/>
      <c r="N4011" s="75"/>
      <c r="O4011" s="74"/>
      <c r="P4011" s="74"/>
      <c r="Q4011" s="57">
        <f t="shared" si="1441"/>
        <v>0</v>
      </c>
      <c r="R4011" s="74"/>
      <c r="S4011" s="53">
        <f t="shared" si="1446"/>
        <v>0</v>
      </c>
      <c r="T4011" s="58"/>
      <c r="U4011" s="58"/>
      <c r="V4011" s="53">
        <f t="shared" si="1443"/>
        <v>0</v>
      </c>
      <c r="W4011" s="75"/>
      <c r="X4011" s="76"/>
    </row>
    <row r="4012" spans="1:24" s="77" customFormat="1" ht="15.75" x14ac:dyDescent="0.25">
      <c r="A4012" s="72" t="s">
        <v>304</v>
      </c>
      <c r="B4012" s="33" t="s">
        <v>333</v>
      </c>
      <c r="C4012" s="78" t="s">
        <v>124</v>
      </c>
      <c r="D4012" s="43" t="s">
        <v>165</v>
      </c>
      <c r="E4012" s="74"/>
      <c r="F4012" s="74"/>
      <c r="G4012" s="74"/>
      <c r="H4012" s="74"/>
      <c r="I4012" s="54"/>
      <c r="J4012" s="50"/>
      <c r="K4012" s="54"/>
      <c r="L4012" s="55"/>
      <c r="M4012" s="75"/>
      <c r="N4012" s="75"/>
      <c r="O4012" s="74"/>
      <c r="P4012" s="74"/>
      <c r="Q4012" s="57">
        <f t="shared" si="1441"/>
        <v>0</v>
      </c>
      <c r="R4012" s="74"/>
      <c r="S4012" s="53">
        <f t="shared" si="1446"/>
        <v>0</v>
      </c>
      <c r="T4012" s="58"/>
      <c r="U4012" s="58"/>
      <c r="V4012" s="53">
        <f t="shared" si="1443"/>
        <v>0</v>
      </c>
      <c r="W4012" s="75"/>
      <c r="X4012" s="76"/>
    </row>
    <row r="4013" spans="1:24" s="77" customFormat="1" ht="15.75" x14ac:dyDescent="0.25">
      <c r="A4013" s="72" t="s">
        <v>304</v>
      </c>
      <c r="B4013" s="33" t="s">
        <v>333</v>
      </c>
      <c r="C4013" s="78" t="s">
        <v>125</v>
      </c>
      <c r="D4013" s="43" t="s">
        <v>166</v>
      </c>
      <c r="E4013" s="74"/>
      <c r="F4013" s="74"/>
      <c r="G4013" s="74"/>
      <c r="H4013" s="74"/>
      <c r="I4013" s="54"/>
      <c r="J4013" s="50"/>
      <c r="K4013" s="54"/>
      <c r="L4013" s="55"/>
      <c r="M4013" s="75"/>
      <c r="N4013" s="75"/>
      <c r="O4013" s="74"/>
      <c r="P4013" s="74"/>
      <c r="Q4013" s="57">
        <f t="shared" si="1441"/>
        <v>0</v>
      </c>
      <c r="R4013" s="74"/>
      <c r="S4013" s="53">
        <f t="shared" si="1446"/>
        <v>0</v>
      </c>
      <c r="T4013" s="58"/>
      <c r="U4013" s="58"/>
      <c r="V4013" s="53">
        <f t="shared" si="1443"/>
        <v>0</v>
      </c>
      <c r="W4013" s="75"/>
      <c r="X4013" s="76"/>
    </row>
    <row r="4014" spans="1:24" s="77" customFormat="1" ht="47.25" x14ac:dyDescent="0.25">
      <c r="A4014" s="72" t="s">
        <v>304</v>
      </c>
      <c r="B4014" s="33" t="s">
        <v>333</v>
      </c>
      <c r="C4014" s="78" t="s">
        <v>34</v>
      </c>
      <c r="D4014" s="43" t="s">
        <v>167</v>
      </c>
      <c r="E4014" s="74"/>
      <c r="F4014" s="74"/>
      <c r="G4014" s="74"/>
      <c r="H4014" s="74"/>
      <c r="I4014" s="54"/>
      <c r="J4014" s="50"/>
      <c r="K4014" s="54"/>
      <c r="L4014" s="55"/>
      <c r="M4014" s="75"/>
      <c r="N4014" s="75"/>
      <c r="O4014" s="74"/>
      <c r="P4014" s="74"/>
      <c r="Q4014" s="57">
        <f t="shared" si="1441"/>
        <v>0</v>
      </c>
      <c r="R4014" s="74"/>
      <c r="S4014" s="53">
        <f t="shared" si="1446"/>
        <v>0</v>
      </c>
      <c r="T4014" s="58"/>
      <c r="U4014" s="58"/>
      <c r="V4014" s="53">
        <f t="shared" si="1443"/>
        <v>0</v>
      </c>
      <c r="W4014" s="75"/>
      <c r="X4014" s="76"/>
    </row>
    <row r="4015" spans="1:24" s="77" customFormat="1" ht="15.75" x14ac:dyDescent="0.25">
      <c r="A4015" s="72" t="s">
        <v>304</v>
      </c>
      <c r="B4015" s="33" t="s">
        <v>333</v>
      </c>
      <c r="C4015" s="78" t="s">
        <v>35</v>
      </c>
      <c r="D4015" s="43" t="s">
        <v>168</v>
      </c>
      <c r="E4015" s="74"/>
      <c r="F4015" s="74"/>
      <c r="G4015" s="74"/>
      <c r="H4015" s="74"/>
      <c r="I4015" s="54"/>
      <c r="J4015" s="50"/>
      <c r="K4015" s="54"/>
      <c r="L4015" s="55"/>
      <c r="M4015" s="75"/>
      <c r="N4015" s="75"/>
      <c r="O4015" s="74"/>
      <c r="P4015" s="74"/>
      <c r="Q4015" s="57">
        <f t="shared" ref="Q4015:Q4036" si="1447">O4015-P4015</f>
        <v>0</v>
      </c>
      <c r="R4015" s="74"/>
      <c r="S4015" s="53">
        <f t="shared" si="1446"/>
        <v>0</v>
      </c>
      <c r="T4015" s="58"/>
      <c r="U4015" s="58"/>
      <c r="V4015" s="53">
        <f t="shared" ref="V4015:V4036" si="1448">T4015-U4015</f>
        <v>0</v>
      </c>
      <c r="W4015" s="75"/>
      <c r="X4015" s="76"/>
    </row>
    <row r="4016" spans="1:24" s="77" customFormat="1" ht="31.5" x14ac:dyDescent="0.25">
      <c r="A4016" s="72" t="s">
        <v>304</v>
      </c>
      <c r="B4016" s="33" t="s">
        <v>333</v>
      </c>
      <c r="C4016" s="78" t="s">
        <v>36</v>
      </c>
      <c r="D4016" s="43" t="s">
        <v>190</v>
      </c>
      <c r="E4016" s="74"/>
      <c r="F4016" s="74"/>
      <c r="G4016" s="74"/>
      <c r="H4016" s="74"/>
      <c r="I4016" s="54"/>
      <c r="J4016" s="50"/>
      <c r="K4016" s="54"/>
      <c r="L4016" s="55"/>
      <c r="M4016" s="75"/>
      <c r="N4016" s="75"/>
      <c r="O4016" s="74"/>
      <c r="P4016" s="74"/>
      <c r="Q4016" s="57">
        <f t="shared" si="1447"/>
        <v>0</v>
      </c>
      <c r="R4016" s="74"/>
      <c r="S4016" s="53">
        <f t="shared" si="1446"/>
        <v>0</v>
      </c>
      <c r="T4016" s="58"/>
      <c r="U4016" s="58"/>
      <c r="V4016" s="53">
        <f t="shared" si="1448"/>
        <v>0</v>
      </c>
      <c r="W4016" s="75"/>
      <c r="X4016" s="76"/>
    </row>
    <row r="4017" spans="1:24" s="77" customFormat="1" ht="31.5" x14ac:dyDescent="0.25">
      <c r="A4017" s="72" t="s">
        <v>304</v>
      </c>
      <c r="B4017" s="33" t="s">
        <v>333</v>
      </c>
      <c r="C4017" s="78" t="s">
        <v>37</v>
      </c>
      <c r="D4017" s="43" t="s">
        <v>191</v>
      </c>
      <c r="E4017" s="74"/>
      <c r="F4017" s="74"/>
      <c r="G4017" s="74"/>
      <c r="H4017" s="74"/>
      <c r="I4017" s="54"/>
      <c r="J4017" s="50"/>
      <c r="K4017" s="54"/>
      <c r="L4017" s="55"/>
      <c r="M4017" s="75"/>
      <c r="N4017" s="75"/>
      <c r="O4017" s="74"/>
      <c r="P4017" s="74"/>
      <c r="Q4017" s="57">
        <f t="shared" si="1447"/>
        <v>0</v>
      </c>
      <c r="R4017" s="74"/>
      <c r="S4017" s="53">
        <f t="shared" si="1446"/>
        <v>0</v>
      </c>
      <c r="T4017" s="58"/>
      <c r="U4017" s="58"/>
      <c r="V4017" s="53">
        <f t="shared" si="1448"/>
        <v>0</v>
      </c>
      <c r="W4017" s="75"/>
      <c r="X4017" s="76"/>
    </row>
    <row r="4018" spans="1:24" s="77" customFormat="1" ht="31.5" x14ac:dyDescent="0.25">
      <c r="A4018" s="72" t="s">
        <v>304</v>
      </c>
      <c r="B4018" s="33" t="s">
        <v>333</v>
      </c>
      <c r="C4018" s="78" t="s">
        <v>38</v>
      </c>
      <c r="D4018" s="43" t="s">
        <v>169</v>
      </c>
      <c r="E4018" s="74"/>
      <c r="F4018" s="74"/>
      <c r="G4018" s="74"/>
      <c r="H4018" s="74"/>
      <c r="I4018" s="54"/>
      <c r="J4018" s="50"/>
      <c r="K4018" s="54"/>
      <c r="L4018" s="55"/>
      <c r="M4018" s="75"/>
      <c r="N4018" s="75"/>
      <c r="O4018" s="74"/>
      <c r="P4018" s="74"/>
      <c r="Q4018" s="57">
        <f t="shared" si="1447"/>
        <v>0</v>
      </c>
      <c r="R4018" s="74"/>
      <c r="S4018" s="53">
        <f t="shared" si="1446"/>
        <v>0</v>
      </c>
      <c r="T4018" s="58"/>
      <c r="U4018" s="58"/>
      <c r="V4018" s="53">
        <f t="shared" si="1448"/>
        <v>0</v>
      </c>
      <c r="W4018" s="75"/>
      <c r="X4018" s="76"/>
    </row>
    <row r="4019" spans="1:24" s="77" customFormat="1" ht="15.75" x14ac:dyDescent="0.25">
      <c r="A4019" s="72" t="s">
        <v>304</v>
      </c>
      <c r="B4019" s="33" t="s">
        <v>333</v>
      </c>
      <c r="C4019" s="78" t="s">
        <v>39</v>
      </c>
      <c r="D4019" s="43" t="s">
        <v>170</v>
      </c>
      <c r="E4019" s="74"/>
      <c r="F4019" s="74"/>
      <c r="G4019" s="74"/>
      <c r="H4019" s="74"/>
      <c r="I4019" s="54"/>
      <c r="J4019" s="50"/>
      <c r="K4019" s="54"/>
      <c r="L4019" s="55"/>
      <c r="M4019" s="75"/>
      <c r="N4019" s="75"/>
      <c r="O4019" s="74"/>
      <c r="P4019" s="74"/>
      <c r="Q4019" s="57">
        <f t="shared" si="1447"/>
        <v>0</v>
      </c>
      <c r="R4019" s="74"/>
      <c r="S4019" s="53">
        <f t="shared" si="1446"/>
        <v>0</v>
      </c>
      <c r="T4019" s="58"/>
      <c r="U4019" s="58"/>
      <c r="V4019" s="53">
        <f t="shared" si="1448"/>
        <v>0</v>
      </c>
      <c r="W4019" s="75"/>
      <c r="X4019" s="76"/>
    </row>
    <row r="4020" spans="1:24" s="77" customFormat="1" ht="47.25" x14ac:dyDescent="0.25">
      <c r="A4020" s="72" t="s">
        <v>304</v>
      </c>
      <c r="B4020" s="33" t="s">
        <v>333</v>
      </c>
      <c r="C4020" s="78" t="s">
        <v>40</v>
      </c>
      <c r="D4020" s="43" t="s">
        <v>172</v>
      </c>
      <c r="E4020" s="74"/>
      <c r="F4020" s="74"/>
      <c r="G4020" s="74"/>
      <c r="H4020" s="74"/>
      <c r="I4020" s="54"/>
      <c r="J4020" s="50"/>
      <c r="K4020" s="54"/>
      <c r="L4020" s="55"/>
      <c r="M4020" s="75"/>
      <c r="N4020" s="75"/>
      <c r="O4020" s="74"/>
      <c r="P4020" s="74"/>
      <c r="Q4020" s="57">
        <f t="shared" si="1447"/>
        <v>0</v>
      </c>
      <c r="R4020" s="74"/>
      <c r="S4020" s="53">
        <f t="shared" si="1446"/>
        <v>0</v>
      </c>
      <c r="T4020" s="58"/>
      <c r="U4020" s="58"/>
      <c r="V4020" s="53">
        <f t="shared" si="1448"/>
        <v>0</v>
      </c>
      <c r="W4020" s="75"/>
      <c r="X4020" s="76"/>
    </row>
    <row r="4021" spans="1:24" s="77" customFormat="1" ht="15.75" x14ac:dyDescent="0.25">
      <c r="A4021" s="72" t="s">
        <v>304</v>
      </c>
      <c r="B4021" s="33" t="s">
        <v>333</v>
      </c>
      <c r="C4021" s="78" t="s">
        <v>41</v>
      </c>
      <c r="D4021" s="43" t="s">
        <v>171</v>
      </c>
      <c r="E4021" s="74"/>
      <c r="F4021" s="74"/>
      <c r="G4021" s="74"/>
      <c r="H4021" s="74"/>
      <c r="I4021" s="54"/>
      <c r="J4021" s="50"/>
      <c r="K4021" s="54"/>
      <c r="L4021" s="55"/>
      <c r="M4021" s="75"/>
      <c r="N4021" s="75"/>
      <c r="O4021" s="74"/>
      <c r="P4021" s="74"/>
      <c r="Q4021" s="57">
        <f t="shared" si="1447"/>
        <v>0</v>
      </c>
      <c r="R4021" s="74"/>
      <c r="S4021" s="53">
        <f t="shared" si="1446"/>
        <v>0</v>
      </c>
      <c r="T4021" s="58"/>
      <c r="U4021" s="58"/>
      <c r="V4021" s="53">
        <f t="shared" si="1448"/>
        <v>0</v>
      </c>
      <c r="W4021" s="75"/>
      <c r="X4021" s="76"/>
    </row>
    <row r="4022" spans="1:24" s="77" customFormat="1" ht="15.75" x14ac:dyDescent="0.25">
      <c r="A4022" s="72" t="s">
        <v>304</v>
      </c>
      <c r="B4022" s="33" t="s">
        <v>333</v>
      </c>
      <c r="C4022" s="78" t="s">
        <v>42</v>
      </c>
      <c r="D4022" s="43" t="s">
        <v>192</v>
      </c>
      <c r="E4022" s="74"/>
      <c r="F4022" s="74"/>
      <c r="G4022" s="74"/>
      <c r="H4022" s="74"/>
      <c r="I4022" s="54"/>
      <c r="J4022" s="50"/>
      <c r="K4022" s="54"/>
      <c r="L4022" s="55"/>
      <c r="M4022" s="75"/>
      <c r="N4022" s="75"/>
      <c r="O4022" s="74"/>
      <c r="P4022" s="74"/>
      <c r="Q4022" s="57">
        <f t="shared" si="1447"/>
        <v>0</v>
      </c>
      <c r="R4022" s="74"/>
      <c r="S4022" s="53">
        <f t="shared" si="1446"/>
        <v>0</v>
      </c>
      <c r="T4022" s="58"/>
      <c r="U4022" s="58"/>
      <c r="V4022" s="53">
        <f t="shared" si="1448"/>
        <v>0</v>
      </c>
      <c r="W4022" s="75"/>
      <c r="X4022" s="76"/>
    </row>
    <row r="4023" spans="1:24" s="77" customFormat="1" ht="15.75" x14ac:dyDescent="0.25">
      <c r="A4023" s="72" t="s">
        <v>304</v>
      </c>
      <c r="B4023" s="33" t="s">
        <v>333</v>
      </c>
      <c r="C4023" s="78" t="s">
        <v>43</v>
      </c>
      <c r="D4023" s="43" t="s">
        <v>193</v>
      </c>
      <c r="E4023" s="74"/>
      <c r="F4023" s="74"/>
      <c r="G4023" s="74"/>
      <c r="H4023" s="74"/>
      <c r="I4023" s="54"/>
      <c r="J4023" s="50"/>
      <c r="K4023" s="54"/>
      <c r="L4023" s="55"/>
      <c r="M4023" s="75"/>
      <c r="N4023" s="75"/>
      <c r="O4023" s="74"/>
      <c r="P4023" s="74"/>
      <c r="Q4023" s="57">
        <f t="shared" si="1447"/>
        <v>0</v>
      </c>
      <c r="R4023" s="74"/>
      <c r="S4023" s="53">
        <f t="shared" si="1446"/>
        <v>0</v>
      </c>
      <c r="T4023" s="58"/>
      <c r="U4023" s="58"/>
      <c r="V4023" s="53">
        <f t="shared" si="1448"/>
        <v>0</v>
      </c>
      <c r="W4023" s="75"/>
      <c r="X4023" s="76"/>
    </row>
    <row r="4024" spans="1:24" s="77" customFormat="1" ht="15.75" x14ac:dyDescent="0.25">
      <c r="A4024" s="72" t="s">
        <v>304</v>
      </c>
      <c r="B4024" s="33" t="s">
        <v>333</v>
      </c>
      <c r="C4024" s="78" t="s">
        <v>44</v>
      </c>
      <c r="D4024" s="43" t="s">
        <v>173</v>
      </c>
      <c r="E4024" s="74">
        <v>23372</v>
      </c>
      <c r="F4024" s="53">
        <f>ROUND(E4024/12*7,2)</f>
        <v>13633.67</v>
      </c>
      <c r="G4024" s="99">
        <v>16944</v>
      </c>
      <c r="H4024" s="99">
        <v>13438</v>
      </c>
      <c r="I4024" s="119">
        <f>G4024-F4024</f>
        <v>3310.33</v>
      </c>
      <c r="J4024" s="55">
        <f>ROUND(I4024/F4024*100,2)</f>
        <v>24.28</v>
      </c>
      <c r="K4024" s="54"/>
      <c r="L4024" s="55"/>
      <c r="M4024" s="75"/>
      <c r="N4024" s="75"/>
      <c r="O4024" s="74">
        <v>420</v>
      </c>
      <c r="P4024" s="74">
        <v>210</v>
      </c>
      <c r="Q4024" s="57">
        <f t="shared" si="1447"/>
        <v>210</v>
      </c>
      <c r="R4024" s="75">
        <v>40</v>
      </c>
      <c r="S4024" s="53">
        <f>ROUND(R4024/12*7,0)</f>
        <v>23</v>
      </c>
      <c r="T4024" s="58">
        <v>29</v>
      </c>
      <c r="U4024" s="58">
        <v>23</v>
      </c>
      <c r="V4024" s="53">
        <f t="shared" si="1448"/>
        <v>6</v>
      </c>
      <c r="W4024" s="75"/>
      <c r="X4024" s="76"/>
    </row>
    <row r="4025" spans="1:24" s="77" customFormat="1" ht="15.75" x14ac:dyDescent="0.25">
      <c r="A4025" s="72" t="s">
        <v>304</v>
      </c>
      <c r="B4025" s="33" t="s">
        <v>333</v>
      </c>
      <c r="C4025" s="78" t="s">
        <v>45</v>
      </c>
      <c r="D4025" s="43" t="s">
        <v>187</v>
      </c>
      <c r="E4025" s="74"/>
      <c r="F4025" s="74"/>
      <c r="G4025" s="74"/>
      <c r="H4025" s="74"/>
      <c r="I4025" s="119"/>
      <c r="J4025" s="50"/>
      <c r="K4025" s="54"/>
      <c r="L4025" s="55"/>
      <c r="M4025" s="75"/>
      <c r="N4025" s="75"/>
      <c r="O4025" s="74"/>
      <c r="P4025" s="74"/>
      <c r="Q4025" s="57">
        <f t="shared" si="1447"/>
        <v>0</v>
      </c>
      <c r="R4025" s="74"/>
      <c r="S4025" s="53">
        <f t="shared" ref="S4025:S4032" si="1449">ROUND(R4025/12*3,0)</f>
        <v>0</v>
      </c>
      <c r="T4025" s="58"/>
      <c r="U4025" s="58"/>
      <c r="V4025" s="53">
        <f t="shared" si="1448"/>
        <v>0</v>
      </c>
      <c r="W4025" s="75"/>
      <c r="X4025" s="76"/>
    </row>
    <row r="4026" spans="1:24" s="77" customFormat="1" ht="15.75" x14ac:dyDescent="0.25">
      <c r="A4026" s="72" t="s">
        <v>304</v>
      </c>
      <c r="B4026" s="33" t="s">
        <v>333</v>
      </c>
      <c r="C4026" s="78" t="s">
        <v>46</v>
      </c>
      <c r="D4026" s="43" t="s">
        <v>194</v>
      </c>
      <c r="E4026" s="74"/>
      <c r="F4026" s="74"/>
      <c r="G4026" s="74"/>
      <c r="H4026" s="74"/>
      <c r="I4026" s="119"/>
      <c r="J4026" s="50"/>
      <c r="K4026" s="54"/>
      <c r="L4026" s="55"/>
      <c r="M4026" s="75"/>
      <c r="N4026" s="75"/>
      <c r="O4026" s="74"/>
      <c r="P4026" s="74"/>
      <c r="Q4026" s="57">
        <f t="shared" si="1447"/>
        <v>0</v>
      </c>
      <c r="R4026" s="74"/>
      <c r="S4026" s="53">
        <f t="shared" si="1449"/>
        <v>0</v>
      </c>
      <c r="T4026" s="58"/>
      <c r="U4026" s="58"/>
      <c r="V4026" s="53">
        <f t="shared" si="1448"/>
        <v>0</v>
      </c>
      <c r="W4026" s="75"/>
      <c r="X4026" s="76"/>
    </row>
    <row r="4027" spans="1:24" s="77" customFormat="1" ht="15.75" x14ac:dyDescent="0.25">
      <c r="A4027" s="72" t="s">
        <v>304</v>
      </c>
      <c r="B4027" s="33" t="s">
        <v>333</v>
      </c>
      <c r="C4027" s="78" t="s">
        <v>47</v>
      </c>
      <c r="D4027" s="43" t="s">
        <v>121</v>
      </c>
      <c r="E4027" s="74"/>
      <c r="F4027" s="74"/>
      <c r="G4027" s="74"/>
      <c r="H4027" s="74"/>
      <c r="I4027" s="119"/>
      <c r="J4027" s="50"/>
      <c r="K4027" s="54"/>
      <c r="L4027" s="55"/>
      <c r="M4027" s="75"/>
      <c r="N4027" s="75"/>
      <c r="O4027" s="74"/>
      <c r="P4027" s="74"/>
      <c r="Q4027" s="57">
        <f t="shared" si="1447"/>
        <v>0</v>
      </c>
      <c r="R4027" s="74"/>
      <c r="S4027" s="53">
        <f t="shared" si="1449"/>
        <v>0</v>
      </c>
      <c r="T4027" s="58"/>
      <c r="U4027" s="58"/>
      <c r="V4027" s="53">
        <f t="shared" si="1448"/>
        <v>0</v>
      </c>
      <c r="W4027" s="75"/>
      <c r="X4027" s="76"/>
    </row>
    <row r="4028" spans="1:24" s="77" customFormat="1" ht="15.75" x14ac:dyDescent="0.25">
      <c r="A4028" s="72" t="s">
        <v>304</v>
      </c>
      <c r="B4028" s="33" t="s">
        <v>333</v>
      </c>
      <c r="C4028" s="78" t="s">
        <v>48</v>
      </c>
      <c r="D4028" s="43" t="s">
        <v>195</v>
      </c>
      <c r="E4028" s="74"/>
      <c r="F4028" s="74"/>
      <c r="G4028" s="74"/>
      <c r="H4028" s="74"/>
      <c r="I4028" s="119"/>
      <c r="J4028" s="50"/>
      <c r="K4028" s="54"/>
      <c r="L4028" s="55"/>
      <c r="M4028" s="75"/>
      <c r="N4028" s="75"/>
      <c r="O4028" s="74"/>
      <c r="P4028" s="74"/>
      <c r="Q4028" s="57">
        <f t="shared" si="1447"/>
        <v>0</v>
      </c>
      <c r="R4028" s="74"/>
      <c r="S4028" s="53">
        <f t="shared" si="1449"/>
        <v>0</v>
      </c>
      <c r="T4028" s="58"/>
      <c r="U4028" s="58"/>
      <c r="V4028" s="53">
        <f t="shared" si="1448"/>
        <v>0</v>
      </c>
      <c r="W4028" s="75"/>
      <c r="X4028" s="76"/>
    </row>
    <row r="4029" spans="1:24" s="77" customFormat="1" ht="31.5" x14ac:dyDescent="0.25">
      <c r="A4029" s="72" t="s">
        <v>304</v>
      </c>
      <c r="B4029" s="33" t="s">
        <v>333</v>
      </c>
      <c r="C4029" s="78" t="s">
        <v>128</v>
      </c>
      <c r="D4029" s="43" t="s">
        <v>118</v>
      </c>
      <c r="E4029" s="74"/>
      <c r="F4029" s="74"/>
      <c r="G4029" s="74"/>
      <c r="H4029" s="74"/>
      <c r="I4029" s="54"/>
      <c r="J4029" s="50"/>
      <c r="K4029" s="54"/>
      <c r="L4029" s="55"/>
      <c r="M4029" s="75"/>
      <c r="N4029" s="75"/>
      <c r="O4029" s="74"/>
      <c r="P4029" s="74"/>
      <c r="Q4029" s="57">
        <f t="shared" si="1447"/>
        <v>0</v>
      </c>
      <c r="R4029" s="74"/>
      <c r="S4029" s="53">
        <f t="shared" si="1449"/>
        <v>0</v>
      </c>
      <c r="T4029" s="58"/>
      <c r="U4029" s="58"/>
      <c r="V4029" s="53">
        <f t="shared" si="1448"/>
        <v>0</v>
      </c>
      <c r="W4029" s="75"/>
      <c r="X4029" s="76"/>
    </row>
    <row r="4030" spans="1:24" s="77" customFormat="1" ht="15.75" x14ac:dyDescent="0.25">
      <c r="A4030" s="72" t="s">
        <v>304</v>
      </c>
      <c r="B4030" s="33" t="s">
        <v>333</v>
      </c>
      <c r="C4030" s="78" t="s">
        <v>47</v>
      </c>
      <c r="D4030" s="43" t="s">
        <v>121</v>
      </c>
      <c r="E4030" s="74"/>
      <c r="F4030" s="74"/>
      <c r="G4030" s="74"/>
      <c r="H4030" s="74"/>
      <c r="I4030" s="54"/>
      <c r="J4030" s="50"/>
      <c r="K4030" s="54"/>
      <c r="L4030" s="55"/>
      <c r="M4030" s="75"/>
      <c r="N4030" s="75"/>
      <c r="O4030" s="74"/>
      <c r="P4030" s="74"/>
      <c r="Q4030" s="57">
        <f t="shared" si="1447"/>
        <v>0</v>
      </c>
      <c r="R4030" s="74"/>
      <c r="S4030" s="53">
        <f t="shared" si="1449"/>
        <v>0</v>
      </c>
      <c r="T4030" s="58"/>
      <c r="U4030" s="58"/>
      <c r="V4030" s="53">
        <f t="shared" si="1448"/>
        <v>0</v>
      </c>
      <c r="W4030" s="75"/>
      <c r="X4030" s="76"/>
    </row>
    <row r="4031" spans="1:24" s="77" customFormat="1" ht="31.5" x14ac:dyDescent="0.25">
      <c r="A4031" s="72" t="s">
        <v>304</v>
      </c>
      <c r="B4031" s="33" t="s">
        <v>333</v>
      </c>
      <c r="C4031" s="78" t="s">
        <v>49</v>
      </c>
      <c r="D4031" s="43" t="s">
        <v>196</v>
      </c>
      <c r="E4031" s="74"/>
      <c r="F4031" s="74"/>
      <c r="G4031" s="74"/>
      <c r="H4031" s="74"/>
      <c r="I4031" s="54"/>
      <c r="J4031" s="50"/>
      <c r="K4031" s="54"/>
      <c r="L4031" s="55"/>
      <c r="M4031" s="75"/>
      <c r="N4031" s="75"/>
      <c r="O4031" s="74"/>
      <c r="P4031" s="74"/>
      <c r="Q4031" s="57">
        <f t="shared" si="1447"/>
        <v>0</v>
      </c>
      <c r="R4031" s="74"/>
      <c r="S4031" s="53">
        <f t="shared" si="1449"/>
        <v>0</v>
      </c>
      <c r="T4031" s="58"/>
      <c r="U4031" s="58"/>
      <c r="V4031" s="53">
        <f t="shared" si="1448"/>
        <v>0</v>
      </c>
      <c r="W4031" s="75"/>
      <c r="X4031" s="76"/>
    </row>
    <row r="4032" spans="1:24" s="77" customFormat="1" ht="31.5" x14ac:dyDescent="0.25">
      <c r="A4032" s="72" t="s">
        <v>304</v>
      </c>
      <c r="B4032" s="33" t="s">
        <v>333</v>
      </c>
      <c r="C4032" s="78" t="s">
        <v>197</v>
      </c>
      <c r="D4032" s="43" t="s">
        <v>198</v>
      </c>
      <c r="E4032" s="74"/>
      <c r="F4032" s="74"/>
      <c r="G4032" s="74"/>
      <c r="H4032" s="74"/>
      <c r="I4032" s="54"/>
      <c r="J4032" s="50"/>
      <c r="K4032" s="54"/>
      <c r="L4032" s="55"/>
      <c r="M4032" s="75"/>
      <c r="N4032" s="75"/>
      <c r="O4032" s="74"/>
      <c r="P4032" s="74"/>
      <c r="Q4032" s="57">
        <f t="shared" si="1447"/>
        <v>0</v>
      </c>
      <c r="R4032" s="74"/>
      <c r="S4032" s="53">
        <f t="shared" si="1449"/>
        <v>0</v>
      </c>
      <c r="T4032" s="58"/>
      <c r="U4032" s="58"/>
      <c r="V4032" s="53">
        <f t="shared" si="1448"/>
        <v>0</v>
      </c>
      <c r="W4032" s="75"/>
      <c r="X4032" s="76"/>
    </row>
    <row r="4033" spans="1:27" s="77" customFormat="1" ht="47.25" x14ac:dyDescent="0.25">
      <c r="A4033" s="72" t="s">
        <v>304</v>
      </c>
      <c r="B4033" s="33" t="s">
        <v>333</v>
      </c>
      <c r="C4033" s="78" t="s">
        <v>199</v>
      </c>
      <c r="D4033" s="43" t="s">
        <v>200</v>
      </c>
      <c r="E4033" s="74">
        <v>63597</v>
      </c>
      <c r="F4033" s="53">
        <f>ROUND(E4033/12*7,2)</f>
        <v>37098.25</v>
      </c>
      <c r="G4033" s="99">
        <v>13829</v>
      </c>
      <c r="H4033" s="99">
        <v>13829</v>
      </c>
      <c r="I4033" s="119"/>
      <c r="J4033" s="55"/>
      <c r="K4033" s="54">
        <f>G4033-F4033</f>
        <v>-23269.25</v>
      </c>
      <c r="L4033" s="55">
        <f>ROUND(K4033*100/-F4033,2)</f>
        <v>62.72</v>
      </c>
      <c r="M4033" s="75"/>
      <c r="N4033" s="75"/>
      <c r="O4033" s="74">
        <v>550</v>
      </c>
      <c r="P4033" s="74">
        <v>550</v>
      </c>
      <c r="Q4033" s="57">
        <f t="shared" si="1447"/>
        <v>0</v>
      </c>
      <c r="R4033" s="75">
        <v>28</v>
      </c>
      <c r="S4033" s="53">
        <f>ROUND(R4033/12*7,0)</f>
        <v>16</v>
      </c>
      <c r="T4033" s="58">
        <v>10</v>
      </c>
      <c r="U4033" s="58">
        <v>10</v>
      </c>
      <c r="V4033" s="53">
        <f t="shared" si="1448"/>
        <v>0</v>
      </c>
      <c r="W4033" s="75"/>
      <c r="X4033" s="76"/>
      <c r="Y4033" s="177"/>
      <c r="Z4033" s="177"/>
    </row>
    <row r="4034" spans="1:27" s="77" customFormat="1" ht="31.5" x14ac:dyDescent="0.25">
      <c r="A4034" s="72" t="s">
        <v>304</v>
      </c>
      <c r="B4034" s="33" t="s">
        <v>333</v>
      </c>
      <c r="C4034" s="78" t="s">
        <v>201</v>
      </c>
      <c r="D4034" s="43" t="s">
        <v>202</v>
      </c>
      <c r="E4034" s="74"/>
      <c r="F4034" s="74"/>
      <c r="G4034" s="74"/>
      <c r="H4034" s="74"/>
      <c r="I4034" s="54"/>
      <c r="J4034" s="50"/>
      <c r="K4034" s="54"/>
      <c r="L4034" s="55"/>
      <c r="M4034" s="75"/>
      <c r="N4034" s="75"/>
      <c r="O4034" s="74"/>
      <c r="P4034" s="74"/>
      <c r="Q4034" s="57">
        <f t="shared" si="1447"/>
        <v>0</v>
      </c>
      <c r="R4034" s="74"/>
      <c r="S4034" s="53">
        <f>ROUND(R4034/12*3,0)</f>
        <v>0</v>
      </c>
      <c r="T4034" s="58"/>
      <c r="U4034" s="58"/>
      <c r="V4034" s="53">
        <f t="shared" si="1448"/>
        <v>0</v>
      </c>
      <c r="W4034" s="75"/>
      <c r="X4034" s="76"/>
    </row>
    <row r="4035" spans="1:27" s="77" customFormat="1" ht="47.25" x14ac:dyDescent="0.25">
      <c r="A4035" s="72" t="s">
        <v>304</v>
      </c>
      <c r="B4035" s="33" t="s">
        <v>333</v>
      </c>
      <c r="C4035" s="78" t="s">
        <v>203</v>
      </c>
      <c r="D4035" s="43" t="s">
        <v>204</v>
      </c>
      <c r="E4035" s="74"/>
      <c r="F4035" s="74"/>
      <c r="G4035" s="74"/>
      <c r="H4035" s="74"/>
      <c r="I4035" s="54"/>
      <c r="J4035" s="50"/>
      <c r="K4035" s="54"/>
      <c r="L4035" s="55"/>
      <c r="M4035" s="75"/>
      <c r="N4035" s="75"/>
      <c r="O4035" s="74"/>
      <c r="P4035" s="74"/>
      <c r="Q4035" s="57">
        <f t="shared" si="1447"/>
        <v>0</v>
      </c>
      <c r="R4035" s="74"/>
      <c r="S4035" s="53">
        <f>ROUND(R4035/12*3,0)</f>
        <v>0</v>
      </c>
      <c r="T4035" s="58"/>
      <c r="U4035" s="58"/>
      <c r="V4035" s="53">
        <f t="shared" si="1448"/>
        <v>0</v>
      </c>
      <c r="W4035" s="75"/>
      <c r="X4035" s="76"/>
    </row>
    <row r="4036" spans="1:27" s="77" customFormat="1" ht="47.25" x14ac:dyDescent="0.25">
      <c r="A4036" s="72" t="s">
        <v>304</v>
      </c>
      <c r="B4036" s="33" t="s">
        <v>333</v>
      </c>
      <c r="C4036" s="78" t="s">
        <v>396</v>
      </c>
      <c r="D4036" s="43" t="s">
        <v>395</v>
      </c>
      <c r="E4036" s="74">
        <v>130105</v>
      </c>
      <c r="F4036" s="53">
        <f>ROUND(E4036/12*7,2)</f>
        <v>75894.58</v>
      </c>
      <c r="G4036" s="99">
        <v>65231</v>
      </c>
      <c r="H4036" s="99">
        <v>65231</v>
      </c>
      <c r="I4036" s="119"/>
      <c r="J4036" s="55"/>
      <c r="K4036" s="54">
        <f>G4036-F4036</f>
        <v>-10663.580000000002</v>
      </c>
      <c r="L4036" s="55">
        <f>ROUND(K4036*100/-F4036,2)</f>
        <v>14.05</v>
      </c>
      <c r="M4036" s="75"/>
      <c r="N4036" s="75"/>
      <c r="O4036" s="74"/>
      <c r="P4036" s="74"/>
      <c r="Q4036" s="57">
        <f t="shared" si="1447"/>
        <v>0</v>
      </c>
      <c r="R4036" s="75">
        <v>39</v>
      </c>
      <c r="S4036" s="53">
        <f>ROUND(R4036/12*7,0)</f>
        <v>23</v>
      </c>
      <c r="T4036" s="58">
        <v>20</v>
      </c>
      <c r="U4036" s="58">
        <v>20</v>
      </c>
      <c r="V4036" s="53">
        <f t="shared" si="1448"/>
        <v>0</v>
      </c>
      <c r="W4036" s="75"/>
      <c r="X4036" s="76"/>
    </row>
    <row r="4037" spans="1:27" s="77" customFormat="1" ht="31.5" x14ac:dyDescent="0.25">
      <c r="A4037" s="72" t="s">
        <v>304</v>
      </c>
      <c r="B4037" s="22" t="s">
        <v>334</v>
      </c>
      <c r="C4037" s="73" t="s">
        <v>102</v>
      </c>
      <c r="D4037" s="32" t="s">
        <v>50</v>
      </c>
      <c r="E4037" s="64">
        <f>SUM(E4038:E4084)</f>
        <v>75010</v>
      </c>
      <c r="F4037" s="64">
        <f>SUM(F4038:F4084)</f>
        <v>54824</v>
      </c>
      <c r="G4037" s="64">
        <f>SUM(G4038:G4084)</f>
        <v>74333.62</v>
      </c>
      <c r="H4037" s="64">
        <f>SUM(H4038:H4084)</f>
        <v>67876</v>
      </c>
      <c r="I4037" s="64">
        <f>SUM(I4038:I4084)</f>
        <v>19509.620000000003</v>
      </c>
      <c r="J4037" s="50">
        <f>ROUND(I4037/F4037*100,2)</f>
        <v>35.590000000000003</v>
      </c>
      <c r="K4037" s="64">
        <f>SUM(K4038:K4084)</f>
        <v>0</v>
      </c>
      <c r="L4037" s="64">
        <f>SUM(L4038:L4083)</f>
        <v>0</v>
      </c>
      <c r="M4037" s="64"/>
      <c r="N4037" s="64"/>
      <c r="O4037" s="64">
        <f t="shared" ref="O4037:V4037" si="1450">SUM(O4038:O4081)</f>
        <v>0</v>
      </c>
      <c r="P4037" s="64">
        <f t="shared" si="1450"/>
        <v>0</v>
      </c>
      <c r="Q4037" s="126">
        <f t="shared" si="1450"/>
        <v>0</v>
      </c>
      <c r="R4037" s="64">
        <f t="shared" si="1450"/>
        <v>0</v>
      </c>
      <c r="S4037" s="64">
        <f t="shared" si="1450"/>
        <v>0</v>
      </c>
      <c r="T4037" s="136">
        <f t="shared" si="1450"/>
        <v>0</v>
      </c>
      <c r="U4037" s="136">
        <f t="shared" si="1450"/>
        <v>0</v>
      </c>
      <c r="V4037" s="64">
        <f t="shared" si="1450"/>
        <v>0</v>
      </c>
      <c r="W4037" s="64"/>
      <c r="X4037" s="76"/>
    </row>
    <row r="4038" spans="1:27" s="77" customFormat="1" ht="63" x14ac:dyDescent="0.25">
      <c r="A4038" s="72" t="s">
        <v>304</v>
      </c>
      <c r="B4038" s="44" t="s">
        <v>334</v>
      </c>
      <c r="C4038" s="73" t="s">
        <v>102</v>
      </c>
      <c r="D4038" s="43" t="s">
        <v>205</v>
      </c>
      <c r="E4038" s="74"/>
      <c r="F4038" s="74"/>
      <c r="G4038" s="74"/>
      <c r="H4038" s="74"/>
      <c r="I4038" s="54"/>
      <c r="J4038" s="50"/>
      <c r="K4038" s="54"/>
      <c r="L4038" s="55"/>
      <c r="M4038" s="75"/>
      <c r="N4038" s="75"/>
      <c r="O4038" s="74"/>
      <c r="P4038" s="74"/>
      <c r="Q4038" s="57">
        <f>O4038-P4038</f>
        <v>0</v>
      </c>
      <c r="R4038" s="74"/>
      <c r="S4038" s="53">
        <f>ROUND(R4038/12*3,0)</f>
        <v>0</v>
      </c>
      <c r="T4038" s="58"/>
      <c r="U4038" s="58"/>
      <c r="V4038" s="53">
        <f>T4038-U4038</f>
        <v>0</v>
      </c>
      <c r="W4038" s="75"/>
      <c r="X4038" s="76"/>
    </row>
    <row r="4039" spans="1:27" s="77" customFormat="1" ht="15.75" x14ac:dyDescent="0.25">
      <c r="A4039" s="72" t="s">
        <v>304</v>
      </c>
      <c r="B4039" s="44" t="s">
        <v>334</v>
      </c>
      <c r="C4039" s="23" t="s">
        <v>366</v>
      </c>
      <c r="D4039" s="43" t="s">
        <v>369</v>
      </c>
      <c r="E4039" s="74"/>
      <c r="F4039" s="74"/>
      <c r="G4039" s="74"/>
      <c r="H4039" s="74"/>
      <c r="I4039" s="54"/>
      <c r="J4039" s="50"/>
      <c r="K4039" s="54"/>
      <c r="L4039" s="55"/>
      <c r="M4039" s="75"/>
      <c r="N4039" s="75"/>
      <c r="O4039" s="74"/>
      <c r="P4039" s="74"/>
      <c r="Q4039" s="57"/>
      <c r="R4039" s="74"/>
      <c r="S4039" s="53"/>
      <c r="T4039" s="58"/>
      <c r="U4039" s="58"/>
      <c r="V4039" s="53"/>
      <c r="W4039" s="75"/>
      <c r="X4039" s="76"/>
    </row>
    <row r="4040" spans="1:27" s="77" customFormat="1" ht="15.75" x14ac:dyDescent="0.25">
      <c r="A4040" s="72" t="s">
        <v>304</v>
      </c>
      <c r="B4040" s="44" t="s">
        <v>334</v>
      </c>
      <c r="C4040" s="23" t="s">
        <v>367</v>
      </c>
      <c r="D4040" s="43" t="s">
        <v>370</v>
      </c>
      <c r="E4040" s="74"/>
      <c r="F4040" s="74"/>
      <c r="G4040" s="74"/>
      <c r="H4040" s="74"/>
      <c r="I4040" s="54"/>
      <c r="J4040" s="50"/>
      <c r="K4040" s="54"/>
      <c r="L4040" s="55"/>
      <c r="M4040" s="75"/>
      <c r="N4040" s="75"/>
      <c r="O4040" s="74"/>
      <c r="P4040" s="74"/>
      <c r="Q4040" s="57"/>
      <c r="R4040" s="74"/>
      <c r="S4040" s="53"/>
      <c r="T4040" s="58"/>
      <c r="U4040" s="58"/>
      <c r="V4040" s="53"/>
      <c r="W4040" s="75"/>
      <c r="X4040" s="76"/>
    </row>
    <row r="4041" spans="1:27" s="77" customFormat="1" ht="31.5" x14ac:dyDescent="0.25">
      <c r="A4041" s="72" t="s">
        <v>304</v>
      </c>
      <c r="B4041" s="44" t="s">
        <v>334</v>
      </c>
      <c r="C4041" s="23" t="s">
        <v>368</v>
      </c>
      <c r="D4041" s="43" t="s">
        <v>371</v>
      </c>
      <c r="E4041" s="74"/>
      <c r="F4041" s="74"/>
      <c r="G4041" s="74"/>
      <c r="H4041" s="74"/>
      <c r="I4041" s="54"/>
      <c r="J4041" s="50"/>
      <c r="K4041" s="54"/>
      <c r="L4041" s="55"/>
      <c r="M4041" s="75"/>
      <c r="N4041" s="75"/>
      <c r="O4041" s="74"/>
      <c r="P4041" s="74"/>
      <c r="Q4041" s="57"/>
      <c r="R4041" s="74"/>
      <c r="S4041" s="53"/>
      <c r="T4041" s="58"/>
      <c r="U4041" s="58"/>
      <c r="V4041" s="53"/>
      <c r="W4041" s="75"/>
      <c r="X4041" s="76"/>
    </row>
    <row r="4042" spans="1:27" s="77" customFormat="1" ht="31.5" x14ac:dyDescent="0.25">
      <c r="A4042" s="72" t="s">
        <v>304</v>
      </c>
      <c r="B4042" s="44" t="s">
        <v>334</v>
      </c>
      <c r="C4042" s="79" t="s">
        <v>206</v>
      </c>
      <c r="D4042" s="43" t="s">
        <v>207</v>
      </c>
      <c r="E4042" s="74"/>
      <c r="F4042" s="74"/>
      <c r="G4042" s="74"/>
      <c r="H4042" s="74"/>
      <c r="I4042" s="54"/>
      <c r="J4042" s="50"/>
      <c r="K4042" s="54"/>
      <c r="L4042" s="55"/>
      <c r="M4042" s="75"/>
      <c r="N4042" s="75"/>
      <c r="O4042" s="74"/>
      <c r="P4042" s="74"/>
      <c r="Q4042" s="57">
        <f t="shared" ref="Q4042:Q4079" si="1451">O4042-P4042</f>
        <v>0</v>
      </c>
      <c r="R4042" s="74"/>
      <c r="S4042" s="53">
        <f>ROUND(R4042/12*3,0)</f>
        <v>0</v>
      </c>
      <c r="T4042" s="58"/>
      <c r="U4042" s="58"/>
      <c r="V4042" s="53">
        <f t="shared" ref="V4042:V4079" si="1452">T4042-U4042</f>
        <v>0</v>
      </c>
      <c r="W4042" s="75"/>
      <c r="X4042" s="76"/>
    </row>
    <row r="4043" spans="1:27" s="77" customFormat="1" ht="31.5" x14ac:dyDescent="0.25">
      <c r="A4043" s="72" t="s">
        <v>304</v>
      </c>
      <c r="B4043" s="44" t="s">
        <v>334</v>
      </c>
      <c r="C4043" s="79" t="s">
        <v>208</v>
      </c>
      <c r="D4043" s="43" t="s">
        <v>209</v>
      </c>
      <c r="E4043" s="53"/>
      <c r="F4043" s="53"/>
      <c r="G4043" s="53"/>
      <c r="H4043" s="53"/>
      <c r="I4043" s="54"/>
      <c r="J4043" s="50"/>
      <c r="K4043" s="54"/>
      <c r="L4043" s="55"/>
      <c r="M4043" s="75"/>
      <c r="N4043" s="75"/>
      <c r="O4043" s="74"/>
      <c r="P4043" s="74"/>
      <c r="Q4043" s="57">
        <f t="shared" si="1451"/>
        <v>0</v>
      </c>
      <c r="R4043" s="74"/>
      <c r="S4043" s="53">
        <f>ROUND(R4043/12*3,0)</f>
        <v>0</v>
      </c>
      <c r="T4043" s="58"/>
      <c r="U4043" s="58"/>
      <c r="V4043" s="53">
        <f t="shared" si="1452"/>
        <v>0</v>
      </c>
      <c r="W4043" s="75"/>
      <c r="X4043" s="76"/>
    </row>
    <row r="4044" spans="1:27" s="77" customFormat="1" ht="15.75" x14ac:dyDescent="0.25">
      <c r="A4044" s="72" t="s">
        <v>304</v>
      </c>
      <c r="B4044" s="44" t="s">
        <v>334</v>
      </c>
      <c r="C4044" s="79" t="s">
        <v>210</v>
      </c>
      <c r="D4044" s="43" t="s">
        <v>223</v>
      </c>
      <c r="E4044" s="74"/>
      <c r="F4044" s="74"/>
      <c r="G4044" s="74"/>
      <c r="H4044" s="74"/>
      <c r="I4044" s="119"/>
      <c r="J4044" s="55"/>
      <c r="K4044" s="119"/>
      <c r="L4044" s="55"/>
      <c r="M4044" s="75"/>
      <c r="N4044" s="75"/>
      <c r="O4044" s="74"/>
      <c r="P4044" s="74"/>
      <c r="Q4044" s="59">
        <f t="shared" si="1451"/>
        <v>0</v>
      </c>
      <c r="R4044" s="74"/>
      <c r="S4044" s="53">
        <f>ROUND(R4044/12*3,0)</f>
        <v>0</v>
      </c>
      <c r="T4044" s="53"/>
      <c r="U4044" s="53"/>
      <c r="V4044" s="53">
        <f t="shared" si="1452"/>
        <v>0</v>
      </c>
      <c r="W4044" s="75"/>
      <c r="X4044" s="76"/>
    </row>
    <row r="4045" spans="1:27" s="77" customFormat="1" ht="31.5" x14ac:dyDescent="0.25">
      <c r="A4045" s="72" t="s">
        <v>304</v>
      </c>
      <c r="B4045" s="44" t="s">
        <v>334</v>
      </c>
      <c r="C4045" s="79" t="s">
        <v>211</v>
      </c>
      <c r="D4045" s="43" t="s">
        <v>212</v>
      </c>
      <c r="E4045" s="53"/>
      <c r="F4045" s="53">
        <f>E4045/12*1</f>
        <v>0</v>
      </c>
      <c r="G4045" s="53"/>
      <c r="H4045" s="53"/>
      <c r="I4045" s="54"/>
      <c r="J4045" s="50"/>
      <c r="K4045" s="54"/>
      <c r="L4045" s="55"/>
      <c r="M4045" s="75"/>
      <c r="N4045" s="75"/>
      <c r="O4045" s="74"/>
      <c r="P4045" s="74"/>
      <c r="Q4045" s="57">
        <f t="shared" si="1451"/>
        <v>0</v>
      </c>
      <c r="R4045" s="74"/>
      <c r="S4045" s="53">
        <f>ROUND(R4045/12*3,0)</f>
        <v>0</v>
      </c>
      <c r="T4045" s="58"/>
      <c r="U4045" s="58"/>
      <c r="V4045" s="53">
        <f t="shared" si="1452"/>
        <v>0</v>
      </c>
      <c r="W4045" s="75"/>
      <c r="X4045" s="76"/>
    </row>
    <row r="4046" spans="1:27" s="77" customFormat="1" ht="15.75" x14ac:dyDescent="0.25">
      <c r="A4046" s="72" t="s">
        <v>304</v>
      </c>
      <c r="B4046" s="44" t="s">
        <v>334</v>
      </c>
      <c r="C4046" s="79" t="s">
        <v>213</v>
      </c>
      <c r="D4046" s="43" t="s">
        <v>214</v>
      </c>
      <c r="E4046" s="74"/>
      <c r="F4046" s="74"/>
      <c r="G4046" s="74"/>
      <c r="H4046" s="74"/>
      <c r="I4046" s="54"/>
      <c r="J4046" s="50"/>
      <c r="K4046" s="54"/>
      <c r="L4046" s="55"/>
      <c r="M4046" s="75"/>
      <c r="N4046" s="75"/>
      <c r="O4046" s="74"/>
      <c r="P4046" s="74"/>
      <c r="Q4046" s="57">
        <f t="shared" si="1451"/>
        <v>0</v>
      </c>
      <c r="R4046" s="74"/>
      <c r="S4046" s="53">
        <f>ROUND(R4046/12*3,0)</f>
        <v>0</v>
      </c>
      <c r="T4046" s="58"/>
      <c r="U4046" s="58"/>
      <c r="V4046" s="53">
        <f t="shared" si="1452"/>
        <v>0</v>
      </c>
      <c r="W4046" s="75"/>
      <c r="X4046" s="76"/>
    </row>
    <row r="4047" spans="1:27" s="77" customFormat="1" ht="31.5" x14ac:dyDescent="0.25">
      <c r="A4047" s="72" t="s">
        <v>304</v>
      </c>
      <c r="B4047" s="44" t="s">
        <v>334</v>
      </c>
      <c r="C4047" s="79" t="s">
        <v>215</v>
      </c>
      <c r="D4047" s="43" t="s">
        <v>216</v>
      </c>
      <c r="E4047" s="53">
        <v>48446</v>
      </c>
      <c r="F4047" s="53">
        <f>ROUND(E4047/12*7,0)</f>
        <v>28260</v>
      </c>
      <c r="G4047" s="59">
        <v>47769.62</v>
      </c>
      <c r="H4047" s="99">
        <v>41312</v>
      </c>
      <c r="I4047" s="119">
        <f t="shared" ref="I4047" si="1453">G4047-F4047</f>
        <v>19509.620000000003</v>
      </c>
      <c r="J4047" s="55">
        <f t="shared" ref="J4047" si="1454">ROUND(I4047/F4047*100,2)</f>
        <v>69.040000000000006</v>
      </c>
      <c r="K4047" s="54"/>
      <c r="L4047" s="55"/>
      <c r="M4047" s="75"/>
      <c r="N4047" s="75"/>
      <c r="O4047" s="74"/>
      <c r="P4047" s="74"/>
      <c r="Q4047" s="57">
        <f t="shared" si="1451"/>
        <v>0</v>
      </c>
      <c r="R4047" s="74"/>
      <c r="S4047" s="53">
        <f>R4047</f>
        <v>0</v>
      </c>
      <c r="T4047" s="58"/>
      <c r="U4047" s="58"/>
      <c r="V4047" s="53">
        <f t="shared" si="1452"/>
        <v>0</v>
      </c>
      <c r="W4047" s="75"/>
      <c r="X4047" s="76"/>
      <c r="Y4047" s="177"/>
      <c r="Z4047" s="177"/>
      <c r="AA4047" s="177"/>
    </row>
    <row r="4048" spans="1:27" s="77" customFormat="1" ht="31.5" x14ac:dyDescent="0.25">
      <c r="A4048" s="72" t="s">
        <v>304</v>
      </c>
      <c r="B4048" s="44" t="s">
        <v>334</v>
      </c>
      <c r="C4048" s="79" t="s">
        <v>217</v>
      </c>
      <c r="D4048" s="43" t="s">
        <v>218</v>
      </c>
      <c r="E4048" s="53"/>
      <c r="F4048" s="53">
        <f>E4048/12*1</f>
        <v>0</v>
      </c>
      <c r="G4048" s="53"/>
      <c r="H4048" s="53"/>
      <c r="I4048" s="54"/>
      <c r="J4048" s="50"/>
      <c r="K4048" s="54"/>
      <c r="L4048" s="55"/>
      <c r="M4048" s="75"/>
      <c r="N4048" s="75"/>
      <c r="O4048" s="74"/>
      <c r="P4048" s="74"/>
      <c r="Q4048" s="57">
        <f t="shared" si="1451"/>
        <v>0</v>
      </c>
      <c r="R4048" s="74"/>
      <c r="S4048" s="53">
        <f t="shared" ref="S4048:S4079" si="1455">ROUND(R4048/12*3,0)</f>
        <v>0</v>
      </c>
      <c r="T4048" s="58"/>
      <c r="U4048" s="58"/>
      <c r="V4048" s="53">
        <f t="shared" si="1452"/>
        <v>0</v>
      </c>
      <c r="W4048" s="75"/>
      <c r="X4048" s="76"/>
    </row>
    <row r="4049" spans="1:24" s="77" customFormat="1" ht="31.5" x14ac:dyDescent="0.25">
      <c r="A4049" s="72" t="s">
        <v>304</v>
      </c>
      <c r="B4049" s="44" t="s">
        <v>334</v>
      </c>
      <c r="C4049" s="79" t="s">
        <v>219</v>
      </c>
      <c r="D4049" s="43" t="s">
        <v>220</v>
      </c>
      <c r="E4049" s="122"/>
      <c r="F4049" s="53">
        <f>E4049/12*1</f>
        <v>0</v>
      </c>
      <c r="G4049" s="53"/>
      <c r="H4049" s="53"/>
      <c r="I4049" s="54"/>
      <c r="J4049" s="50"/>
      <c r="K4049" s="54"/>
      <c r="L4049" s="55"/>
      <c r="M4049" s="75"/>
      <c r="N4049" s="75"/>
      <c r="O4049" s="74"/>
      <c r="P4049" s="74"/>
      <c r="Q4049" s="57">
        <f t="shared" si="1451"/>
        <v>0</v>
      </c>
      <c r="R4049" s="74"/>
      <c r="S4049" s="53">
        <f t="shared" si="1455"/>
        <v>0</v>
      </c>
      <c r="T4049" s="58"/>
      <c r="U4049" s="58"/>
      <c r="V4049" s="53">
        <f t="shared" si="1452"/>
        <v>0</v>
      </c>
      <c r="W4049" s="75"/>
      <c r="X4049" s="76"/>
    </row>
    <row r="4050" spans="1:24" s="77" customFormat="1" ht="31.5" x14ac:dyDescent="0.25">
      <c r="A4050" s="72" t="s">
        <v>304</v>
      </c>
      <c r="B4050" s="44" t="s">
        <v>334</v>
      </c>
      <c r="C4050" s="79" t="s">
        <v>221</v>
      </c>
      <c r="D4050" s="43" t="s">
        <v>224</v>
      </c>
      <c r="E4050" s="53"/>
      <c r="F4050" s="53">
        <f>E4050/12*1</f>
        <v>0</v>
      </c>
      <c r="G4050" s="53"/>
      <c r="H4050" s="53"/>
      <c r="I4050" s="54"/>
      <c r="J4050" s="50"/>
      <c r="K4050" s="54"/>
      <c r="L4050" s="55"/>
      <c r="M4050" s="75"/>
      <c r="N4050" s="75"/>
      <c r="O4050" s="74"/>
      <c r="P4050" s="74"/>
      <c r="Q4050" s="57">
        <f t="shared" si="1451"/>
        <v>0</v>
      </c>
      <c r="R4050" s="74"/>
      <c r="S4050" s="53">
        <f t="shared" si="1455"/>
        <v>0</v>
      </c>
      <c r="T4050" s="58"/>
      <c r="U4050" s="58"/>
      <c r="V4050" s="53">
        <f t="shared" si="1452"/>
        <v>0</v>
      </c>
      <c r="W4050" s="75"/>
      <c r="X4050" s="76"/>
    </row>
    <row r="4051" spans="1:24" s="77" customFormat="1" ht="31.5" x14ac:dyDescent="0.25">
      <c r="A4051" s="72" t="s">
        <v>304</v>
      </c>
      <c r="B4051" s="44" t="s">
        <v>334</v>
      </c>
      <c r="C4051" s="79" t="s">
        <v>222</v>
      </c>
      <c r="D4051" s="43" t="s">
        <v>225</v>
      </c>
      <c r="E4051" s="53"/>
      <c r="F4051" s="53">
        <f>E4051/12*1</f>
        <v>0</v>
      </c>
      <c r="G4051" s="53"/>
      <c r="H4051" s="53"/>
      <c r="I4051" s="54"/>
      <c r="J4051" s="50"/>
      <c r="K4051" s="54"/>
      <c r="L4051" s="55"/>
      <c r="M4051" s="75"/>
      <c r="N4051" s="75"/>
      <c r="O4051" s="74"/>
      <c r="P4051" s="74"/>
      <c r="Q4051" s="57">
        <f t="shared" si="1451"/>
        <v>0</v>
      </c>
      <c r="R4051" s="74"/>
      <c r="S4051" s="53">
        <f t="shared" si="1455"/>
        <v>0</v>
      </c>
      <c r="T4051" s="58"/>
      <c r="U4051" s="58"/>
      <c r="V4051" s="53">
        <f t="shared" si="1452"/>
        <v>0</v>
      </c>
      <c r="W4051" s="75"/>
      <c r="X4051" s="76"/>
    </row>
    <row r="4052" spans="1:24" s="77" customFormat="1" ht="31.5" x14ac:dyDescent="0.25">
      <c r="A4052" s="72" t="s">
        <v>304</v>
      </c>
      <c r="B4052" s="44" t="s">
        <v>334</v>
      </c>
      <c r="C4052" s="79" t="s">
        <v>277</v>
      </c>
      <c r="D4052" s="43" t="s">
        <v>278</v>
      </c>
      <c r="E4052" s="122"/>
      <c r="F4052" s="53">
        <f>E4052/12*1</f>
        <v>0</v>
      </c>
      <c r="G4052" s="53"/>
      <c r="H4052" s="53"/>
      <c r="I4052" s="54"/>
      <c r="J4052" s="50"/>
      <c r="K4052" s="54"/>
      <c r="L4052" s="55"/>
      <c r="M4052" s="75"/>
      <c r="N4052" s="75"/>
      <c r="O4052" s="74"/>
      <c r="P4052" s="74"/>
      <c r="Q4052" s="57">
        <f t="shared" si="1451"/>
        <v>0</v>
      </c>
      <c r="R4052" s="74"/>
      <c r="S4052" s="53">
        <f t="shared" si="1455"/>
        <v>0</v>
      </c>
      <c r="T4052" s="58"/>
      <c r="U4052" s="58"/>
      <c r="V4052" s="53">
        <f t="shared" si="1452"/>
        <v>0</v>
      </c>
      <c r="W4052" s="75"/>
      <c r="X4052" s="76"/>
    </row>
    <row r="4053" spans="1:24" s="77" customFormat="1" ht="15.75" x14ac:dyDescent="0.25">
      <c r="A4053" s="72" t="s">
        <v>304</v>
      </c>
      <c r="B4053" s="44" t="s">
        <v>334</v>
      </c>
      <c r="C4053" s="79" t="s">
        <v>226</v>
      </c>
      <c r="D4053" s="38" t="s">
        <v>405</v>
      </c>
      <c r="E4053" s="53"/>
      <c r="F4053" s="53">
        <f>E4053</f>
        <v>0</v>
      </c>
      <c r="G4053" s="53"/>
      <c r="H4053" s="53"/>
      <c r="I4053" s="119"/>
      <c r="J4053" s="55"/>
      <c r="K4053" s="54"/>
      <c r="L4053" s="55"/>
      <c r="M4053" s="75"/>
      <c r="N4053" s="75"/>
      <c r="O4053" s="74"/>
      <c r="P4053" s="74"/>
      <c r="Q4053" s="57">
        <f t="shared" si="1451"/>
        <v>0</v>
      </c>
      <c r="R4053" s="74"/>
      <c r="S4053" s="53">
        <f t="shared" si="1455"/>
        <v>0</v>
      </c>
      <c r="T4053" s="58"/>
      <c r="U4053" s="58"/>
      <c r="V4053" s="53">
        <f t="shared" si="1452"/>
        <v>0</v>
      </c>
      <c r="W4053" s="75"/>
      <c r="X4053" s="76"/>
    </row>
    <row r="4054" spans="1:24" s="77" customFormat="1" ht="31.5" x14ac:dyDescent="0.25">
      <c r="A4054" s="72" t="s">
        <v>304</v>
      </c>
      <c r="B4054" s="44" t="s">
        <v>334</v>
      </c>
      <c r="C4054" s="79" t="s">
        <v>227</v>
      </c>
      <c r="D4054" s="43" t="s">
        <v>228</v>
      </c>
      <c r="E4054" s="122"/>
      <c r="F4054" s="53">
        <f>E4054/12*1</f>
        <v>0</v>
      </c>
      <c r="G4054" s="53"/>
      <c r="H4054" s="53"/>
      <c r="I4054" s="54"/>
      <c r="J4054" s="50"/>
      <c r="K4054" s="54"/>
      <c r="L4054" s="55"/>
      <c r="M4054" s="75"/>
      <c r="N4054" s="75"/>
      <c r="O4054" s="74"/>
      <c r="P4054" s="74"/>
      <c r="Q4054" s="57">
        <f t="shared" si="1451"/>
        <v>0</v>
      </c>
      <c r="R4054" s="74"/>
      <c r="S4054" s="53">
        <f t="shared" si="1455"/>
        <v>0</v>
      </c>
      <c r="T4054" s="58"/>
      <c r="U4054" s="58"/>
      <c r="V4054" s="53">
        <f t="shared" si="1452"/>
        <v>0</v>
      </c>
      <c r="W4054" s="75"/>
      <c r="X4054" s="76"/>
    </row>
    <row r="4055" spans="1:24" s="77" customFormat="1" ht="15.75" x14ac:dyDescent="0.25">
      <c r="A4055" s="72" t="s">
        <v>304</v>
      </c>
      <c r="B4055" s="44" t="s">
        <v>334</v>
      </c>
      <c r="C4055" s="79" t="s">
        <v>229</v>
      </c>
      <c r="D4055" s="43" t="s">
        <v>230</v>
      </c>
      <c r="E4055" s="53"/>
      <c r="F4055" s="53">
        <f>E4055/12*1</f>
        <v>0</v>
      </c>
      <c r="G4055" s="53"/>
      <c r="H4055" s="53"/>
      <c r="I4055" s="54"/>
      <c r="J4055" s="50"/>
      <c r="K4055" s="54"/>
      <c r="L4055" s="55"/>
      <c r="M4055" s="75"/>
      <c r="N4055" s="75"/>
      <c r="O4055" s="74"/>
      <c r="P4055" s="74"/>
      <c r="Q4055" s="57">
        <f t="shared" si="1451"/>
        <v>0</v>
      </c>
      <c r="R4055" s="74"/>
      <c r="S4055" s="53">
        <f t="shared" si="1455"/>
        <v>0</v>
      </c>
      <c r="T4055" s="58"/>
      <c r="U4055" s="58"/>
      <c r="V4055" s="53">
        <f t="shared" si="1452"/>
        <v>0</v>
      </c>
      <c r="W4055" s="75"/>
      <c r="X4055" s="76"/>
    </row>
    <row r="4056" spans="1:24" s="77" customFormat="1" ht="15.75" x14ac:dyDescent="0.25">
      <c r="A4056" s="72" t="s">
        <v>304</v>
      </c>
      <c r="B4056" s="44" t="s">
        <v>334</v>
      </c>
      <c r="C4056" s="37" t="s">
        <v>376</v>
      </c>
      <c r="D4056" s="43" t="s">
        <v>358</v>
      </c>
      <c r="E4056" s="122"/>
      <c r="F4056" s="53">
        <f>E4056/12*1</f>
        <v>0</v>
      </c>
      <c r="G4056" s="53"/>
      <c r="H4056" s="53"/>
      <c r="I4056" s="54"/>
      <c r="J4056" s="50"/>
      <c r="K4056" s="54"/>
      <c r="L4056" s="55"/>
      <c r="M4056" s="75"/>
      <c r="N4056" s="75"/>
      <c r="O4056" s="74"/>
      <c r="P4056" s="74"/>
      <c r="Q4056" s="57">
        <f t="shared" si="1451"/>
        <v>0</v>
      </c>
      <c r="R4056" s="74"/>
      <c r="S4056" s="53">
        <f t="shared" si="1455"/>
        <v>0</v>
      </c>
      <c r="T4056" s="58"/>
      <c r="U4056" s="58"/>
      <c r="V4056" s="53">
        <f t="shared" si="1452"/>
        <v>0</v>
      </c>
      <c r="W4056" s="75"/>
      <c r="X4056" s="76"/>
    </row>
    <row r="4057" spans="1:24" s="77" customFormat="1" ht="15.75" x14ac:dyDescent="0.25">
      <c r="A4057" s="72" t="s">
        <v>304</v>
      </c>
      <c r="B4057" s="44" t="s">
        <v>334</v>
      </c>
      <c r="C4057" s="79" t="s">
        <v>231</v>
      </c>
      <c r="D4057" s="43" t="s">
        <v>232</v>
      </c>
      <c r="E4057" s="53"/>
      <c r="F4057" s="53">
        <f>E4057/12*1</f>
        <v>0</v>
      </c>
      <c r="G4057" s="53"/>
      <c r="H4057" s="53"/>
      <c r="I4057" s="54"/>
      <c r="J4057" s="50"/>
      <c r="K4057" s="54"/>
      <c r="L4057" s="55"/>
      <c r="M4057" s="75"/>
      <c r="N4057" s="75"/>
      <c r="O4057" s="74"/>
      <c r="P4057" s="74"/>
      <c r="Q4057" s="57">
        <f t="shared" si="1451"/>
        <v>0</v>
      </c>
      <c r="R4057" s="74"/>
      <c r="S4057" s="53">
        <f t="shared" si="1455"/>
        <v>0</v>
      </c>
      <c r="T4057" s="58"/>
      <c r="U4057" s="58"/>
      <c r="V4057" s="53">
        <f t="shared" si="1452"/>
        <v>0</v>
      </c>
      <c r="W4057" s="75"/>
      <c r="X4057" s="76"/>
    </row>
    <row r="4058" spans="1:24" s="77" customFormat="1" ht="15.75" x14ac:dyDescent="0.25">
      <c r="A4058" s="72" t="s">
        <v>304</v>
      </c>
      <c r="B4058" s="44" t="s">
        <v>334</v>
      </c>
      <c r="C4058" s="79" t="s">
        <v>233</v>
      </c>
      <c r="D4058" s="43" t="s">
        <v>234</v>
      </c>
      <c r="E4058" s="53"/>
      <c r="F4058" s="53"/>
      <c r="G4058" s="53"/>
      <c r="H4058" s="53"/>
      <c r="I4058" s="119"/>
      <c r="J4058" s="55"/>
      <c r="K4058" s="54"/>
      <c r="L4058" s="55"/>
      <c r="M4058" s="75"/>
      <c r="N4058" s="75"/>
      <c r="O4058" s="74"/>
      <c r="P4058" s="74"/>
      <c r="Q4058" s="57">
        <f t="shared" si="1451"/>
        <v>0</v>
      </c>
      <c r="R4058" s="74"/>
      <c r="S4058" s="53">
        <f t="shared" si="1455"/>
        <v>0</v>
      </c>
      <c r="T4058" s="58"/>
      <c r="U4058" s="58"/>
      <c r="V4058" s="53">
        <f t="shared" si="1452"/>
        <v>0</v>
      </c>
      <c r="W4058" s="75"/>
      <c r="X4058" s="76"/>
    </row>
    <row r="4059" spans="1:24" s="77" customFormat="1" ht="31.5" x14ac:dyDescent="0.25">
      <c r="A4059" s="72" t="s">
        <v>304</v>
      </c>
      <c r="B4059" s="44" t="s">
        <v>334</v>
      </c>
      <c r="C4059" s="79" t="s">
        <v>235</v>
      </c>
      <c r="D4059" s="43" t="s">
        <v>236</v>
      </c>
      <c r="E4059" s="53"/>
      <c r="F4059" s="53">
        <f>E4059/12*1</f>
        <v>0</v>
      </c>
      <c r="G4059" s="53"/>
      <c r="H4059" s="53"/>
      <c r="I4059" s="54"/>
      <c r="J4059" s="50"/>
      <c r="K4059" s="54"/>
      <c r="L4059" s="55"/>
      <c r="M4059" s="75"/>
      <c r="N4059" s="75"/>
      <c r="O4059" s="74"/>
      <c r="P4059" s="74"/>
      <c r="Q4059" s="57">
        <f t="shared" si="1451"/>
        <v>0</v>
      </c>
      <c r="R4059" s="74"/>
      <c r="S4059" s="53">
        <f t="shared" si="1455"/>
        <v>0</v>
      </c>
      <c r="T4059" s="58"/>
      <c r="U4059" s="58"/>
      <c r="V4059" s="53">
        <f t="shared" si="1452"/>
        <v>0</v>
      </c>
      <c r="W4059" s="75"/>
      <c r="X4059" s="76"/>
    </row>
    <row r="4060" spans="1:24" s="77" customFormat="1" ht="31.5" x14ac:dyDescent="0.25">
      <c r="A4060" s="72" t="s">
        <v>304</v>
      </c>
      <c r="B4060" s="44" t="s">
        <v>334</v>
      </c>
      <c r="C4060" s="79" t="s">
        <v>237</v>
      </c>
      <c r="D4060" s="43" t="s">
        <v>238</v>
      </c>
      <c r="E4060" s="53"/>
      <c r="F4060" s="53">
        <f>E4060/12*1</f>
        <v>0</v>
      </c>
      <c r="G4060" s="53"/>
      <c r="H4060" s="53"/>
      <c r="I4060" s="54"/>
      <c r="J4060" s="50"/>
      <c r="K4060" s="54"/>
      <c r="L4060" s="55"/>
      <c r="M4060" s="75"/>
      <c r="N4060" s="75"/>
      <c r="O4060" s="74"/>
      <c r="P4060" s="74"/>
      <c r="Q4060" s="57">
        <f t="shared" si="1451"/>
        <v>0</v>
      </c>
      <c r="R4060" s="74"/>
      <c r="S4060" s="53">
        <f t="shared" si="1455"/>
        <v>0</v>
      </c>
      <c r="T4060" s="58"/>
      <c r="U4060" s="58"/>
      <c r="V4060" s="53">
        <f t="shared" si="1452"/>
        <v>0</v>
      </c>
      <c r="W4060" s="75"/>
      <c r="X4060" s="76"/>
    </row>
    <row r="4061" spans="1:24" s="77" customFormat="1" ht="15.75" x14ac:dyDescent="0.25">
      <c r="A4061" s="72" t="s">
        <v>304</v>
      </c>
      <c r="B4061" s="44" t="s">
        <v>334</v>
      </c>
      <c r="C4061" s="79" t="s">
        <v>239</v>
      </c>
      <c r="D4061" s="43" t="s">
        <v>243</v>
      </c>
      <c r="E4061" s="53"/>
      <c r="F4061" s="53">
        <f>E4061/12*1</f>
        <v>0</v>
      </c>
      <c r="G4061" s="53"/>
      <c r="H4061" s="53"/>
      <c r="I4061" s="54"/>
      <c r="J4061" s="50"/>
      <c r="K4061" s="54"/>
      <c r="L4061" s="55"/>
      <c r="M4061" s="75"/>
      <c r="N4061" s="75"/>
      <c r="O4061" s="74"/>
      <c r="P4061" s="74"/>
      <c r="Q4061" s="57">
        <f t="shared" si="1451"/>
        <v>0</v>
      </c>
      <c r="R4061" s="74"/>
      <c r="S4061" s="53">
        <f t="shared" si="1455"/>
        <v>0</v>
      </c>
      <c r="T4061" s="58"/>
      <c r="U4061" s="58"/>
      <c r="V4061" s="53">
        <f t="shared" si="1452"/>
        <v>0</v>
      </c>
      <c r="W4061" s="75"/>
      <c r="X4061" s="76"/>
    </row>
    <row r="4062" spans="1:24" s="77" customFormat="1" ht="15.75" x14ac:dyDescent="0.25">
      <c r="A4062" s="72" t="s">
        <v>304</v>
      </c>
      <c r="B4062" s="44" t="s">
        <v>334</v>
      </c>
      <c r="C4062" s="79" t="s">
        <v>240</v>
      </c>
      <c r="D4062" s="43" t="s">
        <v>244</v>
      </c>
      <c r="E4062" s="53"/>
      <c r="F4062" s="53"/>
      <c r="G4062" s="53"/>
      <c r="H4062" s="53"/>
      <c r="I4062" s="119"/>
      <c r="J4062" s="55"/>
      <c r="K4062" s="54"/>
      <c r="L4062" s="55"/>
      <c r="M4062" s="75"/>
      <c r="N4062" s="75"/>
      <c r="O4062" s="74"/>
      <c r="P4062" s="74"/>
      <c r="Q4062" s="57">
        <f t="shared" si="1451"/>
        <v>0</v>
      </c>
      <c r="R4062" s="74"/>
      <c r="S4062" s="53">
        <f t="shared" si="1455"/>
        <v>0</v>
      </c>
      <c r="T4062" s="58"/>
      <c r="U4062" s="58"/>
      <c r="V4062" s="53">
        <f t="shared" si="1452"/>
        <v>0</v>
      </c>
      <c r="W4062" s="75"/>
      <c r="X4062" s="76"/>
    </row>
    <row r="4063" spans="1:24" s="77" customFormat="1" ht="15.75" x14ac:dyDescent="0.25">
      <c r="A4063" s="72" t="s">
        <v>304</v>
      </c>
      <c r="B4063" s="44" t="s">
        <v>334</v>
      </c>
      <c r="C4063" s="79" t="s">
        <v>241</v>
      </c>
      <c r="D4063" s="43" t="s">
        <v>242</v>
      </c>
      <c r="E4063" s="53"/>
      <c r="F4063" s="53">
        <f t="shared" ref="F4063:F4078" si="1456">E4063/12*1</f>
        <v>0</v>
      </c>
      <c r="G4063" s="53"/>
      <c r="H4063" s="53"/>
      <c r="I4063" s="54"/>
      <c r="J4063" s="50"/>
      <c r="K4063" s="54"/>
      <c r="L4063" s="55"/>
      <c r="M4063" s="75"/>
      <c r="N4063" s="75"/>
      <c r="O4063" s="74"/>
      <c r="P4063" s="74"/>
      <c r="Q4063" s="57">
        <f t="shared" si="1451"/>
        <v>0</v>
      </c>
      <c r="R4063" s="74"/>
      <c r="S4063" s="53">
        <f t="shared" si="1455"/>
        <v>0</v>
      </c>
      <c r="T4063" s="58"/>
      <c r="U4063" s="58"/>
      <c r="V4063" s="53">
        <f t="shared" si="1452"/>
        <v>0</v>
      </c>
      <c r="W4063" s="75"/>
      <c r="X4063" s="76"/>
    </row>
    <row r="4064" spans="1:24" s="77" customFormat="1" ht="31.5" x14ac:dyDescent="0.25">
      <c r="A4064" s="72" t="s">
        <v>304</v>
      </c>
      <c r="B4064" s="44" t="s">
        <v>334</v>
      </c>
      <c r="C4064" s="79" t="s">
        <v>245</v>
      </c>
      <c r="D4064" s="43" t="s">
        <v>246</v>
      </c>
      <c r="E4064" s="53"/>
      <c r="F4064" s="53">
        <f t="shared" si="1456"/>
        <v>0</v>
      </c>
      <c r="G4064" s="53"/>
      <c r="H4064" s="53"/>
      <c r="I4064" s="54"/>
      <c r="J4064" s="50"/>
      <c r="K4064" s="54"/>
      <c r="L4064" s="55"/>
      <c r="M4064" s="75"/>
      <c r="N4064" s="75"/>
      <c r="O4064" s="74"/>
      <c r="P4064" s="74"/>
      <c r="Q4064" s="57">
        <f t="shared" si="1451"/>
        <v>0</v>
      </c>
      <c r="R4064" s="74"/>
      <c r="S4064" s="53">
        <f t="shared" si="1455"/>
        <v>0</v>
      </c>
      <c r="T4064" s="58"/>
      <c r="U4064" s="58"/>
      <c r="V4064" s="53">
        <f t="shared" si="1452"/>
        <v>0</v>
      </c>
      <c r="W4064" s="75"/>
      <c r="X4064" s="76"/>
    </row>
    <row r="4065" spans="1:24" s="77" customFormat="1" ht="15.75" x14ac:dyDescent="0.25">
      <c r="A4065" s="72" t="s">
        <v>304</v>
      </c>
      <c r="B4065" s="44" t="s">
        <v>334</v>
      </c>
      <c r="C4065" s="79" t="s">
        <v>247</v>
      </c>
      <c r="D4065" s="43" t="s">
        <v>248</v>
      </c>
      <c r="E4065" s="53"/>
      <c r="F4065" s="53">
        <f t="shared" si="1456"/>
        <v>0</v>
      </c>
      <c r="G4065" s="53"/>
      <c r="H4065" s="53"/>
      <c r="I4065" s="54"/>
      <c r="J4065" s="50"/>
      <c r="K4065" s="54"/>
      <c r="L4065" s="55"/>
      <c r="M4065" s="75"/>
      <c r="N4065" s="75"/>
      <c r="O4065" s="74"/>
      <c r="P4065" s="74"/>
      <c r="Q4065" s="57">
        <f t="shared" si="1451"/>
        <v>0</v>
      </c>
      <c r="R4065" s="74"/>
      <c r="S4065" s="53">
        <f t="shared" si="1455"/>
        <v>0</v>
      </c>
      <c r="T4065" s="58"/>
      <c r="U4065" s="58"/>
      <c r="V4065" s="53">
        <f t="shared" si="1452"/>
        <v>0</v>
      </c>
      <c r="W4065" s="75"/>
      <c r="X4065" s="76"/>
    </row>
    <row r="4066" spans="1:24" s="77" customFormat="1" ht="31.5" x14ac:dyDescent="0.25">
      <c r="A4066" s="72" t="s">
        <v>304</v>
      </c>
      <c r="B4066" s="44" t="s">
        <v>334</v>
      </c>
      <c r="C4066" s="79" t="s">
        <v>249</v>
      </c>
      <c r="D4066" s="43" t="s">
        <v>250</v>
      </c>
      <c r="E4066" s="53"/>
      <c r="F4066" s="53">
        <f t="shared" si="1456"/>
        <v>0</v>
      </c>
      <c r="G4066" s="53"/>
      <c r="H4066" s="53"/>
      <c r="I4066" s="54"/>
      <c r="J4066" s="50"/>
      <c r="K4066" s="54"/>
      <c r="L4066" s="55"/>
      <c r="M4066" s="75"/>
      <c r="N4066" s="75"/>
      <c r="O4066" s="74"/>
      <c r="P4066" s="74"/>
      <c r="Q4066" s="57">
        <f t="shared" si="1451"/>
        <v>0</v>
      </c>
      <c r="R4066" s="74"/>
      <c r="S4066" s="53">
        <f t="shared" si="1455"/>
        <v>0</v>
      </c>
      <c r="T4066" s="58"/>
      <c r="U4066" s="58"/>
      <c r="V4066" s="53">
        <f t="shared" si="1452"/>
        <v>0</v>
      </c>
      <c r="W4066" s="75"/>
      <c r="X4066" s="76"/>
    </row>
    <row r="4067" spans="1:24" s="77" customFormat="1" ht="15.75" x14ac:dyDescent="0.25">
      <c r="A4067" s="72" t="s">
        <v>304</v>
      </c>
      <c r="B4067" s="44" t="s">
        <v>334</v>
      </c>
      <c r="C4067" s="79" t="s">
        <v>251</v>
      </c>
      <c r="D4067" s="43" t="s">
        <v>260</v>
      </c>
      <c r="E4067" s="53"/>
      <c r="F4067" s="53">
        <f t="shared" si="1456"/>
        <v>0</v>
      </c>
      <c r="G4067" s="53"/>
      <c r="H4067" s="53"/>
      <c r="I4067" s="54"/>
      <c r="J4067" s="50"/>
      <c r="K4067" s="54"/>
      <c r="L4067" s="55"/>
      <c r="M4067" s="75"/>
      <c r="N4067" s="75"/>
      <c r="O4067" s="74"/>
      <c r="P4067" s="74"/>
      <c r="Q4067" s="57">
        <f t="shared" si="1451"/>
        <v>0</v>
      </c>
      <c r="R4067" s="74"/>
      <c r="S4067" s="53">
        <f t="shared" si="1455"/>
        <v>0</v>
      </c>
      <c r="T4067" s="58"/>
      <c r="U4067" s="58"/>
      <c r="V4067" s="53">
        <f t="shared" si="1452"/>
        <v>0</v>
      </c>
      <c r="W4067" s="75"/>
      <c r="X4067" s="76"/>
    </row>
    <row r="4068" spans="1:24" s="77" customFormat="1" ht="15.75" x14ac:dyDescent="0.25">
      <c r="A4068" s="72" t="s">
        <v>304</v>
      </c>
      <c r="B4068" s="44" t="s">
        <v>334</v>
      </c>
      <c r="C4068" s="79" t="s">
        <v>252</v>
      </c>
      <c r="D4068" s="43" t="s">
        <v>253</v>
      </c>
      <c r="E4068" s="53"/>
      <c r="F4068" s="53">
        <f t="shared" si="1456"/>
        <v>0</v>
      </c>
      <c r="G4068" s="53"/>
      <c r="H4068" s="53"/>
      <c r="I4068" s="54"/>
      <c r="J4068" s="50"/>
      <c r="K4068" s="54"/>
      <c r="L4068" s="55"/>
      <c r="M4068" s="75"/>
      <c r="N4068" s="75"/>
      <c r="O4068" s="74"/>
      <c r="P4068" s="74"/>
      <c r="Q4068" s="57">
        <f t="shared" si="1451"/>
        <v>0</v>
      </c>
      <c r="R4068" s="74"/>
      <c r="S4068" s="53">
        <f t="shared" si="1455"/>
        <v>0</v>
      </c>
      <c r="T4068" s="58"/>
      <c r="U4068" s="58"/>
      <c r="V4068" s="53">
        <f t="shared" si="1452"/>
        <v>0</v>
      </c>
      <c r="W4068" s="75"/>
      <c r="X4068" s="76"/>
    </row>
    <row r="4069" spans="1:24" s="77" customFormat="1" ht="15.75" x14ac:dyDescent="0.25">
      <c r="A4069" s="72" t="s">
        <v>304</v>
      </c>
      <c r="B4069" s="44" t="s">
        <v>334</v>
      </c>
      <c r="C4069" s="79" t="s">
        <v>254</v>
      </c>
      <c r="D4069" s="43" t="s">
        <v>255</v>
      </c>
      <c r="E4069" s="53"/>
      <c r="F4069" s="53">
        <f t="shared" si="1456"/>
        <v>0</v>
      </c>
      <c r="G4069" s="53"/>
      <c r="H4069" s="53"/>
      <c r="I4069" s="54"/>
      <c r="J4069" s="50"/>
      <c r="K4069" s="54"/>
      <c r="L4069" s="55"/>
      <c r="M4069" s="75"/>
      <c r="N4069" s="75"/>
      <c r="O4069" s="74"/>
      <c r="P4069" s="74"/>
      <c r="Q4069" s="57">
        <f t="shared" si="1451"/>
        <v>0</v>
      </c>
      <c r="R4069" s="74"/>
      <c r="S4069" s="53">
        <f t="shared" si="1455"/>
        <v>0</v>
      </c>
      <c r="T4069" s="58"/>
      <c r="U4069" s="58"/>
      <c r="V4069" s="53">
        <f t="shared" si="1452"/>
        <v>0</v>
      </c>
      <c r="W4069" s="75"/>
      <c r="X4069" s="76"/>
    </row>
    <row r="4070" spans="1:24" s="77" customFormat="1" ht="15.75" x14ac:dyDescent="0.25">
      <c r="A4070" s="72" t="s">
        <v>304</v>
      </c>
      <c r="B4070" s="44" t="s">
        <v>334</v>
      </c>
      <c r="C4070" s="79" t="s">
        <v>256</v>
      </c>
      <c r="D4070" s="43" t="s">
        <v>257</v>
      </c>
      <c r="E4070" s="53"/>
      <c r="F4070" s="53">
        <f t="shared" si="1456"/>
        <v>0</v>
      </c>
      <c r="G4070" s="53"/>
      <c r="H4070" s="53"/>
      <c r="I4070" s="54"/>
      <c r="J4070" s="50"/>
      <c r="K4070" s="54"/>
      <c r="L4070" s="55"/>
      <c r="M4070" s="75"/>
      <c r="N4070" s="75"/>
      <c r="O4070" s="74"/>
      <c r="P4070" s="74"/>
      <c r="Q4070" s="57">
        <f t="shared" si="1451"/>
        <v>0</v>
      </c>
      <c r="R4070" s="74"/>
      <c r="S4070" s="53">
        <f t="shared" si="1455"/>
        <v>0</v>
      </c>
      <c r="T4070" s="58"/>
      <c r="U4070" s="58"/>
      <c r="V4070" s="53">
        <f t="shared" si="1452"/>
        <v>0</v>
      </c>
      <c r="W4070" s="75"/>
      <c r="X4070" s="76"/>
    </row>
    <row r="4071" spans="1:24" s="77" customFormat="1" ht="31.5" x14ac:dyDescent="0.25">
      <c r="A4071" s="72" t="s">
        <v>304</v>
      </c>
      <c r="B4071" s="44" t="s">
        <v>334</v>
      </c>
      <c r="C4071" s="79" t="s">
        <v>258</v>
      </c>
      <c r="D4071" s="43" t="s">
        <v>259</v>
      </c>
      <c r="E4071" s="53"/>
      <c r="F4071" s="53">
        <f t="shared" si="1456"/>
        <v>0</v>
      </c>
      <c r="G4071" s="53"/>
      <c r="H4071" s="53"/>
      <c r="I4071" s="54"/>
      <c r="J4071" s="50"/>
      <c r="K4071" s="54"/>
      <c r="L4071" s="55"/>
      <c r="M4071" s="75"/>
      <c r="N4071" s="75"/>
      <c r="O4071" s="74"/>
      <c r="P4071" s="74"/>
      <c r="Q4071" s="57">
        <f t="shared" si="1451"/>
        <v>0</v>
      </c>
      <c r="R4071" s="74"/>
      <c r="S4071" s="53">
        <f t="shared" si="1455"/>
        <v>0</v>
      </c>
      <c r="T4071" s="58"/>
      <c r="U4071" s="58"/>
      <c r="V4071" s="53">
        <f t="shared" si="1452"/>
        <v>0</v>
      </c>
      <c r="W4071" s="75"/>
      <c r="X4071" s="76"/>
    </row>
    <row r="4072" spans="1:24" s="77" customFormat="1" ht="15.75" x14ac:dyDescent="0.25">
      <c r="A4072" s="72" t="s">
        <v>304</v>
      </c>
      <c r="B4072" s="44" t="s">
        <v>334</v>
      </c>
      <c r="C4072" s="79" t="s">
        <v>261</v>
      </c>
      <c r="D4072" s="43" t="s">
        <v>262</v>
      </c>
      <c r="E4072" s="53"/>
      <c r="F4072" s="53">
        <f t="shared" si="1456"/>
        <v>0</v>
      </c>
      <c r="G4072" s="53"/>
      <c r="H4072" s="53"/>
      <c r="I4072" s="54"/>
      <c r="J4072" s="50"/>
      <c r="K4072" s="54"/>
      <c r="L4072" s="55"/>
      <c r="M4072" s="75"/>
      <c r="N4072" s="75"/>
      <c r="O4072" s="74"/>
      <c r="P4072" s="74"/>
      <c r="Q4072" s="57">
        <f t="shared" si="1451"/>
        <v>0</v>
      </c>
      <c r="R4072" s="74"/>
      <c r="S4072" s="53">
        <f t="shared" si="1455"/>
        <v>0</v>
      </c>
      <c r="T4072" s="58"/>
      <c r="U4072" s="58"/>
      <c r="V4072" s="53">
        <f t="shared" si="1452"/>
        <v>0</v>
      </c>
      <c r="W4072" s="75"/>
      <c r="X4072" s="76"/>
    </row>
    <row r="4073" spans="1:24" s="77" customFormat="1" ht="47.25" x14ac:dyDescent="0.25">
      <c r="A4073" s="72" t="s">
        <v>304</v>
      </c>
      <c r="B4073" s="44" t="s">
        <v>334</v>
      </c>
      <c r="C4073" s="79" t="s">
        <v>263</v>
      </c>
      <c r="D4073" s="43" t="s">
        <v>264</v>
      </c>
      <c r="E4073" s="53"/>
      <c r="F4073" s="53">
        <f t="shared" si="1456"/>
        <v>0</v>
      </c>
      <c r="G4073" s="53"/>
      <c r="H4073" s="53"/>
      <c r="I4073" s="54"/>
      <c r="J4073" s="50"/>
      <c r="K4073" s="54"/>
      <c r="L4073" s="55"/>
      <c r="M4073" s="75"/>
      <c r="N4073" s="75"/>
      <c r="O4073" s="74"/>
      <c r="P4073" s="74"/>
      <c r="Q4073" s="57">
        <f t="shared" si="1451"/>
        <v>0</v>
      </c>
      <c r="R4073" s="74"/>
      <c r="S4073" s="53">
        <f t="shared" si="1455"/>
        <v>0</v>
      </c>
      <c r="T4073" s="58"/>
      <c r="U4073" s="58"/>
      <c r="V4073" s="53">
        <f t="shared" si="1452"/>
        <v>0</v>
      </c>
      <c r="W4073" s="75"/>
      <c r="X4073" s="76"/>
    </row>
    <row r="4074" spans="1:24" s="77" customFormat="1" ht="15.75" x14ac:dyDescent="0.25">
      <c r="A4074" s="72" t="s">
        <v>304</v>
      </c>
      <c r="B4074" s="44" t="s">
        <v>334</v>
      </c>
      <c r="C4074" s="79" t="s">
        <v>265</v>
      </c>
      <c r="D4074" s="43" t="s">
        <v>266</v>
      </c>
      <c r="E4074" s="53"/>
      <c r="F4074" s="53">
        <f t="shared" si="1456"/>
        <v>0</v>
      </c>
      <c r="G4074" s="53"/>
      <c r="H4074" s="53"/>
      <c r="I4074" s="54"/>
      <c r="J4074" s="50"/>
      <c r="K4074" s="54"/>
      <c r="L4074" s="55"/>
      <c r="M4074" s="75"/>
      <c r="N4074" s="75"/>
      <c r="O4074" s="74"/>
      <c r="P4074" s="74"/>
      <c r="Q4074" s="57">
        <f t="shared" si="1451"/>
        <v>0</v>
      </c>
      <c r="R4074" s="74"/>
      <c r="S4074" s="53">
        <f t="shared" si="1455"/>
        <v>0</v>
      </c>
      <c r="T4074" s="58"/>
      <c r="U4074" s="58"/>
      <c r="V4074" s="53">
        <f t="shared" si="1452"/>
        <v>0</v>
      </c>
      <c r="W4074" s="75"/>
      <c r="X4074" s="76"/>
    </row>
    <row r="4075" spans="1:24" s="77" customFormat="1" ht="31.5" x14ac:dyDescent="0.25">
      <c r="A4075" s="72" t="s">
        <v>304</v>
      </c>
      <c r="B4075" s="44" t="s">
        <v>334</v>
      </c>
      <c r="C4075" s="79" t="s">
        <v>267</v>
      </c>
      <c r="D4075" s="43" t="s">
        <v>268</v>
      </c>
      <c r="E4075" s="53"/>
      <c r="F4075" s="53">
        <f t="shared" si="1456"/>
        <v>0</v>
      </c>
      <c r="G4075" s="53"/>
      <c r="H4075" s="53"/>
      <c r="I4075" s="54"/>
      <c r="J4075" s="50"/>
      <c r="K4075" s="54"/>
      <c r="L4075" s="55"/>
      <c r="M4075" s="75"/>
      <c r="N4075" s="75"/>
      <c r="O4075" s="74"/>
      <c r="P4075" s="74"/>
      <c r="Q4075" s="57">
        <f t="shared" si="1451"/>
        <v>0</v>
      </c>
      <c r="R4075" s="74"/>
      <c r="S4075" s="53">
        <f t="shared" si="1455"/>
        <v>0</v>
      </c>
      <c r="T4075" s="58"/>
      <c r="U4075" s="58"/>
      <c r="V4075" s="53">
        <f t="shared" si="1452"/>
        <v>0</v>
      </c>
      <c r="W4075" s="75"/>
      <c r="X4075" s="76"/>
    </row>
    <row r="4076" spans="1:24" s="77" customFormat="1" ht="15.75" x14ac:dyDescent="0.25">
      <c r="A4076" s="72" t="s">
        <v>304</v>
      </c>
      <c r="B4076" s="44" t="s">
        <v>334</v>
      </c>
      <c r="C4076" s="79" t="s">
        <v>269</v>
      </c>
      <c r="D4076" s="43" t="s">
        <v>270</v>
      </c>
      <c r="E4076" s="53"/>
      <c r="F4076" s="53">
        <f t="shared" si="1456"/>
        <v>0</v>
      </c>
      <c r="G4076" s="53"/>
      <c r="H4076" s="53"/>
      <c r="I4076" s="54"/>
      <c r="J4076" s="50"/>
      <c r="K4076" s="54"/>
      <c r="L4076" s="55"/>
      <c r="M4076" s="75"/>
      <c r="N4076" s="75"/>
      <c r="O4076" s="74"/>
      <c r="P4076" s="74"/>
      <c r="Q4076" s="57">
        <f t="shared" si="1451"/>
        <v>0</v>
      </c>
      <c r="R4076" s="74"/>
      <c r="S4076" s="53">
        <f t="shared" si="1455"/>
        <v>0</v>
      </c>
      <c r="T4076" s="58"/>
      <c r="U4076" s="58"/>
      <c r="V4076" s="53">
        <f t="shared" si="1452"/>
        <v>0</v>
      </c>
      <c r="W4076" s="75"/>
      <c r="X4076" s="76"/>
    </row>
    <row r="4077" spans="1:24" s="77" customFormat="1" ht="31.5" x14ac:dyDescent="0.25">
      <c r="A4077" s="72" t="s">
        <v>304</v>
      </c>
      <c r="B4077" s="44" t="s">
        <v>334</v>
      </c>
      <c r="C4077" s="79" t="s">
        <v>271</v>
      </c>
      <c r="D4077" s="43" t="s">
        <v>272</v>
      </c>
      <c r="E4077" s="53"/>
      <c r="F4077" s="53">
        <f t="shared" si="1456"/>
        <v>0</v>
      </c>
      <c r="G4077" s="53"/>
      <c r="H4077" s="53"/>
      <c r="I4077" s="54"/>
      <c r="J4077" s="50"/>
      <c r="K4077" s="54"/>
      <c r="L4077" s="55"/>
      <c r="M4077" s="75"/>
      <c r="N4077" s="75"/>
      <c r="O4077" s="74"/>
      <c r="P4077" s="74"/>
      <c r="Q4077" s="57">
        <f t="shared" si="1451"/>
        <v>0</v>
      </c>
      <c r="R4077" s="74"/>
      <c r="S4077" s="53">
        <f t="shared" si="1455"/>
        <v>0</v>
      </c>
      <c r="T4077" s="58"/>
      <c r="U4077" s="58"/>
      <c r="V4077" s="53">
        <f t="shared" si="1452"/>
        <v>0</v>
      </c>
      <c r="W4077" s="75"/>
      <c r="X4077" s="76"/>
    </row>
    <row r="4078" spans="1:24" s="77" customFormat="1" ht="15.75" x14ac:dyDescent="0.25">
      <c r="A4078" s="72" t="s">
        <v>304</v>
      </c>
      <c r="B4078" s="44" t="s">
        <v>334</v>
      </c>
      <c r="C4078" s="79" t="s">
        <v>273</v>
      </c>
      <c r="D4078" s="43" t="s">
        <v>274</v>
      </c>
      <c r="E4078" s="53"/>
      <c r="F4078" s="53">
        <f t="shared" si="1456"/>
        <v>0</v>
      </c>
      <c r="G4078" s="53"/>
      <c r="H4078" s="53"/>
      <c r="I4078" s="54"/>
      <c r="J4078" s="50"/>
      <c r="K4078" s="54"/>
      <c r="L4078" s="55"/>
      <c r="M4078" s="75"/>
      <c r="N4078" s="75"/>
      <c r="O4078" s="74"/>
      <c r="P4078" s="74"/>
      <c r="Q4078" s="57">
        <f t="shared" si="1451"/>
        <v>0</v>
      </c>
      <c r="R4078" s="74"/>
      <c r="S4078" s="53">
        <f t="shared" si="1455"/>
        <v>0</v>
      </c>
      <c r="T4078" s="58"/>
      <c r="U4078" s="58"/>
      <c r="V4078" s="53">
        <f t="shared" si="1452"/>
        <v>0</v>
      </c>
      <c r="W4078" s="75"/>
      <c r="X4078" s="76"/>
    </row>
    <row r="4079" spans="1:24" s="77" customFormat="1" ht="31.5" x14ac:dyDescent="0.25">
      <c r="A4079" s="72" t="s">
        <v>304</v>
      </c>
      <c r="B4079" s="44" t="s">
        <v>334</v>
      </c>
      <c r="C4079" s="79" t="s">
        <v>275</v>
      </c>
      <c r="D4079" s="43" t="s">
        <v>276</v>
      </c>
      <c r="E4079" s="74"/>
      <c r="F4079" s="74"/>
      <c r="G4079" s="74"/>
      <c r="H4079" s="74"/>
      <c r="I4079" s="54"/>
      <c r="J4079" s="50"/>
      <c r="K4079" s="54"/>
      <c r="L4079" s="55"/>
      <c r="M4079" s="75"/>
      <c r="N4079" s="75"/>
      <c r="O4079" s="74"/>
      <c r="P4079" s="74"/>
      <c r="Q4079" s="57">
        <f t="shared" si="1451"/>
        <v>0</v>
      </c>
      <c r="R4079" s="74"/>
      <c r="S4079" s="53">
        <f t="shared" si="1455"/>
        <v>0</v>
      </c>
      <c r="T4079" s="58"/>
      <c r="U4079" s="58"/>
      <c r="V4079" s="53">
        <f t="shared" si="1452"/>
        <v>0</v>
      </c>
      <c r="W4079" s="75"/>
      <c r="X4079" s="76"/>
    </row>
    <row r="4080" spans="1:24" s="77" customFormat="1" ht="15.75" x14ac:dyDescent="0.25">
      <c r="A4080" s="72" t="s">
        <v>304</v>
      </c>
      <c r="B4080" s="44" t="s">
        <v>334</v>
      </c>
      <c r="C4080" s="37" t="s">
        <v>352</v>
      </c>
      <c r="D4080" s="43" t="s">
        <v>350</v>
      </c>
      <c r="E4080" s="74"/>
      <c r="F4080" s="74"/>
      <c r="G4080" s="74"/>
      <c r="H4080" s="74"/>
      <c r="I4080" s="54"/>
      <c r="J4080" s="50"/>
      <c r="K4080" s="54"/>
      <c r="L4080" s="55"/>
      <c r="M4080" s="75"/>
      <c r="N4080" s="75"/>
      <c r="O4080" s="74"/>
      <c r="P4080" s="74"/>
      <c r="Q4080" s="57"/>
      <c r="R4080" s="74"/>
      <c r="S4080" s="53"/>
      <c r="T4080" s="58"/>
      <c r="U4080" s="58"/>
      <c r="V4080" s="53"/>
      <c r="W4080" s="75"/>
      <c r="X4080" s="76"/>
    </row>
    <row r="4081" spans="1:27" s="77" customFormat="1" ht="15.75" x14ac:dyDescent="0.25">
      <c r="A4081" s="72" t="s">
        <v>304</v>
      </c>
      <c r="B4081" s="44" t="s">
        <v>334</v>
      </c>
      <c r="C4081" s="37" t="s">
        <v>353</v>
      </c>
      <c r="D4081" s="38" t="s">
        <v>354</v>
      </c>
      <c r="E4081" s="53"/>
      <c r="F4081" s="99">
        <f>E4081/12*1</f>
        <v>0</v>
      </c>
      <c r="G4081" s="53"/>
      <c r="H4081" s="53"/>
      <c r="I4081" s="54"/>
      <c r="J4081" s="50"/>
      <c r="K4081" s="54"/>
      <c r="L4081" s="55"/>
      <c r="M4081" s="75"/>
      <c r="N4081" s="75"/>
      <c r="O4081" s="74"/>
      <c r="P4081" s="74"/>
      <c r="Q4081" s="57">
        <f>O4081-P4081</f>
        <v>0</v>
      </c>
      <c r="R4081" s="74"/>
      <c r="S4081" s="53">
        <f>ROUND(R4081/12*3,0)</f>
        <v>0</v>
      </c>
      <c r="T4081" s="58"/>
      <c r="U4081" s="58"/>
      <c r="V4081" s="53">
        <f>T4081-U4081</f>
        <v>0</v>
      </c>
      <c r="W4081" s="75"/>
      <c r="X4081" s="76"/>
    </row>
    <row r="4082" spans="1:27" s="77" customFormat="1" ht="15.75" x14ac:dyDescent="0.25">
      <c r="A4082" s="72" t="s">
        <v>304</v>
      </c>
      <c r="B4082" s="44" t="s">
        <v>334</v>
      </c>
      <c r="C4082" s="37" t="s">
        <v>359</v>
      </c>
      <c r="D4082" s="43" t="s">
        <v>318</v>
      </c>
      <c r="E4082" s="122"/>
      <c r="F4082" s="99">
        <f>E4082/12*1</f>
        <v>0</v>
      </c>
      <c r="G4082" s="53"/>
      <c r="H4082" s="53"/>
      <c r="I4082" s="54"/>
      <c r="J4082" s="50"/>
      <c r="K4082" s="54"/>
      <c r="L4082" s="55"/>
      <c r="M4082" s="75"/>
      <c r="N4082" s="75"/>
      <c r="O4082" s="74"/>
      <c r="P4082" s="74"/>
      <c r="Q4082" s="57"/>
      <c r="R4082" s="74"/>
      <c r="S4082" s="53"/>
      <c r="T4082" s="58"/>
      <c r="U4082" s="58"/>
      <c r="V4082" s="53"/>
      <c r="W4082" s="75"/>
      <c r="X4082" s="76"/>
    </row>
    <row r="4083" spans="1:27" s="77" customFormat="1" ht="15.75" x14ac:dyDescent="0.25">
      <c r="A4083" s="72" t="s">
        <v>304</v>
      </c>
      <c r="B4083" s="44" t="s">
        <v>334</v>
      </c>
      <c r="C4083" s="37" t="s">
        <v>379</v>
      </c>
      <c r="D4083" s="39" t="s">
        <v>360</v>
      </c>
      <c r="E4083" s="53"/>
      <c r="F4083" s="99">
        <f>E4083/12*1</f>
        <v>0</v>
      </c>
      <c r="G4083" s="53"/>
      <c r="H4083" s="53"/>
      <c r="I4083" s="54"/>
      <c r="J4083" s="50"/>
      <c r="K4083" s="54"/>
      <c r="L4083" s="55"/>
      <c r="M4083" s="75"/>
      <c r="N4083" s="75"/>
      <c r="O4083" s="74"/>
      <c r="P4083" s="74"/>
      <c r="Q4083" s="57"/>
      <c r="R4083" s="74"/>
      <c r="S4083" s="53"/>
      <c r="T4083" s="58"/>
      <c r="U4083" s="58"/>
      <c r="V4083" s="53"/>
      <c r="W4083" s="75"/>
      <c r="X4083" s="76"/>
    </row>
    <row r="4084" spans="1:27" s="77" customFormat="1" ht="15.75" x14ac:dyDescent="0.25">
      <c r="A4084" s="72" t="s">
        <v>304</v>
      </c>
      <c r="B4084" s="44" t="s">
        <v>334</v>
      </c>
      <c r="C4084" s="98" t="s">
        <v>386</v>
      </c>
      <c r="D4084" s="117" t="s">
        <v>387</v>
      </c>
      <c r="E4084" s="53">
        <v>26564</v>
      </c>
      <c r="F4084" s="53">
        <v>26564</v>
      </c>
      <c r="G4084" s="53">
        <v>26564</v>
      </c>
      <c r="H4084" s="53">
        <v>26564</v>
      </c>
      <c r="I4084" s="119">
        <f>G4084-F4084</f>
        <v>0</v>
      </c>
      <c r="J4084" s="55">
        <f>ROUND(I4084/F4084*100,2)</f>
        <v>0</v>
      </c>
      <c r="K4084" s="54">
        <f>G4084-F4084</f>
        <v>0</v>
      </c>
      <c r="L4084" s="55">
        <f>ROUND(K4084*100/-F4084,2)</f>
        <v>0</v>
      </c>
      <c r="M4084" s="75"/>
      <c r="N4084" s="75"/>
      <c r="O4084" s="74"/>
      <c r="P4084" s="74"/>
      <c r="Q4084" s="57"/>
      <c r="R4084" s="74"/>
      <c r="S4084" s="53"/>
      <c r="T4084" s="58"/>
      <c r="U4084" s="58"/>
      <c r="V4084" s="53"/>
      <c r="W4084" s="75"/>
      <c r="X4084" s="76"/>
    </row>
    <row r="4085" spans="1:27" s="77" customFormat="1" ht="30" x14ac:dyDescent="0.25">
      <c r="A4085" s="189" t="s">
        <v>394</v>
      </c>
      <c r="B4085" s="100" t="s">
        <v>335</v>
      </c>
      <c r="C4085" s="108" t="s">
        <v>102</v>
      </c>
      <c r="D4085" s="102" t="s">
        <v>21</v>
      </c>
      <c r="E4085" s="109">
        <f>E4086+E4125</f>
        <v>21132577</v>
      </c>
      <c r="F4085" s="109">
        <f>F4086+F4125</f>
        <v>11574007.33</v>
      </c>
      <c r="G4085" s="109">
        <f>G4086+G4125</f>
        <v>12356097.800000001</v>
      </c>
      <c r="H4085" s="109">
        <f>H4086+H4125</f>
        <v>11534391</v>
      </c>
      <c r="I4085" s="127">
        <f>I4086+I4125</f>
        <v>835484.99999999988</v>
      </c>
      <c r="J4085" s="104">
        <f>ROUND(I4085/F4085*100,2)</f>
        <v>7.22</v>
      </c>
      <c r="K4085" s="127">
        <f>K4086+K4125</f>
        <v>-65455.53</v>
      </c>
      <c r="L4085" s="106">
        <f>ROUND(K4085*100/-F4085,2)</f>
        <v>0.56999999999999995</v>
      </c>
      <c r="M4085" s="109">
        <f t="shared" ref="M4085:V4085" si="1457">M4086+M4125</f>
        <v>1384928</v>
      </c>
      <c r="N4085" s="109">
        <f t="shared" si="1457"/>
        <v>807874.65999999992</v>
      </c>
      <c r="O4085" s="109">
        <f t="shared" si="1457"/>
        <v>839683</v>
      </c>
      <c r="P4085" s="109">
        <f t="shared" si="1457"/>
        <v>788422</v>
      </c>
      <c r="Q4085" s="127">
        <f t="shared" si="1457"/>
        <v>51261</v>
      </c>
      <c r="R4085" s="109">
        <f t="shared" si="1457"/>
        <v>5960</v>
      </c>
      <c r="S4085" s="103">
        <f t="shared" si="1457"/>
        <v>3481</v>
      </c>
      <c r="T4085" s="138">
        <f t="shared" si="1457"/>
        <v>3867</v>
      </c>
      <c r="U4085" s="138">
        <f t="shared" si="1457"/>
        <v>3566</v>
      </c>
      <c r="V4085" s="103">
        <f t="shared" si="1457"/>
        <v>301</v>
      </c>
      <c r="W4085" s="107">
        <v>532</v>
      </c>
      <c r="X4085" s="80"/>
    </row>
    <row r="4086" spans="1:27" s="77" customFormat="1" ht="30" x14ac:dyDescent="0.25">
      <c r="A4086" s="155" t="s">
        <v>394</v>
      </c>
      <c r="B4086" s="21">
        <v>1</v>
      </c>
      <c r="C4086" s="73" t="s">
        <v>102</v>
      </c>
      <c r="D4086" s="27" t="s">
        <v>22</v>
      </c>
      <c r="E4086" s="52">
        <f>E4087+E4093+E4107</f>
        <v>17442184</v>
      </c>
      <c r="F4086" s="52">
        <f>F4087+F4093+F4107</f>
        <v>10182170</v>
      </c>
      <c r="G4086" s="52">
        <f>G4087+G4093+G4107</f>
        <v>10940285.130000001</v>
      </c>
      <c r="H4086" s="52">
        <f>H4087+H4093+H4107</f>
        <v>10154529</v>
      </c>
      <c r="I4086" s="124">
        <f>I4087+I4093+I4107</f>
        <v>800114.30999999994</v>
      </c>
      <c r="J4086" s="50">
        <f>ROUND(I4086/F4086*100,2)</f>
        <v>7.86</v>
      </c>
      <c r="K4086" s="124">
        <f>K4087+K4093+K4107</f>
        <v>-54060.18</v>
      </c>
      <c r="L4086" s="71">
        <f>ROUND(K4086*100/-F4086,2)</f>
        <v>0.53</v>
      </c>
      <c r="M4086" s="49">
        <v>1376683</v>
      </c>
      <c r="N4086" s="49">
        <f>ROUND(M4086/12*7,2)</f>
        <v>803065.08</v>
      </c>
      <c r="O4086" s="52">
        <f t="shared" ref="O4086:V4086" si="1458">O4087+O4093+O4107</f>
        <v>827617</v>
      </c>
      <c r="P4086" s="52">
        <f t="shared" si="1458"/>
        <v>779346</v>
      </c>
      <c r="Q4086" s="124">
        <f t="shared" si="1458"/>
        <v>48271</v>
      </c>
      <c r="R4086" s="52">
        <f t="shared" si="1458"/>
        <v>5799</v>
      </c>
      <c r="S4086" s="52">
        <f t="shared" si="1458"/>
        <v>3387</v>
      </c>
      <c r="T4086" s="141">
        <f t="shared" si="1458"/>
        <v>3737</v>
      </c>
      <c r="U4086" s="141">
        <f t="shared" si="1458"/>
        <v>3449</v>
      </c>
      <c r="V4086" s="49">
        <f t="shared" si="1458"/>
        <v>288</v>
      </c>
      <c r="W4086" s="83"/>
      <c r="X4086" s="82"/>
    </row>
    <row r="4087" spans="1:27" s="77" customFormat="1" ht="30" x14ac:dyDescent="0.25">
      <c r="A4087" s="155" t="s">
        <v>394</v>
      </c>
      <c r="B4087" s="33" t="s">
        <v>329</v>
      </c>
      <c r="C4087" s="73" t="s">
        <v>102</v>
      </c>
      <c r="D4087" s="32" t="s">
        <v>23</v>
      </c>
      <c r="E4087" s="83">
        <f t="shared" ref="E4087:L4087" si="1459">SUM(E4088:E4092)</f>
        <v>1420667</v>
      </c>
      <c r="F4087" s="83">
        <f t="shared" si="1459"/>
        <v>828723</v>
      </c>
      <c r="G4087" s="83">
        <f t="shared" si="1459"/>
        <v>828723</v>
      </c>
      <c r="H4087" s="83">
        <f t="shared" si="1459"/>
        <v>828723</v>
      </c>
      <c r="I4087" s="128">
        <f t="shared" si="1459"/>
        <v>0</v>
      </c>
      <c r="J4087" s="128">
        <f t="shared" si="1459"/>
        <v>0</v>
      </c>
      <c r="K4087" s="128">
        <f t="shared" si="1459"/>
        <v>0</v>
      </c>
      <c r="L4087" s="49">
        <f t="shared" si="1459"/>
        <v>0</v>
      </c>
      <c r="M4087" s="83"/>
      <c r="N4087" s="83"/>
      <c r="O4087" s="52">
        <f t="shared" ref="O4087:V4087" si="1460">SUM(O4088:O4092)</f>
        <v>0</v>
      </c>
      <c r="P4087" s="52">
        <f t="shared" si="1460"/>
        <v>0</v>
      </c>
      <c r="Q4087" s="124">
        <f t="shared" si="1460"/>
        <v>0</v>
      </c>
      <c r="R4087" s="52">
        <f t="shared" si="1460"/>
        <v>0</v>
      </c>
      <c r="S4087" s="52">
        <f t="shared" si="1460"/>
        <v>0</v>
      </c>
      <c r="T4087" s="139">
        <f t="shared" si="1460"/>
        <v>0</v>
      </c>
      <c r="U4087" s="141">
        <f t="shared" si="1460"/>
        <v>0</v>
      </c>
      <c r="V4087" s="49">
        <f t="shared" si="1460"/>
        <v>0</v>
      </c>
      <c r="W4087" s="83"/>
      <c r="X4087" s="82"/>
    </row>
    <row r="4088" spans="1:27" s="77" customFormat="1" ht="30" x14ac:dyDescent="0.25">
      <c r="A4088" s="155" t="s">
        <v>394</v>
      </c>
      <c r="B4088" s="33" t="s">
        <v>329</v>
      </c>
      <c r="C4088" s="73" t="s">
        <v>73</v>
      </c>
      <c r="D4088" s="34" t="s">
        <v>106</v>
      </c>
      <c r="E4088" s="53"/>
      <c r="F4088" s="99"/>
      <c r="G4088" s="53"/>
      <c r="H4088" s="99"/>
      <c r="I4088" s="54"/>
      <c r="J4088" s="50"/>
      <c r="K4088" s="54"/>
      <c r="L4088" s="55"/>
      <c r="M4088" s="74"/>
      <c r="N4088" s="74"/>
      <c r="O4088" s="74"/>
      <c r="P4088" s="74"/>
      <c r="Q4088" s="57">
        <f>O4088-P4088</f>
        <v>0</v>
      </c>
      <c r="R4088" s="74"/>
      <c r="S4088" s="53">
        <f>ROUND(R4088/12*3,0)</f>
        <v>0</v>
      </c>
      <c r="T4088" s="58"/>
      <c r="U4088" s="58"/>
      <c r="V4088" s="53">
        <f>T4088-U4088</f>
        <v>0</v>
      </c>
      <c r="W4088" s="74"/>
      <c r="X4088" s="76"/>
      <c r="Z4088" s="176"/>
      <c r="AA4088" s="176"/>
    </row>
    <row r="4089" spans="1:27" s="77" customFormat="1" ht="30" x14ac:dyDescent="0.25">
      <c r="A4089" s="155" t="s">
        <v>394</v>
      </c>
      <c r="B4089" s="33" t="s">
        <v>329</v>
      </c>
      <c r="C4089" s="73" t="s">
        <v>74</v>
      </c>
      <c r="D4089" s="116" t="s">
        <v>104</v>
      </c>
      <c r="E4089" s="53">
        <v>1372722</v>
      </c>
      <c r="F4089" s="53">
        <f>114394*7</f>
        <v>800758</v>
      </c>
      <c r="G4089" s="53">
        <f>114394*7</f>
        <v>800758</v>
      </c>
      <c r="H4089" s="53">
        <f>114394*7</f>
        <v>800758</v>
      </c>
      <c r="I4089" s="119"/>
      <c r="J4089" s="55"/>
      <c r="K4089" s="54"/>
      <c r="L4089" s="55"/>
      <c r="M4089" s="75"/>
      <c r="N4089" s="75"/>
      <c r="O4089" s="74"/>
      <c r="P4089" s="74"/>
      <c r="Q4089" s="57">
        <f>O4089-P4089</f>
        <v>0</v>
      </c>
      <c r="R4089" s="74"/>
      <c r="S4089" s="53">
        <f>ROUND(R4089/12*3,0)</f>
        <v>0</v>
      </c>
      <c r="T4089" s="53"/>
      <c r="U4089" s="53"/>
      <c r="V4089" s="53">
        <f>T4089-U4089</f>
        <v>0</v>
      </c>
      <c r="W4089" s="75"/>
      <c r="X4089" s="76"/>
    </row>
    <row r="4090" spans="1:27" s="77" customFormat="1" ht="30" x14ac:dyDescent="0.25">
      <c r="A4090" s="155" t="s">
        <v>394</v>
      </c>
      <c r="B4090" s="33" t="s">
        <v>329</v>
      </c>
      <c r="C4090" s="73" t="s">
        <v>74</v>
      </c>
      <c r="D4090" s="116" t="s">
        <v>105</v>
      </c>
      <c r="E4090" s="53">
        <v>47945</v>
      </c>
      <c r="F4090" s="53">
        <f>3995*7</f>
        <v>27965</v>
      </c>
      <c r="G4090" s="53">
        <f>3995*7</f>
        <v>27965</v>
      </c>
      <c r="H4090" s="53">
        <f>3995*7</f>
        <v>27965</v>
      </c>
      <c r="I4090" s="119"/>
      <c r="J4090" s="55"/>
      <c r="K4090" s="54"/>
      <c r="L4090" s="55"/>
      <c r="M4090" s="75"/>
      <c r="N4090" s="75"/>
      <c r="O4090" s="74"/>
      <c r="P4090" s="74"/>
      <c r="Q4090" s="57">
        <f>O4090-P4090</f>
        <v>0</v>
      </c>
      <c r="R4090" s="74"/>
      <c r="S4090" s="53">
        <f>ROUND(R4090/12*3,0)</f>
        <v>0</v>
      </c>
      <c r="T4090" s="53"/>
      <c r="U4090" s="53"/>
      <c r="V4090" s="53">
        <f>T4090-U4090</f>
        <v>0</v>
      </c>
      <c r="W4090" s="75"/>
      <c r="X4090" s="76"/>
    </row>
    <row r="4091" spans="1:27" s="77" customFormat="1" ht="30" x14ac:dyDescent="0.25">
      <c r="A4091" s="155" t="s">
        <v>394</v>
      </c>
      <c r="B4091" s="33" t="s">
        <v>329</v>
      </c>
      <c r="C4091" s="73" t="s">
        <v>75</v>
      </c>
      <c r="D4091" s="34" t="s">
        <v>107</v>
      </c>
      <c r="E4091" s="74"/>
      <c r="F4091" s="53"/>
      <c r="G4091" s="74"/>
      <c r="H4091" s="74"/>
      <c r="I4091" s="54"/>
      <c r="J4091" s="50"/>
      <c r="K4091" s="54"/>
      <c r="L4091" s="55"/>
      <c r="M4091" s="75"/>
      <c r="N4091" s="75"/>
      <c r="O4091" s="74"/>
      <c r="P4091" s="74"/>
      <c r="Q4091" s="57">
        <f>O4091-P4091</f>
        <v>0</v>
      </c>
      <c r="R4091" s="74"/>
      <c r="S4091" s="53">
        <f>ROUND(R4091/12*3,0)</f>
        <v>0</v>
      </c>
      <c r="T4091" s="53"/>
      <c r="U4091" s="53"/>
      <c r="V4091" s="53">
        <f>T4091-U4091</f>
        <v>0</v>
      </c>
      <c r="W4091" s="75"/>
      <c r="X4091" s="76"/>
    </row>
    <row r="4092" spans="1:27" s="81" customFormat="1" ht="29.25" customHeight="1" x14ac:dyDescent="0.25">
      <c r="A4092" s="155" t="s">
        <v>394</v>
      </c>
      <c r="B4092" s="33" t="s">
        <v>329</v>
      </c>
      <c r="C4092" s="73" t="s">
        <v>76</v>
      </c>
      <c r="D4092" s="34" t="s">
        <v>108</v>
      </c>
      <c r="E4092" s="74"/>
      <c r="F4092" s="53"/>
      <c r="G4092" s="74"/>
      <c r="H4092" s="74"/>
      <c r="I4092" s="119"/>
      <c r="J4092" s="50"/>
      <c r="K4092" s="119"/>
      <c r="L4092" s="55"/>
      <c r="M4092" s="75"/>
      <c r="N4092" s="75"/>
      <c r="O4092" s="74"/>
      <c r="P4092" s="74"/>
      <c r="Q4092" s="59">
        <f>O4092-P4092</f>
        <v>0</v>
      </c>
      <c r="R4092" s="74"/>
      <c r="S4092" s="53">
        <f>ROUND(R4092/12*3,0)</f>
        <v>0</v>
      </c>
      <c r="T4092" s="53"/>
      <c r="U4092" s="53"/>
      <c r="V4092" s="53">
        <f>T4092-U4092</f>
        <v>0</v>
      </c>
      <c r="W4092" s="75"/>
      <c r="X4092" s="76"/>
    </row>
    <row r="4093" spans="1:27" s="81" customFormat="1" ht="26.25" customHeight="1" x14ac:dyDescent="0.25">
      <c r="A4093" s="155" t="s">
        <v>394</v>
      </c>
      <c r="B4093" s="22" t="s">
        <v>330</v>
      </c>
      <c r="C4093" s="36"/>
      <c r="D4093" s="32" t="s">
        <v>24</v>
      </c>
      <c r="E4093" s="61">
        <f>SUM(E4094:E4106)</f>
        <v>15584532</v>
      </c>
      <c r="F4093" s="61">
        <f>SUM(F4094:F4106)</f>
        <v>9090977</v>
      </c>
      <c r="G4093" s="61">
        <f>SUM(G4094:G4106)</f>
        <v>9784598</v>
      </c>
      <c r="H4093" s="61">
        <f>SUM(H4094:H4106)</f>
        <v>9031606</v>
      </c>
      <c r="I4093" s="61">
        <f>SUM(I4094:I4106)</f>
        <v>743057.91999999993</v>
      </c>
      <c r="J4093" s="55">
        <f>ROUND(I4093/F4093*100,2)</f>
        <v>8.17</v>
      </c>
      <c r="K4093" s="61">
        <f>SUM(K4094:K4106)</f>
        <v>-49436.92</v>
      </c>
      <c r="L4093" s="55">
        <f>ROUND(K4093*100/-F4093,2)</f>
        <v>0.54</v>
      </c>
      <c r="M4093" s="61"/>
      <c r="N4093" s="61"/>
      <c r="O4093" s="61">
        <f t="shared" ref="O4093:V4093" si="1461">SUM(O4094:O4106)</f>
        <v>824577</v>
      </c>
      <c r="P4093" s="61">
        <f t="shared" si="1461"/>
        <v>776306</v>
      </c>
      <c r="Q4093" s="61">
        <f t="shared" si="1461"/>
        <v>48271</v>
      </c>
      <c r="R4093" s="61">
        <f t="shared" si="1461"/>
        <v>5789</v>
      </c>
      <c r="S4093" s="61">
        <f t="shared" si="1461"/>
        <v>3377</v>
      </c>
      <c r="T4093" s="61">
        <f t="shared" si="1461"/>
        <v>3716</v>
      </c>
      <c r="U4093" s="61">
        <f t="shared" si="1461"/>
        <v>3428</v>
      </c>
      <c r="V4093" s="61">
        <f t="shared" si="1461"/>
        <v>288</v>
      </c>
      <c r="W4093" s="68"/>
      <c r="X4093" s="76"/>
    </row>
    <row r="4094" spans="1:27" s="81" customFormat="1" ht="22.5" customHeight="1" x14ac:dyDescent="0.25">
      <c r="A4094" s="155" t="s">
        <v>394</v>
      </c>
      <c r="B4094" s="33" t="s">
        <v>330</v>
      </c>
      <c r="C4094" s="79" t="s">
        <v>25</v>
      </c>
      <c r="D4094" s="34" t="s">
        <v>54</v>
      </c>
      <c r="E4094" s="74"/>
      <c r="F4094" s="74"/>
      <c r="G4094" s="74"/>
      <c r="H4094" s="74"/>
      <c r="I4094" s="119"/>
      <c r="J4094" s="55"/>
      <c r="K4094" s="119"/>
      <c r="L4094" s="55"/>
      <c r="M4094" s="75"/>
      <c r="N4094" s="75"/>
      <c r="O4094" s="74"/>
      <c r="P4094" s="74"/>
      <c r="Q4094" s="59">
        <f t="shared" ref="Q4094:Q4106" si="1462">O4094-P4094</f>
        <v>0</v>
      </c>
      <c r="R4094" s="74"/>
      <c r="S4094" s="53">
        <f>ROUND(R4094/12*3,0)</f>
        <v>0</v>
      </c>
      <c r="T4094" s="53"/>
      <c r="U4094" s="53"/>
      <c r="V4094" s="53">
        <f t="shared" ref="V4094:V4106" si="1463">T4094-U4094</f>
        <v>0</v>
      </c>
      <c r="W4094" s="75"/>
      <c r="X4094" s="76"/>
    </row>
    <row r="4095" spans="1:27" s="77" customFormat="1" ht="30" x14ac:dyDescent="0.25">
      <c r="A4095" s="155" t="s">
        <v>394</v>
      </c>
      <c r="B4095" s="33" t="s">
        <v>330</v>
      </c>
      <c r="C4095" s="79" t="s">
        <v>26</v>
      </c>
      <c r="D4095" s="34" t="s">
        <v>27</v>
      </c>
      <c r="E4095" s="53">
        <v>725154</v>
      </c>
      <c r="F4095" s="53">
        <f>ROUND(E4095/12*7,2)</f>
        <v>423006.5</v>
      </c>
      <c r="G4095" s="99">
        <v>548479</v>
      </c>
      <c r="H4095" s="99">
        <v>415974</v>
      </c>
      <c r="I4095" s="119">
        <f t="shared" ref="I4095" si="1464">G4095-F4095</f>
        <v>125472.5</v>
      </c>
      <c r="J4095" s="55">
        <f t="shared" ref="J4095" si="1465">ROUND(I4095/F4095*100,2)</f>
        <v>29.66</v>
      </c>
      <c r="K4095" s="54"/>
      <c r="L4095" s="55"/>
      <c r="M4095" s="75"/>
      <c r="N4095" s="75"/>
      <c r="O4095" s="74">
        <v>50634</v>
      </c>
      <c r="P4095" s="74">
        <v>37449</v>
      </c>
      <c r="Q4095" s="57">
        <f t="shared" si="1462"/>
        <v>13185</v>
      </c>
      <c r="R4095" s="75">
        <v>1100</v>
      </c>
      <c r="S4095" s="53">
        <f>ROUND(R4095/12*7,0)</f>
        <v>642</v>
      </c>
      <c r="T4095" s="58">
        <v>832</v>
      </c>
      <c r="U4095" s="58">
        <v>631</v>
      </c>
      <c r="V4095" s="53">
        <f t="shared" si="1463"/>
        <v>201</v>
      </c>
      <c r="W4095" s="75"/>
      <c r="X4095" s="76"/>
    </row>
    <row r="4096" spans="1:27" s="77" customFormat="1" ht="31.5" x14ac:dyDescent="0.25">
      <c r="A4096" s="155" t="s">
        <v>394</v>
      </c>
      <c r="B4096" s="33" t="s">
        <v>330</v>
      </c>
      <c r="C4096" s="79" t="s">
        <v>28</v>
      </c>
      <c r="D4096" s="34" t="s">
        <v>29</v>
      </c>
      <c r="E4096" s="74"/>
      <c r="F4096" s="74"/>
      <c r="G4096" s="74"/>
      <c r="H4096" s="74"/>
      <c r="I4096" s="54"/>
      <c r="J4096" s="50"/>
      <c r="K4096" s="54"/>
      <c r="L4096" s="55"/>
      <c r="M4096" s="75"/>
      <c r="N4096" s="75"/>
      <c r="O4096" s="74"/>
      <c r="P4096" s="74"/>
      <c r="Q4096" s="57">
        <f t="shared" si="1462"/>
        <v>0</v>
      </c>
      <c r="R4096" s="74"/>
      <c r="S4096" s="53">
        <f>ROUND(R4096/12*3,0)</f>
        <v>0</v>
      </c>
      <c r="T4096" s="58"/>
      <c r="U4096" s="58"/>
      <c r="V4096" s="53">
        <f t="shared" si="1463"/>
        <v>0</v>
      </c>
      <c r="W4096" s="75"/>
      <c r="X4096" s="76"/>
    </row>
    <row r="4097" spans="1:28" s="77" customFormat="1" ht="30" x14ac:dyDescent="0.25">
      <c r="A4097" s="155" t="s">
        <v>394</v>
      </c>
      <c r="B4097" s="33" t="s">
        <v>330</v>
      </c>
      <c r="C4097" s="79" t="s">
        <v>56</v>
      </c>
      <c r="D4097" s="34" t="s">
        <v>53</v>
      </c>
      <c r="E4097" s="74"/>
      <c r="F4097" s="74"/>
      <c r="G4097" s="74"/>
      <c r="H4097" s="74"/>
      <c r="I4097" s="54"/>
      <c r="J4097" s="50"/>
      <c r="K4097" s="54"/>
      <c r="L4097" s="55"/>
      <c r="M4097" s="75"/>
      <c r="N4097" s="75"/>
      <c r="O4097" s="74"/>
      <c r="P4097" s="74"/>
      <c r="Q4097" s="57">
        <f t="shared" si="1462"/>
        <v>0</v>
      </c>
      <c r="R4097" s="74"/>
      <c r="S4097" s="53">
        <f>ROUND(R4097/12*3,0)</f>
        <v>0</v>
      </c>
      <c r="T4097" s="58"/>
      <c r="U4097" s="58"/>
      <c r="V4097" s="53">
        <f t="shared" si="1463"/>
        <v>0</v>
      </c>
      <c r="W4097" s="75"/>
      <c r="X4097" s="76"/>
    </row>
    <row r="4098" spans="1:28" s="77" customFormat="1" ht="30" x14ac:dyDescent="0.25">
      <c r="A4098" s="155" t="s">
        <v>394</v>
      </c>
      <c r="B4098" s="33" t="s">
        <v>330</v>
      </c>
      <c r="C4098" s="79" t="s">
        <v>57</v>
      </c>
      <c r="D4098" s="34" t="s">
        <v>68</v>
      </c>
      <c r="E4098" s="74"/>
      <c r="F4098" s="74"/>
      <c r="G4098" s="74"/>
      <c r="H4098" s="74"/>
      <c r="I4098" s="54"/>
      <c r="J4098" s="50"/>
      <c r="K4098" s="54"/>
      <c r="L4098" s="55"/>
      <c r="M4098" s="75"/>
      <c r="N4098" s="75"/>
      <c r="O4098" s="74"/>
      <c r="P4098" s="74"/>
      <c r="Q4098" s="57">
        <f t="shared" si="1462"/>
        <v>0</v>
      </c>
      <c r="R4098" s="75"/>
      <c r="S4098" s="53">
        <f>ROUND(R4098/12*3,0)</f>
        <v>0</v>
      </c>
      <c r="T4098" s="58"/>
      <c r="U4098" s="58"/>
      <c r="V4098" s="53">
        <f t="shared" si="1463"/>
        <v>0</v>
      </c>
      <c r="W4098" s="75"/>
      <c r="X4098" s="76"/>
    </row>
    <row r="4099" spans="1:28" s="77" customFormat="1" ht="30" x14ac:dyDescent="0.25">
      <c r="A4099" s="155" t="s">
        <v>394</v>
      </c>
      <c r="B4099" s="33" t="s">
        <v>330</v>
      </c>
      <c r="C4099" s="79" t="s">
        <v>58</v>
      </c>
      <c r="D4099" s="34" t="s">
        <v>70</v>
      </c>
      <c r="E4099" s="53"/>
      <c r="F4099" s="53"/>
      <c r="G4099" s="53"/>
      <c r="H4099" s="53"/>
      <c r="I4099" s="54"/>
      <c r="J4099" s="50"/>
      <c r="K4099" s="54"/>
      <c r="L4099" s="55"/>
      <c r="M4099" s="75"/>
      <c r="N4099" s="75"/>
      <c r="O4099" s="74"/>
      <c r="P4099" s="74"/>
      <c r="Q4099" s="57">
        <f t="shared" si="1462"/>
        <v>0</v>
      </c>
      <c r="R4099" s="74"/>
      <c r="S4099" s="53">
        <f>ROUND(R4099/12*2,0)</f>
        <v>0</v>
      </c>
      <c r="T4099" s="58"/>
      <c r="U4099" s="58"/>
      <c r="V4099" s="53">
        <f t="shared" si="1463"/>
        <v>0</v>
      </c>
      <c r="W4099" s="75"/>
      <c r="X4099" s="76"/>
    </row>
    <row r="4100" spans="1:28" s="77" customFormat="1" ht="31.5" x14ac:dyDescent="0.25">
      <c r="A4100" s="155" t="s">
        <v>394</v>
      </c>
      <c r="B4100" s="33" t="s">
        <v>330</v>
      </c>
      <c r="C4100" s="79" t="s">
        <v>59</v>
      </c>
      <c r="D4100" s="34" t="s">
        <v>69</v>
      </c>
      <c r="E4100" s="53">
        <v>14755561</v>
      </c>
      <c r="F4100" s="53">
        <f>ROUND(E4100/12*7,2)</f>
        <v>8607410.5800000001</v>
      </c>
      <c r="G4100" s="99">
        <v>9224996</v>
      </c>
      <c r="H4100" s="99">
        <v>8604509</v>
      </c>
      <c r="I4100" s="119">
        <f t="shared" ref="I4100" si="1466">G4100-F4100</f>
        <v>617585.41999999993</v>
      </c>
      <c r="J4100" s="55">
        <f t="shared" ref="J4100" si="1467">ROUND(I4100/F4100*100,2)</f>
        <v>7.18</v>
      </c>
      <c r="K4100" s="54"/>
      <c r="L4100" s="55"/>
      <c r="M4100" s="75"/>
      <c r="N4100" s="75"/>
      <c r="O4100" s="74">
        <v>773155</v>
      </c>
      <c r="P4100" s="74">
        <v>738069</v>
      </c>
      <c r="Q4100" s="59">
        <f t="shared" si="1462"/>
        <v>35086</v>
      </c>
      <c r="R4100" s="75">
        <v>4661</v>
      </c>
      <c r="S4100" s="53">
        <f>ROUND(R4100/12*7,0)</f>
        <v>2719</v>
      </c>
      <c r="T4100" s="58">
        <v>2881</v>
      </c>
      <c r="U4100" s="58">
        <v>2794</v>
      </c>
      <c r="V4100" s="53">
        <f t="shared" si="1463"/>
        <v>87</v>
      </c>
      <c r="W4100" s="75"/>
      <c r="X4100" s="76"/>
    </row>
    <row r="4101" spans="1:28" s="77" customFormat="1" ht="30" x14ac:dyDescent="0.25">
      <c r="A4101" s="155" t="s">
        <v>394</v>
      </c>
      <c r="B4101" s="33" t="s">
        <v>330</v>
      </c>
      <c r="C4101" s="79" t="s">
        <v>60</v>
      </c>
      <c r="D4101" s="34" t="s">
        <v>72</v>
      </c>
      <c r="E4101" s="74"/>
      <c r="F4101" s="74"/>
      <c r="G4101" s="74"/>
      <c r="H4101" s="74"/>
      <c r="I4101" s="54"/>
      <c r="J4101" s="50"/>
      <c r="K4101" s="54"/>
      <c r="L4101" s="55"/>
      <c r="M4101" s="75"/>
      <c r="N4101" s="75"/>
      <c r="O4101" s="74"/>
      <c r="P4101" s="74"/>
      <c r="Q4101" s="57">
        <f t="shared" si="1462"/>
        <v>0</v>
      </c>
      <c r="R4101" s="74"/>
      <c r="S4101" s="53">
        <f>ROUND(R4101/12*3,0)</f>
        <v>0</v>
      </c>
      <c r="T4101" s="58"/>
      <c r="U4101" s="58"/>
      <c r="V4101" s="53">
        <f t="shared" si="1463"/>
        <v>0</v>
      </c>
      <c r="W4101" s="75"/>
      <c r="X4101" s="76"/>
    </row>
    <row r="4102" spans="1:28" s="77" customFormat="1" ht="30" x14ac:dyDescent="0.25">
      <c r="A4102" s="155" t="s">
        <v>394</v>
      </c>
      <c r="B4102" s="33" t="s">
        <v>330</v>
      </c>
      <c r="C4102" s="79" t="s">
        <v>61</v>
      </c>
      <c r="D4102" s="34" t="s">
        <v>67</v>
      </c>
      <c r="E4102" s="74"/>
      <c r="F4102" s="74"/>
      <c r="G4102" s="74"/>
      <c r="H4102" s="74"/>
      <c r="I4102" s="54"/>
      <c r="J4102" s="50"/>
      <c r="K4102" s="54"/>
      <c r="L4102" s="55"/>
      <c r="M4102" s="75"/>
      <c r="N4102" s="75"/>
      <c r="O4102" s="74"/>
      <c r="P4102" s="74"/>
      <c r="Q4102" s="57">
        <f t="shared" si="1462"/>
        <v>0</v>
      </c>
      <c r="R4102" s="74"/>
      <c r="S4102" s="53">
        <f>ROUND(R4102/12*3,0)</f>
        <v>0</v>
      </c>
      <c r="T4102" s="58"/>
      <c r="U4102" s="58"/>
      <c r="V4102" s="53">
        <f t="shared" si="1463"/>
        <v>0</v>
      </c>
      <c r="W4102" s="75"/>
      <c r="X4102" s="76"/>
    </row>
    <row r="4103" spans="1:28" s="77" customFormat="1" ht="30" x14ac:dyDescent="0.25">
      <c r="A4103" s="155" t="s">
        <v>394</v>
      </c>
      <c r="B4103" s="33" t="s">
        <v>330</v>
      </c>
      <c r="C4103" s="79" t="s">
        <v>62</v>
      </c>
      <c r="D4103" s="34" t="s">
        <v>66</v>
      </c>
      <c r="E4103" s="74"/>
      <c r="F4103" s="74"/>
      <c r="G4103" s="74"/>
      <c r="H4103" s="74"/>
      <c r="I4103" s="54"/>
      <c r="J4103" s="50"/>
      <c r="K4103" s="54"/>
      <c r="L4103" s="55"/>
      <c r="M4103" s="75"/>
      <c r="N4103" s="75"/>
      <c r="O4103" s="74"/>
      <c r="P4103" s="74"/>
      <c r="Q4103" s="57">
        <f t="shared" si="1462"/>
        <v>0</v>
      </c>
      <c r="R4103" s="74"/>
      <c r="S4103" s="53">
        <f>ROUND(R4103/12*3,0)</f>
        <v>0</v>
      </c>
      <c r="T4103" s="58"/>
      <c r="U4103" s="58"/>
      <c r="V4103" s="53">
        <f t="shared" si="1463"/>
        <v>0</v>
      </c>
      <c r="W4103" s="75"/>
      <c r="X4103" s="76"/>
    </row>
    <row r="4104" spans="1:28" s="77" customFormat="1" ht="30" x14ac:dyDescent="0.25">
      <c r="A4104" s="155" t="s">
        <v>394</v>
      </c>
      <c r="B4104" s="33" t="s">
        <v>330</v>
      </c>
      <c r="C4104" s="79" t="s">
        <v>63</v>
      </c>
      <c r="D4104" s="34" t="s">
        <v>52</v>
      </c>
      <c r="E4104" s="74"/>
      <c r="F4104" s="74"/>
      <c r="G4104" s="74"/>
      <c r="H4104" s="74"/>
      <c r="I4104" s="54"/>
      <c r="J4104" s="50"/>
      <c r="K4104" s="54"/>
      <c r="L4104" s="55"/>
      <c r="M4104" s="75"/>
      <c r="N4104" s="75"/>
      <c r="O4104" s="74"/>
      <c r="P4104" s="74"/>
      <c r="Q4104" s="57">
        <f t="shared" si="1462"/>
        <v>0</v>
      </c>
      <c r="R4104" s="74"/>
      <c r="S4104" s="53">
        <f>ROUND(R4104/12*3,0)</f>
        <v>0</v>
      </c>
      <c r="T4104" s="58"/>
      <c r="U4104" s="58"/>
      <c r="V4104" s="53">
        <f t="shared" si="1463"/>
        <v>0</v>
      </c>
      <c r="W4104" s="75"/>
      <c r="X4104" s="76"/>
    </row>
    <row r="4105" spans="1:28" s="77" customFormat="1" ht="30" x14ac:dyDescent="0.25">
      <c r="A4105" s="155" t="s">
        <v>394</v>
      </c>
      <c r="B4105" s="33" t="s">
        <v>330</v>
      </c>
      <c r="C4105" s="79" t="s">
        <v>64</v>
      </c>
      <c r="D4105" s="34" t="s">
        <v>55</v>
      </c>
      <c r="E4105" s="74"/>
      <c r="F4105" s="74"/>
      <c r="G4105" s="74"/>
      <c r="H4105" s="74"/>
      <c r="I4105" s="54"/>
      <c r="J4105" s="50"/>
      <c r="K4105" s="54"/>
      <c r="L4105" s="55"/>
      <c r="M4105" s="75"/>
      <c r="N4105" s="75"/>
      <c r="O4105" s="74"/>
      <c r="P4105" s="74"/>
      <c r="Q4105" s="57">
        <f t="shared" si="1462"/>
        <v>0</v>
      </c>
      <c r="R4105" s="74"/>
      <c r="S4105" s="53">
        <f>ROUND(R4105/12*3,0)</f>
        <v>0</v>
      </c>
      <c r="T4105" s="58"/>
      <c r="U4105" s="58"/>
      <c r="V4105" s="53">
        <f t="shared" si="1463"/>
        <v>0</v>
      </c>
      <c r="W4105" s="75"/>
      <c r="X4105" s="76"/>
    </row>
    <row r="4106" spans="1:28" s="77" customFormat="1" ht="30" x14ac:dyDescent="0.25">
      <c r="A4106" s="155" t="s">
        <v>394</v>
      </c>
      <c r="B4106" s="33" t="s">
        <v>330</v>
      </c>
      <c r="C4106" s="79" t="s">
        <v>65</v>
      </c>
      <c r="D4106" s="34" t="s">
        <v>71</v>
      </c>
      <c r="E4106" s="74">
        <v>103817</v>
      </c>
      <c r="F4106" s="53">
        <f>ROUND(E4106/12*7,2)</f>
        <v>60559.92</v>
      </c>
      <c r="G4106" s="99">
        <v>11123</v>
      </c>
      <c r="H4106" s="99">
        <v>11123</v>
      </c>
      <c r="I4106" s="119"/>
      <c r="J4106" s="55"/>
      <c r="K4106" s="54">
        <f>G4106-F4106</f>
        <v>-49436.92</v>
      </c>
      <c r="L4106" s="55">
        <f>ROUND(K4106*100/-F4106,2)</f>
        <v>81.63</v>
      </c>
      <c r="M4106" s="75"/>
      <c r="N4106" s="75"/>
      <c r="O4106" s="74">
        <v>788</v>
      </c>
      <c r="P4106" s="74">
        <v>788</v>
      </c>
      <c r="Q4106" s="57">
        <f t="shared" si="1462"/>
        <v>0</v>
      </c>
      <c r="R4106" s="74">
        <v>28</v>
      </c>
      <c r="S4106" s="53">
        <f>ROUND(R4106/12*7,0)</f>
        <v>16</v>
      </c>
      <c r="T4106" s="58">
        <v>3</v>
      </c>
      <c r="U4106" s="58">
        <v>3</v>
      </c>
      <c r="V4106" s="53">
        <f t="shared" si="1463"/>
        <v>0</v>
      </c>
      <c r="W4106" s="75"/>
      <c r="X4106" s="76"/>
    </row>
    <row r="4107" spans="1:28" s="77" customFormat="1" ht="31.5" x14ac:dyDescent="0.25">
      <c r="A4107" s="155" t="s">
        <v>394</v>
      </c>
      <c r="B4107" s="22" t="s">
        <v>331</v>
      </c>
      <c r="C4107" s="73" t="s">
        <v>102</v>
      </c>
      <c r="D4107" s="32" t="s">
        <v>30</v>
      </c>
      <c r="E4107" s="61">
        <f>SUM(E4108:E4124)</f>
        <v>436985</v>
      </c>
      <c r="F4107" s="61">
        <f>SUM(F4108:F4124)</f>
        <v>262470</v>
      </c>
      <c r="G4107" s="61">
        <f>SUM(G4108:G4124)</f>
        <v>326964.13</v>
      </c>
      <c r="H4107" s="61">
        <f>SUM(H4108:H4124)</f>
        <v>294200</v>
      </c>
      <c r="I4107" s="120">
        <f>SUM(I4108:I4124)</f>
        <v>57056.390000000014</v>
      </c>
      <c r="J4107" s="50">
        <f>ROUND(I4107/F4107*100,2)</f>
        <v>21.74</v>
      </c>
      <c r="K4107" s="120">
        <f>SUM(K4108:K4124)</f>
        <v>-4623.26</v>
      </c>
      <c r="L4107" s="61">
        <f>SUM(L4108:L4124)</f>
        <v>89.39</v>
      </c>
      <c r="M4107" s="61"/>
      <c r="N4107" s="61"/>
      <c r="O4107" s="61">
        <f t="shared" ref="O4107:V4107" si="1468">SUM(O4108:O4122)</f>
        <v>3040</v>
      </c>
      <c r="P4107" s="61">
        <f t="shared" si="1468"/>
        <v>3040</v>
      </c>
      <c r="Q4107" s="120">
        <f t="shared" si="1468"/>
        <v>0</v>
      </c>
      <c r="R4107" s="61">
        <f t="shared" si="1468"/>
        <v>10</v>
      </c>
      <c r="S4107" s="61">
        <f t="shared" si="1468"/>
        <v>10</v>
      </c>
      <c r="T4107" s="137">
        <f t="shared" si="1468"/>
        <v>21</v>
      </c>
      <c r="U4107" s="137">
        <f t="shared" si="1468"/>
        <v>21</v>
      </c>
      <c r="V4107" s="61">
        <f t="shared" si="1468"/>
        <v>0</v>
      </c>
      <c r="W4107" s="61"/>
      <c r="X4107" s="76"/>
    </row>
    <row r="4108" spans="1:28" s="77" customFormat="1" ht="30" x14ac:dyDescent="0.25">
      <c r="A4108" s="155" t="s">
        <v>394</v>
      </c>
      <c r="B4108" s="33" t="s">
        <v>331</v>
      </c>
      <c r="C4108" s="73" t="s">
        <v>79</v>
      </c>
      <c r="D4108" s="43" t="s">
        <v>77</v>
      </c>
      <c r="E4108" s="74"/>
      <c r="F4108" s="74"/>
      <c r="G4108" s="74"/>
      <c r="H4108" s="74"/>
      <c r="I4108" s="54"/>
      <c r="J4108" s="50"/>
      <c r="K4108" s="54"/>
      <c r="L4108" s="55"/>
      <c r="M4108" s="75"/>
      <c r="N4108" s="75"/>
      <c r="O4108" s="74"/>
      <c r="P4108" s="74"/>
      <c r="Q4108" s="57">
        <f t="shared" ref="Q4108:Q4122" si="1469">O4108-P4108</f>
        <v>0</v>
      </c>
      <c r="R4108" s="74"/>
      <c r="S4108" s="53">
        <f>ROUND(R4108/12*3,0)</f>
        <v>0</v>
      </c>
      <c r="T4108" s="58"/>
      <c r="U4108" s="58"/>
      <c r="V4108" s="53">
        <f t="shared" ref="V4108:V4122" si="1470">T4108-U4108</f>
        <v>0</v>
      </c>
      <c r="W4108" s="75"/>
      <c r="X4108" s="76"/>
      <c r="Y4108" s="177"/>
      <c r="Z4108" s="177"/>
      <c r="AA4108" s="177"/>
      <c r="AB4108" s="177"/>
    </row>
    <row r="4109" spans="1:28" s="77" customFormat="1" ht="30" x14ac:dyDescent="0.25">
      <c r="A4109" s="155" t="s">
        <v>394</v>
      </c>
      <c r="B4109" s="33" t="s">
        <v>331</v>
      </c>
      <c r="C4109" s="73" t="s">
        <v>80</v>
      </c>
      <c r="D4109" s="43" t="s">
        <v>78</v>
      </c>
      <c r="E4109" s="74"/>
      <c r="F4109" s="74"/>
      <c r="G4109" s="74"/>
      <c r="H4109" s="74"/>
      <c r="I4109" s="54"/>
      <c r="J4109" s="50"/>
      <c r="K4109" s="54"/>
      <c r="L4109" s="55"/>
      <c r="M4109" s="75"/>
      <c r="N4109" s="75"/>
      <c r="O4109" s="74"/>
      <c r="P4109" s="74"/>
      <c r="Q4109" s="57">
        <f t="shared" si="1469"/>
        <v>0</v>
      </c>
      <c r="R4109" s="74"/>
      <c r="S4109" s="53">
        <f>ROUND(R4109/12*3,0)</f>
        <v>0</v>
      </c>
      <c r="T4109" s="58"/>
      <c r="U4109" s="58"/>
      <c r="V4109" s="53">
        <f t="shared" si="1470"/>
        <v>0</v>
      </c>
      <c r="W4109" s="75"/>
      <c r="X4109" s="76"/>
      <c r="Y4109" s="177"/>
      <c r="Z4109" s="177"/>
    </row>
    <row r="4110" spans="1:28" s="77" customFormat="1" ht="30" x14ac:dyDescent="0.25">
      <c r="A4110" s="155" t="s">
        <v>394</v>
      </c>
      <c r="B4110" s="33" t="s">
        <v>331</v>
      </c>
      <c r="C4110" s="73" t="s">
        <v>82</v>
      </c>
      <c r="D4110" s="34" t="s">
        <v>81</v>
      </c>
      <c r="E4110" s="74"/>
      <c r="F4110" s="74"/>
      <c r="G4110" s="74"/>
      <c r="H4110" s="74"/>
      <c r="I4110" s="54"/>
      <c r="J4110" s="50"/>
      <c r="K4110" s="54"/>
      <c r="L4110" s="55"/>
      <c r="M4110" s="75"/>
      <c r="N4110" s="75"/>
      <c r="O4110" s="74"/>
      <c r="P4110" s="74"/>
      <c r="Q4110" s="57">
        <f t="shared" si="1469"/>
        <v>0</v>
      </c>
      <c r="R4110" s="74"/>
      <c r="S4110" s="53">
        <f>ROUND(R4110/12*4,0)</f>
        <v>0</v>
      </c>
      <c r="T4110" s="58"/>
      <c r="U4110" s="58"/>
      <c r="V4110" s="53">
        <f t="shared" si="1470"/>
        <v>0</v>
      </c>
      <c r="W4110" s="75"/>
      <c r="X4110" s="76"/>
    </row>
    <row r="4111" spans="1:28" s="77" customFormat="1" ht="31.5" x14ac:dyDescent="0.25">
      <c r="A4111" s="155" t="s">
        <v>394</v>
      </c>
      <c r="B4111" s="33" t="s">
        <v>331</v>
      </c>
      <c r="C4111" s="73" t="s">
        <v>84</v>
      </c>
      <c r="D4111" s="43" t="s">
        <v>83</v>
      </c>
      <c r="E4111" s="53">
        <v>409971</v>
      </c>
      <c r="F4111" s="53">
        <f>ROUND(E4111/12*7,0)</f>
        <v>239150</v>
      </c>
      <c r="G4111" s="75">
        <v>296206.39</v>
      </c>
      <c r="H4111" s="99">
        <v>263442</v>
      </c>
      <c r="I4111" s="119">
        <f>G4111-F4111</f>
        <v>57056.390000000014</v>
      </c>
      <c r="J4111" s="55">
        <f>ROUND(I4111/F4111*100,2)</f>
        <v>23.86</v>
      </c>
      <c r="K4111" s="54"/>
      <c r="L4111" s="55"/>
      <c r="M4111" s="75"/>
      <c r="N4111" s="75"/>
      <c r="O4111" s="74"/>
      <c r="P4111" s="74"/>
      <c r="Q4111" s="57">
        <f t="shared" si="1469"/>
        <v>0</v>
      </c>
      <c r="R4111" s="74"/>
      <c r="S4111" s="53">
        <f>ROUND(R4111/12*3,0)</f>
        <v>0</v>
      </c>
      <c r="T4111" s="58"/>
      <c r="U4111" s="58"/>
      <c r="V4111" s="53">
        <f t="shared" si="1470"/>
        <v>0</v>
      </c>
      <c r="W4111" s="75"/>
      <c r="X4111" s="76"/>
    </row>
    <row r="4112" spans="1:28" s="77" customFormat="1" ht="30" x14ac:dyDescent="0.25">
      <c r="A4112" s="155" t="s">
        <v>394</v>
      </c>
      <c r="B4112" s="33" t="s">
        <v>331</v>
      </c>
      <c r="C4112" s="73" t="s">
        <v>95</v>
      </c>
      <c r="D4112" s="43" t="s">
        <v>96</v>
      </c>
      <c r="E4112" s="74"/>
      <c r="F4112" s="74"/>
      <c r="G4112" s="74"/>
      <c r="H4112" s="74"/>
      <c r="I4112" s="54"/>
      <c r="J4112" s="50"/>
      <c r="K4112" s="54"/>
      <c r="L4112" s="55"/>
      <c r="M4112" s="75"/>
      <c r="N4112" s="75"/>
      <c r="O4112" s="74"/>
      <c r="P4112" s="74"/>
      <c r="Q4112" s="57">
        <f t="shared" si="1469"/>
        <v>0</v>
      </c>
      <c r="R4112" s="74"/>
      <c r="S4112" s="53">
        <f>ROUND(R4112/12*3,0)</f>
        <v>0</v>
      </c>
      <c r="T4112" s="58"/>
      <c r="U4112" s="58"/>
      <c r="V4112" s="53">
        <f t="shared" si="1470"/>
        <v>0</v>
      </c>
      <c r="W4112" s="75"/>
      <c r="X4112" s="76"/>
    </row>
    <row r="4113" spans="1:24" s="77" customFormat="1" ht="31.5" x14ac:dyDescent="0.25">
      <c r="A4113" s="155" t="s">
        <v>394</v>
      </c>
      <c r="B4113" s="33" t="s">
        <v>331</v>
      </c>
      <c r="C4113" s="73" t="s">
        <v>86</v>
      </c>
      <c r="D4113" s="43" t="s">
        <v>85</v>
      </c>
      <c r="E4113" s="53">
        <v>18148</v>
      </c>
      <c r="F4113" s="53">
        <f>E4113</f>
        <v>18148</v>
      </c>
      <c r="G4113" s="59">
        <v>30209</v>
      </c>
      <c r="H4113" s="99">
        <v>30209</v>
      </c>
      <c r="I4113" s="119"/>
      <c r="J4113" s="55"/>
      <c r="K4113" s="54"/>
      <c r="L4113" s="55"/>
      <c r="M4113" s="75"/>
      <c r="N4113" s="75"/>
      <c r="O4113" s="74">
        <v>3040</v>
      </c>
      <c r="P4113" s="74">
        <v>3040</v>
      </c>
      <c r="Q4113" s="57">
        <f t="shared" si="1469"/>
        <v>0</v>
      </c>
      <c r="R4113" s="74">
        <v>10</v>
      </c>
      <c r="S4113" s="53">
        <f>R4113</f>
        <v>10</v>
      </c>
      <c r="T4113" s="58">
        <v>21</v>
      </c>
      <c r="U4113" s="58">
        <v>21</v>
      </c>
      <c r="V4113" s="53">
        <f t="shared" si="1470"/>
        <v>0</v>
      </c>
      <c r="W4113" s="75"/>
      <c r="X4113" s="76"/>
    </row>
    <row r="4114" spans="1:24" s="77" customFormat="1" ht="31.5" x14ac:dyDescent="0.25">
      <c r="A4114" s="155" t="s">
        <v>394</v>
      </c>
      <c r="B4114" s="33" t="s">
        <v>331</v>
      </c>
      <c r="C4114" s="73" t="s">
        <v>102</v>
      </c>
      <c r="D4114" s="39" t="s">
        <v>351</v>
      </c>
      <c r="E4114" s="74"/>
      <c r="F4114" s="74"/>
      <c r="G4114" s="99"/>
      <c r="H4114" s="99"/>
      <c r="I4114" s="119"/>
      <c r="J4114" s="55"/>
      <c r="K4114" s="54"/>
      <c r="L4114" s="55"/>
      <c r="M4114" s="75"/>
      <c r="N4114" s="75"/>
      <c r="O4114" s="74"/>
      <c r="P4114" s="74"/>
      <c r="Q4114" s="59">
        <f t="shared" si="1469"/>
        <v>0</v>
      </c>
      <c r="R4114" s="74"/>
      <c r="S4114" s="53">
        <f>ROUND(R4114/12*4,0)</f>
        <v>0</v>
      </c>
      <c r="T4114" s="58"/>
      <c r="U4114" s="58"/>
      <c r="V4114" s="53">
        <f t="shared" si="1470"/>
        <v>0</v>
      </c>
      <c r="W4114" s="75"/>
      <c r="X4114" s="76"/>
    </row>
    <row r="4115" spans="1:24" s="77" customFormat="1" ht="30" x14ac:dyDescent="0.25">
      <c r="A4115" s="155" t="s">
        <v>394</v>
      </c>
      <c r="B4115" s="33" t="s">
        <v>331</v>
      </c>
      <c r="C4115" s="73" t="s">
        <v>89</v>
      </c>
      <c r="D4115" s="43" t="s">
        <v>88</v>
      </c>
      <c r="E4115" s="74"/>
      <c r="F4115" s="74"/>
      <c r="G4115" s="74"/>
      <c r="H4115" s="74"/>
      <c r="I4115" s="54"/>
      <c r="J4115" s="50"/>
      <c r="K4115" s="54"/>
      <c r="L4115" s="55"/>
      <c r="M4115" s="75"/>
      <c r="N4115" s="75"/>
      <c r="O4115" s="74"/>
      <c r="P4115" s="74"/>
      <c r="Q4115" s="57">
        <f t="shared" si="1469"/>
        <v>0</v>
      </c>
      <c r="R4115" s="74"/>
      <c r="S4115" s="53">
        <f t="shared" ref="S4115:S4122" si="1471">ROUND(R4115/12*3,0)</f>
        <v>0</v>
      </c>
      <c r="T4115" s="58"/>
      <c r="U4115" s="58"/>
      <c r="V4115" s="53">
        <f t="shared" si="1470"/>
        <v>0</v>
      </c>
      <c r="W4115" s="75"/>
      <c r="X4115" s="76"/>
    </row>
    <row r="4116" spans="1:24" s="77" customFormat="1" ht="30" x14ac:dyDescent="0.25">
      <c r="A4116" s="155" t="s">
        <v>394</v>
      </c>
      <c r="B4116" s="33" t="s">
        <v>331</v>
      </c>
      <c r="C4116" s="73" t="s">
        <v>91</v>
      </c>
      <c r="D4116" s="43" t="s">
        <v>90</v>
      </c>
      <c r="E4116" s="74"/>
      <c r="F4116" s="53"/>
      <c r="G4116" s="74"/>
      <c r="H4116" s="74"/>
      <c r="I4116" s="54"/>
      <c r="J4116" s="54"/>
      <c r="K4116" s="54"/>
      <c r="L4116" s="55"/>
      <c r="M4116" s="75"/>
      <c r="N4116" s="75"/>
      <c r="O4116" s="74"/>
      <c r="P4116" s="74"/>
      <c r="Q4116" s="57">
        <f t="shared" si="1469"/>
        <v>0</v>
      </c>
      <c r="R4116" s="74"/>
      <c r="S4116" s="53">
        <f t="shared" si="1471"/>
        <v>0</v>
      </c>
      <c r="T4116" s="58"/>
      <c r="U4116" s="58"/>
      <c r="V4116" s="53">
        <f t="shared" si="1470"/>
        <v>0</v>
      </c>
      <c r="W4116" s="75"/>
      <c r="X4116" s="76"/>
    </row>
    <row r="4117" spans="1:24" s="77" customFormat="1" ht="30" x14ac:dyDescent="0.25">
      <c r="A4117" s="155" t="s">
        <v>394</v>
      </c>
      <c r="B4117" s="33" t="s">
        <v>331</v>
      </c>
      <c r="C4117" s="73" t="s">
        <v>94</v>
      </c>
      <c r="D4117" s="43" t="s">
        <v>97</v>
      </c>
      <c r="E4117" s="74"/>
      <c r="F4117" s="74"/>
      <c r="G4117" s="74"/>
      <c r="H4117" s="74"/>
      <c r="I4117" s="54"/>
      <c r="J4117" s="50"/>
      <c r="K4117" s="54"/>
      <c r="L4117" s="55"/>
      <c r="M4117" s="75"/>
      <c r="N4117" s="75"/>
      <c r="O4117" s="74"/>
      <c r="P4117" s="74"/>
      <c r="Q4117" s="57">
        <f t="shared" si="1469"/>
        <v>0</v>
      </c>
      <c r="R4117" s="74"/>
      <c r="S4117" s="53">
        <f t="shared" si="1471"/>
        <v>0</v>
      </c>
      <c r="T4117" s="58"/>
      <c r="U4117" s="58"/>
      <c r="V4117" s="53">
        <f t="shared" si="1470"/>
        <v>0</v>
      </c>
      <c r="W4117" s="75"/>
      <c r="X4117" s="76"/>
    </row>
    <row r="4118" spans="1:24" s="77" customFormat="1" ht="30" x14ac:dyDescent="0.25">
      <c r="A4118" s="155" t="s">
        <v>394</v>
      </c>
      <c r="B4118" s="33" t="s">
        <v>331</v>
      </c>
      <c r="C4118" s="73" t="s">
        <v>93</v>
      </c>
      <c r="D4118" s="43" t="s">
        <v>92</v>
      </c>
      <c r="E4118" s="74"/>
      <c r="F4118" s="74"/>
      <c r="G4118" s="74"/>
      <c r="H4118" s="74"/>
      <c r="I4118" s="54"/>
      <c r="J4118" s="50"/>
      <c r="K4118" s="54"/>
      <c r="L4118" s="55"/>
      <c r="M4118" s="75"/>
      <c r="N4118" s="75"/>
      <c r="O4118" s="74"/>
      <c r="P4118" s="74"/>
      <c r="Q4118" s="57">
        <f t="shared" si="1469"/>
        <v>0</v>
      </c>
      <c r="R4118" s="74"/>
      <c r="S4118" s="53">
        <f t="shared" si="1471"/>
        <v>0</v>
      </c>
      <c r="T4118" s="58"/>
      <c r="U4118" s="58"/>
      <c r="V4118" s="53">
        <f t="shared" si="1470"/>
        <v>0</v>
      </c>
      <c r="W4118" s="75"/>
      <c r="X4118" s="76"/>
    </row>
    <row r="4119" spans="1:24" s="77" customFormat="1" ht="31.5" x14ac:dyDescent="0.25">
      <c r="A4119" s="155" t="s">
        <v>394</v>
      </c>
      <c r="B4119" s="33" t="s">
        <v>331</v>
      </c>
      <c r="C4119" s="73" t="s">
        <v>98</v>
      </c>
      <c r="D4119" s="34" t="s">
        <v>99</v>
      </c>
      <c r="E4119" s="74"/>
      <c r="F4119" s="74"/>
      <c r="G4119" s="74"/>
      <c r="H4119" s="74"/>
      <c r="I4119" s="54"/>
      <c r="J4119" s="50"/>
      <c r="K4119" s="54"/>
      <c r="L4119" s="55"/>
      <c r="M4119" s="75"/>
      <c r="N4119" s="75"/>
      <c r="O4119" s="74"/>
      <c r="P4119" s="74"/>
      <c r="Q4119" s="57">
        <f t="shared" si="1469"/>
        <v>0</v>
      </c>
      <c r="R4119" s="74"/>
      <c r="S4119" s="53">
        <f t="shared" si="1471"/>
        <v>0</v>
      </c>
      <c r="T4119" s="58"/>
      <c r="U4119" s="58"/>
      <c r="V4119" s="53">
        <f t="shared" si="1470"/>
        <v>0</v>
      </c>
      <c r="W4119" s="75"/>
      <c r="X4119" s="76"/>
    </row>
    <row r="4120" spans="1:24" s="77" customFormat="1" ht="30" x14ac:dyDescent="0.25">
      <c r="A4120" s="155" t="s">
        <v>394</v>
      </c>
      <c r="B4120" s="33" t="s">
        <v>331</v>
      </c>
      <c r="C4120" s="73" t="s">
        <v>100</v>
      </c>
      <c r="D4120" s="34" t="s">
        <v>101</v>
      </c>
      <c r="E4120" s="74"/>
      <c r="F4120" s="74"/>
      <c r="G4120" s="74"/>
      <c r="H4120" s="74"/>
      <c r="I4120" s="54"/>
      <c r="J4120" s="50"/>
      <c r="K4120" s="54"/>
      <c r="L4120" s="55"/>
      <c r="M4120" s="75"/>
      <c r="N4120" s="75"/>
      <c r="O4120" s="74"/>
      <c r="P4120" s="74"/>
      <c r="Q4120" s="57">
        <f t="shared" si="1469"/>
        <v>0</v>
      </c>
      <c r="R4120" s="74"/>
      <c r="S4120" s="53">
        <f t="shared" si="1471"/>
        <v>0</v>
      </c>
      <c r="T4120" s="58"/>
      <c r="U4120" s="58"/>
      <c r="V4120" s="53">
        <f t="shared" si="1470"/>
        <v>0</v>
      </c>
      <c r="W4120" s="75"/>
      <c r="X4120" s="76"/>
    </row>
    <row r="4121" spans="1:24" s="77" customFormat="1" ht="47.25" x14ac:dyDescent="0.25">
      <c r="A4121" s="155" t="s">
        <v>394</v>
      </c>
      <c r="B4121" s="33" t="s">
        <v>331</v>
      </c>
      <c r="C4121" s="73" t="s">
        <v>102</v>
      </c>
      <c r="D4121" s="39" t="s">
        <v>87</v>
      </c>
      <c r="E4121" s="74"/>
      <c r="F4121" s="74"/>
      <c r="G4121" s="74"/>
      <c r="H4121" s="74"/>
      <c r="I4121" s="54"/>
      <c r="J4121" s="50"/>
      <c r="K4121" s="54"/>
      <c r="L4121" s="55"/>
      <c r="M4121" s="75"/>
      <c r="N4121" s="75"/>
      <c r="O4121" s="74"/>
      <c r="P4121" s="74"/>
      <c r="Q4121" s="57">
        <f t="shared" si="1469"/>
        <v>0</v>
      </c>
      <c r="R4121" s="74"/>
      <c r="S4121" s="53">
        <f t="shared" si="1471"/>
        <v>0</v>
      </c>
      <c r="T4121" s="58"/>
      <c r="U4121" s="58"/>
      <c r="V4121" s="53">
        <f t="shared" si="1470"/>
        <v>0</v>
      </c>
      <c r="W4121" s="75"/>
      <c r="X4121" s="76"/>
    </row>
    <row r="4122" spans="1:24" s="77" customFormat="1" ht="63" x14ac:dyDescent="0.25">
      <c r="A4122" s="155" t="s">
        <v>394</v>
      </c>
      <c r="B4122" s="33" t="s">
        <v>331</v>
      </c>
      <c r="C4122" s="73" t="s">
        <v>102</v>
      </c>
      <c r="D4122" s="39" t="s">
        <v>103</v>
      </c>
      <c r="E4122" s="74"/>
      <c r="F4122" s="74"/>
      <c r="G4122" s="74"/>
      <c r="H4122" s="74"/>
      <c r="I4122" s="54"/>
      <c r="J4122" s="50"/>
      <c r="K4122" s="54"/>
      <c r="L4122" s="55"/>
      <c r="M4122" s="75"/>
      <c r="N4122" s="75"/>
      <c r="O4122" s="74"/>
      <c r="P4122" s="74"/>
      <c r="Q4122" s="57">
        <f t="shared" si="1469"/>
        <v>0</v>
      </c>
      <c r="R4122" s="74"/>
      <c r="S4122" s="53">
        <f t="shared" si="1471"/>
        <v>0</v>
      </c>
      <c r="T4122" s="58"/>
      <c r="U4122" s="58"/>
      <c r="V4122" s="53">
        <f t="shared" si="1470"/>
        <v>0</v>
      </c>
      <c r="W4122" s="75"/>
      <c r="X4122" s="76"/>
    </row>
    <row r="4123" spans="1:24" s="77" customFormat="1" ht="31.5" x14ac:dyDescent="0.25">
      <c r="A4123" s="155" t="s">
        <v>394</v>
      </c>
      <c r="B4123" s="33" t="s">
        <v>331</v>
      </c>
      <c r="C4123" s="23" t="s">
        <v>361</v>
      </c>
      <c r="D4123" s="39" t="s">
        <v>362</v>
      </c>
      <c r="E4123" s="53"/>
      <c r="F4123" s="53"/>
      <c r="G4123" s="53"/>
      <c r="H4123" s="53"/>
      <c r="I4123" s="119"/>
      <c r="J4123" s="55"/>
      <c r="K4123" s="54"/>
      <c r="L4123" s="55"/>
      <c r="M4123" s="75"/>
      <c r="N4123" s="75"/>
      <c r="O4123" s="74"/>
      <c r="P4123" s="74"/>
      <c r="Q4123" s="57"/>
      <c r="R4123" s="74"/>
      <c r="S4123" s="53"/>
      <c r="T4123" s="58"/>
      <c r="U4123" s="58"/>
      <c r="V4123" s="53"/>
      <c r="W4123" s="75"/>
      <c r="X4123" s="76"/>
    </row>
    <row r="4124" spans="1:24" s="77" customFormat="1" ht="37.5" customHeight="1" x14ac:dyDescent="0.25">
      <c r="A4124" s="155" t="s">
        <v>394</v>
      </c>
      <c r="B4124" s="33" t="s">
        <v>331</v>
      </c>
      <c r="C4124" s="23" t="s">
        <v>364</v>
      </c>
      <c r="D4124" s="39" t="s">
        <v>363</v>
      </c>
      <c r="E4124" s="53">
        <v>8866</v>
      </c>
      <c r="F4124" s="53">
        <f>ROUND(E4124/12*7,0)</f>
        <v>5172</v>
      </c>
      <c r="G4124" s="75">
        <v>548.74</v>
      </c>
      <c r="H4124" s="99">
        <v>549</v>
      </c>
      <c r="I4124" s="119"/>
      <c r="J4124" s="55"/>
      <c r="K4124" s="54">
        <f t="shared" ref="K4124" si="1472">G4124-F4124</f>
        <v>-4623.26</v>
      </c>
      <c r="L4124" s="55">
        <f t="shared" ref="L4124" si="1473">ROUND(K4124*100/-F4124,2)</f>
        <v>89.39</v>
      </c>
      <c r="M4124" s="75"/>
      <c r="N4124" s="75"/>
      <c r="O4124" s="74"/>
      <c r="P4124" s="74"/>
      <c r="Q4124" s="57"/>
      <c r="R4124" s="74"/>
      <c r="S4124" s="53"/>
      <c r="T4124" s="58"/>
      <c r="U4124" s="58"/>
      <c r="V4124" s="53"/>
      <c r="W4124" s="75"/>
      <c r="X4124" s="76"/>
    </row>
    <row r="4125" spans="1:24" s="77" customFormat="1" ht="30" x14ac:dyDescent="0.25">
      <c r="A4125" s="155" t="s">
        <v>394</v>
      </c>
      <c r="B4125" s="21">
        <v>2</v>
      </c>
      <c r="C4125" s="73" t="s">
        <v>102</v>
      </c>
      <c r="D4125" s="40" t="s">
        <v>31</v>
      </c>
      <c r="E4125" s="68">
        <f>E4126+E4132+E4186</f>
        <v>3690393</v>
      </c>
      <c r="F4125" s="68">
        <f>F4126+F4132+F4186</f>
        <v>1391837.33</v>
      </c>
      <c r="G4125" s="68">
        <f>G4126+G4132+G4186</f>
        <v>1415812.67</v>
      </c>
      <c r="H4125" s="68">
        <f>H4126+H4132+H4186</f>
        <v>1379862</v>
      </c>
      <c r="I4125" s="126">
        <f>I4126+I4132+I4186</f>
        <v>35370.689999999995</v>
      </c>
      <c r="J4125" s="50">
        <f>ROUND(I4125/F4125*100,2)</f>
        <v>2.54</v>
      </c>
      <c r="K4125" s="126">
        <f>K4126+K4132+K4186</f>
        <v>-11395.35</v>
      </c>
      <c r="L4125" s="55">
        <f>ROUND(K4125*100/-F4125,2)</f>
        <v>0.82</v>
      </c>
      <c r="M4125" s="64">
        <v>8245</v>
      </c>
      <c r="N4125" s="49">
        <f>ROUND(M4125/12*7,2)</f>
        <v>4809.58</v>
      </c>
      <c r="O4125" s="68">
        <f t="shared" ref="O4125:V4125" si="1474">O4126+O4132+O4186</f>
        <v>12066</v>
      </c>
      <c r="P4125" s="68">
        <f t="shared" si="1474"/>
        <v>9076</v>
      </c>
      <c r="Q4125" s="126">
        <f t="shared" si="1474"/>
        <v>2990</v>
      </c>
      <c r="R4125" s="68">
        <f t="shared" si="1474"/>
        <v>161</v>
      </c>
      <c r="S4125" s="64">
        <f t="shared" si="1474"/>
        <v>94</v>
      </c>
      <c r="T4125" s="136">
        <f t="shared" si="1474"/>
        <v>130</v>
      </c>
      <c r="U4125" s="136">
        <f t="shared" si="1474"/>
        <v>117</v>
      </c>
      <c r="V4125" s="64">
        <f t="shared" si="1474"/>
        <v>13</v>
      </c>
      <c r="W4125" s="68"/>
      <c r="X4125" s="76"/>
    </row>
    <row r="4126" spans="1:24" s="77" customFormat="1" ht="30" x14ac:dyDescent="0.25">
      <c r="A4126" s="155" t="s">
        <v>394</v>
      </c>
      <c r="B4126" s="22" t="s">
        <v>332</v>
      </c>
      <c r="C4126" s="73" t="s">
        <v>102</v>
      </c>
      <c r="D4126" s="32" t="s">
        <v>32</v>
      </c>
      <c r="E4126" s="64">
        <f>SUM(E4127:E4131)</f>
        <v>3404992</v>
      </c>
      <c r="F4126" s="64">
        <f>SUM(F4127:F4131)</f>
        <v>1198407</v>
      </c>
      <c r="G4126" s="64">
        <f>SUM(G4127:G4131)</f>
        <v>1198407</v>
      </c>
      <c r="H4126" s="64">
        <f>SUM(H4127:H4131)</f>
        <v>1198407</v>
      </c>
      <c r="I4126" s="126">
        <f>SUM(I4127:I4131)</f>
        <v>0</v>
      </c>
      <c r="J4126" s="50">
        <f>ROUND(I4126/F4126*100,2)</f>
        <v>0</v>
      </c>
      <c r="K4126" s="126">
        <f>SUM(K4127:K4131)</f>
        <v>0</v>
      </c>
      <c r="L4126" s="64">
        <f>SUM(L4127:L4131)</f>
        <v>0</v>
      </c>
      <c r="M4126" s="64"/>
      <c r="N4126" s="64"/>
      <c r="O4126" s="64">
        <f t="shared" ref="O4126:V4126" si="1475">SUM(O4127:O4131)</f>
        <v>56</v>
      </c>
      <c r="P4126" s="64">
        <f t="shared" si="1475"/>
        <v>56</v>
      </c>
      <c r="Q4126" s="126">
        <f t="shared" si="1475"/>
        <v>0</v>
      </c>
      <c r="R4126" s="64">
        <f t="shared" si="1475"/>
        <v>82</v>
      </c>
      <c r="S4126" s="64">
        <f t="shared" si="1475"/>
        <v>48</v>
      </c>
      <c r="T4126" s="136">
        <f t="shared" si="1475"/>
        <v>71</v>
      </c>
      <c r="U4126" s="136">
        <f t="shared" si="1475"/>
        <v>71</v>
      </c>
      <c r="V4126" s="64">
        <f t="shared" si="1475"/>
        <v>0</v>
      </c>
      <c r="W4126" s="64"/>
      <c r="X4126" s="76"/>
    </row>
    <row r="4127" spans="1:24" s="77" customFormat="1" ht="30" x14ac:dyDescent="0.25">
      <c r="A4127" s="155" t="s">
        <v>394</v>
      </c>
      <c r="B4127" s="33" t="s">
        <v>332</v>
      </c>
      <c r="C4127" s="73" t="s">
        <v>109</v>
      </c>
      <c r="D4127" s="34" t="s">
        <v>106</v>
      </c>
      <c r="E4127" s="74"/>
      <c r="F4127" s="74"/>
      <c r="G4127" s="74"/>
      <c r="H4127" s="153"/>
      <c r="I4127" s="54"/>
      <c r="J4127" s="50"/>
      <c r="K4127" s="54"/>
      <c r="L4127" s="55"/>
      <c r="M4127" s="75"/>
      <c r="N4127" s="75"/>
      <c r="O4127" s="74"/>
      <c r="P4127" s="74"/>
      <c r="Q4127" s="57">
        <f>O4127-P4127</f>
        <v>0</v>
      </c>
      <c r="R4127" s="74"/>
      <c r="S4127" s="53">
        <f>ROUND(R4127/12*3,0)</f>
        <v>0</v>
      </c>
      <c r="T4127" s="58"/>
      <c r="U4127" s="58"/>
      <c r="V4127" s="53">
        <f>T4127-U4127</f>
        <v>0</v>
      </c>
      <c r="W4127" s="75"/>
      <c r="X4127" s="76"/>
    </row>
    <row r="4128" spans="1:24" s="77" customFormat="1" ht="31.5" x14ac:dyDescent="0.25">
      <c r="A4128" s="155" t="s">
        <v>394</v>
      </c>
      <c r="B4128" s="33" t="s">
        <v>332</v>
      </c>
      <c r="C4128" s="73" t="s">
        <v>110</v>
      </c>
      <c r="D4128" s="34" t="s">
        <v>114</v>
      </c>
      <c r="E4128" s="53">
        <v>3404992</v>
      </c>
      <c r="F4128" s="99">
        <f>171201*7</f>
        <v>1198407</v>
      </c>
      <c r="G4128" s="99">
        <f>171201*7</f>
        <v>1198407</v>
      </c>
      <c r="H4128" s="99">
        <f>171201*7</f>
        <v>1198407</v>
      </c>
      <c r="I4128" s="119"/>
      <c r="J4128" s="55"/>
      <c r="K4128" s="54"/>
      <c r="L4128" s="55"/>
      <c r="M4128" s="75"/>
      <c r="N4128" s="75"/>
      <c r="O4128" s="74">
        <v>56</v>
      </c>
      <c r="P4128" s="74">
        <v>56</v>
      </c>
      <c r="Q4128" s="57">
        <f>O4128-P4128</f>
        <v>0</v>
      </c>
      <c r="R4128" s="74">
        <v>82</v>
      </c>
      <c r="S4128" s="53">
        <f>ROUND(R4128/12*7,0)</f>
        <v>48</v>
      </c>
      <c r="T4128" s="215">
        <v>71</v>
      </c>
      <c r="U4128" s="215">
        <v>71</v>
      </c>
      <c r="V4128" s="53">
        <f>T4128-U4128</f>
        <v>0</v>
      </c>
      <c r="W4128" s="75"/>
      <c r="X4128" s="76"/>
    </row>
    <row r="4129" spans="1:24" s="77" customFormat="1" ht="30" x14ac:dyDescent="0.25">
      <c r="A4129" s="155" t="s">
        <v>394</v>
      </c>
      <c r="B4129" s="33" t="s">
        <v>332</v>
      </c>
      <c r="C4129" s="73" t="s">
        <v>111</v>
      </c>
      <c r="D4129" s="34" t="s">
        <v>115</v>
      </c>
      <c r="E4129" s="74"/>
      <c r="F4129" s="74"/>
      <c r="G4129" s="74"/>
      <c r="H4129" s="74"/>
      <c r="I4129" s="54"/>
      <c r="J4129" s="50"/>
      <c r="K4129" s="54"/>
      <c r="L4129" s="55"/>
      <c r="M4129" s="75"/>
      <c r="N4129" s="75"/>
      <c r="O4129" s="74"/>
      <c r="P4129" s="74"/>
      <c r="Q4129" s="57">
        <f>O4129-P4129</f>
        <v>0</v>
      </c>
      <c r="R4129" s="74"/>
      <c r="S4129" s="53">
        <f>ROUND(R4129/12*3,0)</f>
        <v>0</v>
      </c>
      <c r="T4129" s="58"/>
      <c r="U4129" s="58"/>
      <c r="V4129" s="53">
        <f>T4129-U4129</f>
        <v>0</v>
      </c>
      <c r="W4129" s="75"/>
      <c r="X4129" s="76"/>
    </row>
    <row r="4130" spans="1:24" s="77" customFormat="1" ht="31.5" x14ac:dyDescent="0.25">
      <c r="A4130" s="155" t="s">
        <v>394</v>
      </c>
      <c r="B4130" s="33" t="s">
        <v>332</v>
      </c>
      <c r="C4130" s="73" t="s">
        <v>113</v>
      </c>
      <c r="D4130" s="34" t="s">
        <v>116</v>
      </c>
      <c r="E4130" s="74"/>
      <c r="F4130" s="74"/>
      <c r="G4130" s="74"/>
      <c r="H4130" s="74"/>
      <c r="I4130" s="54"/>
      <c r="J4130" s="50"/>
      <c r="K4130" s="54"/>
      <c r="L4130" s="55"/>
      <c r="M4130" s="75"/>
      <c r="N4130" s="75"/>
      <c r="O4130" s="74"/>
      <c r="P4130" s="74"/>
      <c r="Q4130" s="57">
        <f>O4130-P4130</f>
        <v>0</v>
      </c>
      <c r="R4130" s="74"/>
      <c r="S4130" s="53">
        <f>ROUND(R4130/12*3,0)</f>
        <v>0</v>
      </c>
      <c r="T4130" s="58"/>
      <c r="U4130" s="58"/>
      <c r="V4130" s="53">
        <f>T4130-U4130</f>
        <v>0</v>
      </c>
      <c r="W4130" s="75"/>
      <c r="X4130" s="76"/>
    </row>
    <row r="4131" spans="1:24" s="77" customFormat="1" ht="30" x14ac:dyDescent="0.25">
      <c r="A4131" s="155" t="s">
        <v>394</v>
      </c>
      <c r="B4131" s="33" t="s">
        <v>332</v>
      </c>
      <c r="C4131" s="73" t="s">
        <v>112</v>
      </c>
      <c r="D4131" s="34" t="s">
        <v>117</v>
      </c>
      <c r="E4131" s="74"/>
      <c r="F4131" s="74"/>
      <c r="G4131" s="74"/>
      <c r="H4131" s="74"/>
      <c r="I4131" s="54"/>
      <c r="J4131" s="50"/>
      <c r="K4131" s="54"/>
      <c r="L4131" s="55"/>
      <c r="M4131" s="75"/>
      <c r="N4131" s="75"/>
      <c r="O4131" s="74"/>
      <c r="P4131" s="74"/>
      <c r="Q4131" s="57">
        <f>O4131-P4131</f>
        <v>0</v>
      </c>
      <c r="R4131" s="74"/>
      <c r="S4131" s="53">
        <f>ROUND(R4131/12*3,0)</f>
        <v>0</v>
      </c>
      <c r="T4131" s="58"/>
      <c r="U4131" s="58"/>
      <c r="V4131" s="53">
        <f>T4131-U4131</f>
        <v>0</v>
      </c>
      <c r="W4131" s="75"/>
      <c r="X4131" s="76"/>
    </row>
    <row r="4132" spans="1:24" s="77" customFormat="1" ht="23.25" customHeight="1" x14ac:dyDescent="0.25">
      <c r="A4132" s="155" t="s">
        <v>394</v>
      </c>
      <c r="B4132" s="22" t="s">
        <v>333</v>
      </c>
      <c r="C4132" s="73" t="s">
        <v>102</v>
      </c>
      <c r="D4132" s="41" t="s">
        <v>33</v>
      </c>
      <c r="E4132" s="64">
        <f>SUM(E4133:E4185)</f>
        <v>199936</v>
      </c>
      <c r="F4132" s="64">
        <f>SUM(F4133:F4185)</f>
        <v>116629.33</v>
      </c>
      <c r="G4132" s="64">
        <f>SUM(G4133:G4185)</f>
        <v>149319</v>
      </c>
      <c r="H4132" s="64">
        <f>SUM(H4133:H4185)</f>
        <v>116418</v>
      </c>
      <c r="I4132" s="64">
        <f>SUM(I4133:I4185)</f>
        <v>32689.67</v>
      </c>
      <c r="J4132" s="50">
        <f>ROUND(I4132/F4132*100,2)</f>
        <v>28.03</v>
      </c>
      <c r="K4132" s="64">
        <f>SUM(K4133:K4185)</f>
        <v>0</v>
      </c>
      <c r="L4132" s="64">
        <f>SUM(L4133:L4185)</f>
        <v>0</v>
      </c>
      <c r="M4132" s="64"/>
      <c r="N4132" s="64"/>
      <c r="O4132" s="64">
        <f t="shared" ref="O4132:V4132" si="1476">SUM(O4133:O4185)</f>
        <v>12010</v>
      </c>
      <c r="P4132" s="64">
        <f t="shared" si="1476"/>
        <v>9020</v>
      </c>
      <c r="Q4132" s="64">
        <f t="shared" si="1476"/>
        <v>2990</v>
      </c>
      <c r="R4132" s="64">
        <f t="shared" si="1476"/>
        <v>79</v>
      </c>
      <c r="S4132" s="64">
        <f t="shared" si="1476"/>
        <v>46</v>
      </c>
      <c r="T4132" s="64">
        <f t="shared" si="1476"/>
        <v>59</v>
      </c>
      <c r="U4132" s="64">
        <f t="shared" si="1476"/>
        <v>46</v>
      </c>
      <c r="V4132" s="64">
        <f t="shared" si="1476"/>
        <v>13</v>
      </c>
      <c r="W4132" s="64"/>
      <c r="X4132" s="76"/>
    </row>
    <row r="4133" spans="1:24" s="77" customFormat="1" ht="31.5" x14ac:dyDescent="0.25">
      <c r="A4133" s="155" t="s">
        <v>394</v>
      </c>
      <c r="B4133" s="33" t="s">
        <v>333</v>
      </c>
      <c r="C4133" s="78" t="s">
        <v>139</v>
      </c>
      <c r="D4133" s="43" t="s">
        <v>119</v>
      </c>
      <c r="E4133" s="74"/>
      <c r="F4133" s="74"/>
      <c r="G4133" s="74"/>
      <c r="H4133" s="74"/>
      <c r="I4133" s="119"/>
      <c r="J4133" s="55"/>
      <c r="K4133" s="119"/>
      <c r="L4133" s="55"/>
      <c r="M4133" s="75"/>
      <c r="N4133" s="75"/>
      <c r="O4133" s="74"/>
      <c r="P4133" s="74"/>
      <c r="Q4133" s="59">
        <f t="shared" ref="Q4133:Q4164" si="1477">O4133-P4133</f>
        <v>0</v>
      </c>
      <c r="R4133" s="74"/>
      <c r="S4133" s="53">
        <f t="shared" ref="S4133:S4171" si="1478">ROUND(R4133/12*3,0)</f>
        <v>0</v>
      </c>
      <c r="T4133" s="53"/>
      <c r="U4133" s="53"/>
      <c r="V4133" s="53">
        <f t="shared" ref="V4133:V4164" si="1479">T4133-U4133</f>
        <v>0</v>
      </c>
      <c r="W4133" s="75"/>
      <c r="X4133" s="76"/>
    </row>
    <row r="4134" spans="1:24" s="77" customFormat="1" ht="47.25" x14ac:dyDescent="0.25">
      <c r="A4134" s="155" t="s">
        <v>394</v>
      </c>
      <c r="B4134" s="33" t="s">
        <v>333</v>
      </c>
      <c r="C4134" s="78" t="s">
        <v>140</v>
      </c>
      <c r="D4134" s="43" t="s">
        <v>120</v>
      </c>
      <c r="E4134" s="74"/>
      <c r="F4134" s="74"/>
      <c r="G4134" s="74"/>
      <c r="H4134" s="74"/>
      <c r="I4134" s="54"/>
      <c r="J4134" s="50"/>
      <c r="K4134" s="54"/>
      <c r="L4134" s="55"/>
      <c r="M4134" s="75"/>
      <c r="N4134" s="75"/>
      <c r="O4134" s="74"/>
      <c r="P4134" s="74"/>
      <c r="Q4134" s="57">
        <f t="shared" si="1477"/>
        <v>0</v>
      </c>
      <c r="R4134" s="74"/>
      <c r="S4134" s="53">
        <f t="shared" si="1478"/>
        <v>0</v>
      </c>
      <c r="T4134" s="58"/>
      <c r="U4134" s="58"/>
      <c r="V4134" s="53">
        <f t="shared" si="1479"/>
        <v>0</v>
      </c>
      <c r="W4134" s="75"/>
      <c r="X4134" s="76"/>
    </row>
    <row r="4135" spans="1:24" s="77" customFormat="1" ht="31.5" x14ac:dyDescent="0.25">
      <c r="A4135" s="155" t="s">
        <v>394</v>
      </c>
      <c r="B4135" s="33" t="s">
        <v>333</v>
      </c>
      <c r="C4135" s="78" t="s">
        <v>141</v>
      </c>
      <c r="D4135" s="43" t="s">
        <v>142</v>
      </c>
      <c r="E4135" s="74"/>
      <c r="F4135" s="74"/>
      <c r="G4135" s="74"/>
      <c r="H4135" s="74"/>
      <c r="I4135" s="54"/>
      <c r="J4135" s="50"/>
      <c r="K4135" s="54"/>
      <c r="L4135" s="55"/>
      <c r="M4135" s="75"/>
      <c r="N4135" s="75"/>
      <c r="O4135" s="74"/>
      <c r="P4135" s="74"/>
      <c r="Q4135" s="57">
        <f t="shared" si="1477"/>
        <v>0</v>
      </c>
      <c r="R4135" s="74"/>
      <c r="S4135" s="53">
        <f t="shared" si="1478"/>
        <v>0</v>
      </c>
      <c r="T4135" s="58"/>
      <c r="U4135" s="58"/>
      <c r="V4135" s="53">
        <f t="shared" si="1479"/>
        <v>0</v>
      </c>
      <c r="W4135" s="75"/>
      <c r="X4135" s="76"/>
    </row>
    <row r="4136" spans="1:24" s="77" customFormat="1" ht="31.5" x14ac:dyDescent="0.25">
      <c r="A4136" s="155" t="s">
        <v>394</v>
      </c>
      <c r="B4136" s="33" t="s">
        <v>333</v>
      </c>
      <c r="C4136" s="78" t="s">
        <v>143</v>
      </c>
      <c r="D4136" s="43" t="s">
        <v>144</v>
      </c>
      <c r="E4136" s="74"/>
      <c r="F4136" s="74"/>
      <c r="G4136" s="74"/>
      <c r="H4136" s="74"/>
      <c r="I4136" s="54"/>
      <c r="J4136" s="50"/>
      <c r="K4136" s="54"/>
      <c r="L4136" s="55"/>
      <c r="M4136" s="75"/>
      <c r="N4136" s="75"/>
      <c r="O4136" s="74"/>
      <c r="P4136" s="74"/>
      <c r="Q4136" s="57">
        <f t="shared" si="1477"/>
        <v>0</v>
      </c>
      <c r="R4136" s="74"/>
      <c r="S4136" s="53">
        <f t="shared" si="1478"/>
        <v>0</v>
      </c>
      <c r="T4136" s="58"/>
      <c r="U4136" s="58"/>
      <c r="V4136" s="53">
        <f t="shared" si="1479"/>
        <v>0</v>
      </c>
      <c r="W4136" s="75"/>
      <c r="X4136" s="76"/>
    </row>
    <row r="4137" spans="1:24" s="77" customFormat="1" ht="30" x14ac:dyDescent="0.25">
      <c r="A4137" s="155" t="s">
        <v>394</v>
      </c>
      <c r="B4137" s="33" t="s">
        <v>333</v>
      </c>
      <c r="C4137" s="78" t="s">
        <v>145</v>
      </c>
      <c r="D4137" s="43" t="s">
        <v>146</v>
      </c>
      <c r="E4137" s="74"/>
      <c r="F4137" s="74"/>
      <c r="G4137" s="74"/>
      <c r="H4137" s="74"/>
      <c r="I4137" s="54"/>
      <c r="J4137" s="50"/>
      <c r="K4137" s="54"/>
      <c r="L4137" s="55"/>
      <c r="M4137" s="75"/>
      <c r="N4137" s="75"/>
      <c r="O4137" s="74"/>
      <c r="P4137" s="74"/>
      <c r="Q4137" s="57">
        <f t="shared" si="1477"/>
        <v>0</v>
      </c>
      <c r="R4137" s="74"/>
      <c r="S4137" s="53">
        <f t="shared" si="1478"/>
        <v>0</v>
      </c>
      <c r="T4137" s="58"/>
      <c r="U4137" s="58"/>
      <c r="V4137" s="53">
        <f t="shared" si="1479"/>
        <v>0</v>
      </c>
      <c r="W4137" s="75"/>
      <c r="X4137" s="76"/>
    </row>
    <row r="4138" spans="1:24" s="77" customFormat="1" ht="30" x14ac:dyDescent="0.25">
      <c r="A4138" s="155" t="s">
        <v>394</v>
      </c>
      <c r="B4138" s="33" t="s">
        <v>333</v>
      </c>
      <c r="C4138" s="78" t="s">
        <v>147</v>
      </c>
      <c r="D4138" s="43" t="s">
        <v>148</v>
      </c>
      <c r="E4138" s="74"/>
      <c r="F4138" s="74"/>
      <c r="G4138" s="74"/>
      <c r="H4138" s="74"/>
      <c r="I4138" s="54"/>
      <c r="J4138" s="50"/>
      <c r="K4138" s="54"/>
      <c r="L4138" s="55"/>
      <c r="M4138" s="75"/>
      <c r="N4138" s="75"/>
      <c r="O4138" s="74"/>
      <c r="P4138" s="74"/>
      <c r="Q4138" s="57">
        <f t="shared" si="1477"/>
        <v>0</v>
      </c>
      <c r="R4138" s="74"/>
      <c r="S4138" s="53">
        <f t="shared" si="1478"/>
        <v>0</v>
      </c>
      <c r="T4138" s="58"/>
      <c r="U4138" s="58"/>
      <c r="V4138" s="53">
        <f t="shared" si="1479"/>
        <v>0</v>
      </c>
      <c r="W4138" s="75"/>
      <c r="X4138" s="76"/>
    </row>
    <row r="4139" spans="1:24" s="77" customFormat="1" ht="78.75" x14ac:dyDescent="0.25">
      <c r="A4139" s="155" t="s">
        <v>394</v>
      </c>
      <c r="B4139" s="33" t="s">
        <v>333</v>
      </c>
      <c r="C4139" s="78" t="s">
        <v>149</v>
      </c>
      <c r="D4139" s="43" t="s">
        <v>150</v>
      </c>
      <c r="E4139" s="74"/>
      <c r="F4139" s="74"/>
      <c r="G4139" s="74"/>
      <c r="H4139" s="74"/>
      <c r="I4139" s="119"/>
      <c r="J4139" s="50"/>
      <c r="K4139" s="119"/>
      <c r="L4139" s="55"/>
      <c r="M4139" s="75"/>
      <c r="N4139" s="75"/>
      <c r="O4139" s="74"/>
      <c r="P4139" s="74"/>
      <c r="Q4139" s="59">
        <f t="shared" si="1477"/>
        <v>0</v>
      </c>
      <c r="R4139" s="74"/>
      <c r="S4139" s="53">
        <f t="shared" si="1478"/>
        <v>0</v>
      </c>
      <c r="T4139" s="53"/>
      <c r="U4139" s="53"/>
      <c r="V4139" s="53">
        <f t="shared" si="1479"/>
        <v>0</v>
      </c>
      <c r="W4139" s="75"/>
      <c r="X4139" s="76"/>
    </row>
    <row r="4140" spans="1:24" s="77" customFormat="1" ht="31.5" x14ac:dyDescent="0.25">
      <c r="A4140" s="155" t="s">
        <v>394</v>
      </c>
      <c r="B4140" s="33" t="s">
        <v>333</v>
      </c>
      <c r="C4140" s="78" t="s">
        <v>130</v>
      </c>
      <c r="D4140" s="43" t="s">
        <v>151</v>
      </c>
      <c r="E4140" s="74"/>
      <c r="F4140" s="74"/>
      <c r="G4140" s="74"/>
      <c r="H4140" s="74"/>
      <c r="I4140" s="54"/>
      <c r="J4140" s="50"/>
      <c r="K4140" s="54"/>
      <c r="L4140" s="55"/>
      <c r="M4140" s="75"/>
      <c r="N4140" s="75"/>
      <c r="O4140" s="74"/>
      <c r="P4140" s="74"/>
      <c r="Q4140" s="57">
        <f t="shared" si="1477"/>
        <v>0</v>
      </c>
      <c r="R4140" s="74"/>
      <c r="S4140" s="53">
        <f t="shared" si="1478"/>
        <v>0</v>
      </c>
      <c r="T4140" s="58"/>
      <c r="U4140" s="58"/>
      <c r="V4140" s="53">
        <f t="shared" si="1479"/>
        <v>0</v>
      </c>
      <c r="W4140" s="75"/>
      <c r="X4140" s="76"/>
    </row>
    <row r="4141" spans="1:24" s="77" customFormat="1" ht="47.25" x14ac:dyDescent="0.25">
      <c r="A4141" s="155" t="s">
        <v>394</v>
      </c>
      <c r="B4141" s="33" t="s">
        <v>333</v>
      </c>
      <c r="C4141" s="78" t="s">
        <v>174</v>
      </c>
      <c r="D4141" s="43" t="s">
        <v>175</v>
      </c>
      <c r="E4141" s="74"/>
      <c r="F4141" s="74"/>
      <c r="G4141" s="74"/>
      <c r="H4141" s="74"/>
      <c r="I4141" s="54"/>
      <c r="J4141" s="50"/>
      <c r="K4141" s="54"/>
      <c r="L4141" s="55"/>
      <c r="M4141" s="75"/>
      <c r="N4141" s="75"/>
      <c r="O4141" s="74"/>
      <c r="P4141" s="74"/>
      <c r="Q4141" s="57">
        <f t="shared" si="1477"/>
        <v>0</v>
      </c>
      <c r="R4141" s="74"/>
      <c r="S4141" s="53">
        <f t="shared" si="1478"/>
        <v>0</v>
      </c>
      <c r="T4141" s="58"/>
      <c r="U4141" s="58"/>
      <c r="V4141" s="53">
        <f t="shared" si="1479"/>
        <v>0</v>
      </c>
      <c r="W4141" s="75"/>
      <c r="X4141" s="76"/>
    </row>
    <row r="4142" spans="1:24" s="77" customFormat="1" ht="31.5" x14ac:dyDescent="0.25">
      <c r="A4142" s="155" t="s">
        <v>394</v>
      </c>
      <c r="B4142" s="33" t="s">
        <v>333</v>
      </c>
      <c r="C4142" s="78" t="s">
        <v>129</v>
      </c>
      <c r="D4142" s="43" t="s">
        <v>152</v>
      </c>
      <c r="E4142" s="74"/>
      <c r="F4142" s="74"/>
      <c r="G4142" s="74"/>
      <c r="H4142" s="74"/>
      <c r="I4142" s="54"/>
      <c r="J4142" s="50"/>
      <c r="K4142" s="54"/>
      <c r="L4142" s="55"/>
      <c r="M4142" s="75"/>
      <c r="N4142" s="75"/>
      <c r="O4142" s="74"/>
      <c r="P4142" s="74"/>
      <c r="Q4142" s="57">
        <f t="shared" si="1477"/>
        <v>0</v>
      </c>
      <c r="R4142" s="74"/>
      <c r="S4142" s="53">
        <f t="shared" si="1478"/>
        <v>0</v>
      </c>
      <c r="T4142" s="58"/>
      <c r="U4142" s="58"/>
      <c r="V4142" s="53">
        <f t="shared" si="1479"/>
        <v>0</v>
      </c>
      <c r="W4142" s="75"/>
      <c r="X4142" s="76"/>
    </row>
    <row r="4143" spans="1:24" s="77" customFormat="1" ht="31.5" x14ac:dyDescent="0.25">
      <c r="A4143" s="155" t="s">
        <v>394</v>
      </c>
      <c r="B4143" s="33" t="s">
        <v>333</v>
      </c>
      <c r="C4143" s="78" t="s">
        <v>176</v>
      </c>
      <c r="D4143" s="43" t="s">
        <v>177</v>
      </c>
      <c r="E4143" s="74"/>
      <c r="F4143" s="74"/>
      <c r="G4143" s="74"/>
      <c r="H4143" s="74"/>
      <c r="I4143" s="54"/>
      <c r="J4143" s="50"/>
      <c r="K4143" s="54"/>
      <c r="L4143" s="55"/>
      <c r="M4143" s="75"/>
      <c r="N4143" s="75"/>
      <c r="O4143" s="74"/>
      <c r="P4143" s="74"/>
      <c r="Q4143" s="57">
        <f t="shared" si="1477"/>
        <v>0</v>
      </c>
      <c r="R4143" s="74"/>
      <c r="S4143" s="53">
        <f t="shared" si="1478"/>
        <v>0</v>
      </c>
      <c r="T4143" s="58"/>
      <c r="U4143" s="58"/>
      <c r="V4143" s="53">
        <f t="shared" si="1479"/>
        <v>0</v>
      </c>
      <c r="W4143" s="75"/>
      <c r="X4143" s="76"/>
    </row>
    <row r="4144" spans="1:24" s="77" customFormat="1" ht="30" x14ac:dyDescent="0.25">
      <c r="A4144" s="155" t="s">
        <v>394</v>
      </c>
      <c r="B4144" s="33" t="s">
        <v>333</v>
      </c>
      <c r="C4144" s="78" t="s">
        <v>131</v>
      </c>
      <c r="D4144" s="43" t="s">
        <v>153</v>
      </c>
      <c r="E4144" s="74"/>
      <c r="F4144" s="74"/>
      <c r="G4144" s="74"/>
      <c r="H4144" s="74"/>
      <c r="I4144" s="54"/>
      <c r="J4144" s="50"/>
      <c r="K4144" s="54"/>
      <c r="L4144" s="55"/>
      <c r="M4144" s="75"/>
      <c r="N4144" s="75"/>
      <c r="O4144" s="74"/>
      <c r="P4144" s="74"/>
      <c r="Q4144" s="57">
        <f t="shared" si="1477"/>
        <v>0</v>
      </c>
      <c r="R4144" s="74"/>
      <c r="S4144" s="53">
        <f t="shared" si="1478"/>
        <v>0</v>
      </c>
      <c r="T4144" s="58"/>
      <c r="U4144" s="58"/>
      <c r="V4144" s="53">
        <f t="shared" si="1479"/>
        <v>0</v>
      </c>
      <c r="W4144" s="75"/>
      <c r="X4144" s="76"/>
    </row>
    <row r="4145" spans="1:24" s="77" customFormat="1" ht="31.5" x14ac:dyDescent="0.25">
      <c r="A4145" s="155" t="s">
        <v>394</v>
      </c>
      <c r="B4145" s="33" t="s">
        <v>333</v>
      </c>
      <c r="C4145" s="78" t="s">
        <v>178</v>
      </c>
      <c r="D4145" s="43" t="s">
        <v>179</v>
      </c>
      <c r="E4145" s="74"/>
      <c r="F4145" s="74"/>
      <c r="G4145" s="74"/>
      <c r="H4145" s="74"/>
      <c r="I4145" s="54"/>
      <c r="J4145" s="50"/>
      <c r="K4145" s="54"/>
      <c r="L4145" s="55"/>
      <c r="M4145" s="75"/>
      <c r="N4145" s="75"/>
      <c r="O4145" s="74"/>
      <c r="P4145" s="74"/>
      <c r="Q4145" s="57">
        <f t="shared" si="1477"/>
        <v>0</v>
      </c>
      <c r="R4145" s="74"/>
      <c r="S4145" s="53">
        <f t="shared" si="1478"/>
        <v>0</v>
      </c>
      <c r="T4145" s="58"/>
      <c r="U4145" s="58"/>
      <c r="V4145" s="53">
        <f t="shared" si="1479"/>
        <v>0</v>
      </c>
      <c r="W4145" s="75"/>
      <c r="X4145" s="76"/>
    </row>
    <row r="4146" spans="1:24" s="77" customFormat="1" ht="31.5" x14ac:dyDescent="0.25">
      <c r="A4146" s="155" t="s">
        <v>394</v>
      </c>
      <c r="B4146" s="33" t="s">
        <v>333</v>
      </c>
      <c r="C4146" s="78" t="s">
        <v>132</v>
      </c>
      <c r="D4146" s="43" t="s">
        <v>154</v>
      </c>
      <c r="E4146" s="74"/>
      <c r="F4146" s="74"/>
      <c r="G4146" s="74"/>
      <c r="H4146" s="74"/>
      <c r="I4146" s="54"/>
      <c r="J4146" s="50"/>
      <c r="K4146" s="54"/>
      <c r="L4146" s="55"/>
      <c r="M4146" s="75"/>
      <c r="N4146" s="75"/>
      <c r="O4146" s="74"/>
      <c r="P4146" s="74"/>
      <c r="Q4146" s="57">
        <f t="shared" si="1477"/>
        <v>0</v>
      </c>
      <c r="R4146" s="74"/>
      <c r="S4146" s="53">
        <f t="shared" si="1478"/>
        <v>0</v>
      </c>
      <c r="T4146" s="58"/>
      <c r="U4146" s="58"/>
      <c r="V4146" s="53">
        <f t="shared" si="1479"/>
        <v>0</v>
      </c>
      <c r="W4146" s="75"/>
      <c r="X4146" s="76"/>
    </row>
    <row r="4147" spans="1:24" s="77" customFormat="1" ht="30" x14ac:dyDescent="0.25">
      <c r="A4147" s="155" t="s">
        <v>394</v>
      </c>
      <c r="B4147" s="33" t="s">
        <v>333</v>
      </c>
      <c r="C4147" s="78" t="s">
        <v>133</v>
      </c>
      <c r="D4147" s="43" t="s">
        <v>155</v>
      </c>
      <c r="E4147" s="74"/>
      <c r="F4147" s="74"/>
      <c r="G4147" s="74"/>
      <c r="H4147" s="74"/>
      <c r="I4147" s="54"/>
      <c r="J4147" s="50"/>
      <c r="K4147" s="54"/>
      <c r="L4147" s="55"/>
      <c r="M4147" s="75"/>
      <c r="N4147" s="75"/>
      <c r="O4147" s="74"/>
      <c r="P4147" s="74"/>
      <c r="Q4147" s="57">
        <f t="shared" si="1477"/>
        <v>0</v>
      </c>
      <c r="R4147" s="74"/>
      <c r="S4147" s="53">
        <f t="shared" si="1478"/>
        <v>0</v>
      </c>
      <c r="T4147" s="58"/>
      <c r="U4147" s="58"/>
      <c r="V4147" s="53">
        <f t="shared" si="1479"/>
        <v>0</v>
      </c>
      <c r="W4147" s="75"/>
      <c r="X4147" s="76"/>
    </row>
    <row r="4148" spans="1:24" s="77" customFormat="1" ht="30" x14ac:dyDescent="0.25">
      <c r="A4148" s="155" t="s">
        <v>394</v>
      </c>
      <c r="B4148" s="33" t="s">
        <v>333</v>
      </c>
      <c r="C4148" s="78" t="s">
        <v>135</v>
      </c>
      <c r="D4148" s="43" t="s">
        <v>156</v>
      </c>
      <c r="E4148" s="74"/>
      <c r="F4148" s="74"/>
      <c r="G4148" s="74"/>
      <c r="H4148" s="74"/>
      <c r="I4148" s="54"/>
      <c r="J4148" s="50"/>
      <c r="K4148" s="54"/>
      <c r="L4148" s="55"/>
      <c r="M4148" s="75"/>
      <c r="N4148" s="75"/>
      <c r="O4148" s="74"/>
      <c r="P4148" s="74"/>
      <c r="Q4148" s="57">
        <f t="shared" si="1477"/>
        <v>0</v>
      </c>
      <c r="R4148" s="74"/>
      <c r="S4148" s="53">
        <f t="shared" si="1478"/>
        <v>0</v>
      </c>
      <c r="T4148" s="58"/>
      <c r="U4148" s="58"/>
      <c r="V4148" s="53">
        <f t="shared" si="1479"/>
        <v>0</v>
      </c>
      <c r="W4148" s="75"/>
      <c r="X4148" s="76"/>
    </row>
    <row r="4149" spans="1:24" s="77" customFormat="1" ht="31.5" x14ac:dyDescent="0.25">
      <c r="A4149" s="155" t="s">
        <v>394</v>
      </c>
      <c r="B4149" s="33" t="s">
        <v>333</v>
      </c>
      <c r="C4149" s="78" t="s">
        <v>136</v>
      </c>
      <c r="D4149" s="43" t="s">
        <v>157</v>
      </c>
      <c r="E4149" s="74"/>
      <c r="F4149" s="74"/>
      <c r="G4149" s="74"/>
      <c r="H4149" s="74"/>
      <c r="I4149" s="54"/>
      <c r="J4149" s="50"/>
      <c r="K4149" s="54"/>
      <c r="L4149" s="55"/>
      <c r="M4149" s="75"/>
      <c r="N4149" s="75"/>
      <c r="O4149" s="74"/>
      <c r="P4149" s="74"/>
      <c r="Q4149" s="57">
        <f t="shared" si="1477"/>
        <v>0</v>
      </c>
      <c r="R4149" s="74"/>
      <c r="S4149" s="53">
        <f t="shared" si="1478"/>
        <v>0</v>
      </c>
      <c r="T4149" s="58"/>
      <c r="U4149" s="58"/>
      <c r="V4149" s="53">
        <f t="shared" si="1479"/>
        <v>0</v>
      </c>
      <c r="W4149" s="75"/>
      <c r="X4149" s="76"/>
    </row>
    <row r="4150" spans="1:24" s="77" customFormat="1" ht="47.25" x14ac:dyDescent="0.25">
      <c r="A4150" s="155" t="s">
        <v>394</v>
      </c>
      <c r="B4150" s="33" t="s">
        <v>333</v>
      </c>
      <c r="C4150" s="78" t="s">
        <v>134</v>
      </c>
      <c r="D4150" s="43" t="s">
        <v>158</v>
      </c>
      <c r="E4150" s="74"/>
      <c r="F4150" s="74"/>
      <c r="G4150" s="74"/>
      <c r="H4150" s="74"/>
      <c r="I4150" s="54"/>
      <c r="J4150" s="50"/>
      <c r="K4150" s="54"/>
      <c r="L4150" s="55"/>
      <c r="M4150" s="75"/>
      <c r="N4150" s="75"/>
      <c r="O4150" s="74"/>
      <c r="P4150" s="74"/>
      <c r="Q4150" s="57">
        <f t="shared" si="1477"/>
        <v>0</v>
      </c>
      <c r="R4150" s="74"/>
      <c r="S4150" s="53">
        <f t="shared" si="1478"/>
        <v>0</v>
      </c>
      <c r="T4150" s="58"/>
      <c r="U4150" s="58"/>
      <c r="V4150" s="53">
        <f t="shared" si="1479"/>
        <v>0</v>
      </c>
      <c r="W4150" s="75"/>
      <c r="X4150" s="76"/>
    </row>
    <row r="4151" spans="1:24" s="77" customFormat="1" ht="30" x14ac:dyDescent="0.25">
      <c r="A4151" s="155" t="s">
        <v>394</v>
      </c>
      <c r="B4151" s="33" t="s">
        <v>333</v>
      </c>
      <c r="C4151" s="78" t="s">
        <v>138</v>
      </c>
      <c r="D4151" s="43" t="s">
        <v>159</v>
      </c>
      <c r="E4151" s="74"/>
      <c r="F4151" s="74"/>
      <c r="G4151" s="74"/>
      <c r="H4151" s="74"/>
      <c r="I4151" s="54"/>
      <c r="J4151" s="50"/>
      <c r="K4151" s="54"/>
      <c r="L4151" s="55"/>
      <c r="M4151" s="75"/>
      <c r="N4151" s="75"/>
      <c r="O4151" s="74"/>
      <c r="P4151" s="74"/>
      <c r="Q4151" s="57">
        <f t="shared" si="1477"/>
        <v>0</v>
      </c>
      <c r="R4151" s="74"/>
      <c r="S4151" s="53">
        <f t="shared" si="1478"/>
        <v>0</v>
      </c>
      <c r="T4151" s="58"/>
      <c r="U4151" s="58"/>
      <c r="V4151" s="53">
        <f t="shared" si="1479"/>
        <v>0</v>
      </c>
      <c r="W4151" s="75"/>
      <c r="X4151" s="76"/>
    </row>
    <row r="4152" spans="1:24" s="77" customFormat="1" ht="30" x14ac:dyDescent="0.25">
      <c r="A4152" s="155" t="s">
        <v>394</v>
      </c>
      <c r="B4152" s="33" t="s">
        <v>333</v>
      </c>
      <c r="C4152" s="78" t="s">
        <v>180</v>
      </c>
      <c r="D4152" s="43" t="s">
        <v>181</v>
      </c>
      <c r="E4152" s="74"/>
      <c r="F4152" s="74"/>
      <c r="G4152" s="74"/>
      <c r="H4152" s="74"/>
      <c r="I4152" s="54"/>
      <c r="J4152" s="50"/>
      <c r="K4152" s="54"/>
      <c r="L4152" s="55"/>
      <c r="M4152" s="75"/>
      <c r="N4152" s="75"/>
      <c r="O4152" s="74"/>
      <c r="P4152" s="74"/>
      <c r="Q4152" s="57">
        <f t="shared" si="1477"/>
        <v>0</v>
      </c>
      <c r="R4152" s="74"/>
      <c r="S4152" s="53">
        <f t="shared" si="1478"/>
        <v>0</v>
      </c>
      <c r="T4152" s="58"/>
      <c r="U4152" s="58"/>
      <c r="V4152" s="53">
        <f t="shared" si="1479"/>
        <v>0</v>
      </c>
      <c r="W4152" s="75"/>
      <c r="X4152" s="76"/>
    </row>
    <row r="4153" spans="1:24" s="77" customFormat="1" ht="31.5" x14ac:dyDescent="0.25">
      <c r="A4153" s="155" t="s">
        <v>394</v>
      </c>
      <c r="B4153" s="33" t="s">
        <v>333</v>
      </c>
      <c r="C4153" s="78" t="s">
        <v>137</v>
      </c>
      <c r="D4153" s="43" t="s">
        <v>160</v>
      </c>
      <c r="E4153" s="74"/>
      <c r="F4153" s="74"/>
      <c r="G4153" s="74"/>
      <c r="H4153" s="74"/>
      <c r="I4153" s="54"/>
      <c r="J4153" s="50"/>
      <c r="K4153" s="54"/>
      <c r="L4153" s="55"/>
      <c r="M4153" s="75"/>
      <c r="N4153" s="75"/>
      <c r="O4153" s="74"/>
      <c r="P4153" s="74"/>
      <c r="Q4153" s="57">
        <f t="shared" si="1477"/>
        <v>0</v>
      </c>
      <c r="R4153" s="74"/>
      <c r="S4153" s="53">
        <f t="shared" si="1478"/>
        <v>0</v>
      </c>
      <c r="T4153" s="58"/>
      <c r="U4153" s="58"/>
      <c r="V4153" s="53">
        <f t="shared" si="1479"/>
        <v>0</v>
      </c>
      <c r="W4153" s="75"/>
      <c r="X4153" s="76"/>
    </row>
    <row r="4154" spans="1:24" s="77" customFormat="1" ht="30" x14ac:dyDescent="0.25">
      <c r="A4154" s="155" t="s">
        <v>394</v>
      </c>
      <c r="B4154" s="33" t="s">
        <v>333</v>
      </c>
      <c r="C4154" s="78" t="s">
        <v>127</v>
      </c>
      <c r="D4154" s="43" t="s">
        <v>161</v>
      </c>
      <c r="E4154" s="74"/>
      <c r="F4154" s="74"/>
      <c r="G4154" s="74"/>
      <c r="H4154" s="74"/>
      <c r="I4154" s="54"/>
      <c r="J4154" s="50"/>
      <c r="K4154" s="54"/>
      <c r="L4154" s="55"/>
      <c r="M4154" s="75"/>
      <c r="N4154" s="75"/>
      <c r="O4154" s="74"/>
      <c r="P4154" s="74"/>
      <c r="Q4154" s="57">
        <f t="shared" si="1477"/>
        <v>0</v>
      </c>
      <c r="R4154" s="74"/>
      <c r="S4154" s="53">
        <f t="shared" si="1478"/>
        <v>0</v>
      </c>
      <c r="T4154" s="58"/>
      <c r="U4154" s="58"/>
      <c r="V4154" s="53">
        <f t="shared" si="1479"/>
        <v>0</v>
      </c>
      <c r="W4154" s="75"/>
      <c r="X4154" s="76"/>
    </row>
    <row r="4155" spans="1:24" s="77" customFormat="1" ht="31.5" x14ac:dyDescent="0.25">
      <c r="A4155" s="155" t="s">
        <v>394</v>
      </c>
      <c r="B4155" s="33" t="s">
        <v>333</v>
      </c>
      <c r="C4155" s="78" t="s">
        <v>126</v>
      </c>
      <c r="D4155" s="43" t="s">
        <v>162</v>
      </c>
      <c r="E4155" s="74"/>
      <c r="F4155" s="74"/>
      <c r="G4155" s="74"/>
      <c r="H4155" s="74"/>
      <c r="I4155" s="54"/>
      <c r="J4155" s="50"/>
      <c r="K4155" s="54"/>
      <c r="L4155" s="55"/>
      <c r="M4155" s="75"/>
      <c r="N4155" s="75"/>
      <c r="O4155" s="74"/>
      <c r="P4155" s="74"/>
      <c r="Q4155" s="57">
        <f t="shared" si="1477"/>
        <v>0</v>
      </c>
      <c r="R4155" s="74"/>
      <c r="S4155" s="53">
        <f t="shared" si="1478"/>
        <v>0</v>
      </c>
      <c r="T4155" s="58"/>
      <c r="U4155" s="58"/>
      <c r="V4155" s="53">
        <f t="shared" si="1479"/>
        <v>0</v>
      </c>
      <c r="W4155" s="75"/>
      <c r="X4155" s="76"/>
    </row>
    <row r="4156" spans="1:24" s="77" customFormat="1" ht="30" x14ac:dyDescent="0.25">
      <c r="A4156" s="155" t="s">
        <v>394</v>
      </c>
      <c r="B4156" s="33" t="s">
        <v>333</v>
      </c>
      <c r="C4156" s="78" t="s">
        <v>122</v>
      </c>
      <c r="D4156" s="43" t="s">
        <v>163</v>
      </c>
      <c r="E4156" s="74"/>
      <c r="F4156" s="74"/>
      <c r="G4156" s="74"/>
      <c r="H4156" s="74"/>
      <c r="I4156" s="54"/>
      <c r="J4156" s="50"/>
      <c r="K4156" s="54"/>
      <c r="L4156" s="55"/>
      <c r="M4156" s="75"/>
      <c r="N4156" s="75"/>
      <c r="O4156" s="74"/>
      <c r="P4156" s="74"/>
      <c r="Q4156" s="57">
        <f t="shared" si="1477"/>
        <v>0</v>
      </c>
      <c r="R4156" s="74"/>
      <c r="S4156" s="53">
        <f t="shared" si="1478"/>
        <v>0</v>
      </c>
      <c r="T4156" s="58"/>
      <c r="U4156" s="58"/>
      <c r="V4156" s="53">
        <f t="shared" si="1479"/>
        <v>0</v>
      </c>
      <c r="W4156" s="75"/>
      <c r="X4156" s="76"/>
    </row>
    <row r="4157" spans="1:24" s="77" customFormat="1" ht="30" x14ac:dyDescent="0.25">
      <c r="A4157" s="155" t="s">
        <v>394</v>
      </c>
      <c r="B4157" s="33" t="s">
        <v>333</v>
      </c>
      <c r="C4157" s="78" t="s">
        <v>123</v>
      </c>
      <c r="D4157" s="43" t="s">
        <v>164</v>
      </c>
      <c r="E4157" s="74"/>
      <c r="F4157" s="74"/>
      <c r="G4157" s="74"/>
      <c r="H4157" s="74"/>
      <c r="I4157" s="54"/>
      <c r="J4157" s="50"/>
      <c r="K4157" s="54"/>
      <c r="L4157" s="55"/>
      <c r="M4157" s="75"/>
      <c r="N4157" s="75"/>
      <c r="O4157" s="74"/>
      <c r="P4157" s="74"/>
      <c r="Q4157" s="57">
        <f t="shared" si="1477"/>
        <v>0</v>
      </c>
      <c r="R4157" s="74"/>
      <c r="S4157" s="53">
        <f t="shared" si="1478"/>
        <v>0</v>
      </c>
      <c r="T4157" s="58"/>
      <c r="U4157" s="58"/>
      <c r="V4157" s="53">
        <f t="shared" si="1479"/>
        <v>0</v>
      </c>
      <c r="W4157" s="75"/>
      <c r="X4157" s="76"/>
    </row>
    <row r="4158" spans="1:24" s="77" customFormat="1" ht="30" x14ac:dyDescent="0.25">
      <c r="A4158" s="155" t="s">
        <v>394</v>
      </c>
      <c r="B4158" s="33" t="s">
        <v>333</v>
      </c>
      <c r="C4158" s="78" t="s">
        <v>182</v>
      </c>
      <c r="D4158" s="43" t="s">
        <v>183</v>
      </c>
      <c r="E4158" s="74"/>
      <c r="F4158" s="74"/>
      <c r="G4158" s="74"/>
      <c r="H4158" s="74"/>
      <c r="I4158" s="54"/>
      <c r="J4158" s="50"/>
      <c r="K4158" s="54"/>
      <c r="L4158" s="55"/>
      <c r="M4158" s="75"/>
      <c r="N4158" s="75"/>
      <c r="O4158" s="74"/>
      <c r="P4158" s="74"/>
      <c r="Q4158" s="57">
        <f t="shared" si="1477"/>
        <v>0</v>
      </c>
      <c r="R4158" s="74"/>
      <c r="S4158" s="53">
        <f t="shared" si="1478"/>
        <v>0</v>
      </c>
      <c r="T4158" s="58"/>
      <c r="U4158" s="58"/>
      <c r="V4158" s="53">
        <f t="shared" si="1479"/>
        <v>0</v>
      </c>
      <c r="W4158" s="75"/>
      <c r="X4158" s="76"/>
    </row>
    <row r="4159" spans="1:24" s="77" customFormat="1" ht="30" x14ac:dyDescent="0.25">
      <c r="A4159" s="155" t="s">
        <v>394</v>
      </c>
      <c r="B4159" s="33" t="s">
        <v>333</v>
      </c>
      <c r="C4159" s="78" t="s">
        <v>184</v>
      </c>
      <c r="D4159" s="43" t="s">
        <v>185</v>
      </c>
      <c r="E4159" s="74"/>
      <c r="F4159" s="74"/>
      <c r="G4159" s="74"/>
      <c r="H4159" s="74"/>
      <c r="I4159" s="54"/>
      <c r="J4159" s="50"/>
      <c r="K4159" s="54"/>
      <c r="L4159" s="55"/>
      <c r="M4159" s="75"/>
      <c r="N4159" s="75"/>
      <c r="O4159" s="74"/>
      <c r="P4159" s="74"/>
      <c r="Q4159" s="57">
        <f t="shared" si="1477"/>
        <v>0</v>
      </c>
      <c r="R4159" s="74"/>
      <c r="S4159" s="53">
        <f t="shared" si="1478"/>
        <v>0</v>
      </c>
      <c r="T4159" s="58"/>
      <c r="U4159" s="58"/>
      <c r="V4159" s="53">
        <f t="shared" si="1479"/>
        <v>0</v>
      </c>
      <c r="W4159" s="75"/>
      <c r="X4159" s="76"/>
    </row>
    <row r="4160" spans="1:24" s="77" customFormat="1" ht="30" x14ac:dyDescent="0.25">
      <c r="A4160" s="155" t="s">
        <v>394</v>
      </c>
      <c r="B4160" s="33" t="s">
        <v>333</v>
      </c>
      <c r="C4160" s="78" t="s">
        <v>186</v>
      </c>
      <c r="D4160" s="43" t="s">
        <v>187</v>
      </c>
      <c r="E4160" s="74"/>
      <c r="F4160" s="74"/>
      <c r="G4160" s="74"/>
      <c r="H4160" s="74"/>
      <c r="I4160" s="54"/>
      <c r="J4160" s="50"/>
      <c r="K4160" s="54"/>
      <c r="L4160" s="55"/>
      <c r="M4160" s="75"/>
      <c r="N4160" s="75"/>
      <c r="O4160" s="74"/>
      <c r="P4160" s="74"/>
      <c r="Q4160" s="57">
        <f t="shared" si="1477"/>
        <v>0</v>
      </c>
      <c r="R4160" s="74"/>
      <c r="S4160" s="53">
        <f t="shared" si="1478"/>
        <v>0</v>
      </c>
      <c r="T4160" s="58"/>
      <c r="U4160" s="58"/>
      <c r="V4160" s="53">
        <f t="shared" si="1479"/>
        <v>0</v>
      </c>
      <c r="W4160" s="75"/>
      <c r="X4160" s="76"/>
    </row>
    <row r="4161" spans="1:24" s="77" customFormat="1" ht="31.5" x14ac:dyDescent="0.25">
      <c r="A4161" s="155" t="s">
        <v>394</v>
      </c>
      <c r="B4161" s="33" t="s">
        <v>333</v>
      </c>
      <c r="C4161" s="78" t="s">
        <v>188</v>
      </c>
      <c r="D4161" s="43" t="s">
        <v>189</v>
      </c>
      <c r="E4161" s="74"/>
      <c r="F4161" s="74"/>
      <c r="G4161" s="74"/>
      <c r="H4161" s="74"/>
      <c r="I4161" s="54"/>
      <c r="J4161" s="50"/>
      <c r="K4161" s="54"/>
      <c r="L4161" s="55"/>
      <c r="M4161" s="75"/>
      <c r="N4161" s="75"/>
      <c r="O4161" s="74"/>
      <c r="P4161" s="74"/>
      <c r="Q4161" s="57">
        <f t="shared" si="1477"/>
        <v>0</v>
      </c>
      <c r="R4161" s="74"/>
      <c r="S4161" s="53">
        <f t="shared" si="1478"/>
        <v>0</v>
      </c>
      <c r="T4161" s="58"/>
      <c r="U4161" s="58"/>
      <c r="V4161" s="53">
        <f t="shared" si="1479"/>
        <v>0</v>
      </c>
      <c r="W4161" s="75"/>
      <c r="X4161" s="76"/>
    </row>
    <row r="4162" spans="1:24" s="77" customFormat="1" ht="30" x14ac:dyDescent="0.25">
      <c r="A4162" s="155" t="s">
        <v>394</v>
      </c>
      <c r="B4162" s="33" t="s">
        <v>333</v>
      </c>
      <c r="C4162" s="78" t="s">
        <v>124</v>
      </c>
      <c r="D4162" s="43" t="s">
        <v>165</v>
      </c>
      <c r="E4162" s="74"/>
      <c r="F4162" s="74"/>
      <c r="G4162" s="74"/>
      <c r="H4162" s="74"/>
      <c r="I4162" s="54"/>
      <c r="J4162" s="50"/>
      <c r="K4162" s="54"/>
      <c r="L4162" s="55"/>
      <c r="M4162" s="75"/>
      <c r="N4162" s="75"/>
      <c r="O4162" s="74"/>
      <c r="P4162" s="74"/>
      <c r="Q4162" s="57">
        <f t="shared" si="1477"/>
        <v>0</v>
      </c>
      <c r="R4162" s="74"/>
      <c r="S4162" s="53">
        <f t="shared" si="1478"/>
        <v>0</v>
      </c>
      <c r="T4162" s="58"/>
      <c r="U4162" s="58"/>
      <c r="V4162" s="53">
        <f t="shared" si="1479"/>
        <v>0</v>
      </c>
      <c r="W4162" s="75"/>
      <c r="X4162" s="76"/>
    </row>
    <row r="4163" spans="1:24" s="77" customFormat="1" ht="30" x14ac:dyDescent="0.25">
      <c r="A4163" s="155" t="s">
        <v>394</v>
      </c>
      <c r="B4163" s="33" t="s">
        <v>333</v>
      </c>
      <c r="C4163" s="78" t="s">
        <v>125</v>
      </c>
      <c r="D4163" s="43" t="s">
        <v>166</v>
      </c>
      <c r="E4163" s="74"/>
      <c r="F4163" s="74"/>
      <c r="G4163" s="74"/>
      <c r="H4163" s="74"/>
      <c r="I4163" s="54"/>
      <c r="J4163" s="50"/>
      <c r="K4163" s="54"/>
      <c r="L4163" s="55"/>
      <c r="M4163" s="75"/>
      <c r="N4163" s="75"/>
      <c r="O4163" s="74"/>
      <c r="P4163" s="74"/>
      <c r="Q4163" s="57">
        <f t="shared" si="1477"/>
        <v>0</v>
      </c>
      <c r="R4163" s="74"/>
      <c r="S4163" s="53">
        <f t="shared" si="1478"/>
        <v>0</v>
      </c>
      <c r="T4163" s="58"/>
      <c r="U4163" s="58"/>
      <c r="V4163" s="53">
        <f t="shared" si="1479"/>
        <v>0</v>
      </c>
      <c r="W4163" s="75"/>
      <c r="X4163" s="76"/>
    </row>
    <row r="4164" spans="1:24" s="77" customFormat="1" ht="47.25" x14ac:dyDescent="0.25">
      <c r="A4164" s="155" t="s">
        <v>394</v>
      </c>
      <c r="B4164" s="33" t="s">
        <v>333</v>
      </c>
      <c r="C4164" s="78" t="s">
        <v>34</v>
      </c>
      <c r="D4164" s="43" t="s">
        <v>167</v>
      </c>
      <c r="E4164" s="74"/>
      <c r="F4164" s="74"/>
      <c r="G4164" s="74"/>
      <c r="H4164" s="74"/>
      <c r="I4164" s="54"/>
      <c r="J4164" s="50"/>
      <c r="K4164" s="54"/>
      <c r="L4164" s="55"/>
      <c r="M4164" s="75"/>
      <c r="N4164" s="75"/>
      <c r="O4164" s="74"/>
      <c r="P4164" s="74"/>
      <c r="Q4164" s="57">
        <f t="shared" si="1477"/>
        <v>0</v>
      </c>
      <c r="R4164" s="74"/>
      <c r="S4164" s="53">
        <f t="shared" si="1478"/>
        <v>0</v>
      </c>
      <c r="T4164" s="58"/>
      <c r="U4164" s="58"/>
      <c r="V4164" s="53">
        <f t="shared" si="1479"/>
        <v>0</v>
      </c>
      <c r="W4164" s="75"/>
      <c r="X4164" s="76"/>
    </row>
    <row r="4165" spans="1:24" s="77" customFormat="1" ht="30" x14ac:dyDescent="0.25">
      <c r="A4165" s="155" t="s">
        <v>394</v>
      </c>
      <c r="B4165" s="33" t="s">
        <v>333</v>
      </c>
      <c r="C4165" s="78" t="s">
        <v>35</v>
      </c>
      <c r="D4165" s="43" t="s">
        <v>168</v>
      </c>
      <c r="E4165" s="74"/>
      <c r="F4165" s="74"/>
      <c r="G4165" s="74"/>
      <c r="H4165" s="74"/>
      <c r="I4165" s="54"/>
      <c r="J4165" s="50"/>
      <c r="K4165" s="54"/>
      <c r="L4165" s="55"/>
      <c r="M4165" s="75"/>
      <c r="N4165" s="75"/>
      <c r="O4165" s="74"/>
      <c r="P4165" s="74"/>
      <c r="Q4165" s="57">
        <f t="shared" ref="Q4165:Q4185" si="1480">O4165-P4165</f>
        <v>0</v>
      </c>
      <c r="R4165" s="74"/>
      <c r="S4165" s="53">
        <f t="shared" si="1478"/>
        <v>0</v>
      </c>
      <c r="T4165" s="58"/>
      <c r="U4165" s="58"/>
      <c r="V4165" s="53">
        <f t="shared" ref="V4165:V4185" si="1481">T4165-U4165</f>
        <v>0</v>
      </c>
      <c r="W4165" s="75"/>
      <c r="X4165" s="76"/>
    </row>
    <row r="4166" spans="1:24" s="77" customFormat="1" ht="31.5" x14ac:dyDescent="0.25">
      <c r="A4166" s="155" t="s">
        <v>394</v>
      </c>
      <c r="B4166" s="33" t="s">
        <v>333</v>
      </c>
      <c r="C4166" s="78" t="s">
        <v>36</v>
      </c>
      <c r="D4166" s="43" t="s">
        <v>190</v>
      </c>
      <c r="E4166" s="74"/>
      <c r="F4166" s="74"/>
      <c r="G4166" s="74"/>
      <c r="H4166" s="74"/>
      <c r="I4166" s="54"/>
      <c r="J4166" s="50"/>
      <c r="K4166" s="54"/>
      <c r="L4166" s="55"/>
      <c r="M4166" s="75"/>
      <c r="N4166" s="75"/>
      <c r="O4166" s="74"/>
      <c r="P4166" s="74"/>
      <c r="Q4166" s="57">
        <f t="shared" si="1480"/>
        <v>0</v>
      </c>
      <c r="R4166" s="74"/>
      <c r="S4166" s="53">
        <f t="shared" si="1478"/>
        <v>0</v>
      </c>
      <c r="T4166" s="58"/>
      <c r="U4166" s="58"/>
      <c r="V4166" s="53">
        <f t="shared" si="1481"/>
        <v>0</v>
      </c>
      <c r="W4166" s="75"/>
      <c r="X4166" s="76"/>
    </row>
    <row r="4167" spans="1:24" s="77" customFormat="1" ht="31.5" x14ac:dyDescent="0.25">
      <c r="A4167" s="155" t="s">
        <v>394</v>
      </c>
      <c r="B4167" s="33" t="s">
        <v>333</v>
      </c>
      <c r="C4167" s="78" t="s">
        <v>37</v>
      </c>
      <c r="D4167" s="43" t="s">
        <v>191</v>
      </c>
      <c r="E4167" s="74"/>
      <c r="F4167" s="74"/>
      <c r="G4167" s="74"/>
      <c r="H4167" s="74"/>
      <c r="I4167" s="54"/>
      <c r="J4167" s="50"/>
      <c r="K4167" s="54"/>
      <c r="L4167" s="55"/>
      <c r="M4167" s="75"/>
      <c r="N4167" s="75"/>
      <c r="O4167" s="74"/>
      <c r="P4167" s="74"/>
      <c r="Q4167" s="57">
        <f t="shared" si="1480"/>
        <v>0</v>
      </c>
      <c r="R4167" s="74"/>
      <c r="S4167" s="53">
        <f t="shared" si="1478"/>
        <v>0</v>
      </c>
      <c r="T4167" s="58"/>
      <c r="U4167" s="58"/>
      <c r="V4167" s="53">
        <f t="shared" si="1481"/>
        <v>0</v>
      </c>
      <c r="W4167" s="75"/>
      <c r="X4167" s="76"/>
    </row>
    <row r="4168" spans="1:24" s="77" customFormat="1" ht="31.5" x14ac:dyDescent="0.25">
      <c r="A4168" s="155" t="s">
        <v>394</v>
      </c>
      <c r="B4168" s="33" t="s">
        <v>333</v>
      </c>
      <c r="C4168" s="78" t="s">
        <v>38</v>
      </c>
      <c r="D4168" s="43" t="s">
        <v>169</v>
      </c>
      <c r="E4168" s="74"/>
      <c r="F4168" s="74"/>
      <c r="G4168" s="74"/>
      <c r="H4168" s="74"/>
      <c r="I4168" s="54"/>
      <c r="J4168" s="50"/>
      <c r="K4168" s="54"/>
      <c r="L4168" s="55"/>
      <c r="M4168" s="75"/>
      <c r="N4168" s="75"/>
      <c r="O4168" s="74"/>
      <c r="P4168" s="74"/>
      <c r="Q4168" s="57">
        <f t="shared" si="1480"/>
        <v>0</v>
      </c>
      <c r="R4168" s="74"/>
      <c r="S4168" s="53">
        <f t="shared" si="1478"/>
        <v>0</v>
      </c>
      <c r="T4168" s="58"/>
      <c r="U4168" s="58"/>
      <c r="V4168" s="53">
        <f t="shared" si="1481"/>
        <v>0</v>
      </c>
      <c r="W4168" s="75"/>
      <c r="X4168" s="76"/>
    </row>
    <row r="4169" spans="1:24" s="77" customFormat="1" ht="30" x14ac:dyDescent="0.25">
      <c r="A4169" s="155" t="s">
        <v>394</v>
      </c>
      <c r="B4169" s="33" t="s">
        <v>333</v>
      </c>
      <c r="C4169" s="78" t="s">
        <v>39</v>
      </c>
      <c r="D4169" s="43" t="s">
        <v>170</v>
      </c>
      <c r="E4169" s="74"/>
      <c r="F4169" s="74"/>
      <c r="G4169" s="74"/>
      <c r="H4169" s="74"/>
      <c r="I4169" s="54"/>
      <c r="J4169" s="50"/>
      <c r="K4169" s="54"/>
      <c r="L4169" s="55"/>
      <c r="M4169" s="75"/>
      <c r="N4169" s="75"/>
      <c r="O4169" s="74"/>
      <c r="P4169" s="74"/>
      <c r="Q4169" s="57">
        <f t="shared" si="1480"/>
        <v>0</v>
      </c>
      <c r="R4169" s="74"/>
      <c r="S4169" s="53">
        <f t="shared" si="1478"/>
        <v>0</v>
      </c>
      <c r="T4169" s="58"/>
      <c r="U4169" s="58"/>
      <c r="V4169" s="53">
        <f t="shared" si="1481"/>
        <v>0</v>
      </c>
      <c r="W4169" s="75"/>
      <c r="X4169" s="76"/>
    </row>
    <row r="4170" spans="1:24" s="77" customFormat="1" ht="47.25" x14ac:dyDescent="0.25">
      <c r="A4170" s="155" t="s">
        <v>394</v>
      </c>
      <c r="B4170" s="33" t="s">
        <v>333</v>
      </c>
      <c r="C4170" s="78" t="s">
        <v>40</v>
      </c>
      <c r="D4170" s="43" t="s">
        <v>172</v>
      </c>
      <c r="E4170" s="74"/>
      <c r="F4170" s="74"/>
      <c r="G4170" s="74"/>
      <c r="H4170" s="74"/>
      <c r="I4170" s="54"/>
      <c r="J4170" s="50"/>
      <c r="K4170" s="54"/>
      <c r="L4170" s="55"/>
      <c r="M4170" s="75"/>
      <c r="N4170" s="75"/>
      <c r="O4170" s="74"/>
      <c r="P4170" s="74"/>
      <c r="Q4170" s="57">
        <f t="shared" si="1480"/>
        <v>0</v>
      </c>
      <c r="R4170" s="74"/>
      <c r="S4170" s="53">
        <f t="shared" si="1478"/>
        <v>0</v>
      </c>
      <c r="T4170" s="58"/>
      <c r="U4170" s="58"/>
      <c r="V4170" s="53">
        <f t="shared" si="1481"/>
        <v>0</v>
      </c>
      <c r="W4170" s="75"/>
      <c r="X4170" s="76"/>
    </row>
    <row r="4171" spans="1:24" s="77" customFormat="1" ht="30" x14ac:dyDescent="0.25">
      <c r="A4171" s="155" t="s">
        <v>394</v>
      </c>
      <c r="B4171" s="33" t="s">
        <v>333</v>
      </c>
      <c r="C4171" s="78" t="s">
        <v>41</v>
      </c>
      <c r="D4171" s="43" t="s">
        <v>171</v>
      </c>
      <c r="E4171" s="74"/>
      <c r="F4171" s="74"/>
      <c r="G4171" s="74"/>
      <c r="H4171" s="74"/>
      <c r="I4171" s="54"/>
      <c r="J4171" s="50"/>
      <c r="K4171" s="54"/>
      <c r="L4171" s="55"/>
      <c r="M4171" s="75"/>
      <c r="N4171" s="75"/>
      <c r="O4171" s="74"/>
      <c r="P4171" s="74"/>
      <c r="Q4171" s="57">
        <f t="shared" si="1480"/>
        <v>0</v>
      </c>
      <c r="R4171" s="74"/>
      <c r="S4171" s="53">
        <f t="shared" si="1478"/>
        <v>0</v>
      </c>
      <c r="T4171" s="58"/>
      <c r="U4171" s="58"/>
      <c r="V4171" s="53">
        <f t="shared" si="1481"/>
        <v>0</v>
      </c>
      <c r="W4171" s="75"/>
      <c r="X4171" s="76"/>
    </row>
    <row r="4172" spans="1:24" s="77" customFormat="1" ht="30" x14ac:dyDescent="0.25">
      <c r="A4172" s="155" t="s">
        <v>394</v>
      </c>
      <c r="B4172" s="33" t="s">
        <v>333</v>
      </c>
      <c r="C4172" s="78" t="s">
        <v>42</v>
      </c>
      <c r="D4172" s="43" t="s">
        <v>192</v>
      </c>
      <c r="E4172" s="53">
        <v>199936</v>
      </c>
      <c r="F4172" s="53">
        <f>ROUND(E4172/12*7,2)</f>
        <v>116629.33</v>
      </c>
      <c r="G4172" s="74">
        <v>149319</v>
      </c>
      <c r="H4172" s="74">
        <v>116418</v>
      </c>
      <c r="I4172" s="119">
        <f>G4172-F4172</f>
        <v>32689.67</v>
      </c>
      <c r="J4172" s="55">
        <f>ROUND(I4172/F4172*100,2)</f>
        <v>28.03</v>
      </c>
      <c r="K4172" s="54"/>
      <c r="L4172" s="55"/>
      <c r="M4172" s="75"/>
      <c r="N4172" s="75"/>
      <c r="O4172" s="74">
        <v>12010</v>
      </c>
      <c r="P4172" s="74">
        <v>9020</v>
      </c>
      <c r="Q4172" s="57">
        <f t="shared" si="1480"/>
        <v>2990</v>
      </c>
      <c r="R4172" s="74">
        <v>79</v>
      </c>
      <c r="S4172" s="53">
        <f>ROUND(R4172/12*7,0)</f>
        <v>46</v>
      </c>
      <c r="T4172" s="58">
        <v>59</v>
      </c>
      <c r="U4172" s="58">
        <v>46</v>
      </c>
      <c r="V4172" s="53">
        <f t="shared" si="1481"/>
        <v>13</v>
      </c>
      <c r="W4172" s="75"/>
      <c r="X4172" s="76"/>
    </row>
    <row r="4173" spans="1:24" s="77" customFormat="1" ht="30" x14ac:dyDescent="0.25">
      <c r="A4173" s="155" t="s">
        <v>394</v>
      </c>
      <c r="B4173" s="33" t="s">
        <v>333</v>
      </c>
      <c r="C4173" s="78" t="s">
        <v>43</v>
      </c>
      <c r="D4173" s="43" t="s">
        <v>193</v>
      </c>
      <c r="E4173" s="74"/>
      <c r="F4173" s="74"/>
      <c r="G4173" s="74"/>
      <c r="H4173" s="74"/>
      <c r="I4173" s="54"/>
      <c r="J4173" s="50"/>
      <c r="K4173" s="54"/>
      <c r="L4173" s="55"/>
      <c r="M4173" s="75"/>
      <c r="N4173" s="75"/>
      <c r="O4173" s="74"/>
      <c r="P4173" s="74"/>
      <c r="Q4173" s="57">
        <f t="shared" si="1480"/>
        <v>0</v>
      </c>
      <c r="R4173" s="74"/>
      <c r="S4173" s="53">
        <f t="shared" ref="S4173:S4185" si="1482">ROUND(R4173/12*3,0)</f>
        <v>0</v>
      </c>
      <c r="T4173" s="58"/>
      <c r="U4173" s="58"/>
      <c r="V4173" s="53">
        <f t="shared" si="1481"/>
        <v>0</v>
      </c>
      <c r="W4173" s="75"/>
      <c r="X4173" s="76"/>
    </row>
    <row r="4174" spans="1:24" s="77" customFormat="1" ht="30" x14ac:dyDescent="0.25">
      <c r="A4174" s="155" t="s">
        <v>394</v>
      </c>
      <c r="B4174" s="33" t="s">
        <v>333</v>
      </c>
      <c r="C4174" s="78" t="s">
        <v>44</v>
      </c>
      <c r="D4174" s="43" t="s">
        <v>173</v>
      </c>
      <c r="E4174" s="74"/>
      <c r="F4174" s="74"/>
      <c r="G4174" s="74"/>
      <c r="H4174" s="74"/>
      <c r="I4174" s="54"/>
      <c r="J4174" s="50"/>
      <c r="K4174" s="54"/>
      <c r="L4174" s="55"/>
      <c r="M4174" s="75"/>
      <c r="N4174" s="75"/>
      <c r="O4174" s="74"/>
      <c r="P4174" s="74"/>
      <c r="Q4174" s="57">
        <f t="shared" si="1480"/>
        <v>0</v>
      </c>
      <c r="R4174" s="74"/>
      <c r="S4174" s="53">
        <f t="shared" si="1482"/>
        <v>0</v>
      </c>
      <c r="T4174" s="58"/>
      <c r="U4174" s="58"/>
      <c r="V4174" s="53">
        <f t="shared" si="1481"/>
        <v>0</v>
      </c>
      <c r="W4174" s="75"/>
      <c r="X4174" s="76"/>
    </row>
    <row r="4175" spans="1:24" s="77" customFormat="1" ht="30" x14ac:dyDescent="0.25">
      <c r="A4175" s="155" t="s">
        <v>394</v>
      </c>
      <c r="B4175" s="33" t="s">
        <v>333</v>
      </c>
      <c r="C4175" s="78" t="s">
        <v>45</v>
      </c>
      <c r="D4175" s="43" t="s">
        <v>187</v>
      </c>
      <c r="E4175" s="74"/>
      <c r="F4175" s="74"/>
      <c r="I4175" s="54"/>
      <c r="J4175" s="50"/>
      <c r="K4175" s="54"/>
      <c r="L4175" s="55"/>
      <c r="M4175" s="75"/>
      <c r="N4175" s="75"/>
      <c r="O4175" s="74"/>
      <c r="P4175" s="74"/>
      <c r="Q4175" s="57">
        <f t="shared" si="1480"/>
        <v>0</v>
      </c>
      <c r="R4175" s="74"/>
      <c r="S4175" s="53">
        <f t="shared" si="1482"/>
        <v>0</v>
      </c>
      <c r="T4175" s="58"/>
      <c r="U4175" s="58"/>
      <c r="V4175" s="53">
        <f t="shared" si="1481"/>
        <v>0</v>
      </c>
      <c r="W4175" s="75"/>
      <c r="X4175" s="76"/>
    </row>
    <row r="4176" spans="1:24" s="77" customFormat="1" ht="30" x14ac:dyDescent="0.25">
      <c r="A4176" s="155" t="s">
        <v>394</v>
      </c>
      <c r="B4176" s="33" t="s">
        <v>333</v>
      </c>
      <c r="C4176" s="78" t="s">
        <v>46</v>
      </c>
      <c r="D4176" s="43" t="s">
        <v>194</v>
      </c>
      <c r="E4176" s="74"/>
      <c r="F4176" s="74"/>
      <c r="G4176" s="74"/>
      <c r="H4176" s="74"/>
      <c r="I4176" s="54"/>
      <c r="J4176" s="50"/>
      <c r="K4176" s="54"/>
      <c r="L4176" s="55"/>
      <c r="M4176" s="75"/>
      <c r="N4176" s="75"/>
      <c r="O4176" s="74"/>
      <c r="P4176" s="74"/>
      <c r="Q4176" s="57">
        <f t="shared" si="1480"/>
        <v>0</v>
      </c>
      <c r="R4176" s="74"/>
      <c r="S4176" s="53">
        <f t="shared" si="1482"/>
        <v>0</v>
      </c>
      <c r="T4176" s="58"/>
      <c r="U4176" s="58"/>
      <c r="V4176" s="53">
        <f t="shared" si="1481"/>
        <v>0</v>
      </c>
      <c r="W4176" s="75"/>
      <c r="X4176" s="76"/>
    </row>
    <row r="4177" spans="1:26" s="77" customFormat="1" ht="30" x14ac:dyDescent="0.25">
      <c r="A4177" s="155" t="s">
        <v>394</v>
      </c>
      <c r="B4177" s="33" t="s">
        <v>333</v>
      </c>
      <c r="C4177" s="78" t="s">
        <v>47</v>
      </c>
      <c r="D4177" s="43" t="s">
        <v>121</v>
      </c>
      <c r="E4177" s="74"/>
      <c r="F4177" s="74"/>
      <c r="G4177" s="74"/>
      <c r="H4177" s="74"/>
      <c r="I4177" s="54"/>
      <c r="J4177" s="50"/>
      <c r="K4177" s="54"/>
      <c r="L4177" s="55"/>
      <c r="M4177" s="75"/>
      <c r="N4177" s="75"/>
      <c r="O4177" s="74"/>
      <c r="P4177" s="74"/>
      <c r="Q4177" s="57">
        <f t="shared" si="1480"/>
        <v>0</v>
      </c>
      <c r="R4177" s="74"/>
      <c r="S4177" s="53">
        <f t="shared" si="1482"/>
        <v>0</v>
      </c>
      <c r="T4177" s="58"/>
      <c r="U4177" s="58"/>
      <c r="V4177" s="53">
        <f t="shared" si="1481"/>
        <v>0</v>
      </c>
      <c r="W4177" s="75"/>
      <c r="X4177" s="76"/>
    </row>
    <row r="4178" spans="1:26" s="77" customFormat="1" ht="30" x14ac:dyDescent="0.25">
      <c r="A4178" s="155" t="s">
        <v>394</v>
      </c>
      <c r="B4178" s="33" t="s">
        <v>333</v>
      </c>
      <c r="C4178" s="78" t="s">
        <v>48</v>
      </c>
      <c r="D4178" s="43" t="s">
        <v>195</v>
      </c>
      <c r="E4178" s="74"/>
      <c r="F4178" s="74"/>
      <c r="G4178" s="74"/>
      <c r="H4178" s="74"/>
      <c r="I4178" s="54"/>
      <c r="J4178" s="50"/>
      <c r="K4178" s="54"/>
      <c r="L4178" s="55"/>
      <c r="M4178" s="75"/>
      <c r="N4178" s="75"/>
      <c r="O4178" s="74"/>
      <c r="P4178" s="74"/>
      <c r="Q4178" s="57">
        <f t="shared" si="1480"/>
        <v>0</v>
      </c>
      <c r="R4178" s="74"/>
      <c r="S4178" s="53">
        <f t="shared" si="1482"/>
        <v>0</v>
      </c>
      <c r="T4178" s="58"/>
      <c r="U4178" s="58"/>
      <c r="V4178" s="53">
        <f t="shared" si="1481"/>
        <v>0</v>
      </c>
      <c r="W4178" s="75"/>
      <c r="X4178" s="76"/>
    </row>
    <row r="4179" spans="1:26" s="77" customFormat="1" ht="31.5" x14ac:dyDescent="0.25">
      <c r="A4179" s="155" t="s">
        <v>394</v>
      </c>
      <c r="B4179" s="33" t="s">
        <v>333</v>
      </c>
      <c r="C4179" s="78" t="s">
        <v>128</v>
      </c>
      <c r="D4179" s="43" t="s">
        <v>118</v>
      </c>
      <c r="E4179" s="74"/>
      <c r="F4179" s="74"/>
      <c r="G4179" s="74"/>
      <c r="H4179" s="74"/>
      <c r="I4179" s="54"/>
      <c r="J4179" s="50"/>
      <c r="K4179" s="54"/>
      <c r="L4179" s="55"/>
      <c r="M4179" s="75"/>
      <c r="N4179" s="75"/>
      <c r="O4179" s="74"/>
      <c r="P4179" s="74"/>
      <c r="Q4179" s="57">
        <f t="shared" si="1480"/>
        <v>0</v>
      </c>
      <c r="R4179" s="74"/>
      <c r="S4179" s="53">
        <f t="shared" si="1482"/>
        <v>0</v>
      </c>
      <c r="T4179" s="58"/>
      <c r="U4179" s="58"/>
      <c r="V4179" s="53">
        <f t="shared" si="1481"/>
        <v>0</v>
      </c>
      <c r="W4179" s="75"/>
      <c r="X4179" s="76"/>
    </row>
    <row r="4180" spans="1:26" s="77" customFormat="1" ht="30" x14ac:dyDescent="0.25">
      <c r="A4180" s="155" t="s">
        <v>394</v>
      </c>
      <c r="B4180" s="33" t="s">
        <v>333</v>
      </c>
      <c r="C4180" s="78" t="s">
        <v>47</v>
      </c>
      <c r="D4180" s="43" t="s">
        <v>121</v>
      </c>
      <c r="E4180" s="74"/>
      <c r="F4180" s="74"/>
      <c r="G4180" s="74"/>
      <c r="H4180" s="74"/>
      <c r="I4180" s="54"/>
      <c r="J4180" s="50"/>
      <c r="K4180" s="54"/>
      <c r="L4180" s="55"/>
      <c r="M4180" s="75"/>
      <c r="N4180" s="75"/>
      <c r="O4180" s="74"/>
      <c r="P4180" s="74"/>
      <c r="Q4180" s="57">
        <f t="shared" si="1480"/>
        <v>0</v>
      </c>
      <c r="R4180" s="74"/>
      <c r="S4180" s="53">
        <f t="shared" si="1482"/>
        <v>0</v>
      </c>
      <c r="T4180" s="58"/>
      <c r="U4180" s="58"/>
      <c r="V4180" s="53">
        <f t="shared" si="1481"/>
        <v>0</v>
      </c>
      <c r="W4180" s="75"/>
      <c r="X4180" s="76"/>
    </row>
    <row r="4181" spans="1:26" s="77" customFormat="1" ht="31.5" x14ac:dyDescent="0.25">
      <c r="A4181" s="155" t="s">
        <v>394</v>
      </c>
      <c r="B4181" s="33" t="s">
        <v>333</v>
      </c>
      <c r="C4181" s="78" t="s">
        <v>49</v>
      </c>
      <c r="D4181" s="43" t="s">
        <v>196</v>
      </c>
      <c r="E4181" s="74"/>
      <c r="F4181" s="74"/>
      <c r="G4181" s="74"/>
      <c r="H4181" s="74"/>
      <c r="I4181" s="54"/>
      <c r="J4181" s="50"/>
      <c r="K4181" s="54"/>
      <c r="L4181" s="55"/>
      <c r="M4181" s="75"/>
      <c r="N4181" s="75"/>
      <c r="O4181" s="74"/>
      <c r="P4181" s="74"/>
      <c r="Q4181" s="57">
        <f t="shared" si="1480"/>
        <v>0</v>
      </c>
      <c r="R4181" s="74"/>
      <c r="S4181" s="53">
        <f t="shared" si="1482"/>
        <v>0</v>
      </c>
      <c r="T4181" s="58"/>
      <c r="U4181" s="58"/>
      <c r="V4181" s="53">
        <f t="shared" si="1481"/>
        <v>0</v>
      </c>
      <c r="W4181" s="75"/>
      <c r="X4181" s="76"/>
    </row>
    <row r="4182" spans="1:26" s="77" customFormat="1" ht="31.5" x14ac:dyDescent="0.25">
      <c r="A4182" s="155" t="s">
        <v>394</v>
      </c>
      <c r="B4182" s="33" t="s">
        <v>333</v>
      </c>
      <c r="C4182" s="78" t="s">
        <v>197</v>
      </c>
      <c r="D4182" s="43" t="s">
        <v>198</v>
      </c>
      <c r="E4182" s="74"/>
      <c r="F4182" s="74"/>
      <c r="G4182" s="74"/>
      <c r="H4182" s="74"/>
      <c r="I4182" s="54"/>
      <c r="J4182" s="50"/>
      <c r="K4182" s="54"/>
      <c r="L4182" s="55"/>
      <c r="M4182" s="75"/>
      <c r="N4182" s="75"/>
      <c r="O4182" s="74"/>
      <c r="P4182" s="74"/>
      <c r="Q4182" s="57">
        <f t="shared" si="1480"/>
        <v>0</v>
      </c>
      <c r="R4182" s="74"/>
      <c r="S4182" s="53">
        <f t="shared" si="1482"/>
        <v>0</v>
      </c>
      <c r="T4182" s="58"/>
      <c r="U4182" s="58"/>
      <c r="V4182" s="53">
        <f t="shared" si="1481"/>
        <v>0</v>
      </c>
      <c r="W4182" s="75"/>
      <c r="X4182" s="76"/>
    </row>
    <row r="4183" spans="1:26" s="77" customFormat="1" ht="47.25" x14ac:dyDescent="0.25">
      <c r="A4183" s="155" t="s">
        <v>394</v>
      </c>
      <c r="B4183" s="33" t="s">
        <v>333</v>
      </c>
      <c r="C4183" s="78" t="s">
        <v>199</v>
      </c>
      <c r="D4183" s="43" t="s">
        <v>200</v>
      </c>
      <c r="E4183" s="74"/>
      <c r="F4183" s="74"/>
      <c r="G4183" s="74"/>
      <c r="H4183" s="74"/>
      <c r="I4183" s="54"/>
      <c r="J4183" s="50"/>
      <c r="K4183" s="54"/>
      <c r="L4183" s="55"/>
      <c r="M4183" s="75"/>
      <c r="N4183" s="75"/>
      <c r="O4183" s="74"/>
      <c r="P4183" s="74"/>
      <c r="Q4183" s="57">
        <f t="shared" si="1480"/>
        <v>0</v>
      </c>
      <c r="R4183" s="74"/>
      <c r="S4183" s="53">
        <f t="shared" si="1482"/>
        <v>0</v>
      </c>
      <c r="T4183" s="58"/>
      <c r="U4183" s="58"/>
      <c r="V4183" s="53">
        <f t="shared" si="1481"/>
        <v>0</v>
      </c>
      <c r="W4183" s="75"/>
      <c r="X4183" s="76"/>
      <c r="Y4183" s="177"/>
      <c r="Z4183" s="177"/>
    </row>
    <row r="4184" spans="1:26" s="77" customFormat="1" ht="31.5" x14ac:dyDescent="0.25">
      <c r="A4184" s="155" t="s">
        <v>394</v>
      </c>
      <c r="B4184" s="33" t="s">
        <v>333</v>
      </c>
      <c r="C4184" s="78" t="s">
        <v>201</v>
      </c>
      <c r="D4184" s="43" t="s">
        <v>202</v>
      </c>
      <c r="E4184" s="74"/>
      <c r="F4184" s="74"/>
      <c r="G4184" s="74"/>
      <c r="H4184" s="74"/>
      <c r="I4184" s="54"/>
      <c r="J4184" s="50"/>
      <c r="K4184" s="54"/>
      <c r="L4184" s="55"/>
      <c r="M4184" s="75"/>
      <c r="N4184" s="75"/>
      <c r="O4184" s="74"/>
      <c r="P4184" s="74"/>
      <c r="Q4184" s="57">
        <f t="shared" si="1480"/>
        <v>0</v>
      </c>
      <c r="R4184" s="74"/>
      <c r="S4184" s="53">
        <f t="shared" si="1482"/>
        <v>0</v>
      </c>
      <c r="T4184" s="58"/>
      <c r="U4184" s="58"/>
      <c r="V4184" s="53">
        <f t="shared" si="1481"/>
        <v>0</v>
      </c>
      <c r="W4184" s="75"/>
      <c r="X4184" s="76"/>
    </row>
    <row r="4185" spans="1:26" s="77" customFormat="1" ht="47.25" x14ac:dyDescent="0.25">
      <c r="A4185" s="155" t="s">
        <v>394</v>
      </c>
      <c r="B4185" s="33" t="s">
        <v>333</v>
      </c>
      <c r="C4185" s="78" t="s">
        <v>203</v>
      </c>
      <c r="D4185" s="43" t="s">
        <v>204</v>
      </c>
      <c r="E4185" s="74"/>
      <c r="F4185" s="74"/>
      <c r="G4185" s="74"/>
      <c r="H4185" s="74"/>
      <c r="I4185" s="54"/>
      <c r="J4185" s="50"/>
      <c r="K4185" s="54"/>
      <c r="L4185" s="55"/>
      <c r="M4185" s="75"/>
      <c r="N4185" s="75"/>
      <c r="O4185" s="74"/>
      <c r="P4185" s="74"/>
      <c r="Q4185" s="57">
        <f t="shared" si="1480"/>
        <v>0</v>
      </c>
      <c r="R4185" s="74"/>
      <c r="S4185" s="53">
        <f t="shared" si="1482"/>
        <v>0</v>
      </c>
      <c r="T4185" s="58"/>
      <c r="U4185" s="58"/>
      <c r="V4185" s="53">
        <f t="shared" si="1481"/>
        <v>0</v>
      </c>
      <c r="W4185" s="75"/>
      <c r="X4185" s="76"/>
    </row>
    <row r="4186" spans="1:26" s="77" customFormat="1" ht="31.5" x14ac:dyDescent="0.25">
      <c r="A4186" s="155" t="s">
        <v>394</v>
      </c>
      <c r="B4186" s="22" t="s">
        <v>334</v>
      </c>
      <c r="C4186" s="73" t="s">
        <v>102</v>
      </c>
      <c r="D4186" s="32" t="s">
        <v>50</v>
      </c>
      <c r="E4186" s="64">
        <f>SUM(E4187:E4235)</f>
        <v>85465</v>
      </c>
      <c r="F4186" s="64">
        <f>SUM(F4187:F4235)</f>
        <v>76801</v>
      </c>
      <c r="G4186" s="64">
        <f>SUM(G4187:G4235)</f>
        <v>68086.67</v>
      </c>
      <c r="H4186" s="64">
        <f>SUM(H4187:H4235)</f>
        <v>65037</v>
      </c>
      <c r="I4186" s="64">
        <f>SUM(I4187:I4235)</f>
        <v>2681.02</v>
      </c>
      <c r="J4186" s="126">
        <f>SUM(J4187:J4232)</f>
        <v>0</v>
      </c>
      <c r="K4186" s="64">
        <f>SUM(K4187:K4235)</f>
        <v>-11395.35</v>
      </c>
      <c r="L4186" s="64">
        <f>SUM(L4187:L4232)</f>
        <v>0</v>
      </c>
      <c r="M4186" s="64"/>
      <c r="N4186" s="64"/>
      <c r="O4186" s="64">
        <f>SUM(O4187:O4234)</f>
        <v>0</v>
      </c>
      <c r="P4186" s="64">
        <f>SUM(P4187:P4234)</f>
        <v>0</v>
      </c>
      <c r="Q4186" s="126">
        <f>SUM(Q4187:Q4230)</f>
        <v>0</v>
      </c>
      <c r="R4186" s="64">
        <f>SUM(R4187:R4234)</f>
        <v>0</v>
      </c>
      <c r="S4186" s="64">
        <f>SUM(S4187:S4234)</f>
        <v>0</v>
      </c>
      <c r="T4186" s="136">
        <f>SUM(T4187:T4234)</f>
        <v>0</v>
      </c>
      <c r="U4186" s="136">
        <f>SUM(U4187:U4234)</f>
        <v>0</v>
      </c>
      <c r="V4186" s="64">
        <f>SUM(V4187:V4230)</f>
        <v>0</v>
      </c>
      <c r="W4186" s="64"/>
      <c r="X4186" s="76"/>
    </row>
    <row r="4187" spans="1:26" s="77" customFormat="1" ht="63" x14ac:dyDescent="0.25">
      <c r="A4187" s="155" t="s">
        <v>394</v>
      </c>
      <c r="B4187" s="44" t="s">
        <v>334</v>
      </c>
      <c r="C4187" s="73" t="s">
        <v>102</v>
      </c>
      <c r="D4187" s="43" t="s">
        <v>205</v>
      </c>
      <c r="E4187" s="74"/>
      <c r="F4187" s="74"/>
      <c r="G4187" s="74"/>
      <c r="H4187" s="74"/>
      <c r="I4187" s="54"/>
      <c r="J4187" s="50"/>
      <c r="K4187" s="54"/>
      <c r="L4187" s="55"/>
      <c r="M4187" s="75"/>
      <c r="N4187" s="75"/>
      <c r="O4187" s="74"/>
      <c r="P4187" s="74"/>
      <c r="Q4187" s="57">
        <f>O4187-P4187</f>
        <v>0</v>
      </c>
      <c r="R4187" s="74"/>
      <c r="S4187" s="53">
        <f>ROUND(R4187/12*3,0)</f>
        <v>0</v>
      </c>
      <c r="T4187" s="58"/>
      <c r="U4187" s="58"/>
      <c r="V4187" s="53">
        <f>T4187-U4187</f>
        <v>0</v>
      </c>
      <c r="W4187" s="75"/>
      <c r="X4187" s="76"/>
    </row>
    <row r="4188" spans="1:26" s="77" customFormat="1" ht="30" x14ac:dyDescent="0.25">
      <c r="A4188" s="155" t="s">
        <v>394</v>
      </c>
      <c r="B4188" s="44" t="s">
        <v>334</v>
      </c>
      <c r="C4188" s="23" t="s">
        <v>366</v>
      </c>
      <c r="D4188" s="43" t="s">
        <v>369</v>
      </c>
      <c r="E4188" s="74"/>
      <c r="F4188" s="74"/>
      <c r="G4188" s="74"/>
      <c r="H4188" s="74"/>
      <c r="I4188" s="54"/>
      <c r="J4188" s="50"/>
      <c r="K4188" s="54"/>
      <c r="L4188" s="55"/>
      <c r="M4188" s="75"/>
      <c r="N4188" s="75"/>
      <c r="O4188" s="74"/>
      <c r="P4188" s="74"/>
      <c r="Q4188" s="57"/>
      <c r="R4188" s="74"/>
      <c r="S4188" s="53"/>
      <c r="T4188" s="58"/>
      <c r="U4188" s="58"/>
      <c r="V4188" s="53"/>
      <c r="W4188" s="75"/>
      <c r="X4188" s="76"/>
    </row>
    <row r="4189" spans="1:26" s="77" customFormat="1" ht="30" x14ac:dyDescent="0.25">
      <c r="A4189" s="155" t="s">
        <v>394</v>
      </c>
      <c r="B4189" s="44" t="s">
        <v>334</v>
      </c>
      <c r="C4189" s="23" t="s">
        <v>367</v>
      </c>
      <c r="D4189" s="43" t="s">
        <v>370</v>
      </c>
      <c r="E4189" s="74"/>
      <c r="F4189" s="74"/>
      <c r="G4189" s="74"/>
      <c r="H4189" s="74"/>
      <c r="I4189" s="54"/>
      <c r="J4189" s="50"/>
      <c r="K4189" s="54"/>
      <c r="L4189" s="55"/>
      <c r="M4189" s="75"/>
      <c r="N4189" s="75"/>
      <c r="O4189" s="74"/>
      <c r="P4189" s="74"/>
      <c r="Q4189" s="57"/>
      <c r="R4189" s="74"/>
      <c r="S4189" s="53"/>
      <c r="T4189" s="58"/>
      <c r="U4189" s="58"/>
      <c r="V4189" s="53"/>
      <c r="W4189" s="75"/>
      <c r="X4189" s="76"/>
    </row>
    <row r="4190" spans="1:26" s="77" customFormat="1" ht="31.5" x14ac:dyDescent="0.25">
      <c r="A4190" s="155" t="s">
        <v>394</v>
      </c>
      <c r="B4190" s="44" t="s">
        <v>334</v>
      </c>
      <c r="C4190" s="23" t="s">
        <v>368</v>
      </c>
      <c r="D4190" s="43" t="s">
        <v>371</v>
      </c>
      <c r="E4190" s="74"/>
      <c r="F4190" s="74"/>
      <c r="G4190" s="74"/>
      <c r="H4190" s="74"/>
      <c r="I4190" s="54"/>
      <c r="J4190" s="50"/>
      <c r="K4190" s="54"/>
      <c r="L4190" s="55"/>
      <c r="M4190" s="75"/>
      <c r="N4190" s="75"/>
      <c r="O4190" s="74"/>
      <c r="P4190" s="74"/>
      <c r="Q4190" s="57"/>
      <c r="R4190" s="74"/>
      <c r="S4190" s="53"/>
      <c r="T4190" s="58"/>
      <c r="U4190" s="58"/>
      <c r="V4190" s="53"/>
      <c r="W4190" s="75"/>
      <c r="X4190" s="76"/>
    </row>
    <row r="4191" spans="1:26" s="77" customFormat="1" ht="31.5" x14ac:dyDescent="0.25">
      <c r="A4191" s="155" t="s">
        <v>394</v>
      </c>
      <c r="B4191" s="44" t="s">
        <v>334</v>
      </c>
      <c r="C4191" s="79" t="s">
        <v>206</v>
      </c>
      <c r="D4191" s="43" t="s">
        <v>207</v>
      </c>
      <c r="E4191" s="74"/>
      <c r="F4191" s="74"/>
      <c r="G4191" s="74"/>
      <c r="H4191" s="74"/>
      <c r="I4191" s="54"/>
      <c r="J4191" s="50"/>
      <c r="K4191" s="54"/>
      <c r="L4191" s="55"/>
      <c r="M4191" s="75"/>
      <c r="N4191" s="75"/>
      <c r="O4191" s="74"/>
      <c r="P4191" s="74"/>
      <c r="Q4191" s="57">
        <f t="shared" ref="Q4191:Q4228" si="1483">O4191-P4191</f>
        <v>0</v>
      </c>
      <c r="R4191" s="74"/>
      <c r="S4191" s="53">
        <f t="shared" ref="S4191:S4228" si="1484">ROUND(R4191/12*3,0)</f>
        <v>0</v>
      </c>
      <c r="T4191" s="58"/>
      <c r="U4191" s="58"/>
      <c r="V4191" s="53">
        <f t="shared" ref="V4191:V4228" si="1485">T4191-U4191</f>
        <v>0</v>
      </c>
      <c r="W4191" s="75"/>
      <c r="X4191" s="76"/>
    </row>
    <row r="4192" spans="1:26" s="77" customFormat="1" ht="31.5" x14ac:dyDescent="0.25">
      <c r="A4192" s="155" t="s">
        <v>394</v>
      </c>
      <c r="B4192" s="44" t="s">
        <v>334</v>
      </c>
      <c r="C4192" s="79" t="s">
        <v>208</v>
      </c>
      <c r="D4192" s="43" t="s">
        <v>209</v>
      </c>
      <c r="E4192" s="53"/>
      <c r="F4192" s="53"/>
      <c r="G4192" s="53"/>
      <c r="H4192" s="53"/>
      <c r="I4192" s="54"/>
      <c r="J4192" s="50"/>
      <c r="K4192" s="54"/>
      <c r="L4192" s="55"/>
      <c r="M4192" s="75"/>
      <c r="N4192" s="75"/>
      <c r="O4192" s="74"/>
      <c r="P4192" s="74"/>
      <c r="Q4192" s="57">
        <f t="shared" si="1483"/>
        <v>0</v>
      </c>
      <c r="R4192" s="74"/>
      <c r="S4192" s="53">
        <f t="shared" si="1484"/>
        <v>0</v>
      </c>
      <c r="T4192" s="58"/>
      <c r="U4192" s="58"/>
      <c r="V4192" s="53">
        <f t="shared" si="1485"/>
        <v>0</v>
      </c>
      <c r="W4192" s="75"/>
      <c r="X4192" s="76"/>
    </row>
    <row r="4193" spans="1:27" s="77" customFormat="1" ht="30" x14ac:dyDescent="0.25">
      <c r="A4193" s="155" t="s">
        <v>394</v>
      </c>
      <c r="B4193" s="44" t="s">
        <v>334</v>
      </c>
      <c r="C4193" s="79" t="s">
        <v>210</v>
      </c>
      <c r="D4193" s="43" t="s">
        <v>223</v>
      </c>
      <c r="E4193" s="74"/>
      <c r="F4193" s="74"/>
      <c r="G4193" s="74"/>
      <c r="H4193" s="74"/>
      <c r="I4193" s="119"/>
      <c r="J4193" s="55"/>
      <c r="K4193" s="119"/>
      <c r="L4193" s="55"/>
      <c r="M4193" s="75"/>
      <c r="N4193" s="75"/>
      <c r="O4193" s="74"/>
      <c r="P4193" s="74"/>
      <c r="Q4193" s="59">
        <f t="shared" si="1483"/>
        <v>0</v>
      </c>
      <c r="R4193" s="74"/>
      <c r="S4193" s="53">
        <f t="shared" si="1484"/>
        <v>0</v>
      </c>
      <c r="T4193" s="53"/>
      <c r="U4193" s="53"/>
      <c r="V4193" s="53">
        <f t="shared" si="1485"/>
        <v>0</v>
      </c>
      <c r="W4193" s="75"/>
      <c r="X4193" s="76"/>
    </row>
    <row r="4194" spans="1:27" s="77" customFormat="1" ht="31.5" x14ac:dyDescent="0.25">
      <c r="A4194" s="155" t="s">
        <v>394</v>
      </c>
      <c r="B4194" s="44" t="s">
        <v>334</v>
      </c>
      <c r="C4194" s="79" t="s">
        <v>211</v>
      </c>
      <c r="D4194" s="43" t="s">
        <v>212</v>
      </c>
      <c r="E4194" s="53"/>
      <c r="F4194" s="53"/>
      <c r="G4194" s="53"/>
      <c r="H4194" s="53"/>
      <c r="I4194" s="54"/>
      <c r="J4194" s="50"/>
      <c r="K4194" s="54"/>
      <c r="L4194" s="55"/>
      <c r="M4194" s="75"/>
      <c r="N4194" s="75"/>
      <c r="O4194" s="74"/>
      <c r="P4194" s="74"/>
      <c r="Q4194" s="57">
        <f t="shared" si="1483"/>
        <v>0</v>
      </c>
      <c r="R4194" s="74"/>
      <c r="S4194" s="53">
        <f t="shared" si="1484"/>
        <v>0</v>
      </c>
      <c r="T4194" s="58"/>
      <c r="U4194" s="58"/>
      <c r="V4194" s="53">
        <f t="shared" si="1485"/>
        <v>0</v>
      </c>
      <c r="W4194" s="75"/>
      <c r="X4194" s="76"/>
    </row>
    <row r="4195" spans="1:27" s="77" customFormat="1" ht="30" x14ac:dyDescent="0.25">
      <c r="A4195" s="155" t="s">
        <v>394</v>
      </c>
      <c r="B4195" s="44" t="s">
        <v>334</v>
      </c>
      <c r="C4195" s="79" t="s">
        <v>213</v>
      </c>
      <c r="D4195" s="43" t="s">
        <v>214</v>
      </c>
      <c r="E4195" s="74"/>
      <c r="F4195" s="74"/>
      <c r="G4195" s="74"/>
      <c r="H4195" s="74"/>
      <c r="I4195" s="54"/>
      <c r="J4195" s="50"/>
      <c r="K4195" s="54"/>
      <c r="L4195" s="55"/>
      <c r="M4195" s="75"/>
      <c r="N4195" s="75"/>
      <c r="O4195" s="74"/>
      <c r="P4195" s="74"/>
      <c r="Q4195" s="57">
        <f t="shared" si="1483"/>
        <v>0</v>
      </c>
      <c r="R4195" s="74"/>
      <c r="S4195" s="53">
        <f t="shared" si="1484"/>
        <v>0</v>
      </c>
      <c r="T4195" s="58"/>
      <c r="U4195" s="58"/>
      <c r="V4195" s="53">
        <f t="shared" si="1485"/>
        <v>0</v>
      </c>
      <c r="W4195" s="75"/>
      <c r="X4195" s="76"/>
    </row>
    <row r="4196" spans="1:27" s="77" customFormat="1" ht="31.5" x14ac:dyDescent="0.25">
      <c r="A4196" s="155" t="s">
        <v>394</v>
      </c>
      <c r="B4196" s="44" t="s">
        <v>334</v>
      </c>
      <c r="C4196" s="79" t="s">
        <v>215</v>
      </c>
      <c r="D4196" s="43" t="s">
        <v>216</v>
      </c>
      <c r="E4196" s="53"/>
      <c r="F4196" s="53"/>
      <c r="G4196" s="53"/>
      <c r="H4196" s="53"/>
      <c r="I4196" s="54"/>
      <c r="J4196" s="50"/>
      <c r="K4196" s="54"/>
      <c r="L4196" s="55"/>
      <c r="M4196" s="75"/>
      <c r="N4196" s="75"/>
      <c r="O4196" s="74"/>
      <c r="P4196" s="74"/>
      <c r="Q4196" s="57">
        <f t="shared" si="1483"/>
        <v>0</v>
      </c>
      <c r="R4196" s="74"/>
      <c r="S4196" s="53">
        <f t="shared" si="1484"/>
        <v>0</v>
      </c>
      <c r="T4196" s="58"/>
      <c r="U4196" s="58"/>
      <c r="V4196" s="53">
        <f t="shared" si="1485"/>
        <v>0</v>
      </c>
      <c r="W4196" s="75"/>
      <c r="X4196" s="76"/>
      <c r="Y4196" s="177"/>
      <c r="Z4196" s="177"/>
      <c r="AA4196" s="177"/>
    </row>
    <row r="4197" spans="1:27" s="77" customFormat="1" ht="31.5" x14ac:dyDescent="0.25">
      <c r="A4197" s="155" t="s">
        <v>394</v>
      </c>
      <c r="B4197" s="44" t="s">
        <v>334</v>
      </c>
      <c r="C4197" s="79" t="s">
        <v>217</v>
      </c>
      <c r="D4197" s="43" t="s">
        <v>218</v>
      </c>
      <c r="E4197" s="53"/>
      <c r="F4197" s="53"/>
      <c r="G4197" s="53"/>
      <c r="H4197" s="53"/>
      <c r="I4197" s="54"/>
      <c r="J4197" s="50"/>
      <c r="K4197" s="54"/>
      <c r="L4197" s="55"/>
      <c r="M4197" s="75"/>
      <c r="N4197" s="75"/>
      <c r="O4197" s="74"/>
      <c r="P4197" s="74"/>
      <c r="Q4197" s="57">
        <f t="shared" si="1483"/>
        <v>0</v>
      </c>
      <c r="R4197" s="74"/>
      <c r="S4197" s="53">
        <f t="shared" si="1484"/>
        <v>0</v>
      </c>
      <c r="T4197" s="58"/>
      <c r="U4197" s="58"/>
      <c r="V4197" s="53">
        <f t="shared" si="1485"/>
        <v>0</v>
      </c>
      <c r="W4197" s="75"/>
      <c r="X4197" s="76"/>
    </row>
    <row r="4198" spans="1:27" s="77" customFormat="1" ht="31.5" x14ac:dyDescent="0.25">
      <c r="A4198" s="155" t="s">
        <v>394</v>
      </c>
      <c r="B4198" s="44" t="s">
        <v>334</v>
      </c>
      <c r="C4198" s="79" t="s">
        <v>219</v>
      </c>
      <c r="D4198" s="43" t="s">
        <v>220</v>
      </c>
      <c r="E4198" s="53"/>
      <c r="F4198" s="53"/>
      <c r="G4198" s="53"/>
      <c r="H4198" s="53"/>
      <c r="I4198" s="54"/>
      <c r="J4198" s="50"/>
      <c r="K4198" s="54"/>
      <c r="L4198" s="55"/>
      <c r="M4198" s="75"/>
      <c r="N4198" s="75"/>
      <c r="O4198" s="74"/>
      <c r="P4198" s="74"/>
      <c r="Q4198" s="57">
        <f t="shared" si="1483"/>
        <v>0</v>
      </c>
      <c r="R4198" s="74"/>
      <c r="S4198" s="53">
        <f t="shared" si="1484"/>
        <v>0</v>
      </c>
      <c r="T4198" s="58"/>
      <c r="U4198" s="58"/>
      <c r="V4198" s="53">
        <f t="shared" si="1485"/>
        <v>0</v>
      </c>
      <c r="W4198" s="75"/>
      <c r="X4198" s="76"/>
    </row>
    <row r="4199" spans="1:27" s="77" customFormat="1" ht="31.5" x14ac:dyDescent="0.25">
      <c r="A4199" s="155" t="s">
        <v>394</v>
      </c>
      <c r="B4199" s="44" t="s">
        <v>334</v>
      </c>
      <c r="C4199" s="79" t="s">
        <v>221</v>
      </c>
      <c r="D4199" s="43" t="s">
        <v>224</v>
      </c>
      <c r="E4199" s="53"/>
      <c r="F4199" s="53"/>
      <c r="G4199" s="53"/>
      <c r="H4199" s="53"/>
      <c r="I4199" s="54"/>
      <c r="J4199" s="50"/>
      <c r="K4199" s="54"/>
      <c r="L4199" s="55"/>
      <c r="M4199" s="75"/>
      <c r="N4199" s="75"/>
      <c r="O4199" s="74"/>
      <c r="P4199" s="74"/>
      <c r="Q4199" s="57">
        <f t="shared" si="1483"/>
        <v>0</v>
      </c>
      <c r="R4199" s="74"/>
      <c r="S4199" s="53">
        <f t="shared" si="1484"/>
        <v>0</v>
      </c>
      <c r="T4199" s="58"/>
      <c r="U4199" s="58"/>
      <c r="V4199" s="53">
        <f t="shared" si="1485"/>
        <v>0</v>
      </c>
      <c r="W4199" s="75"/>
      <c r="X4199" s="76"/>
    </row>
    <row r="4200" spans="1:27" s="77" customFormat="1" ht="31.5" x14ac:dyDescent="0.25">
      <c r="A4200" s="155" t="s">
        <v>394</v>
      </c>
      <c r="B4200" s="44" t="s">
        <v>334</v>
      </c>
      <c r="C4200" s="79" t="s">
        <v>222</v>
      </c>
      <c r="D4200" s="43" t="s">
        <v>225</v>
      </c>
      <c r="E4200" s="53"/>
      <c r="F4200" s="53"/>
      <c r="G4200" s="53"/>
      <c r="H4200" s="53"/>
      <c r="I4200" s="54"/>
      <c r="J4200" s="50"/>
      <c r="K4200" s="54"/>
      <c r="L4200" s="55"/>
      <c r="M4200" s="75"/>
      <c r="N4200" s="75"/>
      <c r="O4200" s="74"/>
      <c r="P4200" s="74"/>
      <c r="Q4200" s="57">
        <f t="shared" si="1483"/>
        <v>0</v>
      </c>
      <c r="R4200" s="74"/>
      <c r="S4200" s="53">
        <f t="shared" si="1484"/>
        <v>0</v>
      </c>
      <c r="T4200" s="58"/>
      <c r="U4200" s="58"/>
      <c r="V4200" s="53">
        <f t="shared" si="1485"/>
        <v>0</v>
      </c>
      <c r="W4200" s="75"/>
      <c r="X4200" s="76"/>
    </row>
    <row r="4201" spans="1:27" s="77" customFormat="1" ht="31.5" x14ac:dyDescent="0.25">
      <c r="A4201" s="155" t="s">
        <v>394</v>
      </c>
      <c r="B4201" s="44" t="s">
        <v>334</v>
      </c>
      <c r="C4201" s="79" t="s">
        <v>277</v>
      </c>
      <c r="D4201" s="43" t="s">
        <v>278</v>
      </c>
      <c r="E4201" s="53"/>
      <c r="F4201" s="53"/>
      <c r="G4201" s="53"/>
      <c r="H4201" s="53"/>
      <c r="I4201" s="54"/>
      <c r="J4201" s="50"/>
      <c r="K4201" s="54"/>
      <c r="L4201" s="55"/>
      <c r="M4201" s="75"/>
      <c r="N4201" s="75"/>
      <c r="O4201" s="74"/>
      <c r="P4201" s="74"/>
      <c r="Q4201" s="57">
        <f t="shared" si="1483"/>
        <v>0</v>
      </c>
      <c r="R4201" s="74"/>
      <c r="S4201" s="53">
        <f t="shared" si="1484"/>
        <v>0</v>
      </c>
      <c r="T4201" s="58"/>
      <c r="U4201" s="58"/>
      <c r="V4201" s="53">
        <f t="shared" si="1485"/>
        <v>0</v>
      </c>
      <c r="W4201" s="75"/>
      <c r="X4201" s="76"/>
    </row>
    <row r="4202" spans="1:27" s="77" customFormat="1" ht="30" x14ac:dyDescent="0.25">
      <c r="A4202" s="155" t="s">
        <v>394</v>
      </c>
      <c r="B4202" s="44" t="s">
        <v>334</v>
      </c>
      <c r="C4202" s="79" t="s">
        <v>226</v>
      </c>
      <c r="D4202" s="38" t="s">
        <v>405</v>
      </c>
      <c r="E4202" s="53"/>
      <c r="F4202" s="53">
        <f>E4202</f>
        <v>0</v>
      </c>
      <c r="G4202" s="53"/>
      <c r="H4202" s="53"/>
      <c r="I4202" s="119"/>
      <c r="J4202" s="50"/>
      <c r="K4202" s="54"/>
      <c r="L4202" s="55"/>
      <c r="M4202" s="75"/>
      <c r="N4202" s="75"/>
      <c r="O4202" s="74"/>
      <c r="P4202" s="74"/>
      <c r="Q4202" s="57">
        <f t="shared" si="1483"/>
        <v>0</v>
      </c>
      <c r="R4202" s="74"/>
      <c r="S4202" s="53">
        <f t="shared" si="1484"/>
        <v>0</v>
      </c>
      <c r="T4202" s="58"/>
      <c r="U4202" s="58"/>
      <c r="V4202" s="53">
        <f t="shared" si="1485"/>
        <v>0</v>
      </c>
      <c r="W4202" s="75"/>
      <c r="X4202" s="76"/>
    </row>
    <row r="4203" spans="1:27" s="77" customFormat="1" ht="31.5" x14ac:dyDescent="0.25">
      <c r="A4203" s="155" t="s">
        <v>394</v>
      </c>
      <c r="B4203" s="44" t="s">
        <v>334</v>
      </c>
      <c r="C4203" s="79" t="s">
        <v>227</v>
      </c>
      <c r="D4203" s="43" t="s">
        <v>228</v>
      </c>
      <c r="E4203" s="53"/>
      <c r="F4203" s="53"/>
      <c r="G4203" s="53"/>
      <c r="H4203" s="53"/>
      <c r="I4203" s="54"/>
      <c r="J4203" s="50"/>
      <c r="K4203" s="54"/>
      <c r="L4203" s="55"/>
      <c r="M4203" s="75"/>
      <c r="N4203" s="75"/>
      <c r="O4203" s="74"/>
      <c r="P4203" s="74"/>
      <c r="Q4203" s="57">
        <f t="shared" si="1483"/>
        <v>0</v>
      </c>
      <c r="R4203" s="74"/>
      <c r="S4203" s="53">
        <f t="shared" si="1484"/>
        <v>0</v>
      </c>
      <c r="T4203" s="58"/>
      <c r="U4203" s="58"/>
      <c r="V4203" s="53">
        <f t="shared" si="1485"/>
        <v>0</v>
      </c>
      <c r="W4203" s="75"/>
      <c r="X4203" s="76"/>
    </row>
    <row r="4204" spans="1:27" s="77" customFormat="1" ht="30" x14ac:dyDescent="0.25">
      <c r="A4204" s="155" t="s">
        <v>394</v>
      </c>
      <c r="B4204" s="44" t="s">
        <v>334</v>
      </c>
      <c r="C4204" s="79" t="s">
        <v>229</v>
      </c>
      <c r="D4204" s="43" t="s">
        <v>230</v>
      </c>
      <c r="E4204" s="53"/>
      <c r="F4204" s="53"/>
      <c r="G4204" s="53"/>
      <c r="H4204" s="53"/>
      <c r="I4204" s="54"/>
      <c r="J4204" s="50"/>
      <c r="K4204" s="54"/>
      <c r="L4204" s="55"/>
      <c r="M4204" s="75"/>
      <c r="N4204" s="75"/>
      <c r="O4204" s="74"/>
      <c r="P4204" s="74"/>
      <c r="Q4204" s="57">
        <f t="shared" si="1483"/>
        <v>0</v>
      </c>
      <c r="R4204" s="74"/>
      <c r="S4204" s="53">
        <f t="shared" si="1484"/>
        <v>0</v>
      </c>
      <c r="T4204" s="58"/>
      <c r="U4204" s="58"/>
      <c r="V4204" s="53">
        <f t="shared" si="1485"/>
        <v>0</v>
      </c>
      <c r="W4204" s="75"/>
      <c r="X4204" s="76"/>
    </row>
    <row r="4205" spans="1:27" s="77" customFormat="1" ht="30" x14ac:dyDescent="0.25">
      <c r="A4205" s="155" t="s">
        <v>394</v>
      </c>
      <c r="B4205" s="44" t="s">
        <v>334</v>
      </c>
      <c r="C4205" s="37" t="s">
        <v>376</v>
      </c>
      <c r="D4205" s="43" t="s">
        <v>358</v>
      </c>
      <c r="E4205" s="53"/>
      <c r="F4205" s="53"/>
      <c r="G4205" s="53"/>
      <c r="H4205" s="53"/>
      <c r="I4205" s="54"/>
      <c r="J4205" s="50"/>
      <c r="K4205" s="54"/>
      <c r="L4205" s="55"/>
      <c r="M4205" s="75"/>
      <c r="N4205" s="75"/>
      <c r="O4205" s="74"/>
      <c r="P4205" s="74"/>
      <c r="Q4205" s="57">
        <f t="shared" si="1483"/>
        <v>0</v>
      </c>
      <c r="R4205" s="74"/>
      <c r="S4205" s="53">
        <f t="shared" si="1484"/>
        <v>0</v>
      </c>
      <c r="T4205" s="58"/>
      <c r="U4205" s="58"/>
      <c r="V4205" s="53">
        <f t="shared" si="1485"/>
        <v>0</v>
      </c>
      <c r="W4205" s="75"/>
      <c r="X4205" s="76"/>
    </row>
    <row r="4206" spans="1:27" s="77" customFormat="1" ht="30" x14ac:dyDescent="0.25">
      <c r="A4206" s="155" t="s">
        <v>394</v>
      </c>
      <c r="B4206" s="44" t="s">
        <v>334</v>
      </c>
      <c r="C4206" s="79" t="s">
        <v>231</v>
      </c>
      <c r="D4206" s="43" t="s">
        <v>232</v>
      </c>
      <c r="E4206" s="53"/>
      <c r="F4206" s="53"/>
      <c r="G4206" s="53"/>
      <c r="H4206" s="53"/>
      <c r="I4206" s="54"/>
      <c r="J4206" s="50"/>
      <c r="K4206" s="54"/>
      <c r="L4206" s="55"/>
      <c r="M4206" s="75"/>
      <c r="N4206" s="75"/>
      <c r="O4206" s="74"/>
      <c r="P4206" s="74"/>
      <c r="Q4206" s="57">
        <f t="shared" si="1483"/>
        <v>0</v>
      </c>
      <c r="R4206" s="74"/>
      <c r="S4206" s="53">
        <f t="shared" si="1484"/>
        <v>0</v>
      </c>
      <c r="T4206" s="58"/>
      <c r="U4206" s="58"/>
      <c r="V4206" s="53">
        <f t="shared" si="1485"/>
        <v>0</v>
      </c>
      <c r="W4206" s="75"/>
      <c r="X4206" s="76"/>
    </row>
    <row r="4207" spans="1:27" s="77" customFormat="1" ht="30" x14ac:dyDescent="0.25">
      <c r="A4207" s="155" t="s">
        <v>394</v>
      </c>
      <c r="B4207" s="44" t="s">
        <v>334</v>
      </c>
      <c r="C4207" s="79" t="s">
        <v>233</v>
      </c>
      <c r="D4207" s="43" t="s">
        <v>234</v>
      </c>
      <c r="E4207" s="53"/>
      <c r="F4207" s="53"/>
      <c r="G4207" s="53"/>
      <c r="H4207" s="53"/>
      <c r="I4207" s="54"/>
      <c r="J4207" s="50"/>
      <c r="K4207" s="54"/>
      <c r="L4207" s="55"/>
      <c r="M4207" s="75"/>
      <c r="N4207" s="75"/>
      <c r="O4207" s="74"/>
      <c r="P4207" s="74"/>
      <c r="Q4207" s="57">
        <f t="shared" si="1483"/>
        <v>0</v>
      </c>
      <c r="R4207" s="74"/>
      <c r="S4207" s="53">
        <f t="shared" si="1484"/>
        <v>0</v>
      </c>
      <c r="T4207" s="58"/>
      <c r="U4207" s="58"/>
      <c r="V4207" s="53">
        <f t="shared" si="1485"/>
        <v>0</v>
      </c>
      <c r="W4207" s="75"/>
      <c r="X4207" s="76"/>
    </row>
    <row r="4208" spans="1:27" s="77" customFormat="1" ht="31.5" x14ac:dyDescent="0.25">
      <c r="A4208" s="155" t="s">
        <v>394</v>
      </c>
      <c r="B4208" s="44" t="s">
        <v>334</v>
      </c>
      <c r="C4208" s="79" t="s">
        <v>235</v>
      </c>
      <c r="D4208" s="43" t="s">
        <v>236</v>
      </c>
      <c r="E4208" s="53"/>
      <c r="F4208" s="53"/>
      <c r="G4208" s="53"/>
      <c r="H4208" s="53"/>
      <c r="I4208" s="54"/>
      <c r="J4208" s="50"/>
      <c r="K4208" s="54"/>
      <c r="L4208" s="55"/>
      <c r="M4208" s="75"/>
      <c r="N4208" s="75"/>
      <c r="O4208" s="74"/>
      <c r="P4208" s="74"/>
      <c r="Q4208" s="57">
        <f t="shared" si="1483"/>
        <v>0</v>
      </c>
      <c r="R4208" s="74"/>
      <c r="S4208" s="53">
        <f t="shared" si="1484"/>
        <v>0</v>
      </c>
      <c r="T4208" s="58"/>
      <c r="U4208" s="58"/>
      <c r="V4208" s="53">
        <f t="shared" si="1485"/>
        <v>0</v>
      </c>
      <c r="W4208" s="75"/>
      <c r="X4208" s="76"/>
    </row>
    <row r="4209" spans="1:24" s="77" customFormat="1" ht="31.5" x14ac:dyDescent="0.25">
      <c r="A4209" s="155" t="s">
        <v>394</v>
      </c>
      <c r="B4209" s="44" t="s">
        <v>334</v>
      </c>
      <c r="C4209" s="79" t="s">
        <v>237</v>
      </c>
      <c r="D4209" s="43" t="s">
        <v>238</v>
      </c>
      <c r="E4209" s="53"/>
      <c r="F4209" s="53"/>
      <c r="G4209" s="53"/>
      <c r="H4209" s="53"/>
      <c r="I4209" s="54"/>
      <c r="J4209" s="50"/>
      <c r="K4209" s="54"/>
      <c r="L4209" s="55"/>
      <c r="M4209" s="75"/>
      <c r="N4209" s="75"/>
      <c r="O4209" s="74"/>
      <c r="P4209" s="74"/>
      <c r="Q4209" s="57">
        <f t="shared" si="1483"/>
        <v>0</v>
      </c>
      <c r="R4209" s="74"/>
      <c r="S4209" s="53">
        <f t="shared" si="1484"/>
        <v>0</v>
      </c>
      <c r="T4209" s="58"/>
      <c r="U4209" s="58"/>
      <c r="V4209" s="53">
        <f t="shared" si="1485"/>
        <v>0</v>
      </c>
      <c r="W4209" s="75"/>
      <c r="X4209" s="76"/>
    </row>
    <row r="4210" spans="1:24" s="77" customFormat="1" ht="30" x14ac:dyDescent="0.25">
      <c r="A4210" s="155" t="s">
        <v>394</v>
      </c>
      <c r="B4210" s="44" t="s">
        <v>334</v>
      </c>
      <c r="C4210" s="79" t="s">
        <v>239</v>
      </c>
      <c r="D4210" s="43" t="s">
        <v>243</v>
      </c>
      <c r="E4210" s="53"/>
      <c r="F4210" s="53"/>
      <c r="G4210" s="53"/>
      <c r="H4210" s="53"/>
      <c r="I4210" s="54"/>
      <c r="J4210" s="50"/>
      <c r="K4210" s="54"/>
      <c r="L4210" s="55"/>
      <c r="M4210" s="75"/>
      <c r="N4210" s="75"/>
      <c r="O4210" s="74"/>
      <c r="P4210" s="74"/>
      <c r="Q4210" s="57">
        <f t="shared" si="1483"/>
        <v>0</v>
      </c>
      <c r="R4210" s="74"/>
      <c r="S4210" s="53">
        <f t="shared" si="1484"/>
        <v>0</v>
      </c>
      <c r="T4210" s="58"/>
      <c r="U4210" s="58"/>
      <c r="V4210" s="53">
        <f t="shared" si="1485"/>
        <v>0</v>
      </c>
      <c r="W4210" s="75"/>
      <c r="X4210" s="76"/>
    </row>
    <row r="4211" spans="1:24" s="77" customFormat="1" ht="30" x14ac:dyDescent="0.25">
      <c r="A4211" s="155" t="s">
        <v>394</v>
      </c>
      <c r="B4211" s="44" t="s">
        <v>334</v>
      </c>
      <c r="C4211" s="79" t="s">
        <v>240</v>
      </c>
      <c r="D4211" s="43" t="s">
        <v>244</v>
      </c>
      <c r="E4211" s="53"/>
      <c r="F4211" s="53"/>
      <c r="G4211" s="53"/>
      <c r="H4211" s="53"/>
      <c r="I4211" s="119"/>
      <c r="J4211" s="55"/>
      <c r="K4211" s="54"/>
      <c r="L4211" s="55"/>
      <c r="M4211" s="75"/>
      <c r="N4211" s="75"/>
      <c r="O4211" s="74"/>
      <c r="P4211" s="74"/>
      <c r="Q4211" s="57">
        <f t="shared" si="1483"/>
        <v>0</v>
      </c>
      <c r="R4211" s="74"/>
      <c r="S4211" s="53">
        <f t="shared" si="1484"/>
        <v>0</v>
      </c>
      <c r="T4211" s="58"/>
      <c r="U4211" s="58"/>
      <c r="V4211" s="53">
        <f t="shared" si="1485"/>
        <v>0</v>
      </c>
      <c r="W4211" s="75"/>
      <c r="X4211" s="76"/>
    </row>
    <row r="4212" spans="1:24" s="77" customFormat="1" ht="30" x14ac:dyDescent="0.25">
      <c r="A4212" s="155" t="s">
        <v>394</v>
      </c>
      <c r="B4212" s="44" t="s">
        <v>334</v>
      </c>
      <c r="C4212" s="79" t="s">
        <v>241</v>
      </c>
      <c r="D4212" s="43" t="s">
        <v>242</v>
      </c>
      <c r="E4212" s="53"/>
      <c r="F4212" s="53"/>
      <c r="G4212" s="53"/>
      <c r="H4212" s="53"/>
      <c r="I4212" s="54"/>
      <c r="J4212" s="50"/>
      <c r="K4212" s="54"/>
      <c r="L4212" s="55"/>
      <c r="M4212" s="75"/>
      <c r="N4212" s="75"/>
      <c r="O4212" s="74"/>
      <c r="P4212" s="74"/>
      <c r="Q4212" s="57">
        <f t="shared" si="1483"/>
        <v>0</v>
      </c>
      <c r="R4212" s="74"/>
      <c r="S4212" s="53">
        <f t="shared" si="1484"/>
        <v>0</v>
      </c>
      <c r="T4212" s="58"/>
      <c r="U4212" s="58"/>
      <c r="V4212" s="53">
        <f t="shared" si="1485"/>
        <v>0</v>
      </c>
      <c r="W4212" s="75"/>
      <c r="X4212" s="76"/>
    </row>
    <row r="4213" spans="1:24" s="77" customFormat="1" ht="31.5" x14ac:dyDescent="0.25">
      <c r="A4213" s="155" t="s">
        <v>394</v>
      </c>
      <c r="B4213" s="44" t="s">
        <v>334</v>
      </c>
      <c r="C4213" s="79" t="s">
        <v>245</v>
      </c>
      <c r="D4213" s="43" t="s">
        <v>246</v>
      </c>
      <c r="E4213" s="53"/>
      <c r="F4213" s="53"/>
      <c r="G4213" s="53"/>
      <c r="H4213" s="53"/>
      <c r="I4213" s="54"/>
      <c r="J4213" s="50"/>
      <c r="K4213" s="54"/>
      <c r="L4213" s="55"/>
      <c r="M4213" s="75"/>
      <c r="N4213" s="75"/>
      <c r="O4213" s="74"/>
      <c r="P4213" s="74"/>
      <c r="Q4213" s="57">
        <f t="shared" si="1483"/>
        <v>0</v>
      </c>
      <c r="R4213" s="74"/>
      <c r="S4213" s="53">
        <f t="shared" si="1484"/>
        <v>0</v>
      </c>
      <c r="T4213" s="58"/>
      <c r="U4213" s="58"/>
      <c r="V4213" s="53">
        <f t="shared" si="1485"/>
        <v>0</v>
      </c>
      <c r="W4213" s="75"/>
      <c r="X4213" s="76"/>
    </row>
    <row r="4214" spans="1:24" s="77" customFormat="1" ht="30" x14ac:dyDescent="0.25">
      <c r="A4214" s="155" t="s">
        <v>394</v>
      </c>
      <c r="B4214" s="44" t="s">
        <v>334</v>
      </c>
      <c r="C4214" s="79" t="s">
        <v>247</v>
      </c>
      <c r="D4214" s="43" t="s">
        <v>248</v>
      </c>
      <c r="E4214" s="53"/>
      <c r="F4214" s="53"/>
      <c r="G4214" s="53"/>
      <c r="H4214" s="53"/>
      <c r="I4214" s="54"/>
      <c r="J4214" s="50"/>
      <c r="K4214" s="54"/>
      <c r="L4214" s="55"/>
      <c r="M4214" s="75"/>
      <c r="N4214" s="75"/>
      <c r="O4214" s="74"/>
      <c r="P4214" s="74"/>
      <c r="Q4214" s="57">
        <f t="shared" si="1483"/>
        <v>0</v>
      </c>
      <c r="R4214" s="74"/>
      <c r="S4214" s="53">
        <f t="shared" si="1484"/>
        <v>0</v>
      </c>
      <c r="T4214" s="58"/>
      <c r="U4214" s="58"/>
      <c r="V4214" s="53">
        <f t="shared" si="1485"/>
        <v>0</v>
      </c>
      <c r="W4214" s="75"/>
      <c r="X4214" s="76"/>
    </row>
    <row r="4215" spans="1:24" s="77" customFormat="1" ht="31.5" x14ac:dyDescent="0.25">
      <c r="A4215" s="155" t="s">
        <v>394</v>
      </c>
      <c r="B4215" s="44" t="s">
        <v>334</v>
      </c>
      <c r="C4215" s="79" t="s">
        <v>249</v>
      </c>
      <c r="D4215" s="43" t="s">
        <v>250</v>
      </c>
      <c r="E4215" s="53"/>
      <c r="F4215" s="53"/>
      <c r="G4215" s="53"/>
      <c r="H4215" s="53"/>
      <c r="I4215" s="54"/>
      <c r="J4215" s="50"/>
      <c r="K4215" s="54"/>
      <c r="L4215" s="55"/>
      <c r="M4215" s="75"/>
      <c r="N4215" s="75"/>
      <c r="O4215" s="74"/>
      <c r="P4215" s="74"/>
      <c r="Q4215" s="57">
        <f t="shared" si="1483"/>
        <v>0</v>
      </c>
      <c r="R4215" s="74"/>
      <c r="S4215" s="53">
        <f t="shared" si="1484"/>
        <v>0</v>
      </c>
      <c r="T4215" s="58"/>
      <c r="U4215" s="58"/>
      <c r="V4215" s="53">
        <f t="shared" si="1485"/>
        <v>0</v>
      </c>
      <c r="W4215" s="75"/>
      <c r="X4215" s="76"/>
    </row>
    <row r="4216" spans="1:24" s="77" customFormat="1" ht="30" x14ac:dyDescent="0.25">
      <c r="A4216" s="155" t="s">
        <v>394</v>
      </c>
      <c r="B4216" s="44" t="s">
        <v>334</v>
      </c>
      <c r="C4216" s="79" t="s">
        <v>251</v>
      </c>
      <c r="D4216" s="43" t="s">
        <v>260</v>
      </c>
      <c r="E4216" s="53"/>
      <c r="F4216" s="53"/>
      <c r="G4216" s="53"/>
      <c r="H4216" s="53"/>
      <c r="I4216" s="54"/>
      <c r="J4216" s="50"/>
      <c r="K4216" s="54"/>
      <c r="L4216" s="55"/>
      <c r="M4216" s="75"/>
      <c r="N4216" s="75"/>
      <c r="O4216" s="74"/>
      <c r="P4216" s="74"/>
      <c r="Q4216" s="57">
        <f t="shared" si="1483"/>
        <v>0</v>
      </c>
      <c r="R4216" s="74"/>
      <c r="S4216" s="53">
        <f t="shared" si="1484"/>
        <v>0</v>
      </c>
      <c r="T4216" s="58"/>
      <c r="U4216" s="58"/>
      <c r="V4216" s="53">
        <f t="shared" si="1485"/>
        <v>0</v>
      </c>
      <c r="W4216" s="75"/>
      <c r="X4216" s="76"/>
    </row>
    <row r="4217" spans="1:24" s="77" customFormat="1" ht="30" x14ac:dyDescent="0.25">
      <c r="A4217" s="155" t="s">
        <v>394</v>
      </c>
      <c r="B4217" s="44" t="s">
        <v>334</v>
      </c>
      <c r="C4217" s="79" t="s">
        <v>252</v>
      </c>
      <c r="D4217" s="43" t="s">
        <v>253</v>
      </c>
      <c r="E4217" s="53"/>
      <c r="F4217" s="53"/>
      <c r="G4217" s="53"/>
      <c r="H4217" s="53"/>
      <c r="I4217" s="54"/>
      <c r="J4217" s="50"/>
      <c r="K4217" s="54"/>
      <c r="L4217" s="55"/>
      <c r="M4217" s="75"/>
      <c r="N4217" s="75"/>
      <c r="O4217" s="74"/>
      <c r="P4217" s="74"/>
      <c r="Q4217" s="57">
        <f t="shared" si="1483"/>
        <v>0</v>
      </c>
      <c r="R4217" s="74"/>
      <c r="S4217" s="53">
        <f t="shared" si="1484"/>
        <v>0</v>
      </c>
      <c r="T4217" s="58"/>
      <c r="U4217" s="58"/>
      <c r="V4217" s="53">
        <f t="shared" si="1485"/>
        <v>0</v>
      </c>
      <c r="W4217" s="75"/>
      <c r="X4217" s="76"/>
    </row>
    <row r="4218" spans="1:24" s="77" customFormat="1" ht="30" x14ac:dyDescent="0.25">
      <c r="A4218" s="155" t="s">
        <v>394</v>
      </c>
      <c r="B4218" s="44" t="s">
        <v>334</v>
      </c>
      <c r="C4218" s="79" t="s">
        <v>254</v>
      </c>
      <c r="D4218" s="43" t="s">
        <v>255</v>
      </c>
      <c r="E4218" s="53"/>
      <c r="F4218" s="53">
        <f>ROUND(E4218/12*7,0)</f>
        <v>0</v>
      </c>
      <c r="G4218" s="75">
        <v>2681.02</v>
      </c>
      <c r="H4218" s="99"/>
      <c r="I4218" s="119">
        <f t="shared" ref="I4218" si="1486">G4218-F4218</f>
        <v>2681.02</v>
      </c>
      <c r="J4218" s="55"/>
      <c r="K4218" s="54"/>
      <c r="L4218" s="55"/>
      <c r="M4218" s="75"/>
      <c r="N4218" s="75"/>
      <c r="O4218" s="74"/>
      <c r="P4218" s="74"/>
      <c r="Q4218" s="57">
        <f t="shared" si="1483"/>
        <v>0</v>
      </c>
      <c r="R4218" s="74"/>
      <c r="S4218" s="53">
        <f t="shared" si="1484"/>
        <v>0</v>
      </c>
      <c r="T4218" s="58"/>
      <c r="U4218" s="58"/>
      <c r="V4218" s="53">
        <f t="shared" si="1485"/>
        <v>0</v>
      </c>
      <c r="W4218" s="75"/>
      <c r="X4218" s="76"/>
    </row>
    <row r="4219" spans="1:24" s="77" customFormat="1" ht="30" x14ac:dyDescent="0.25">
      <c r="A4219" s="155" t="s">
        <v>394</v>
      </c>
      <c r="B4219" s="44" t="s">
        <v>334</v>
      </c>
      <c r="C4219" s="79" t="s">
        <v>256</v>
      </c>
      <c r="D4219" s="43" t="s">
        <v>257</v>
      </c>
      <c r="E4219" s="53"/>
      <c r="F4219" s="53"/>
      <c r="G4219" s="53"/>
      <c r="H4219" s="53"/>
      <c r="I4219" s="54"/>
      <c r="J4219" s="50"/>
      <c r="K4219" s="54"/>
      <c r="L4219" s="55"/>
      <c r="M4219" s="75"/>
      <c r="N4219" s="75"/>
      <c r="O4219" s="74"/>
      <c r="P4219" s="74"/>
      <c r="Q4219" s="57">
        <f t="shared" si="1483"/>
        <v>0</v>
      </c>
      <c r="R4219" s="74"/>
      <c r="S4219" s="53">
        <f t="shared" si="1484"/>
        <v>0</v>
      </c>
      <c r="T4219" s="58"/>
      <c r="U4219" s="58"/>
      <c r="V4219" s="53">
        <f t="shared" si="1485"/>
        <v>0</v>
      </c>
      <c r="W4219" s="75"/>
      <c r="X4219" s="76"/>
    </row>
    <row r="4220" spans="1:24" s="77" customFormat="1" ht="31.5" x14ac:dyDescent="0.25">
      <c r="A4220" s="155" t="s">
        <v>394</v>
      </c>
      <c r="B4220" s="44" t="s">
        <v>334</v>
      </c>
      <c r="C4220" s="79" t="s">
        <v>258</v>
      </c>
      <c r="D4220" s="43" t="s">
        <v>259</v>
      </c>
      <c r="E4220" s="53"/>
      <c r="F4220" s="53"/>
      <c r="G4220" s="53"/>
      <c r="H4220" s="53"/>
      <c r="I4220" s="54"/>
      <c r="J4220" s="50"/>
      <c r="K4220" s="54"/>
      <c r="L4220" s="55"/>
      <c r="M4220" s="75"/>
      <c r="N4220" s="75"/>
      <c r="O4220" s="74"/>
      <c r="P4220" s="74"/>
      <c r="Q4220" s="57">
        <f t="shared" si="1483"/>
        <v>0</v>
      </c>
      <c r="R4220" s="74"/>
      <c r="S4220" s="53">
        <f t="shared" si="1484"/>
        <v>0</v>
      </c>
      <c r="T4220" s="58"/>
      <c r="U4220" s="58"/>
      <c r="V4220" s="53">
        <f t="shared" si="1485"/>
        <v>0</v>
      </c>
      <c r="W4220" s="75"/>
      <c r="X4220" s="76"/>
    </row>
    <row r="4221" spans="1:24" s="77" customFormat="1" ht="30" x14ac:dyDescent="0.25">
      <c r="A4221" s="155" t="s">
        <v>394</v>
      </c>
      <c r="B4221" s="44" t="s">
        <v>334</v>
      </c>
      <c r="C4221" s="79" t="s">
        <v>261</v>
      </c>
      <c r="D4221" s="43" t="s">
        <v>262</v>
      </c>
      <c r="E4221" s="53"/>
      <c r="F4221" s="53"/>
      <c r="G4221" s="53"/>
      <c r="H4221" s="53"/>
      <c r="I4221" s="54"/>
      <c r="J4221" s="50"/>
      <c r="K4221" s="54"/>
      <c r="L4221" s="55"/>
      <c r="M4221" s="75"/>
      <c r="N4221" s="75"/>
      <c r="O4221" s="74"/>
      <c r="P4221" s="74"/>
      <c r="Q4221" s="57">
        <f t="shared" si="1483"/>
        <v>0</v>
      </c>
      <c r="R4221" s="74"/>
      <c r="S4221" s="53">
        <f t="shared" si="1484"/>
        <v>0</v>
      </c>
      <c r="T4221" s="58"/>
      <c r="U4221" s="58"/>
      <c r="V4221" s="53">
        <f t="shared" si="1485"/>
        <v>0</v>
      </c>
      <c r="W4221" s="75"/>
      <c r="X4221" s="76"/>
    </row>
    <row r="4222" spans="1:24" s="77" customFormat="1" ht="47.25" x14ac:dyDescent="0.25">
      <c r="A4222" s="155" t="s">
        <v>394</v>
      </c>
      <c r="B4222" s="44" t="s">
        <v>334</v>
      </c>
      <c r="C4222" s="79" t="s">
        <v>263</v>
      </c>
      <c r="D4222" s="43" t="s">
        <v>264</v>
      </c>
      <c r="E4222" s="53"/>
      <c r="F4222" s="53"/>
      <c r="G4222" s="53"/>
      <c r="H4222" s="53"/>
      <c r="I4222" s="54"/>
      <c r="J4222" s="50"/>
      <c r="K4222" s="54"/>
      <c r="L4222" s="55"/>
      <c r="M4222" s="75"/>
      <c r="N4222" s="75"/>
      <c r="O4222" s="74"/>
      <c r="P4222" s="74"/>
      <c r="Q4222" s="57">
        <f t="shared" si="1483"/>
        <v>0</v>
      </c>
      <c r="R4222" s="74"/>
      <c r="S4222" s="53">
        <f t="shared" si="1484"/>
        <v>0</v>
      </c>
      <c r="T4222" s="58"/>
      <c r="U4222" s="58"/>
      <c r="V4222" s="53">
        <f t="shared" si="1485"/>
        <v>0</v>
      </c>
      <c r="W4222" s="75"/>
      <c r="X4222" s="76"/>
    </row>
    <row r="4223" spans="1:24" s="77" customFormat="1" ht="30" x14ac:dyDescent="0.25">
      <c r="A4223" s="155" t="s">
        <v>394</v>
      </c>
      <c r="B4223" s="44" t="s">
        <v>334</v>
      </c>
      <c r="C4223" s="79" t="s">
        <v>265</v>
      </c>
      <c r="D4223" s="43" t="s">
        <v>266</v>
      </c>
      <c r="E4223" s="53"/>
      <c r="F4223" s="53"/>
      <c r="G4223" s="53"/>
      <c r="H4223" s="53"/>
      <c r="I4223" s="54"/>
      <c r="J4223" s="50"/>
      <c r="K4223" s="54"/>
      <c r="L4223" s="55"/>
      <c r="M4223" s="75"/>
      <c r="N4223" s="75"/>
      <c r="O4223" s="74"/>
      <c r="P4223" s="74"/>
      <c r="Q4223" s="57">
        <f t="shared" si="1483"/>
        <v>0</v>
      </c>
      <c r="R4223" s="74"/>
      <c r="S4223" s="53">
        <f t="shared" si="1484"/>
        <v>0</v>
      </c>
      <c r="T4223" s="58"/>
      <c r="U4223" s="58"/>
      <c r="V4223" s="53">
        <f t="shared" si="1485"/>
        <v>0</v>
      </c>
      <c r="W4223" s="75"/>
      <c r="X4223" s="76"/>
    </row>
    <row r="4224" spans="1:24" s="77" customFormat="1" ht="31.5" x14ac:dyDescent="0.25">
      <c r="A4224" s="155" t="s">
        <v>394</v>
      </c>
      <c r="B4224" s="44" t="s">
        <v>334</v>
      </c>
      <c r="C4224" s="79" t="s">
        <v>267</v>
      </c>
      <c r="D4224" s="43" t="s">
        <v>268</v>
      </c>
      <c r="E4224" s="53"/>
      <c r="F4224" s="53"/>
      <c r="G4224" s="53"/>
      <c r="H4224" s="53"/>
      <c r="I4224" s="54"/>
      <c r="J4224" s="50"/>
      <c r="K4224" s="54"/>
      <c r="L4224" s="55"/>
      <c r="M4224" s="75"/>
      <c r="N4224" s="75"/>
      <c r="O4224" s="74"/>
      <c r="P4224" s="74"/>
      <c r="Q4224" s="57">
        <f t="shared" si="1483"/>
        <v>0</v>
      </c>
      <c r="R4224" s="74"/>
      <c r="S4224" s="53">
        <f t="shared" si="1484"/>
        <v>0</v>
      </c>
      <c r="T4224" s="58"/>
      <c r="U4224" s="58"/>
      <c r="V4224" s="53">
        <f t="shared" si="1485"/>
        <v>0</v>
      </c>
      <c r="W4224" s="75"/>
      <c r="X4224" s="76"/>
    </row>
    <row r="4225" spans="1:27" s="77" customFormat="1" ht="30" x14ac:dyDescent="0.25">
      <c r="A4225" s="155" t="s">
        <v>394</v>
      </c>
      <c r="B4225" s="44" t="s">
        <v>334</v>
      </c>
      <c r="C4225" s="79" t="s">
        <v>269</v>
      </c>
      <c r="D4225" s="43" t="s">
        <v>270</v>
      </c>
      <c r="E4225" s="53"/>
      <c r="F4225" s="53"/>
      <c r="G4225" s="53"/>
      <c r="H4225" s="53"/>
      <c r="I4225" s="54"/>
      <c r="J4225" s="50"/>
      <c r="K4225" s="54"/>
      <c r="L4225" s="55"/>
      <c r="M4225" s="75"/>
      <c r="N4225" s="75"/>
      <c r="O4225" s="74"/>
      <c r="P4225" s="74"/>
      <c r="Q4225" s="57">
        <f t="shared" si="1483"/>
        <v>0</v>
      </c>
      <c r="R4225" s="74"/>
      <c r="S4225" s="53">
        <f t="shared" si="1484"/>
        <v>0</v>
      </c>
      <c r="T4225" s="58"/>
      <c r="U4225" s="58"/>
      <c r="V4225" s="53">
        <f t="shared" si="1485"/>
        <v>0</v>
      </c>
      <c r="W4225" s="75"/>
      <c r="X4225" s="76"/>
    </row>
    <row r="4226" spans="1:27" s="77" customFormat="1" ht="31.5" x14ac:dyDescent="0.25">
      <c r="A4226" s="155" t="s">
        <v>394</v>
      </c>
      <c r="B4226" s="44" t="s">
        <v>334</v>
      </c>
      <c r="C4226" s="79" t="s">
        <v>271</v>
      </c>
      <c r="D4226" s="43" t="s">
        <v>272</v>
      </c>
      <c r="E4226" s="53"/>
      <c r="F4226" s="53">
        <f>E4226/12*1</f>
        <v>0</v>
      </c>
      <c r="G4226" s="53"/>
      <c r="H4226" s="53"/>
      <c r="I4226" s="54"/>
      <c r="J4226" s="50"/>
      <c r="K4226" s="54"/>
      <c r="L4226" s="55"/>
      <c r="M4226" s="75"/>
      <c r="N4226" s="75"/>
      <c r="O4226" s="74"/>
      <c r="P4226" s="74"/>
      <c r="Q4226" s="57">
        <f t="shared" si="1483"/>
        <v>0</v>
      </c>
      <c r="R4226" s="74"/>
      <c r="S4226" s="53">
        <f t="shared" si="1484"/>
        <v>0</v>
      </c>
      <c r="T4226" s="58"/>
      <c r="U4226" s="58"/>
      <c r="V4226" s="53">
        <f t="shared" si="1485"/>
        <v>0</v>
      </c>
      <c r="W4226" s="75"/>
      <c r="X4226" s="76"/>
    </row>
    <row r="4227" spans="1:27" s="77" customFormat="1" ht="30" x14ac:dyDescent="0.25">
      <c r="A4227" s="155" t="s">
        <v>394</v>
      </c>
      <c r="B4227" s="44" t="s">
        <v>334</v>
      </c>
      <c r="C4227" s="79" t="s">
        <v>273</v>
      </c>
      <c r="D4227" s="43" t="s">
        <v>274</v>
      </c>
      <c r="E4227" s="53"/>
      <c r="F4227" s="53">
        <f>E4227/12*1</f>
        <v>0</v>
      </c>
      <c r="G4227" s="53"/>
      <c r="H4227" s="53"/>
      <c r="I4227" s="54"/>
      <c r="J4227" s="50"/>
      <c r="K4227" s="54"/>
      <c r="L4227" s="55"/>
      <c r="M4227" s="75"/>
      <c r="N4227" s="75"/>
      <c r="O4227" s="74"/>
      <c r="P4227" s="74"/>
      <c r="Q4227" s="57">
        <f t="shared" si="1483"/>
        <v>0</v>
      </c>
      <c r="R4227" s="74"/>
      <c r="S4227" s="53">
        <f t="shared" si="1484"/>
        <v>0</v>
      </c>
      <c r="T4227" s="58"/>
      <c r="U4227" s="58"/>
      <c r="V4227" s="53">
        <f t="shared" si="1485"/>
        <v>0</v>
      </c>
      <c r="W4227" s="75"/>
      <c r="X4227" s="76"/>
    </row>
    <row r="4228" spans="1:27" s="77" customFormat="1" ht="31.5" x14ac:dyDescent="0.25">
      <c r="A4228" s="155" t="s">
        <v>394</v>
      </c>
      <c r="B4228" s="44" t="s">
        <v>334</v>
      </c>
      <c r="C4228" s="79" t="s">
        <v>275</v>
      </c>
      <c r="D4228" s="43" t="s">
        <v>276</v>
      </c>
      <c r="E4228" s="74"/>
      <c r="F4228" s="74"/>
      <c r="G4228" s="74"/>
      <c r="H4228" s="74"/>
      <c r="I4228" s="54"/>
      <c r="J4228" s="50"/>
      <c r="K4228" s="54"/>
      <c r="L4228" s="55"/>
      <c r="M4228" s="75"/>
      <c r="N4228" s="75"/>
      <c r="O4228" s="74"/>
      <c r="P4228" s="74"/>
      <c r="Q4228" s="57">
        <f t="shared" si="1483"/>
        <v>0</v>
      </c>
      <c r="R4228" s="74"/>
      <c r="S4228" s="53">
        <f t="shared" si="1484"/>
        <v>0</v>
      </c>
      <c r="T4228" s="58"/>
      <c r="U4228" s="58"/>
      <c r="V4228" s="53">
        <f t="shared" si="1485"/>
        <v>0</v>
      </c>
      <c r="W4228" s="75"/>
      <c r="X4228" s="76"/>
    </row>
    <row r="4229" spans="1:27" s="77" customFormat="1" ht="30" x14ac:dyDescent="0.25">
      <c r="A4229" s="155" t="s">
        <v>394</v>
      </c>
      <c r="B4229" s="44" t="s">
        <v>334</v>
      </c>
      <c r="C4229" s="37" t="s">
        <v>352</v>
      </c>
      <c r="D4229" s="43" t="s">
        <v>350</v>
      </c>
      <c r="E4229" s="74"/>
      <c r="F4229" s="74"/>
      <c r="G4229" s="74"/>
      <c r="H4229" s="74"/>
      <c r="I4229" s="54"/>
      <c r="J4229" s="50"/>
      <c r="K4229" s="54"/>
      <c r="L4229" s="55"/>
      <c r="M4229" s="75"/>
      <c r="N4229" s="75"/>
      <c r="O4229" s="74"/>
      <c r="P4229" s="74"/>
      <c r="Q4229" s="57"/>
      <c r="R4229" s="74"/>
      <c r="S4229" s="53"/>
      <c r="T4229" s="58"/>
      <c r="U4229" s="58"/>
      <c r="V4229" s="53"/>
      <c r="W4229" s="75"/>
      <c r="X4229" s="76"/>
    </row>
    <row r="4230" spans="1:27" s="77" customFormat="1" ht="30" x14ac:dyDescent="0.25">
      <c r="A4230" s="155" t="s">
        <v>394</v>
      </c>
      <c r="B4230" s="44" t="s">
        <v>334</v>
      </c>
      <c r="C4230" s="37" t="s">
        <v>353</v>
      </c>
      <c r="D4230" s="38" t="s">
        <v>354</v>
      </c>
      <c r="E4230" s="53"/>
      <c r="F4230" s="99">
        <f>E4230/12*1</f>
        <v>0</v>
      </c>
      <c r="G4230" s="74"/>
      <c r="H4230" s="74"/>
      <c r="I4230" s="54"/>
      <c r="J4230" s="50"/>
      <c r="K4230" s="54"/>
      <c r="L4230" s="55"/>
      <c r="M4230" s="75"/>
      <c r="N4230" s="75"/>
      <c r="O4230" s="74"/>
      <c r="P4230" s="74"/>
      <c r="Q4230" s="57">
        <f>O4230-P4230</f>
        <v>0</v>
      </c>
      <c r="R4230" s="74"/>
      <c r="S4230" s="53">
        <f>ROUND(R4230/12*3,0)</f>
        <v>0</v>
      </c>
      <c r="T4230" s="58"/>
      <c r="U4230" s="58"/>
      <c r="V4230" s="53">
        <f>T4230-U4230</f>
        <v>0</v>
      </c>
      <c r="W4230" s="75"/>
      <c r="X4230" s="76"/>
    </row>
    <row r="4231" spans="1:27" s="77" customFormat="1" ht="30" x14ac:dyDescent="0.25">
      <c r="A4231" s="155" t="s">
        <v>394</v>
      </c>
      <c r="B4231" s="44" t="s">
        <v>334</v>
      </c>
      <c r="C4231" s="37" t="s">
        <v>359</v>
      </c>
      <c r="D4231" s="43" t="s">
        <v>318</v>
      </c>
      <c r="E4231" s="53"/>
      <c r="F4231" s="99">
        <f>E4231/12*1</f>
        <v>0</v>
      </c>
      <c r="G4231" s="74"/>
      <c r="H4231" s="74"/>
      <c r="I4231" s="54"/>
      <c r="J4231" s="50"/>
      <c r="K4231" s="54"/>
      <c r="L4231" s="55"/>
      <c r="M4231" s="75"/>
      <c r="N4231" s="75"/>
      <c r="O4231" s="74"/>
      <c r="P4231" s="74"/>
      <c r="Q4231" s="57"/>
      <c r="R4231" s="74"/>
      <c r="S4231" s="53"/>
      <c r="T4231" s="58"/>
      <c r="U4231" s="58"/>
      <c r="V4231" s="53"/>
      <c r="W4231" s="75"/>
      <c r="X4231" s="76"/>
    </row>
    <row r="4232" spans="1:27" s="77" customFormat="1" ht="30" x14ac:dyDescent="0.25">
      <c r="A4232" s="155" t="s">
        <v>394</v>
      </c>
      <c r="B4232" s="44" t="s">
        <v>334</v>
      </c>
      <c r="C4232" s="37" t="s">
        <v>379</v>
      </c>
      <c r="D4232" s="39" t="s">
        <v>360</v>
      </c>
      <c r="E4232" s="53"/>
      <c r="F4232" s="99">
        <f>E4232/12*1</f>
        <v>0</v>
      </c>
      <c r="G4232" s="74"/>
      <c r="H4232" s="74"/>
      <c r="I4232" s="54"/>
      <c r="J4232" s="50"/>
      <c r="K4232" s="54"/>
      <c r="L4232" s="55"/>
      <c r="M4232" s="75"/>
      <c r="N4232" s="75"/>
      <c r="O4232" s="74"/>
      <c r="P4232" s="74"/>
      <c r="Q4232" s="57"/>
      <c r="R4232" s="74"/>
      <c r="S4232" s="53"/>
      <c r="T4232" s="58"/>
      <c r="U4232" s="58"/>
      <c r="V4232" s="53"/>
      <c r="W4232" s="75"/>
      <c r="X4232" s="76"/>
    </row>
    <row r="4233" spans="1:27" s="77" customFormat="1" ht="30" x14ac:dyDescent="0.25">
      <c r="A4233" s="155" t="s">
        <v>394</v>
      </c>
      <c r="B4233" s="44" t="s">
        <v>334</v>
      </c>
      <c r="C4233" s="98" t="s">
        <v>372</v>
      </c>
      <c r="D4233" s="117" t="s">
        <v>375</v>
      </c>
      <c r="E4233" s="53">
        <v>18795</v>
      </c>
      <c r="F4233" s="53">
        <f t="shared" ref="F4233:F4234" si="1487">ROUND(E4233/12*7,0)</f>
        <v>10964</v>
      </c>
      <c r="G4233" s="75">
        <v>335.65</v>
      </c>
      <c r="H4233" s="99">
        <v>67</v>
      </c>
      <c r="I4233" s="119"/>
      <c r="J4233" s="55"/>
      <c r="K4233" s="54">
        <f t="shared" ref="K4233:K4234" si="1488">G4233-F4233</f>
        <v>-10628.35</v>
      </c>
      <c r="L4233" s="55">
        <f t="shared" ref="L4233:L4234" si="1489">ROUND(K4233*100/-F4233,2)</f>
        <v>96.94</v>
      </c>
      <c r="M4233" s="75"/>
      <c r="N4233" s="75"/>
      <c r="O4233" s="74"/>
      <c r="P4233" s="74"/>
      <c r="Q4233" s="57"/>
      <c r="R4233" s="74"/>
      <c r="S4233" s="53"/>
      <c r="T4233" s="58"/>
      <c r="U4233" s="58"/>
      <c r="V4233" s="53"/>
      <c r="W4233" s="75"/>
      <c r="X4233" s="76"/>
    </row>
    <row r="4234" spans="1:27" s="77" customFormat="1" ht="31.5" x14ac:dyDescent="0.25">
      <c r="A4234" s="155" t="s">
        <v>394</v>
      </c>
      <c r="B4234" s="44" t="s">
        <v>334</v>
      </c>
      <c r="C4234" s="98" t="s">
        <v>373</v>
      </c>
      <c r="D4234" s="117" t="s">
        <v>374</v>
      </c>
      <c r="E4234" s="53">
        <v>2000</v>
      </c>
      <c r="F4234" s="53">
        <f t="shared" si="1487"/>
        <v>1167</v>
      </c>
      <c r="G4234" s="75">
        <v>400</v>
      </c>
      <c r="H4234" s="99">
        <v>300</v>
      </c>
      <c r="I4234" s="119"/>
      <c r="J4234" s="55"/>
      <c r="K4234" s="54">
        <f t="shared" si="1488"/>
        <v>-767</v>
      </c>
      <c r="L4234" s="55">
        <f t="shared" si="1489"/>
        <v>65.72</v>
      </c>
      <c r="M4234" s="75"/>
      <c r="N4234" s="75"/>
      <c r="O4234" s="74"/>
      <c r="P4234" s="74"/>
      <c r="Q4234" s="57"/>
      <c r="R4234" s="74"/>
      <c r="S4234" s="53"/>
      <c r="T4234" s="58"/>
      <c r="U4234" s="58"/>
      <c r="V4234" s="53"/>
      <c r="W4234" s="75"/>
      <c r="X4234" s="76"/>
    </row>
    <row r="4235" spans="1:27" s="77" customFormat="1" ht="30" x14ac:dyDescent="0.25">
      <c r="A4235" s="155" t="s">
        <v>394</v>
      </c>
      <c r="B4235" s="44" t="s">
        <v>334</v>
      </c>
      <c r="C4235" s="98" t="s">
        <v>386</v>
      </c>
      <c r="D4235" s="117" t="s">
        <v>387</v>
      </c>
      <c r="E4235" s="53">
        <v>64670</v>
      </c>
      <c r="F4235" s="53">
        <v>64670</v>
      </c>
      <c r="G4235" s="53">
        <v>64670</v>
      </c>
      <c r="H4235" s="53">
        <v>64670</v>
      </c>
      <c r="I4235" s="119">
        <f>G4235-F4235</f>
        <v>0</v>
      </c>
      <c r="J4235" s="55">
        <f>ROUND(I4235/F4235*100,2)</f>
        <v>0</v>
      </c>
      <c r="K4235" s="54">
        <f>G4235-F4235</f>
        <v>0</v>
      </c>
      <c r="L4235" s="55">
        <f>ROUND(K4235*100/-F4235,2)</f>
        <v>0</v>
      </c>
      <c r="M4235" s="75"/>
      <c r="N4235" s="75"/>
      <c r="O4235" s="74"/>
      <c r="P4235" s="74"/>
      <c r="Q4235" s="57"/>
      <c r="R4235" s="74"/>
      <c r="S4235" s="53"/>
      <c r="T4235" s="58"/>
      <c r="U4235" s="58"/>
      <c r="V4235" s="53"/>
      <c r="W4235" s="75"/>
      <c r="X4235" s="76"/>
    </row>
    <row r="4236" spans="1:27" s="77" customFormat="1" ht="15.75" x14ac:dyDescent="0.25">
      <c r="A4236" s="100" t="s">
        <v>305</v>
      </c>
      <c r="B4236" s="100" t="s">
        <v>335</v>
      </c>
      <c r="C4236" s="108" t="s">
        <v>102</v>
      </c>
      <c r="D4236" s="102" t="s">
        <v>21</v>
      </c>
      <c r="E4236" s="109">
        <f>E4237+E4276</f>
        <v>9133787</v>
      </c>
      <c r="F4236" s="109">
        <f>F4237+F4276</f>
        <v>5337671.92</v>
      </c>
      <c r="G4236" s="109">
        <f>G4237+G4276</f>
        <v>5355946.78</v>
      </c>
      <c r="H4236" s="109">
        <f>H4237+H4276</f>
        <v>5199495</v>
      </c>
      <c r="I4236" s="127">
        <f>I4237+I4276</f>
        <v>124611.39000000001</v>
      </c>
      <c r="J4236" s="104">
        <f>ROUND(I4236/F4236*100,2)</f>
        <v>2.33</v>
      </c>
      <c r="K4236" s="127">
        <f>K4237+K4276</f>
        <v>-108337.73000000011</v>
      </c>
      <c r="L4236" s="106">
        <f>ROUND(K4236*100/-F4236,2)</f>
        <v>2.0299999999999998</v>
      </c>
      <c r="M4236" s="109">
        <f t="shared" ref="M4236:V4236" si="1490">M4237+M4276</f>
        <v>687898</v>
      </c>
      <c r="N4236" s="109">
        <f t="shared" si="1490"/>
        <v>401273.83</v>
      </c>
      <c r="O4236" s="109">
        <f t="shared" si="1490"/>
        <v>414391</v>
      </c>
      <c r="P4236" s="109">
        <f t="shared" si="1490"/>
        <v>406345</v>
      </c>
      <c r="Q4236" s="127">
        <f t="shared" si="1490"/>
        <v>8046</v>
      </c>
      <c r="R4236" s="109">
        <f t="shared" si="1490"/>
        <v>3081</v>
      </c>
      <c r="S4236" s="103">
        <f t="shared" si="1490"/>
        <v>1798</v>
      </c>
      <c r="T4236" s="138">
        <f t="shared" si="1490"/>
        <v>1818</v>
      </c>
      <c r="U4236" s="138">
        <f t="shared" si="1490"/>
        <v>1775</v>
      </c>
      <c r="V4236" s="103">
        <f t="shared" si="1490"/>
        <v>43</v>
      </c>
      <c r="W4236" s="107">
        <v>2142</v>
      </c>
      <c r="X4236" s="80"/>
    </row>
    <row r="4237" spans="1:27" s="77" customFormat="1" ht="15.75" x14ac:dyDescent="0.25">
      <c r="A4237" s="72" t="s">
        <v>305</v>
      </c>
      <c r="B4237" s="21">
        <v>1</v>
      </c>
      <c r="C4237" s="73" t="s">
        <v>102</v>
      </c>
      <c r="D4237" s="27" t="s">
        <v>22</v>
      </c>
      <c r="E4237" s="52">
        <f>E4238+E4244+E4258</f>
        <v>8501719</v>
      </c>
      <c r="F4237" s="52">
        <f>F4238+F4244+F4258</f>
        <v>4956884.25</v>
      </c>
      <c r="G4237" s="52">
        <f>G4238+G4244+G4258</f>
        <v>4867257.67</v>
      </c>
      <c r="H4237" s="52">
        <f>H4238+H4244+H4258</f>
        <v>4824704</v>
      </c>
      <c r="I4237" s="124">
        <f>I4238+I4244+I4258</f>
        <v>15876.670000000013</v>
      </c>
      <c r="J4237" s="50">
        <f>ROUND(I4237/F4237*100,2)</f>
        <v>0.32</v>
      </c>
      <c r="K4237" s="124">
        <f>K4238+K4244+K4258</f>
        <v>-106887.25000000012</v>
      </c>
      <c r="L4237" s="55">
        <f>ROUND(K4237*100/-F4237,2)</f>
        <v>2.16</v>
      </c>
      <c r="M4237" s="49">
        <v>645399</v>
      </c>
      <c r="N4237" s="49">
        <f>ROUND(M4237/12*7,2)</f>
        <v>376482.75</v>
      </c>
      <c r="O4237" s="52">
        <f t="shared" ref="O4237:V4237" si="1491">O4238+O4244+O4258</f>
        <v>376849</v>
      </c>
      <c r="P4237" s="52">
        <f t="shared" si="1491"/>
        <v>375039</v>
      </c>
      <c r="Q4237" s="124">
        <f t="shared" si="1491"/>
        <v>1810</v>
      </c>
      <c r="R4237" s="52">
        <f t="shared" si="1491"/>
        <v>2895</v>
      </c>
      <c r="S4237" s="52">
        <f t="shared" si="1491"/>
        <v>1690</v>
      </c>
      <c r="T4237" s="134">
        <f t="shared" si="1491"/>
        <v>1691</v>
      </c>
      <c r="U4237" s="134">
        <f t="shared" si="1491"/>
        <v>1666</v>
      </c>
      <c r="V4237" s="59">
        <f t="shared" si="1491"/>
        <v>25</v>
      </c>
      <c r="W4237" s="75"/>
      <c r="X4237" s="82"/>
    </row>
    <row r="4238" spans="1:27" s="77" customFormat="1" ht="15.75" x14ac:dyDescent="0.25">
      <c r="A4238" s="72" t="s">
        <v>305</v>
      </c>
      <c r="B4238" s="33" t="s">
        <v>329</v>
      </c>
      <c r="C4238" s="73" t="s">
        <v>102</v>
      </c>
      <c r="D4238" s="32" t="s">
        <v>23</v>
      </c>
      <c r="E4238" s="83">
        <f t="shared" ref="E4238:L4238" si="1492">SUM(E4239:E4243)</f>
        <v>453593</v>
      </c>
      <c r="F4238" s="83">
        <f t="shared" si="1492"/>
        <v>259611</v>
      </c>
      <c r="G4238" s="83">
        <f t="shared" si="1492"/>
        <v>259611</v>
      </c>
      <c r="H4238" s="83">
        <f t="shared" si="1492"/>
        <v>259611</v>
      </c>
      <c r="I4238" s="128">
        <f t="shared" si="1492"/>
        <v>0</v>
      </c>
      <c r="J4238" s="128">
        <f t="shared" si="1492"/>
        <v>0</v>
      </c>
      <c r="K4238" s="128">
        <f t="shared" si="1492"/>
        <v>0</v>
      </c>
      <c r="L4238" s="49">
        <f t="shared" si="1492"/>
        <v>0</v>
      </c>
      <c r="M4238" s="83"/>
      <c r="N4238" s="83"/>
      <c r="O4238" s="52">
        <f t="shared" ref="O4238:V4238" si="1493">SUM(O4239:O4243)</f>
        <v>0</v>
      </c>
      <c r="P4238" s="52">
        <f t="shared" si="1493"/>
        <v>0</v>
      </c>
      <c r="Q4238" s="124">
        <f t="shared" si="1493"/>
        <v>0</v>
      </c>
      <c r="R4238" s="52">
        <f t="shared" si="1493"/>
        <v>0</v>
      </c>
      <c r="S4238" s="52">
        <f t="shared" si="1493"/>
        <v>0</v>
      </c>
      <c r="T4238" s="52">
        <f t="shared" si="1493"/>
        <v>0</v>
      </c>
      <c r="U4238" s="49">
        <f t="shared" si="1493"/>
        <v>0</v>
      </c>
      <c r="V4238" s="49">
        <f t="shared" si="1493"/>
        <v>0</v>
      </c>
      <c r="W4238" s="83"/>
      <c r="X4238" s="82"/>
    </row>
    <row r="4239" spans="1:27" s="77" customFormat="1" ht="15.75" x14ac:dyDescent="0.25">
      <c r="A4239" s="72" t="s">
        <v>305</v>
      </c>
      <c r="B4239" s="33" t="s">
        <v>329</v>
      </c>
      <c r="C4239" s="73" t="s">
        <v>73</v>
      </c>
      <c r="D4239" s="34" t="s">
        <v>106</v>
      </c>
      <c r="E4239" s="53"/>
      <c r="F4239" s="99"/>
      <c r="G4239" s="53"/>
      <c r="H4239" s="99"/>
      <c r="I4239" s="54"/>
      <c r="J4239" s="50"/>
      <c r="K4239" s="54"/>
      <c r="L4239" s="55"/>
      <c r="M4239" s="74"/>
      <c r="N4239" s="74"/>
      <c r="O4239" s="74"/>
      <c r="P4239" s="74"/>
      <c r="Q4239" s="57">
        <f>O4239-P4239</f>
        <v>0</v>
      </c>
      <c r="R4239" s="74"/>
      <c r="S4239" s="53">
        <f>ROUND(R4239/12*3,0)</f>
        <v>0</v>
      </c>
      <c r="T4239" s="53"/>
      <c r="U4239" s="53"/>
      <c r="V4239" s="53">
        <f>T4239-U4239</f>
        <v>0</v>
      </c>
      <c r="W4239" s="74"/>
      <c r="X4239" s="76"/>
      <c r="Z4239" s="176"/>
      <c r="AA4239" s="176"/>
    </row>
    <row r="4240" spans="1:27" s="77" customFormat="1" ht="15.75" x14ac:dyDescent="0.25">
      <c r="A4240" s="72" t="s">
        <v>305</v>
      </c>
      <c r="B4240" s="33" t="s">
        <v>329</v>
      </c>
      <c r="C4240" s="73" t="s">
        <v>74</v>
      </c>
      <c r="D4240" s="116" t="s">
        <v>104</v>
      </c>
      <c r="E4240" s="53">
        <v>430571</v>
      </c>
      <c r="F4240" s="53">
        <f>36877*6+24923</f>
        <v>246185</v>
      </c>
      <c r="G4240" s="99">
        <v>246185</v>
      </c>
      <c r="H4240" s="99">
        <v>246185</v>
      </c>
      <c r="I4240" s="119"/>
      <c r="J4240" s="55"/>
      <c r="K4240" s="54"/>
      <c r="L4240" s="55"/>
      <c r="M4240" s="75"/>
      <c r="N4240" s="75"/>
      <c r="O4240" s="74"/>
      <c r="P4240" s="74"/>
      <c r="Q4240" s="57">
        <f>O4240-P4240</f>
        <v>0</v>
      </c>
      <c r="R4240" s="74"/>
      <c r="S4240" s="53">
        <f>ROUND(R4240/12*3,0)</f>
        <v>0</v>
      </c>
      <c r="T4240" s="53"/>
      <c r="U4240" s="53"/>
      <c r="V4240" s="53">
        <f>T4240-U4240</f>
        <v>0</v>
      </c>
      <c r="W4240" s="75"/>
      <c r="X4240" s="76"/>
    </row>
    <row r="4241" spans="1:24" s="81" customFormat="1" ht="29.25" customHeight="1" x14ac:dyDescent="0.25">
      <c r="A4241" s="72" t="s">
        <v>305</v>
      </c>
      <c r="B4241" s="33" t="s">
        <v>329</v>
      </c>
      <c r="C4241" s="73" t="s">
        <v>74</v>
      </c>
      <c r="D4241" s="116" t="s">
        <v>105</v>
      </c>
      <c r="E4241" s="53">
        <v>23022</v>
      </c>
      <c r="F4241" s="53">
        <f>1918*7</f>
        <v>13426</v>
      </c>
      <c r="G4241" s="99">
        <v>13426</v>
      </c>
      <c r="H4241" s="99">
        <v>13426</v>
      </c>
      <c r="I4241" s="119"/>
      <c r="J4241" s="55"/>
      <c r="K4241" s="54"/>
      <c r="L4241" s="55"/>
      <c r="M4241" s="75"/>
      <c r="N4241" s="75"/>
      <c r="O4241" s="74"/>
      <c r="P4241" s="74"/>
      <c r="Q4241" s="59">
        <f>O4241-P4241</f>
        <v>0</v>
      </c>
      <c r="R4241" s="74"/>
      <c r="S4241" s="53">
        <f>ROUND(R4241/12*3,0)</f>
        <v>0</v>
      </c>
      <c r="T4241" s="53"/>
      <c r="U4241" s="53"/>
      <c r="V4241" s="53">
        <f>T4241-U4241</f>
        <v>0</v>
      </c>
      <c r="W4241" s="75"/>
      <c r="X4241" s="76"/>
    </row>
    <row r="4242" spans="1:24" s="81" customFormat="1" ht="26.25" customHeight="1" x14ac:dyDescent="0.25">
      <c r="A4242" s="72" t="s">
        <v>305</v>
      </c>
      <c r="B4242" s="33" t="s">
        <v>329</v>
      </c>
      <c r="C4242" s="73" t="s">
        <v>75</v>
      </c>
      <c r="D4242" s="34" t="s">
        <v>107</v>
      </c>
      <c r="E4242" s="74"/>
      <c r="F4242" s="53"/>
      <c r="G4242" s="74"/>
      <c r="H4242" s="74"/>
      <c r="I4242" s="119"/>
      <c r="J4242" s="55"/>
      <c r="K4242" s="119"/>
      <c r="L4242" s="55"/>
      <c r="M4242" s="75"/>
      <c r="N4242" s="75"/>
      <c r="O4242" s="74"/>
      <c r="P4242" s="74"/>
      <c r="Q4242" s="59">
        <f>O4242-P4242</f>
        <v>0</v>
      </c>
      <c r="R4242" s="74"/>
      <c r="S4242" s="53">
        <f>ROUND(R4242/12*3,0)</f>
        <v>0</v>
      </c>
      <c r="T4242" s="53"/>
      <c r="U4242" s="53"/>
      <c r="V4242" s="53">
        <f>T4242-U4242</f>
        <v>0</v>
      </c>
      <c r="W4242" s="75"/>
      <c r="X4242" s="76"/>
    </row>
    <row r="4243" spans="1:24" s="81" customFormat="1" ht="22.5" customHeight="1" x14ac:dyDescent="0.25">
      <c r="A4243" s="72" t="s">
        <v>305</v>
      </c>
      <c r="B4243" s="33" t="s">
        <v>329</v>
      </c>
      <c r="C4243" s="73" t="s">
        <v>76</v>
      </c>
      <c r="D4243" s="34" t="s">
        <v>108</v>
      </c>
      <c r="E4243" s="74"/>
      <c r="F4243" s="53"/>
      <c r="G4243" s="74"/>
      <c r="H4243" s="74"/>
      <c r="I4243" s="119"/>
      <c r="J4243" s="55"/>
      <c r="K4243" s="119"/>
      <c r="L4243" s="55"/>
      <c r="M4243" s="75"/>
      <c r="N4243" s="75"/>
      <c r="O4243" s="74"/>
      <c r="P4243" s="74"/>
      <c r="Q4243" s="59">
        <f>O4243-P4243</f>
        <v>0</v>
      </c>
      <c r="R4243" s="74"/>
      <c r="S4243" s="53">
        <f>ROUND(R4243/12*3,0)</f>
        <v>0</v>
      </c>
      <c r="T4243" s="53"/>
      <c r="U4243" s="53"/>
      <c r="V4243" s="53">
        <f>T4243-U4243</f>
        <v>0</v>
      </c>
      <c r="W4243" s="75"/>
      <c r="X4243" s="76"/>
    </row>
    <row r="4244" spans="1:24" s="77" customFormat="1" ht="15.75" x14ac:dyDescent="0.25">
      <c r="A4244" s="72" t="s">
        <v>305</v>
      </c>
      <c r="B4244" s="22" t="s">
        <v>330</v>
      </c>
      <c r="C4244" s="36"/>
      <c r="D4244" s="32" t="s">
        <v>24</v>
      </c>
      <c r="E4244" s="61">
        <f>SUM(E4245:E4257)</f>
        <v>7611885</v>
      </c>
      <c r="F4244" s="61">
        <f>SUM(F4245:F4257)</f>
        <v>4440266.25</v>
      </c>
      <c r="G4244" s="61">
        <f>SUM(G4245:G4257)</f>
        <v>4393889</v>
      </c>
      <c r="H4244" s="61">
        <f>SUM(H4245:H4257)</f>
        <v>4377408</v>
      </c>
      <c r="I4244" s="120">
        <f>SUM(I4245:I4257)</f>
        <v>15876.670000000013</v>
      </c>
      <c r="J4244" s="50">
        <f>ROUND(I4244/F4244*100,2)</f>
        <v>0.36</v>
      </c>
      <c r="K4244" s="120">
        <f>SUM(K4245:K4257)</f>
        <v>-62253.920000000115</v>
      </c>
      <c r="L4244" s="55">
        <f>ROUND(K4244*100/-F4244,2)</f>
        <v>1.4</v>
      </c>
      <c r="M4244" s="61"/>
      <c r="N4244" s="61"/>
      <c r="O4244" s="61">
        <f t="shared" ref="O4244:V4244" si="1494">SUM(O4245:O4257)</f>
        <v>376099</v>
      </c>
      <c r="P4244" s="61">
        <f t="shared" si="1494"/>
        <v>374289</v>
      </c>
      <c r="Q4244" s="120">
        <f t="shared" si="1494"/>
        <v>1810</v>
      </c>
      <c r="R4244" s="61">
        <f t="shared" si="1494"/>
        <v>2892</v>
      </c>
      <c r="S4244" s="61">
        <f t="shared" si="1494"/>
        <v>1687</v>
      </c>
      <c r="T4244" s="137">
        <f t="shared" si="1494"/>
        <v>1686</v>
      </c>
      <c r="U4244" s="137">
        <f t="shared" si="1494"/>
        <v>1661</v>
      </c>
      <c r="V4244" s="61">
        <f t="shared" si="1494"/>
        <v>25</v>
      </c>
      <c r="W4244" s="68"/>
      <c r="X4244" s="76"/>
    </row>
    <row r="4245" spans="1:24" s="77" customFormat="1" ht="15.75" x14ac:dyDescent="0.25">
      <c r="A4245" s="72" t="s">
        <v>305</v>
      </c>
      <c r="B4245" s="33" t="s">
        <v>330</v>
      </c>
      <c r="C4245" s="79" t="s">
        <v>25</v>
      </c>
      <c r="D4245" s="34" t="s">
        <v>54</v>
      </c>
      <c r="E4245" s="74"/>
      <c r="F4245" s="74"/>
      <c r="G4245" s="74"/>
      <c r="H4245" s="74"/>
      <c r="I4245" s="54"/>
      <c r="J4245" s="50"/>
      <c r="K4245" s="54"/>
      <c r="L4245" s="55"/>
      <c r="M4245" s="75"/>
      <c r="N4245" s="75"/>
      <c r="O4245" s="74"/>
      <c r="P4245" s="74"/>
      <c r="Q4245" s="57">
        <f t="shared" ref="Q4245:Q4257" si="1495">O4245-P4245</f>
        <v>0</v>
      </c>
      <c r="R4245" s="75"/>
      <c r="S4245" s="53">
        <f>ROUND(R4245/12*3,0)</f>
        <v>0</v>
      </c>
      <c r="T4245" s="58"/>
      <c r="U4245" s="58"/>
      <c r="V4245" s="53">
        <f t="shared" ref="V4245:V4257" si="1496">T4245-U4245</f>
        <v>0</v>
      </c>
      <c r="W4245" s="75"/>
      <c r="X4245" s="76"/>
    </row>
    <row r="4246" spans="1:24" s="77" customFormat="1" ht="15.75" x14ac:dyDescent="0.25">
      <c r="A4246" s="72" t="s">
        <v>305</v>
      </c>
      <c r="B4246" s="33" t="s">
        <v>330</v>
      </c>
      <c r="C4246" s="79" t="s">
        <v>26</v>
      </c>
      <c r="D4246" s="34" t="s">
        <v>27</v>
      </c>
      <c r="E4246" s="75">
        <v>335548</v>
      </c>
      <c r="F4246" s="53">
        <f t="shared" ref="F4246:F4247" si="1497">ROUND(E4246/12*7,2)</f>
        <v>195736.33</v>
      </c>
      <c r="G4246" s="99">
        <v>211613</v>
      </c>
      <c r="H4246" s="99">
        <v>195132</v>
      </c>
      <c r="I4246" s="119">
        <f t="shared" ref="I4246" si="1498">G4246-F4246</f>
        <v>15876.670000000013</v>
      </c>
      <c r="J4246" s="55">
        <f t="shared" ref="J4246" si="1499">ROUND(I4246/F4246*100,2)</f>
        <v>8.11</v>
      </c>
      <c r="K4246" s="54"/>
      <c r="L4246" s="55"/>
      <c r="M4246" s="75"/>
      <c r="N4246" s="75"/>
      <c r="O4246" s="74">
        <v>22926</v>
      </c>
      <c r="P4246" s="74">
        <v>21116</v>
      </c>
      <c r="Q4246" s="57">
        <f t="shared" si="1495"/>
        <v>1810</v>
      </c>
      <c r="R4246" s="75">
        <v>509</v>
      </c>
      <c r="S4246" s="53">
        <f t="shared" ref="S4246:S4247" si="1500">ROUND(R4246/12*7,0)</f>
        <v>297</v>
      </c>
      <c r="T4246" s="58">
        <v>321</v>
      </c>
      <c r="U4246" s="58">
        <v>296</v>
      </c>
      <c r="V4246" s="53">
        <f t="shared" si="1496"/>
        <v>25</v>
      </c>
      <c r="W4246" s="75"/>
      <c r="X4246" s="76"/>
    </row>
    <row r="4247" spans="1:24" s="77" customFormat="1" ht="31.5" x14ac:dyDescent="0.25">
      <c r="A4247" s="72" t="s">
        <v>305</v>
      </c>
      <c r="B4247" s="33" t="s">
        <v>330</v>
      </c>
      <c r="C4247" s="79" t="s">
        <v>28</v>
      </c>
      <c r="D4247" s="34" t="s">
        <v>29</v>
      </c>
      <c r="E4247" s="75">
        <v>11864</v>
      </c>
      <c r="F4247" s="53">
        <f t="shared" si="1497"/>
        <v>6920.67</v>
      </c>
      <c r="G4247" s="99">
        <v>5932</v>
      </c>
      <c r="H4247" s="99">
        <v>5932</v>
      </c>
      <c r="I4247" s="119"/>
      <c r="J4247" s="55"/>
      <c r="K4247" s="54">
        <f t="shared" ref="K4247" si="1501">G4247-F4247</f>
        <v>-988.67000000000007</v>
      </c>
      <c r="L4247" s="55">
        <f t="shared" ref="L4247" si="1502">ROUND(K4247*100/-F4247,2)</f>
        <v>14.29</v>
      </c>
      <c r="M4247" s="75"/>
      <c r="N4247" s="75"/>
      <c r="O4247" s="74">
        <v>600</v>
      </c>
      <c r="P4247" s="74">
        <v>600</v>
      </c>
      <c r="Q4247" s="57">
        <f t="shared" si="1495"/>
        <v>0</v>
      </c>
      <c r="R4247" s="75">
        <v>4</v>
      </c>
      <c r="S4247" s="53">
        <f t="shared" si="1500"/>
        <v>2</v>
      </c>
      <c r="T4247" s="58">
        <v>2</v>
      </c>
      <c r="U4247" s="58">
        <v>2</v>
      </c>
      <c r="V4247" s="53">
        <f t="shared" si="1496"/>
        <v>0</v>
      </c>
      <c r="W4247" s="75"/>
      <c r="X4247" s="76"/>
    </row>
    <row r="4248" spans="1:24" s="77" customFormat="1" ht="15.75" x14ac:dyDescent="0.25">
      <c r="A4248" s="72" t="s">
        <v>305</v>
      </c>
      <c r="B4248" s="33" t="s">
        <v>330</v>
      </c>
      <c r="C4248" s="79" t="s">
        <v>56</v>
      </c>
      <c r="D4248" s="34" t="s">
        <v>53</v>
      </c>
      <c r="E4248" s="74"/>
      <c r="F4248" s="74"/>
      <c r="G4248" s="74"/>
      <c r="H4248" s="74"/>
      <c r="I4248" s="54"/>
      <c r="J4248" s="50"/>
      <c r="K4248" s="54"/>
      <c r="L4248" s="55"/>
      <c r="M4248" s="75"/>
      <c r="N4248" s="75"/>
      <c r="O4248" s="74"/>
      <c r="P4248" s="74"/>
      <c r="Q4248" s="57">
        <f t="shared" si="1495"/>
        <v>0</v>
      </c>
      <c r="R4248" s="74"/>
      <c r="S4248" s="53">
        <f>ROUND(R4248/12*3,0)</f>
        <v>0</v>
      </c>
      <c r="T4248" s="58"/>
      <c r="U4248" s="58"/>
      <c r="V4248" s="53">
        <f t="shared" si="1496"/>
        <v>0</v>
      </c>
      <c r="W4248" s="75"/>
      <c r="X4248" s="76"/>
    </row>
    <row r="4249" spans="1:24" s="77" customFormat="1" ht="15.75" x14ac:dyDescent="0.25">
      <c r="A4249" s="72" t="s">
        <v>305</v>
      </c>
      <c r="B4249" s="33" t="s">
        <v>330</v>
      </c>
      <c r="C4249" s="79" t="s">
        <v>57</v>
      </c>
      <c r="D4249" s="34" t="s">
        <v>68</v>
      </c>
      <c r="E4249" s="74"/>
      <c r="F4249" s="74"/>
      <c r="G4249" s="74"/>
      <c r="H4249" s="74"/>
      <c r="I4249" s="119"/>
      <c r="J4249" s="55"/>
      <c r="K4249" s="119"/>
      <c r="L4249" s="55"/>
      <c r="M4249" s="75"/>
      <c r="N4249" s="75"/>
      <c r="O4249" s="74"/>
      <c r="P4249" s="74"/>
      <c r="Q4249" s="59">
        <f t="shared" si="1495"/>
        <v>0</v>
      </c>
      <c r="R4249" s="74"/>
      <c r="S4249" s="53">
        <f>ROUND(R4249/12*3,0)</f>
        <v>0</v>
      </c>
      <c r="T4249" s="53"/>
      <c r="U4249" s="53"/>
      <c r="V4249" s="53">
        <f t="shared" si="1496"/>
        <v>0</v>
      </c>
      <c r="W4249" s="75"/>
      <c r="X4249" s="76"/>
    </row>
    <row r="4250" spans="1:24" s="77" customFormat="1" ht="15.75" x14ac:dyDescent="0.25">
      <c r="A4250" s="72" t="s">
        <v>305</v>
      </c>
      <c r="B4250" s="33" t="s">
        <v>330</v>
      </c>
      <c r="C4250" s="79" t="s">
        <v>58</v>
      </c>
      <c r="D4250" s="34" t="s">
        <v>70</v>
      </c>
      <c r="E4250" s="75">
        <v>901316</v>
      </c>
      <c r="F4250" s="53">
        <f t="shared" ref="F4250:F4251" si="1503">ROUND(E4250/12*7,2)</f>
        <v>525767.67000000004</v>
      </c>
      <c r="G4250" s="99">
        <v>478748</v>
      </c>
      <c r="H4250" s="99">
        <v>478748</v>
      </c>
      <c r="I4250" s="119"/>
      <c r="J4250" s="55"/>
      <c r="K4250" s="54">
        <f t="shared" ref="K4250:K4251" si="1504">G4250-F4250</f>
        <v>-47019.670000000042</v>
      </c>
      <c r="L4250" s="55">
        <f t="shared" ref="L4250:L4251" si="1505">ROUND(K4250*100/-F4250,2)</f>
        <v>8.94</v>
      </c>
      <c r="M4250" s="75"/>
      <c r="N4250" s="75"/>
      <c r="O4250" s="74">
        <v>25354</v>
      </c>
      <c r="P4250" s="74">
        <v>25354</v>
      </c>
      <c r="Q4250" s="57">
        <f t="shared" si="1495"/>
        <v>0</v>
      </c>
      <c r="R4250" s="75">
        <v>369</v>
      </c>
      <c r="S4250" s="53">
        <f t="shared" ref="S4250:S4251" si="1506">ROUND(R4250/12*7,0)</f>
        <v>215</v>
      </c>
      <c r="T4250" s="58">
        <v>196</v>
      </c>
      <c r="U4250" s="58">
        <v>196</v>
      </c>
      <c r="V4250" s="53">
        <f t="shared" si="1496"/>
        <v>0</v>
      </c>
      <c r="W4250" s="75"/>
      <c r="X4250" s="76"/>
    </row>
    <row r="4251" spans="1:24" s="77" customFormat="1" ht="31.5" x14ac:dyDescent="0.25">
      <c r="A4251" s="72" t="s">
        <v>305</v>
      </c>
      <c r="B4251" s="33" t="s">
        <v>330</v>
      </c>
      <c r="C4251" s="79" t="s">
        <v>59</v>
      </c>
      <c r="D4251" s="34" t="s">
        <v>69</v>
      </c>
      <c r="E4251" s="75">
        <v>6363157</v>
      </c>
      <c r="F4251" s="53">
        <f t="shared" si="1503"/>
        <v>3711841.58</v>
      </c>
      <c r="G4251" s="99">
        <v>3697596</v>
      </c>
      <c r="H4251" s="99">
        <v>3697596</v>
      </c>
      <c r="I4251" s="119"/>
      <c r="J4251" s="55"/>
      <c r="K4251" s="54">
        <f t="shared" si="1504"/>
        <v>-14245.580000000075</v>
      </c>
      <c r="L4251" s="55">
        <f t="shared" si="1505"/>
        <v>0.38</v>
      </c>
      <c r="M4251" s="75"/>
      <c r="N4251" s="75"/>
      <c r="O4251" s="74">
        <v>327219</v>
      </c>
      <c r="P4251" s="74">
        <v>327219</v>
      </c>
      <c r="Q4251" s="57">
        <f t="shared" si="1495"/>
        <v>0</v>
      </c>
      <c r="R4251" s="75">
        <v>2010</v>
      </c>
      <c r="S4251" s="53">
        <f t="shared" si="1506"/>
        <v>1173</v>
      </c>
      <c r="T4251" s="58">
        <v>1167</v>
      </c>
      <c r="U4251" s="58">
        <v>1167</v>
      </c>
      <c r="V4251" s="53">
        <f t="shared" si="1496"/>
        <v>0</v>
      </c>
      <c r="W4251" s="75"/>
      <c r="X4251" s="76"/>
    </row>
    <row r="4252" spans="1:24" s="77" customFormat="1" ht="15.75" x14ac:dyDescent="0.25">
      <c r="A4252" s="72" t="s">
        <v>305</v>
      </c>
      <c r="B4252" s="33" t="s">
        <v>330</v>
      </c>
      <c r="C4252" s="79" t="s">
        <v>60</v>
      </c>
      <c r="D4252" s="34" t="s">
        <v>72</v>
      </c>
      <c r="E4252" s="74"/>
      <c r="F4252" s="74"/>
      <c r="G4252" s="74"/>
      <c r="H4252" s="74"/>
      <c r="I4252" s="54"/>
      <c r="J4252" s="50"/>
      <c r="K4252" s="54"/>
      <c r="L4252" s="55"/>
      <c r="M4252" s="75"/>
      <c r="N4252" s="75"/>
      <c r="O4252" s="74"/>
      <c r="P4252" s="74"/>
      <c r="Q4252" s="57">
        <f t="shared" si="1495"/>
        <v>0</v>
      </c>
      <c r="R4252" s="74"/>
      <c r="S4252" s="53">
        <f t="shared" ref="S4252:S4257" si="1507">ROUND(R4252/12*3,0)</f>
        <v>0</v>
      </c>
      <c r="T4252" s="58"/>
      <c r="U4252" s="58"/>
      <c r="V4252" s="53">
        <f t="shared" si="1496"/>
        <v>0</v>
      </c>
      <c r="W4252" s="75"/>
      <c r="X4252" s="76"/>
    </row>
    <row r="4253" spans="1:24" s="77" customFormat="1" ht="15.75" x14ac:dyDescent="0.25">
      <c r="A4253" s="72" t="s">
        <v>305</v>
      </c>
      <c r="B4253" s="33" t="s">
        <v>330</v>
      </c>
      <c r="C4253" s="79" t="s">
        <v>61</v>
      </c>
      <c r="D4253" s="34" t="s">
        <v>67</v>
      </c>
      <c r="E4253" s="74"/>
      <c r="F4253" s="74"/>
      <c r="G4253" s="74"/>
      <c r="H4253" s="74"/>
      <c r="I4253" s="54"/>
      <c r="J4253" s="50"/>
      <c r="K4253" s="54"/>
      <c r="L4253" s="55"/>
      <c r="M4253" s="75"/>
      <c r="N4253" s="75"/>
      <c r="O4253" s="74"/>
      <c r="P4253" s="74"/>
      <c r="Q4253" s="57">
        <f t="shared" si="1495"/>
        <v>0</v>
      </c>
      <c r="R4253" s="74"/>
      <c r="S4253" s="53">
        <f t="shared" si="1507"/>
        <v>0</v>
      </c>
      <c r="T4253" s="58"/>
      <c r="U4253" s="58"/>
      <c r="V4253" s="53">
        <f t="shared" si="1496"/>
        <v>0</v>
      </c>
      <c r="W4253" s="75"/>
      <c r="X4253" s="76"/>
    </row>
    <row r="4254" spans="1:24" s="77" customFormat="1" ht="15.75" x14ac:dyDescent="0.25">
      <c r="A4254" s="72" t="s">
        <v>305</v>
      </c>
      <c r="B4254" s="33" t="s">
        <v>330</v>
      </c>
      <c r="C4254" s="79" t="s">
        <v>62</v>
      </c>
      <c r="D4254" s="34" t="s">
        <v>66</v>
      </c>
      <c r="E4254" s="74"/>
      <c r="F4254" s="74"/>
      <c r="G4254" s="74"/>
      <c r="H4254" s="74"/>
      <c r="I4254" s="54"/>
      <c r="J4254" s="50"/>
      <c r="K4254" s="54"/>
      <c r="L4254" s="55"/>
      <c r="M4254" s="75"/>
      <c r="N4254" s="75"/>
      <c r="O4254" s="74"/>
      <c r="P4254" s="74"/>
      <c r="Q4254" s="57">
        <f t="shared" si="1495"/>
        <v>0</v>
      </c>
      <c r="R4254" s="74"/>
      <c r="S4254" s="53">
        <f t="shared" si="1507"/>
        <v>0</v>
      </c>
      <c r="T4254" s="58"/>
      <c r="U4254" s="58"/>
      <c r="V4254" s="53">
        <f t="shared" si="1496"/>
        <v>0</v>
      </c>
      <c r="W4254" s="75"/>
      <c r="X4254" s="76"/>
    </row>
    <row r="4255" spans="1:24" s="77" customFormat="1" ht="15.75" x14ac:dyDescent="0.25">
      <c r="A4255" s="72" t="s">
        <v>305</v>
      </c>
      <c r="B4255" s="33" t="s">
        <v>330</v>
      </c>
      <c r="C4255" s="79" t="s">
        <v>63</v>
      </c>
      <c r="D4255" s="34" t="s">
        <v>52</v>
      </c>
      <c r="E4255" s="74"/>
      <c r="F4255" s="74"/>
      <c r="G4255" s="74"/>
      <c r="I4255" s="54"/>
      <c r="J4255" s="50"/>
      <c r="K4255" s="54"/>
      <c r="L4255" s="55"/>
      <c r="M4255" s="75"/>
      <c r="N4255" s="75"/>
      <c r="O4255" s="74"/>
      <c r="P4255" s="74"/>
      <c r="Q4255" s="57">
        <f t="shared" si="1495"/>
        <v>0</v>
      </c>
      <c r="R4255" s="74"/>
      <c r="S4255" s="53">
        <f t="shared" si="1507"/>
        <v>0</v>
      </c>
      <c r="T4255" s="58"/>
      <c r="U4255" s="58"/>
      <c r="V4255" s="53">
        <f t="shared" si="1496"/>
        <v>0</v>
      </c>
      <c r="W4255" s="75"/>
      <c r="X4255" s="76"/>
    </row>
    <row r="4256" spans="1:24" s="77" customFormat="1" ht="15.75" x14ac:dyDescent="0.25">
      <c r="A4256" s="72" t="s">
        <v>305</v>
      </c>
      <c r="B4256" s="33" t="s">
        <v>330</v>
      </c>
      <c r="C4256" s="79" t="s">
        <v>64</v>
      </c>
      <c r="D4256" s="34" t="s">
        <v>55</v>
      </c>
      <c r="E4256" s="74"/>
      <c r="F4256" s="74"/>
      <c r="G4256" s="74"/>
      <c r="H4256" s="74"/>
      <c r="I4256" s="54"/>
      <c r="J4256" s="50"/>
      <c r="K4256" s="54"/>
      <c r="L4256" s="55"/>
      <c r="M4256" s="75"/>
      <c r="N4256" s="75"/>
      <c r="O4256" s="74"/>
      <c r="P4256" s="74"/>
      <c r="Q4256" s="57">
        <f t="shared" si="1495"/>
        <v>0</v>
      </c>
      <c r="R4256" s="74"/>
      <c r="S4256" s="53">
        <f t="shared" si="1507"/>
        <v>0</v>
      </c>
      <c r="T4256" s="58"/>
      <c r="U4256" s="58"/>
      <c r="V4256" s="53">
        <f t="shared" si="1496"/>
        <v>0</v>
      </c>
      <c r="W4256" s="75"/>
      <c r="X4256" s="76"/>
    </row>
    <row r="4257" spans="1:28" s="77" customFormat="1" ht="15.75" x14ac:dyDescent="0.25">
      <c r="A4257" s="72" t="s">
        <v>305</v>
      </c>
      <c r="B4257" s="33" t="s">
        <v>330</v>
      </c>
      <c r="C4257" s="79" t="s">
        <v>65</v>
      </c>
      <c r="D4257" s="34" t="s">
        <v>71</v>
      </c>
      <c r="E4257" s="74"/>
      <c r="F4257" s="74"/>
      <c r="G4257" s="74"/>
      <c r="H4257" s="74"/>
      <c r="I4257" s="54"/>
      <c r="J4257" s="50"/>
      <c r="K4257" s="54"/>
      <c r="L4257" s="55"/>
      <c r="M4257" s="75"/>
      <c r="N4257" s="75"/>
      <c r="O4257" s="74"/>
      <c r="P4257" s="74"/>
      <c r="Q4257" s="57">
        <f t="shared" si="1495"/>
        <v>0</v>
      </c>
      <c r="R4257" s="74"/>
      <c r="S4257" s="53">
        <f t="shared" si="1507"/>
        <v>0</v>
      </c>
      <c r="T4257" s="58"/>
      <c r="U4257" s="58"/>
      <c r="V4257" s="53">
        <f t="shared" si="1496"/>
        <v>0</v>
      </c>
      <c r="W4257" s="75"/>
      <c r="X4257" s="76"/>
    </row>
    <row r="4258" spans="1:28" s="77" customFormat="1" ht="31.5" x14ac:dyDescent="0.25">
      <c r="A4258" s="72" t="s">
        <v>305</v>
      </c>
      <c r="B4258" s="22" t="s">
        <v>331</v>
      </c>
      <c r="C4258" s="73" t="s">
        <v>102</v>
      </c>
      <c r="D4258" s="32" t="s">
        <v>30</v>
      </c>
      <c r="E4258" s="61">
        <f>SUM(E4259:E4275)</f>
        <v>436241</v>
      </c>
      <c r="F4258" s="61">
        <f>SUM(F4259:F4275)</f>
        <v>257007</v>
      </c>
      <c r="G4258" s="61">
        <f>SUM(G4259:G4275)</f>
        <v>213757.67</v>
      </c>
      <c r="H4258" s="61">
        <f>SUM(H4259:H4275)</f>
        <v>187685</v>
      </c>
      <c r="I4258" s="120">
        <f>SUM(I4259:I4275)</f>
        <v>0</v>
      </c>
      <c r="J4258" s="50">
        <f>ROUND(I4258/F4258*100,2)</f>
        <v>0</v>
      </c>
      <c r="K4258" s="120">
        <f>SUM(K4259:K4275)</f>
        <v>-44633.329999999994</v>
      </c>
      <c r="L4258" s="61" t="e">
        <f>SUM(L4259:L4275)</f>
        <v>#DIV/0!</v>
      </c>
      <c r="M4258" s="61"/>
      <c r="N4258" s="61"/>
      <c r="O4258" s="61">
        <f t="shared" ref="O4258:V4258" si="1508">SUM(O4259:O4273)</f>
        <v>750</v>
      </c>
      <c r="P4258" s="61">
        <f t="shared" si="1508"/>
        <v>750</v>
      </c>
      <c r="Q4258" s="120">
        <f t="shared" si="1508"/>
        <v>0</v>
      </c>
      <c r="R4258" s="61">
        <f t="shared" si="1508"/>
        <v>3</v>
      </c>
      <c r="S4258" s="61">
        <f t="shared" si="1508"/>
        <v>3</v>
      </c>
      <c r="T4258" s="137">
        <f t="shared" si="1508"/>
        <v>5</v>
      </c>
      <c r="U4258" s="137">
        <f t="shared" si="1508"/>
        <v>5</v>
      </c>
      <c r="V4258" s="61">
        <f t="shared" si="1508"/>
        <v>0</v>
      </c>
      <c r="W4258" s="61"/>
      <c r="X4258" s="76"/>
    </row>
    <row r="4259" spans="1:28" s="77" customFormat="1" ht="15.75" x14ac:dyDescent="0.25">
      <c r="A4259" s="72" t="s">
        <v>305</v>
      </c>
      <c r="B4259" s="33" t="s">
        <v>331</v>
      </c>
      <c r="C4259" s="73" t="s">
        <v>79</v>
      </c>
      <c r="D4259" s="43" t="s">
        <v>77</v>
      </c>
      <c r="E4259" s="74"/>
      <c r="F4259" s="74"/>
      <c r="G4259" s="74"/>
      <c r="H4259" s="74"/>
      <c r="I4259" s="54"/>
      <c r="J4259" s="50"/>
      <c r="K4259" s="54"/>
      <c r="L4259" s="55"/>
      <c r="M4259" s="75"/>
      <c r="N4259" s="75"/>
      <c r="O4259" s="74"/>
      <c r="P4259" s="74"/>
      <c r="Q4259" s="57">
        <f t="shared" ref="Q4259:Q4273" si="1509">O4259-P4259</f>
        <v>0</v>
      </c>
      <c r="R4259" s="74"/>
      <c r="S4259" s="53">
        <f>ROUND(R4259/12*3,0)</f>
        <v>0</v>
      </c>
      <c r="T4259" s="58"/>
      <c r="U4259" s="58"/>
      <c r="V4259" s="53">
        <f t="shared" ref="V4259:V4273" si="1510">T4259-U4259</f>
        <v>0</v>
      </c>
      <c r="W4259" s="75"/>
      <c r="X4259" s="76"/>
      <c r="Y4259" s="177"/>
      <c r="Z4259" s="177"/>
      <c r="AA4259" s="177"/>
      <c r="AB4259" s="177"/>
    </row>
    <row r="4260" spans="1:28" s="77" customFormat="1" ht="15.75" x14ac:dyDescent="0.25">
      <c r="A4260" s="72" t="s">
        <v>305</v>
      </c>
      <c r="B4260" s="33" t="s">
        <v>331</v>
      </c>
      <c r="C4260" s="73" t="s">
        <v>80</v>
      </c>
      <c r="D4260" s="43" t="s">
        <v>78</v>
      </c>
      <c r="E4260" s="74"/>
      <c r="F4260" s="74"/>
      <c r="G4260" s="74"/>
      <c r="H4260" s="74"/>
      <c r="I4260" s="54"/>
      <c r="J4260" s="50"/>
      <c r="K4260" s="54"/>
      <c r="L4260" s="55"/>
      <c r="M4260" s="75"/>
      <c r="N4260" s="75"/>
      <c r="O4260" s="74"/>
      <c r="P4260" s="74"/>
      <c r="Q4260" s="57">
        <f t="shared" si="1509"/>
        <v>0</v>
      </c>
      <c r="R4260" s="74"/>
      <c r="S4260" s="53">
        <f>ROUND(R4260/12*3,0)</f>
        <v>0</v>
      </c>
      <c r="T4260" s="58"/>
      <c r="U4260" s="58"/>
      <c r="V4260" s="53">
        <f t="shared" si="1510"/>
        <v>0</v>
      </c>
      <c r="W4260" s="75"/>
      <c r="X4260" s="76"/>
      <c r="Y4260" s="177"/>
      <c r="Z4260" s="177"/>
    </row>
    <row r="4261" spans="1:28" s="77" customFormat="1" ht="15.75" x14ac:dyDescent="0.25">
      <c r="A4261" s="72" t="s">
        <v>305</v>
      </c>
      <c r="B4261" s="33" t="s">
        <v>331</v>
      </c>
      <c r="C4261" s="73" t="s">
        <v>82</v>
      </c>
      <c r="D4261" s="34" t="s">
        <v>81</v>
      </c>
      <c r="E4261" s="74"/>
      <c r="F4261" s="74"/>
      <c r="G4261" s="74"/>
      <c r="H4261" s="74"/>
      <c r="I4261" s="54"/>
      <c r="J4261" s="50"/>
      <c r="K4261" s="54"/>
      <c r="L4261" s="55"/>
      <c r="M4261" s="75"/>
      <c r="N4261" s="75"/>
      <c r="O4261" s="74"/>
      <c r="P4261" s="74"/>
      <c r="Q4261" s="57">
        <f t="shared" si="1509"/>
        <v>0</v>
      </c>
      <c r="R4261" s="74"/>
      <c r="S4261" s="53">
        <f>ROUND(R4261/12*4,0)</f>
        <v>0</v>
      </c>
      <c r="T4261" s="58"/>
      <c r="U4261" s="58"/>
      <c r="V4261" s="53">
        <f t="shared" si="1510"/>
        <v>0</v>
      </c>
      <c r="W4261" s="75"/>
      <c r="X4261" s="76"/>
    </row>
    <row r="4262" spans="1:28" s="77" customFormat="1" ht="31.5" x14ac:dyDescent="0.25">
      <c r="A4262" s="72" t="s">
        <v>305</v>
      </c>
      <c r="B4262" s="33" t="s">
        <v>331</v>
      </c>
      <c r="C4262" s="73" t="s">
        <v>84</v>
      </c>
      <c r="D4262" s="43" t="s">
        <v>83</v>
      </c>
      <c r="E4262" s="53">
        <v>419409</v>
      </c>
      <c r="F4262" s="53">
        <f>ROUND(E4262/12*7,0)</f>
        <v>244655</v>
      </c>
      <c r="G4262" s="59">
        <v>202613.07</v>
      </c>
      <c r="H4262" s="99">
        <v>177107</v>
      </c>
      <c r="I4262" s="119"/>
      <c r="J4262" s="55"/>
      <c r="K4262" s="54">
        <f t="shared" ref="K4262" si="1511">G4262-F4262</f>
        <v>-42041.929999999993</v>
      </c>
      <c r="L4262" s="55">
        <f t="shared" ref="L4262" si="1512">ROUND(K4262*100/-F4262,2)</f>
        <v>17.18</v>
      </c>
      <c r="M4262" s="75"/>
      <c r="N4262" s="75"/>
      <c r="O4262" s="74"/>
      <c r="P4262" s="74"/>
      <c r="Q4262" s="57">
        <f t="shared" si="1509"/>
        <v>0</v>
      </c>
      <c r="R4262" s="74"/>
      <c r="S4262" s="53">
        <f>ROUND(R4262/12*3,0)</f>
        <v>0</v>
      </c>
      <c r="T4262" s="58"/>
      <c r="U4262" s="58"/>
      <c r="V4262" s="53">
        <f t="shared" si="1510"/>
        <v>0</v>
      </c>
      <c r="W4262" s="75"/>
      <c r="X4262" s="76"/>
    </row>
    <row r="4263" spans="1:28" s="77" customFormat="1" ht="15.75" x14ac:dyDescent="0.25">
      <c r="A4263" s="72" t="s">
        <v>305</v>
      </c>
      <c r="B4263" s="33" t="s">
        <v>331</v>
      </c>
      <c r="C4263" s="73" t="s">
        <v>95</v>
      </c>
      <c r="D4263" s="43" t="s">
        <v>96</v>
      </c>
      <c r="E4263" s="74"/>
      <c r="F4263" s="74"/>
      <c r="G4263" s="74"/>
      <c r="H4263" s="74"/>
      <c r="I4263" s="119"/>
      <c r="J4263" s="55"/>
      <c r="K4263" s="119"/>
      <c r="L4263" s="55"/>
      <c r="M4263" s="75"/>
      <c r="N4263" s="75"/>
      <c r="O4263" s="74"/>
      <c r="P4263" s="74"/>
      <c r="Q4263" s="59">
        <f t="shared" si="1509"/>
        <v>0</v>
      </c>
      <c r="R4263" s="74"/>
      <c r="S4263" s="53">
        <f>ROUND(R4263/12*3,0)</f>
        <v>0</v>
      </c>
      <c r="T4263" s="53"/>
      <c r="U4263" s="53"/>
      <c r="V4263" s="53">
        <f t="shared" si="1510"/>
        <v>0</v>
      </c>
      <c r="W4263" s="75"/>
      <c r="X4263" s="76"/>
    </row>
    <row r="4264" spans="1:28" s="77" customFormat="1" ht="31.5" x14ac:dyDescent="0.25">
      <c r="A4264" s="72" t="s">
        <v>305</v>
      </c>
      <c r="B4264" s="33" t="s">
        <v>331</v>
      </c>
      <c r="C4264" s="73" t="s">
        <v>86</v>
      </c>
      <c r="D4264" s="43" t="s">
        <v>85</v>
      </c>
      <c r="E4264" s="53">
        <v>6079</v>
      </c>
      <c r="F4264" s="53">
        <f>E4264</f>
        <v>6079</v>
      </c>
      <c r="G4264" s="59">
        <v>7463</v>
      </c>
      <c r="H4264" s="99">
        <v>7463</v>
      </c>
      <c r="I4264" s="119"/>
      <c r="J4264" s="55"/>
      <c r="K4264" s="54"/>
      <c r="L4264" s="55"/>
      <c r="M4264" s="75"/>
      <c r="N4264" s="75"/>
      <c r="O4264" s="74">
        <v>750</v>
      </c>
      <c r="P4264" s="74">
        <v>750</v>
      </c>
      <c r="Q4264" s="57">
        <f t="shared" si="1509"/>
        <v>0</v>
      </c>
      <c r="R4264" s="74">
        <v>3</v>
      </c>
      <c r="S4264" s="53">
        <f>R4264</f>
        <v>3</v>
      </c>
      <c r="T4264" s="58">
        <v>5</v>
      </c>
      <c r="U4264" s="58">
        <v>5</v>
      </c>
      <c r="V4264" s="53">
        <f t="shared" si="1510"/>
        <v>0</v>
      </c>
      <c r="W4264" s="75"/>
      <c r="X4264" s="76"/>
    </row>
    <row r="4265" spans="1:28" s="77" customFormat="1" ht="31.5" x14ac:dyDescent="0.25">
      <c r="A4265" s="72" t="s">
        <v>305</v>
      </c>
      <c r="B4265" s="33" t="s">
        <v>331</v>
      </c>
      <c r="C4265" s="73" t="s">
        <v>102</v>
      </c>
      <c r="D4265" s="39" t="s">
        <v>351</v>
      </c>
      <c r="E4265" s="74"/>
      <c r="F4265" s="74"/>
      <c r="G4265" s="74"/>
      <c r="H4265" s="74"/>
      <c r="I4265" s="54"/>
      <c r="J4265" s="50"/>
      <c r="K4265" s="54"/>
      <c r="L4265" s="55"/>
      <c r="M4265" s="75"/>
      <c r="N4265" s="75"/>
      <c r="O4265" s="74"/>
      <c r="P4265" s="74"/>
      <c r="Q4265" s="57">
        <f t="shared" si="1509"/>
        <v>0</v>
      </c>
      <c r="R4265" s="74"/>
      <c r="S4265" s="53">
        <f>ROUND(R4265/12*2,0)</f>
        <v>0</v>
      </c>
      <c r="T4265" s="58"/>
      <c r="U4265" s="58"/>
      <c r="V4265" s="53">
        <f t="shared" si="1510"/>
        <v>0</v>
      </c>
      <c r="W4265" s="75"/>
      <c r="X4265" s="76"/>
    </row>
    <row r="4266" spans="1:28" s="77" customFormat="1" ht="15.75" x14ac:dyDescent="0.25">
      <c r="A4266" s="72" t="s">
        <v>305</v>
      </c>
      <c r="B4266" s="33" t="s">
        <v>331</v>
      </c>
      <c r="C4266" s="73" t="s">
        <v>89</v>
      </c>
      <c r="D4266" s="43" t="s">
        <v>88</v>
      </c>
      <c r="E4266" s="74"/>
      <c r="F4266" s="74"/>
      <c r="G4266" s="74"/>
      <c r="H4266" s="74"/>
      <c r="I4266" s="54"/>
      <c r="J4266" s="50"/>
      <c r="K4266" s="54"/>
      <c r="L4266" s="55"/>
      <c r="M4266" s="75"/>
      <c r="N4266" s="75"/>
      <c r="O4266" s="74"/>
      <c r="P4266" s="74"/>
      <c r="Q4266" s="57">
        <f t="shared" si="1509"/>
        <v>0</v>
      </c>
      <c r="R4266" s="74"/>
      <c r="S4266" s="53">
        <f t="shared" ref="S4266:S4273" si="1513">ROUND(R4266/12*3,0)</f>
        <v>0</v>
      </c>
      <c r="T4266" s="58"/>
      <c r="U4266" s="58"/>
      <c r="V4266" s="53">
        <f t="shared" si="1510"/>
        <v>0</v>
      </c>
      <c r="W4266" s="75"/>
      <c r="X4266" s="76"/>
    </row>
    <row r="4267" spans="1:28" s="77" customFormat="1" ht="15.75" x14ac:dyDescent="0.25">
      <c r="A4267" s="72" t="s">
        <v>305</v>
      </c>
      <c r="B4267" s="33" t="s">
        <v>331</v>
      </c>
      <c r="C4267" s="73" t="s">
        <v>91</v>
      </c>
      <c r="D4267" s="43" t="s">
        <v>90</v>
      </c>
      <c r="E4267" s="74"/>
      <c r="F4267" s="53"/>
      <c r="G4267" s="74"/>
      <c r="H4267" s="74"/>
      <c r="I4267" s="54"/>
      <c r="J4267" s="54"/>
      <c r="K4267" s="54"/>
      <c r="L4267" s="55"/>
      <c r="M4267" s="75"/>
      <c r="N4267" s="75"/>
      <c r="O4267" s="74"/>
      <c r="P4267" s="74"/>
      <c r="Q4267" s="57">
        <f t="shared" si="1509"/>
        <v>0</v>
      </c>
      <c r="R4267" s="74"/>
      <c r="S4267" s="53">
        <f t="shared" si="1513"/>
        <v>0</v>
      </c>
      <c r="T4267" s="58"/>
      <c r="U4267" s="58"/>
      <c r="V4267" s="53">
        <f t="shared" si="1510"/>
        <v>0</v>
      </c>
      <c r="W4267" s="75"/>
      <c r="X4267" s="76"/>
    </row>
    <row r="4268" spans="1:28" s="77" customFormat="1" ht="15.75" x14ac:dyDescent="0.25">
      <c r="A4268" s="72" t="s">
        <v>305</v>
      </c>
      <c r="B4268" s="33" t="s">
        <v>331</v>
      </c>
      <c r="C4268" s="73" t="s">
        <v>94</v>
      </c>
      <c r="D4268" s="43" t="s">
        <v>97</v>
      </c>
      <c r="E4268" s="74"/>
      <c r="F4268" s="74"/>
      <c r="G4268" s="74"/>
      <c r="H4268" s="74"/>
      <c r="I4268" s="54"/>
      <c r="J4268" s="50"/>
      <c r="K4268" s="54"/>
      <c r="L4268" s="55"/>
      <c r="M4268" s="75"/>
      <c r="N4268" s="75"/>
      <c r="O4268" s="74"/>
      <c r="P4268" s="74"/>
      <c r="Q4268" s="57">
        <f t="shared" si="1509"/>
        <v>0</v>
      </c>
      <c r="R4268" s="74"/>
      <c r="S4268" s="53">
        <f t="shared" si="1513"/>
        <v>0</v>
      </c>
      <c r="T4268" s="58"/>
      <c r="U4268" s="58"/>
      <c r="V4268" s="53">
        <f t="shared" si="1510"/>
        <v>0</v>
      </c>
      <c r="W4268" s="75"/>
      <c r="X4268" s="76"/>
    </row>
    <row r="4269" spans="1:28" s="77" customFormat="1" ht="15.75" x14ac:dyDescent="0.25">
      <c r="A4269" s="72" t="s">
        <v>305</v>
      </c>
      <c r="B4269" s="33" t="s">
        <v>331</v>
      </c>
      <c r="C4269" s="73" t="s">
        <v>93</v>
      </c>
      <c r="D4269" s="43" t="s">
        <v>92</v>
      </c>
      <c r="E4269" s="74">
        <v>10753</v>
      </c>
      <c r="F4269" s="53">
        <f>ROUND(E4269/12*7,0)</f>
        <v>6273</v>
      </c>
      <c r="G4269" s="59">
        <v>3681.6</v>
      </c>
      <c r="H4269" s="99">
        <v>3115</v>
      </c>
      <c r="I4269" s="119"/>
      <c r="J4269" s="55"/>
      <c r="K4269" s="54">
        <f t="shared" ref="K4269" si="1514">G4269-F4269</f>
        <v>-2591.4</v>
      </c>
      <c r="L4269" s="55">
        <f t="shared" ref="L4269" si="1515">ROUND(K4269*100/-F4269,2)</f>
        <v>41.31</v>
      </c>
      <c r="M4269" s="75"/>
      <c r="N4269" s="75"/>
      <c r="O4269" s="74"/>
      <c r="P4269" s="74"/>
      <c r="Q4269" s="57">
        <f t="shared" si="1509"/>
        <v>0</v>
      </c>
      <c r="R4269" s="74"/>
      <c r="S4269" s="53">
        <f t="shared" si="1513"/>
        <v>0</v>
      </c>
      <c r="T4269" s="58"/>
      <c r="U4269" s="58"/>
      <c r="V4269" s="53">
        <f t="shared" si="1510"/>
        <v>0</v>
      </c>
      <c r="W4269" s="75"/>
      <c r="X4269" s="76"/>
    </row>
    <row r="4270" spans="1:28" s="77" customFormat="1" ht="31.5" x14ac:dyDescent="0.25">
      <c r="A4270" s="72" t="s">
        <v>305</v>
      </c>
      <c r="B4270" s="33" t="s">
        <v>331</v>
      </c>
      <c r="C4270" s="73" t="s">
        <v>98</v>
      </c>
      <c r="D4270" s="34" t="s">
        <v>99</v>
      </c>
      <c r="E4270" s="74"/>
      <c r="F4270" s="74"/>
      <c r="G4270" s="74"/>
      <c r="H4270" s="74"/>
      <c r="I4270" s="54"/>
      <c r="J4270" s="50"/>
      <c r="K4270" s="54"/>
      <c r="L4270" s="55"/>
      <c r="M4270" s="75"/>
      <c r="N4270" s="75"/>
      <c r="O4270" s="74"/>
      <c r="P4270" s="74"/>
      <c r="Q4270" s="57">
        <f t="shared" si="1509"/>
        <v>0</v>
      </c>
      <c r="R4270" s="74"/>
      <c r="S4270" s="53">
        <f t="shared" si="1513"/>
        <v>0</v>
      </c>
      <c r="T4270" s="58"/>
      <c r="U4270" s="58"/>
      <c r="V4270" s="53">
        <f t="shared" si="1510"/>
        <v>0</v>
      </c>
      <c r="W4270" s="75"/>
      <c r="X4270" s="76"/>
    </row>
    <row r="4271" spans="1:28" s="77" customFormat="1" ht="15.75" x14ac:dyDescent="0.25">
      <c r="A4271" s="72" t="s">
        <v>305</v>
      </c>
      <c r="B4271" s="33" t="s">
        <v>331</v>
      </c>
      <c r="C4271" s="73" t="s">
        <v>100</v>
      </c>
      <c r="D4271" s="34" t="s">
        <v>101</v>
      </c>
      <c r="E4271" s="74"/>
      <c r="F4271" s="74"/>
      <c r="G4271" s="74"/>
      <c r="H4271" s="74"/>
      <c r="I4271" s="54"/>
      <c r="J4271" s="50"/>
      <c r="K4271" s="54"/>
      <c r="L4271" s="55"/>
      <c r="M4271" s="75"/>
      <c r="N4271" s="75"/>
      <c r="O4271" s="74"/>
      <c r="P4271" s="74"/>
      <c r="Q4271" s="57">
        <f t="shared" si="1509"/>
        <v>0</v>
      </c>
      <c r="R4271" s="74"/>
      <c r="S4271" s="53">
        <f t="shared" si="1513"/>
        <v>0</v>
      </c>
      <c r="T4271" s="58"/>
      <c r="U4271" s="58"/>
      <c r="V4271" s="53">
        <f t="shared" si="1510"/>
        <v>0</v>
      </c>
      <c r="W4271" s="75"/>
      <c r="X4271" s="76"/>
    </row>
    <row r="4272" spans="1:28" s="77" customFormat="1" ht="47.25" x14ac:dyDescent="0.25">
      <c r="A4272" s="72" t="s">
        <v>305</v>
      </c>
      <c r="B4272" s="33" t="s">
        <v>331</v>
      </c>
      <c r="C4272" s="73" t="s">
        <v>102</v>
      </c>
      <c r="D4272" s="39" t="s">
        <v>87</v>
      </c>
      <c r="E4272" s="74"/>
      <c r="F4272" s="74"/>
      <c r="G4272" s="74"/>
      <c r="H4272" s="74"/>
      <c r="I4272" s="54"/>
      <c r="J4272" s="50"/>
      <c r="K4272" s="54"/>
      <c r="L4272" s="55"/>
      <c r="M4272" s="75"/>
      <c r="N4272" s="75"/>
      <c r="O4272" s="74"/>
      <c r="P4272" s="74"/>
      <c r="Q4272" s="57">
        <f t="shared" si="1509"/>
        <v>0</v>
      </c>
      <c r="R4272" s="74"/>
      <c r="S4272" s="53">
        <f t="shared" si="1513"/>
        <v>0</v>
      </c>
      <c r="T4272" s="58"/>
      <c r="U4272" s="58"/>
      <c r="V4272" s="53">
        <f t="shared" si="1510"/>
        <v>0</v>
      </c>
      <c r="W4272" s="75"/>
      <c r="X4272" s="76"/>
    </row>
    <row r="4273" spans="1:24" s="77" customFormat="1" ht="37.5" customHeight="1" x14ac:dyDescent="0.25">
      <c r="A4273" s="72" t="s">
        <v>305</v>
      </c>
      <c r="B4273" s="33" t="s">
        <v>331</v>
      </c>
      <c r="C4273" s="73" t="s">
        <v>102</v>
      </c>
      <c r="D4273" s="39" t="s">
        <v>103</v>
      </c>
      <c r="E4273" s="74"/>
      <c r="F4273" s="74"/>
      <c r="G4273" s="74"/>
      <c r="H4273" s="74"/>
      <c r="I4273" s="54"/>
      <c r="J4273" s="50"/>
      <c r="K4273" s="54"/>
      <c r="L4273" s="55"/>
      <c r="M4273" s="75"/>
      <c r="N4273" s="75"/>
      <c r="O4273" s="74"/>
      <c r="P4273" s="74"/>
      <c r="Q4273" s="57">
        <f t="shared" si="1509"/>
        <v>0</v>
      </c>
      <c r="R4273" s="74"/>
      <c r="S4273" s="53">
        <f t="shared" si="1513"/>
        <v>0</v>
      </c>
      <c r="T4273" s="58"/>
      <c r="U4273" s="58"/>
      <c r="V4273" s="53">
        <f t="shared" si="1510"/>
        <v>0</v>
      </c>
      <c r="W4273" s="75"/>
      <c r="X4273" s="76"/>
    </row>
    <row r="4274" spans="1:24" s="77" customFormat="1" ht="31.5" x14ac:dyDescent="0.25">
      <c r="A4274" s="72" t="s">
        <v>305</v>
      </c>
      <c r="B4274" s="33" t="s">
        <v>331</v>
      </c>
      <c r="C4274" s="23" t="s">
        <v>361</v>
      </c>
      <c r="D4274" s="39" t="s">
        <v>362</v>
      </c>
      <c r="E4274" s="53"/>
      <c r="F4274" s="53">
        <f>ROUND(E4274/12*7,0)</f>
        <v>0</v>
      </c>
      <c r="G4274" s="59"/>
      <c r="H4274" s="99"/>
      <c r="I4274" s="119">
        <f>G4274-F4274</f>
        <v>0</v>
      </c>
      <c r="J4274" s="55" t="e">
        <f>ROUND(I4274/F4274*100,2)</f>
        <v>#DIV/0!</v>
      </c>
      <c r="K4274" s="54">
        <f t="shared" ref="K4274" si="1516">G4274-F4274</f>
        <v>0</v>
      </c>
      <c r="L4274" s="55" t="e">
        <f t="shared" ref="L4274" si="1517">ROUND(K4274*100/-F4274,2)</f>
        <v>#DIV/0!</v>
      </c>
      <c r="M4274" s="75"/>
      <c r="N4274" s="75"/>
      <c r="O4274" s="74"/>
      <c r="P4274" s="74"/>
      <c r="Q4274" s="57"/>
      <c r="R4274" s="74"/>
      <c r="S4274" s="53"/>
      <c r="T4274" s="58"/>
      <c r="U4274" s="58"/>
      <c r="V4274" s="53"/>
      <c r="W4274" s="75"/>
      <c r="X4274" s="76"/>
    </row>
    <row r="4275" spans="1:24" s="77" customFormat="1" ht="15.75" x14ac:dyDescent="0.25">
      <c r="A4275" s="72" t="s">
        <v>305</v>
      </c>
      <c r="B4275" s="33" t="s">
        <v>331</v>
      </c>
      <c r="C4275" s="23" t="s">
        <v>364</v>
      </c>
      <c r="D4275" s="39" t="s">
        <v>363</v>
      </c>
      <c r="E4275" s="74"/>
      <c r="F4275" s="74"/>
      <c r="G4275" s="74"/>
      <c r="H4275" s="74"/>
      <c r="I4275" s="54"/>
      <c r="J4275" s="50"/>
      <c r="K4275" s="54"/>
      <c r="L4275" s="55"/>
      <c r="M4275" s="75"/>
      <c r="N4275" s="75"/>
      <c r="O4275" s="74"/>
      <c r="P4275" s="74"/>
      <c r="Q4275" s="57"/>
      <c r="R4275" s="74"/>
      <c r="S4275" s="53"/>
      <c r="T4275" s="58"/>
      <c r="U4275" s="58"/>
      <c r="V4275" s="53"/>
      <c r="W4275" s="75"/>
      <c r="X4275" s="76"/>
    </row>
    <row r="4276" spans="1:24" s="77" customFormat="1" ht="15.75" x14ac:dyDescent="0.25">
      <c r="A4276" s="72" t="s">
        <v>305</v>
      </c>
      <c r="B4276" s="21">
        <v>2</v>
      </c>
      <c r="C4276" s="73" t="s">
        <v>102</v>
      </c>
      <c r="D4276" s="40" t="s">
        <v>31</v>
      </c>
      <c r="E4276" s="68">
        <f>E4277+E4283+E4337</f>
        <v>632068</v>
      </c>
      <c r="F4276" s="68">
        <f>F4277+F4283+F4337</f>
        <v>380787.67</v>
      </c>
      <c r="G4276" s="68">
        <f>G4277+G4283+G4337</f>
        <v>488689.11</v>
      </c>
      <c r="H4276" s="68">
        <f>H4277+H4283+H4337</f>
        <v>374791</v>
      </c>
      <c r="I4276" s="126">
        <f>I4277+I4283+I4337</f>
        <v>108734.72</v>
      </c>
      <c r="J4276" s="50">
        <f>ROUND(I4276/F4276*100,2)</f>
        <v>28.56</v>
      </c>
      <c r="K4276" s="126">
        <f>K4277+K4283+K4337</f>
        <v>-1450.48</v>
      </c>
      <c r="L4276" s="55">
        <f>ROUND(K4276*100/-F4276,2)</f>
        <v>0.38</v>
      </c>
      <c r="M4276" s="64">
        <v>42499</v>
      </c>
      <c r="N4276" s="49">
        <f>ROUND(M4276/12*7,2)</f>
        <v>24791.08</v>
      </c>
      <c r="O4276" s="68">
        <f t="shared" ref="O4276:V4276" si="1518">O4277+O4283+O4337</f>
        <v>37542</v>
      </c>
      <c r="P4276" s="68">
        <f t="shared" si="1518"/>
        <v>31306</v>
      </c>
      <c r="Q4276" s="126">
        <f t="shared" si="1518"/>
        <v>6236</v>
      </c>
      <c r="R4276" s="68">
        <f t="shared" si="1518"/>
        <v>186</v>
      </c>
      <c r="S4276" s="64">
        <f t="shared" si="1518"/>
        <v>108</v>
      </c>
      <c r="T4276" s="136">
        <f t="shared" si="1518"/>
        <v>127</v>
      </c>
      <c r="U4276" s="136">
        <f t="shared" si="1518"/>
        <v>109</v>
      </c>
      <c r="V4276" s="53">
        <f t="shared" si="1518"/>
        <v>18</v>
      </c>
      <c r="W4276" s="74"/>
      <c r="X4276" s="76"/>
    </row>
    <row r="4277" spans="1:24" s="77" customFormat="1" ht="15.75" x14ac:dyDescent="0.25">
      <c r="A4277" s="72" t="s">
        <v>305</v>
      </c>
      <c r="B4277" s="22" t="s">
        <v>332</v>
      </c>
      <c r="C4277" s="73" t="s">
        <v>102</v>
      </c>
      <c r="D4277" s="32" t="s">
        <v>32</v>
      </c>
      <c r="E4277" s="64">
        <f>SUM(E4278:E4282)</f>
        <v>0</v>
      </c>
      <c r="F4277" s="64">
        <f>SUM(F4278:F4282)</f>
        <v>0</v>
      </c>
      <c r="G4277" s="64">
        <f>SUM(G4278:G4282)</f>
        <v>0</v>
      </c>
      <c r="H4277" s="64">
        <f>SUM(H4278:H4282)</f>
        <v>0</v>
      </c>
      <c r="I4277" s="126">
        <f>SUM(I4278:I4282)</f>
        <v>0</v>
      </c>
      <c r="J4277" s="50" t="e">
        <f>ROUND(I4277/F4277*100,2)</f>
        <v>#DIV/0!</v>
      </c>
      <c r="K4277" s="126">
        <f>SUM(K4278:K4282)</f>
        <v>0</v>
      </c>
      <c r="L4277" s="64">
        <f>SUM(L4278:L4282)</f>
        <v>0</v>
      </c>
      <c r="M4277" s="64"/>
      <c r="N4277" s="64"/>
      <c r="O4277" s="64">
        <f t="shared" ref="O4277:V4277" si="1519">SUM(O4278:O4282)</f>
        <v>0</v>
      </c>
      <c r="P4277" s="64">
        <f t="shared" si="1519"/>
        <v>0</v>
      </c>
      <c r="Q4277" s="126">
        <f t="shared" si="1519"/>
        <v>0</v>
      </c>
      <c r="R4277" s="64">
        <f t="shared" si="1519"/>
        <v>0</v>
      </c>
      <c r="S4277" s="64">
        <f t="shared" si="1519"/>
        <v>0</v>
      </c>
      <c r="T4277" s="136">
        <f t="shared" si="1519"/>
        <v>0</v>
      </c>
      <c r="U4277" s="136">
        <f t="shared" si="1519"/>
        <v>0</v>
      </c>
      <c r="V4277" s="64">
        <f t="shared" si="1519"/>
        <v>0</v>
      </c>
      <c r="W4277" s="64"/>
      <c r="X4277" s="76"/>
    </row>
    <row r="4278" spans="1:24" s="77" customFormat="1" ht="15.75" x14ac:dyDescent="0.25">
      <c r="A4278" s="72" t="s">
        <v>305</v>
      </c>
      <c r="B4278" s="33" t="s">
        <v>332</v>
      </c>
      <c r="C4278" s="73" t="s">
        <v>109</v>
      </c>
      <c r="D4278" s="34" t="s">
        <v>106</v>
      </c>
      <c r="E4278" s="74"/>
      <c r="F4278" s="74"/>
      <c r="G4278" s="74"/>
      <c r="H4278" s="153"/>
      <c r="I4278" s="54"/>
      <c r="J4278" s="50"/>
      <c r="K4278" s="54"/>
      <c r="L4278" s="55"/>
      <c r="M4278" s="75"/>
      <c r="N4278" s="75"/>
      <c r="O4278" s="74"/>
      <c r="P4278" s="74"/>
      <c r="Q4278" s="57">
        <f>O4278-P4278</f>
        <v>0</v>
      </c>
      <c r="R4278" s="74"/>
      <c r="S4278" s="53">
        <f>ROUND(R4278/12*3,0)</f>
        <v>0</v>
      </c>
      <c r="T4278" s="58"/>
      <c r="U4278" s="58"/>
      <c r="V4278" s="53">
        <f>T4278-U4278</f>
        <v>0</v>
      </c>
      <c r="W4278" s="75"/>
      <c r="X4278" s="76"/>
    </row>
    <row r="4279" spans="1:24" s="77" customFormat="1" ht="31.5" x14ac:dyDescent="0.25">
      <c r="A4279" s="72" t="s">
        <v>305</v>
      </c>
      <c r="B4279" s="33" t="s">
        <v>332</v>
      </c>
      <c r="C4279" s="73" t="s">
        <v>110</v>
      </c>
      <c r="D4279" s="34" t="s">
        <v>114</v>
      </c>
      <c r="E4279" s="74"/>
      <c r="F4279" s="74"/>
      <c r="G4279" s="74"/>
      <c r="H4279" s="74"/>
      <c r="I4279" s="54"/>
      <c r="J4279" s="50"/>
      <c r="K4279" s="54"/>
      <c r="L4279" s="55"/>
      <c r="M4279" s="75"/>
      <c r="N4279" s="75"/>
      <c r="O4279" s="74"/>
      <c r="P4279" s="74"/>
      <c r="Q4279" s="57">
        <f>O4279-P4279</f>
        <v>0</v>
      </c>
      <c r="R4279" s="74"/>
      <c r="S4279" s="53">
        <f>ROUND(R4279/12*3,0)</f>
        <v>0</v>
      </c>
      <c r="T4279" s="58"/>
      <c r="U4279" s="58"/>
      <c r="V4279" s="53">
        <f>T4279-U4279</f>
        <v>0</v>
      </c>
      <c r="W4279" s="75"/>
      <c r="X4279" s="76"/>
    </row>
    <row r="4280" spans="1:24" s="77" customFormat="1" ht="15.75" x14ac:dyDescent="0.25">
      <c r="A4280" s="72" t="s">
        <v>305</v>
      </c>
      <c r="B4280" s="33" t="s">
        <v>332</v>
      </c>
      <c r="C4280" s="73" t="s">
        <v>111</v>
      </c>
      <c r="D4280" s="34" t="s">
        <v>115</v>
      </c>
      <c r="E4280" s="74"/>
      <c r="F4280" s="74"/>
      <c r="G4280" s="74"/>
      <c r="H4280" s="74"/>
      <c r="I4280" s="54"/>
      <c r="J4280" s="50"/>
      <c r="K4280" s="54"/>
      <c r="L4280" s="55"/>
      <c r="M4280" s="75"/>
      <c r="N4280" s="75"/>
      <c r="O4280" s="74"/>
      <c r="P4280" s="74"/>
      <c r="Q4280" s="57">
        <f>O4280-P4280</f>
        <v>0</v>
      </c>
      <c r="R4280" s="74"/>
      <c r="S4280" s="53">
        <f>ROUND(R4280/12*3,0)</f>
        <v>0</v>
      </c>
      <c r="T4280" s="58"/>
      <c r="U4280" s="58"/>
      <c r="V4280" s="53">
        <f>T4280-U4280</f>
        <v>0</v>
      </c>
      <c r="W4280" s="75"/>
      <c r="X4280" s="76"/>
    </row>
    <row r="4281" spans="1:24" s="77" customFormat="1" ht="23.25" customHeight="1" x14ac:dyDescent="0.25">
      <c r="A4281" s="72" t="s">
        <v>305</v>
      </c>
      <c r="B4281" s="33" t="s">
        <v>332</v>
      </c>
      <c r="C4281" s="73" t="s">
        <v>113</v>
      </c>
      <c r="D4281" s="34" t="s">
        <v>116</v>
      </c>
      <c r="E4281" s="74"/>
      <c r="F4281" s="74"/>
      <c r="G4281" s="74"/>
      <c r="H4281" s="74"/>
      <c r="I4281" s="119"/>
      <c r="J4281" s="50"/>
      <c r="K4281" s="119"/>
      <c r="L4281" s="55"/>
      <c r="M4281" s="75"/>
      <c r="N4281" s="75"/>
      <c r="O4281" s="74"/>
      <c r="P4281" s="74"/>
      <c r="Q4281" s="59">
        <f>O4281-P4281</f>
        <v>0</v>
      </c>
      <c r="R4281" s="74"/>
      <c r="S4281" s="53">
        <f>ROUND(R4281/12*3,0)</f>
        <v>0</v>
      </c>
      <c r="T4281" s="53"/>
      <c r="U4281" s="53"/>
      <c r="V4281" s="53">
        <f>T4281-U4281</f>
        <v>0</v>
      </c>
      <c r="W4281" s="75"/>
      <c r="X4281" s="76"/>
    </row>
    <row r="4282" spans="1:24" s="77" customFormat="1" ht="15.75" x14ac:dyDescent="0.25">
      <c r="A4282" s="72" t="s">
        <v>305</v>
      </c>
      <c r="B4282" s="33" t="s">
        <v>332</v>
      </c>
      <c r="C4282" s="73" t="s">
        <v>112</v>
      </c>
      <c r="D4282" s="34" t="s">
        <v>117</v>
      </c>
      <c r="E4282" s="74"/>
      <c r="F4282" s="74"/>
      <c r="G4282" s="74"/>
      <c r="H4282" s="74"/>
      <c r="I4282" s="119"/>
      <c r="J4282" s="55"/>
      <c r="K4282" s="119"/>
      <c r="L4282" s="55"/>
      <c r="M4282" s="75"/>
      <c r="N4282" s="75"/>
      <c r="O4282" s="74"/>
      <c r="P4282" s="74"/>
      <c r="Q4282" s="59">
        <f>O4282-P4282</f>
        <v>0</v>
      </c>
      <c r="R4282" s="74"/>
      <c r="S4282" s="53">
        <f>ROUND(R4282/12*3,0)</f>
        <v>0</v>
      </c>
      <c r="T4282" s="53"/>
      <c r="U4282" s="53"/>
      <c r="V4282" s="53">
        <f>T4282-U4282</f>
        <v>0</v>
      </c>
      <c r="W4282" s="75"/>
      <c r="X4282" s="76"/>
    </row>
    <row r="4283" spans="1:24" s="77" customFormat="1" ht="15.75" x14ac:dyDescent="0.25">
      <c r="A4283" s="72" t="s">
        <v>305</v>
      </c>
      <c r="B4283" s="22" t="s">
        <v>333</v>
      </c>
      <c r="C4283" s="73" t="s">
        <v>102</v>
      </c>
      <c r="D4283" s="41" t="s">
        <v>33</v>
      </c>
      <c r="E4283" s="64">
        <f>SUM(E4284:E4336)</f>
        <v>599012</v>
      </c>
      <c r="F4283" s="64">
        <f>SUM(F4284:F4336)</f>
        <v>349423.67</v>
      </c>
      <c r="G4283" s="64">
        <f>SUM(G4284:G4336)</f>
        <v>457420</v>
      </c>
      <c r="H4283" s="64">
        <f>SUM(H4284:H4336)</f>
        <v>343913</v>
      </c>
      <c r="I4283" s="126">
        <f>SUM(I4284:I4336)</f>
        <v>107996.33</v>
      </c>
      <c r="J4283" s="50">
        <f>ROUND(I4283/F4283*100,2)</f>
        <v>30.91</v>
      </c>
      <c r="K4283" s="126">
        <f>SUM(K4284:K4336)</f>
        <v>0</v>
      </c>
      <c r="L4283" s="55">
        <f>ROUND(K4283*100/-F4283,2)</f>
        <v>0</v>
      </c>
      <c r="M4283" s="64"/>
      <c r="N4283" s="64"/>
      <c r="O4283" s="64">
        <f t="shared" ref="O4283:V4283" si="1520">SUM(O4284:O4336)</f>
        <v>37542</v>
      </c>
      <c r="P4283" s="64">
        <f t="shared" si="1520"/>
        <v>31306</v>
      </c>
      <c r="Q4283" s="126">
        <f t="shared" si="1520"/>
        <v>6236</v>
      </c>
      <c r="R4283" s="64">
        <f t="shared" si="1520"/>
        <v>186</v>
      </c>
      <c r="S4283" s="64">
        <f t="shared" si="1520"/>
        <v>108</v>
      </c>
      <c r="T4283" s="136">
        <f t="shared" si="1520"/>
        <v>127</v>
      </c>
      <c r="U4283" s="136">
        <f t="shared" si="1520"/>
        <v>109</v>
      </c>
      <c r="V4283" s="64">
        <f t="shared" si="1520"/>
        <v>18</v>
      </c>
      <c r="W4283" s="64"/>
      <c r="X4283" s="76"/>
    </row>
    <row r="4284" spans="1:24" s="77" customFormat="1" ht="31.5" x14ac:dyDescent="0.25">
      <c r="A4284" s="72" t="s">
        <v>305</v>
      </c>
      <c r="B4284" s="33" t="s">
        <v>333</v>
      </c>
      <c r="C4284" s="78" t="s">
        <v>139</v>
      </c>
      <c r="D4284" s="43" t="s">
        <v>119</v>
      </c>
      <c r="E4284" s="74"/>
      <c r="F4284" s="74"/>
      <c r="G4284" s="74"/>
      <c r="H4284" s="74"/>
      <c r="I4284" s="54"/>
      <c r="J4284" s="50"/>
      <c r="K4284" s="54"/>
      <c r="L4284" s="55"/>
      <c r="M4284" s="75"/>
      <c r="N4284" s="75"/>
      <c r="O4284" s="74"/>
      <c r="P4284" s="74"/>
      <c r="Q4284" s="57">
        <f t="shared" ref="Q4284:Q4315" si="1521">O4284-P4284</f>
        <v>0</v>
      </c>
      <c r="R4284" s="74"/>
      <c r="S4284" s="53">
        <f t="shared" ref="S4284:S4308" si="1522">ROUND(R4284/12*3,0)</f>
        <v>0</v>
      </c>
      <c r="T4284" s="58"/>
      <c r="U4284" s="58"/>
      <c r="V4284" s="53">
        <f t="shared" ref="V4284:V4315" si="1523">T4284-U4284</f>
        <v>0</v>
      </c>
      <c r="W4284" s="75"/>
      <c r="X4284" s="76"/>
    </row>
    <row r="4285" spans="1:24" s="77" customFormat="1" ht="47.25" x14ac:dyDescent="0.25">
      <c r="A4285" s="72" t="s">
        <v>305</v>
      </c>
      <c r="B4285" s="33" t="s">
        <v>333</v>
      </c>
      <c r="C4285" s="78" t="s">
        <v>140</v>
      </c>
      <c r="D4285" s="43" t="s">
        <v>120</v>
      </c>
      <c r="E4285" s="74"/>
      <c r="F4285" s="74"/>
      <c r="G4285" s="74"/>
      <c r="H4285" s="74"/>
      <c r="I4285" s="54"/>
      <c r="J4285" s="50"/>
      <c r="K4285" s="54"/>
      <c r="L4285" s="55"/>
      <c r="M4285" s="75"/>
      <c r="N4285" s="75"/>
      <c r="O4285" s="74"/>
      <c r="P4285" s="74"/>
      <c r="Q4285" s="57">
        <f t="shared" si="1521"/>
        <v>0</v>
      </c>
      <c r="R4285" s="74"/>
      <c r="S4285" s="53">
        <f t="shared" si="1522"/>
        <v>0</v>
      </c>
      <c r="T4285" s="58"/>
      <c r="U4285" s="58"/>
      <c r="V4285" s="53">
        <f t="shared" si="1523"/>
        <v>0</v>
      </c>
      <c r="W4285" s="75"/>
      <c r="X4285" s="76"/>
    </row>
    <row r="4286" spans="1:24" s="77" customFormat="1" ht="31.5" x14ac:dyDescent="0.25">
      <c r="A4286" s="72" t="s">
        <v>305</v>
      </c>
      <c r="B4286" s="33" t="s">
        <v>333</v>
      </c>
      <c r="C4286" s="78" t="s">
        <v>141</v>
      </c>
      <c r="D4286" s="43" t="s">
        <v>142</v>
      </c>
      <c r="E4286" s="74"/>
      <c r="F4286" s="74"/>
      <c r="G4286" s="74"/>
      <c r="H4286" s="74"/>
      <c r="I4286" s="54"/>
      <c r="J4286" s="50"/>
      <c r="K4286" s="54"/>
      <c r="L4286" s="55"/>
      <c r="M4286" s="75"/>
      <c r="N4286" s="75"/>
      <c r="O4286" s="74"/>
      <c r="P4286" s="74"/>
      <c r="Q4286" s="57">
        <f t="shared" si="1521"/>
        <v>0</v>
      </c>
      <c r="R4286" s="74"/>
      <c r="S4286" s="53">
        <f t="shared" si="1522"/>
        <v>0</v>
      </c>
      <c r="T4286" s="58"/>
      <c r="U4286" s="58"/>
      <c r="V4286" s="53">
        <f t="shared" si="1523"/>
        <v>0</v>
      </c>
      <c r="W4286" s="75"/>
      <c r="X4286" s="76"/>
    </row>
    <row r="4287" spans="1:24" s="77" customFormat="1" ht="31.5" x14ac:dyDescent="0.25">
      <c r="A4287" s="72" t="s">
        <v>305</v>
      </c>
      <c r="B4287" s="33" t="s">
        <v>333</v>
      </c>
      <c r="C4287" s="78" t="s">
        <v>143</v>
      </c>
      <c r="D4287" s="43" t="s">
        <v>144</v>
      </c>
      <c r="E4287" s="74"/>
      <c r="F4287" s="74"/>
      <c r="G4287" s="74"/>
      <c r="H4287" s="74"/>
      <c r="I4287" s="54"/>
      <c r="J4287" s="50"/>
      <c r="K4287" s="54"/>
      <c r="L4287" s="55"/>
      <c r="M4287" s="75"/>
      <c r="N4287" s="75"/>
      <c r="O4287" s="74"/>
      <c r="P4287" s="74"/>
      <c r="Q4287" s="57">
        <f t="shared" si="1521"/>
        <v>0</v>
      </c>
      <c r="R4287" s="74"/>
      <c r="S4287" s="53">
        <f t="shared" si="1522"/>
        <v>0</v>
      </c>
      <c r="T4287" s="58"/>
      <c r="U4287" s="58"/>
      <c r="V4287" s="53">
        <f t="shared" si="1523"/>
        <v>0</v>
      </c>
      <c r="W4287" s="75"/>
      <c r="X4287" s="76"/>
    </row>
    <row r="4288" spans="1:24" s="77" customFormat="1" ht="15.75" x14ac:dyDescent="0.25">
      <c r="A4288" s="72" t="s">
        <v>305</v>
      </c>
      <c r="B4288" s="33" t="s">
        <v>333</v>
      </c>
      <c r="C4288" s="78" t="s">
        <v>145</v>
      </c>
      <c r="D4288" s="43" t="s">
        <v>146</v>
      </c>
      <c r="E4288" s="74"/>
      <c r="F4288" s="74"/>
      <c r="G4288" s="74"/>
      <c r="H4288" s="74"/>
      <c r="I4288" s="119"/>
      <c r="J4288" s="50"/>
      <c r="K4288" s="119"/>
      <c r="L4288" s="55"/>
      <c r="M4288" s="75"/>
      <c r="N4288" s="75"/>
      <c r="O4288" s="74"/>
      <c r="P4288" s="74"/>
      <c r="Q4288" s="59">
        <f t="shared" si="1521"/>
        <v>0</v>
      </c>
      <c r="R4288" s="74"/>
      <c r="S4288" s="53">
        <f t="shared" si="1522"/>
        <v>0</v>
      </c>
      <c r="T4288" s="53"/>
      <c r="U4288" s="53"/>
      <c r="V4288" s="53">
        <f t="shared" si="1523"/>
        <v>0</v>
      </c>
      <c r="W4288" s="75"/>
      <c r="X4288" s="76"/>
    </row>
    <row r="4289" spans="1:24" s="77" customFormat="1" ht="15.75" x14ac:dyDescent="0.25">
      <c r="A4289" s="72" t="s">
        <v>305</v>
      </c>
      <c r="B4289" s="33" t="s">
        <v>333</v>
      </c>
      <c r="C4289" s="78" t="s">
        <v>147</v>
      </c>
      <c r="D4289" s="43" t="s">
        <v>148</v>
      </c>
      <c r="E4289" s="74"/>
      <c r="F4289" s="74"/>
      <c r="G4289" s="74"/>
      <c r="H4289" s="74"/>
      <c r="I4289" s="54"/>
      <c r="J4289" s="50"/>
      <c r="K4289" s="54"/>
      <c r="L4289" s="55"/>
      <c r="M4289" s="75"/>
      <c r="N4289" s="75"/>
      <c r="O4289" s="74"/>
      <c r="P4289" s="74"/>
      <c r="Q4289" s="57">
        <f t="shared" si="1521"/>
        <v>0</v>
      </c>
      <c r="R4289" s="74"/>
      <c r="S4289" s="53">
        <f t="shared" si="1522"/>
        <v>0</v>
      </c>
      <c r="T4289" s="58"/>
      <c r="U4289" s="58"/>
      <c r="V4289" s="53">
        <f t="shared" si="1523"/>
        <v>0</v>
      </c>
      <c r="W4289" s="75"/>
      <c r="X4289" s="76"/>
    </row>
    <row r="4290" spans="1:24" s="77" customFormat="1" ht="78.75" x14ac:dyDescent="0.25">
      <c r="A4290" s="72" t="s">
        <v>305</v>
      </c>
      <c r="B4290" s="33" t="s">
        <v>333</v>
      </c>
      <c r="C4290" s="78" t="s">
        <v>149</v>
      </c>
      <c r="D4290" s="43" t="s">
        <v>150</v>
      </c>
      <c r="E4290" s="74"/>
      <c r="F4290" s="74"/>
      <c r="G4290" s="74"/>
      <c r="H4290" s="74"/>
      <c r="I4290" s="54"/>
      <c r="J4290" s="50"/>
      <c r="K4290" s="54"/>
      <c r="L4290" s="55"/>
      <c r="M4290" s="75"/>
      <c r="N4290" s="75"/>
      <c r="O4290" s="74"/>
      <c r="P4290" s="74"/>
      <c r="Q4290" s="57">
        <f t="shared" si="1521"/>
        <v>0</v>
      </c>
      <c r="R4290" s="74"/>
      <c r="S4290" s="53">
        <f t="shared" si="1522"/>
        <v>0</v>
      </c>
      <c r="T4290" s="58"/>
      <c r="U4290" s="58"/>
      <c r="V4290" s="53">
        <f t="shared" si="1523"/>
        <v>0</v>
      </c>
      <c r="W4290" s="75"/>
      <c r="X4290" s="76"/>
    </row>
    <row r="4291" spans="1:24" s="77" customFormat="1" ht="31.5" x14ac:dyDescent="0.25">
      <c r="A4291" s="72" t="s">
        <v>305</v>
      </c>
      <c r="B4291" s="33" t="s">
        <v>333</v>
      </c>
      <c r="C4291" s="78" t="s">
        <v>130</v>
      </c>
      <c r="D4291" s="43" t="s">
        <v>151</v>
      </c>
      <c r="E4291" s="74"/>
      <c r="F4291" s="74"/>
      <c r="G4291" s="74"/>
      <c r="H4291" s="74"/>
      <c r="I4291" s="54"/>
      <c r="J4291" s="50"/>
      <c r="K4291" s="54"/>
      <c r="L4291" s="55"/>
      <c r="M4291" s="75"/>
      <c r="N4291" s="75"/>
      <c r="O4291" s="74"/>
      <c r="P4291" s="74"/>
      <c r="Q4291" s="57">
        <f t="shared" si="1521"/>
        <v>0</v>
      </c>
      <c r="R4291" s="74"/>
      <c r="S4291" s="53">
        <f t="shared" si="1522"/>
        <v>0</v>
      </c>
      <c r="T4291" s="58"/>
      <c r="U4291" s="58"/>
      <c r="V4291" s="53">
        <f t="shared" si="1523"/>
        <v>0</v>
      </c>
      <c r="W4291" s="75"/>
      <c r="X4291" s="76"/>
    </row>
    <row r="4292" spans="1:24" s="77" customFormat="1" ht="47.25" x14ac:dyDescent="0.25">
      <c r="A4292" s="72" t="s">
        <v>305</v>
      </c>
      <c r="B4292" s="33" t="s">
        <v>333</v>
      </c>
      <c r="C4292" s="78" t="s">
        <v>174</v>
      </c>
      <c r="D4292" s="43" t="s">
        <v>175</v>
      </c>
      <c r="E4292" s="74"/>
      <c r="F4292" s="74"/>
      <c r="G4292" s="74"/>
      <c r="H4292" s="74"/>
      <c r="I4292" s="54"/>
      <c r="J4292" s="50"/>
      <c r="K4292" s="54"/>
      <c r="L4292" s="55"/>
      <c r="M4292" s="75"/>
      <c r="N4292" s="75"/>
      <c r="O4292" s="74"/>
      <c r="P4292" s="74"/>
      <c r="Q4292" s="57">
        <f t="shared" si="1521"/>
        <v>0</v>
      </c>
      <c r="R4292" s="74"/>
      <c r="S4292" s="53">
        <f t="shared" si="1522"/>
        <v>0</v>
      </c>
      <c r="T4292" s="58"/>
      <c r="U4292" s="58"/>
      <c r="V4292" s="53">
        <f t="shared" si="1523"/>
        <v>0</v>
      </c>
      <c r="W4292" s="75"/>
      <c r="X4292" s="76"/>
    </row>
    <row r="4293" spans="1:24" s="77" customFormat="1" ht="31.5" x14ac:dyDescent="0.25">
      <c r="A4293" s="72" t="s">
        <v>305</v>
      </c>
      <c r="B4293" s="33" t="s">
        <v>333</v>
      </c>
      <c r="C4293" s="78" t="s">
        <v>129</v>
      </c>
      <c r="D4293" s="43" t="s">
        <v>152</v>
      </c>
      <c r="E4293" s="74"/>
      <c r="F4293" s="74"/>
      <c r="G4293" s="74"/>
      <c r="H4293" s="74"/>
      <c r="I4293" s="54"/>
      <c r="J4293" s="50"/>
      <c r="K4293" s="54"/>
      <c r="L4293" s="55"/>
      <c r="M4293" s="75"/>
      <c r="N4293" s="75"/>
      <c r="O4293" s="74"/>
      <c r="P4293" s="74"/>
      <c r="Q4293" s="57">
        <f t="shared" si="1521"/>
        <v>0</v>
      </c>
      <c r="R4293" s="74"/>
      <c r="S4293" s="53">
        <f t="shared" si="1522"/>
        <v>0</v>
      </c>
      <c r="T4293" s="58"/>
      <c r="U4293" s="58"/>
      <c r="V4293" s="53">
        <f t="shared" si="1523"/>
        <v>0</v>
      </c>
      <c r="W4293" s="75"/>
      <c r="X4293" s="76"/>
    </row>
    <row r="4294" spans="1:24" s="77" customFormat="1" ht="31.5" x14ac:dyDescent="0.25">
      <c r="A4294" s="72" t="s">
        <v>305</v>
      </c>
      <c r="B4294" s="33" t="s">
        <v>333</v>
      </c>
      <c r="C4294" s="78" t="s">
        <v>176</v>
      </c>
      <c r="D4294" s="43" t="s">
        <v>177</v>
      </c>
      <c r="E4294" s="74"/>
      <c r="F4294" s="74"/>
      <c r="G4294" s="74"/>
      <c r="H4294" s="74"/>
      <c r="I4294" s="54"/>
      <c r="J4294" s="50"/>
      <c r="K4294" s="54"/>
      <c r="L4294" s="55"/>
      <c r="M4294" s="75"/>
      <c r="N4294" s="75"/>
      <c r="O4294" s="74"/>
      <c r="P4294" s="74"/>
      <c r="Q4294" s="57">
        <f t="shared" si="1521"/>
        <v>0</v>
      </c>
      <c r="R4294" s="74"/>
      <c r="S4294" s="53">
        <f t="shared" si="1522"/>
        <v>0</v>
      </c>
      <c r="T4294" s="58"/>
      <c r="U4294" s="58"/>
      <c r="V4294" s="53">
        <f t="shared" si="1523"/>
        <v>0</v>
      </c>
      <c r="W4294" s="75"/>
      <c r="X4294" s="76"/>
    </row>
    <row r="4295" spans="1:24" s="77" customFormat="1" ht="15.75" x14ac:dyDescent="0.25">
      <c r="A4295" s="72" t="s">
        <v>305</v>
      </c>
      <c r="B4295" s="33" t="s">
        <v>333</v>
      </c>
      <c r="C4295" s="78" t="s">
        <v>131</v>
      </c>
      <c r="D4295" s="43" t="s">
        <v>153</v>
      </c>
      <c r="E4295" s="74"/>
      <c r="F4295" s="74"/>
      <c r="G4295" s="74"/>
      <c r="H4295" s="74"/>
      <c r="I4295" s="54"/>
      <c r="J4295" s="50"/>
      <c r="K4295" s="54"/>
      <c r="L4295" s="55"/>
      <c r="M4295" s="75"/>
      <c r="N4295" s="75"/>
      <c r="O4295" s="74"/>
      <c r="P4295" s="74"/>
      <c r="Q4295" s="57">
        <f t="shared" si="1521"/>
        <v>0</v>
      </c>
      <c r="R4295" s="74"/>
      <c r="S4295" s="53">
        <f t="shared" si="1522"/>
        <v>0</v>
      </c>
      <c r="T4295" s="58"/>
      <c r="U4295" s="58"/>
      <c r="V4295" s="53">
        <f t="shared" si="1523"/>
        <v>0</v>
      </c>
      <c r="W4295" s="75"/>
      <c r="X4295" s="76"/>
    </row>
    <row r="4296" spans="1:24" s="77" customFormat="1" ht="31.5" x14ac:dyDescent="0.25">
      <c r="A4296" s="72" t="s">
        <v>305</v>
      </c>
      <c r="B4296" s="33" t="s">
        <v>333</v>
      </c>
      <c r="C4296" s="78" t="s">
        <v>178</v>
      </c>
      <c r="D4296" s="43" t="s">
        <v>179</v>
      </c>
      <c r="E4296" s="74"/>
      <c r="F4296" s="74"/>
      <c r="G4296" s="74"/>
      <c r="H4296" s="74"/>
      <c r="I4296" s="54"/>
      <c r="J4296" s="50"/>
      <c r="K4296" s="54"/>
      <c r="L4296" s="55"/>
      <c r="M4296" s="75"/>
      <c r="N4296" s="75"/>
      <c r="O4296" s="74"/>
      <c r="P4296" s="74"/>
      <c r="Q4296" s="57">
        <f t="shared" si="1521"/>
        <v>0</v>
      </c>
      <c r="R4296" s="74"/>
      <c r="S4296" s="53">
        <f t="shared" si="1522"/>
        <v>0</v>
      </c>
      <c r="T4296" s="58"/>
      <c r="U4296" s="58"/>
      <c r="V4296" s="53">
        <f t="shared" si="1523"/>
        <v>0</v>
      </c>
      <c r="W4296" s="75"/>
      <c r="X4296" s="76"/>
    </row>
    <row r="4297" spans="1:24" s="77" customFormat="1" ht="31.5" x14ac:dyDescent="0.25">
      <c r="A4297" s="72" t="s">
        <v>305</v>
      </c>
      <c r="B4297" s="33" t="s">
        <v>333</v>
      </c>
      <c r="C4297" s="78" t="s">
        <v>132</v>
      </c>
      <c r="D4297" s="43" t="s">
        <v>154</v>
      </c>
      <c r="E4297" s="74"/>
      <c r="F4297" s="74"/>
      <c r="G4297" s="74"/>
      <c r="H4297" s="74"/>
      <c r="I4297" s="54"/>
      <c r="J4297" s="50"/>
      <c r="K4297" s="54"/>
      <c r="L4297" s="55"/>
      <c r="M4297" s="75"/>
      <c r="N4297" s="75"/>
      <c r="O4297" s="74"/>
      <c r="P4297" s="74"/>
      <c r="Q4297" s="57">
        <f t="shared" si="1521"/>
        <v>0</v>
      </c>
      <c r="R4297" s="74"/>
      <c r="S4297" s="53">
        <f t="shared" si="1522"/>
        <v>0</v>
      </c>
      <c r="T4297" s="58"/>
      <c r="U4297" s="58"/>
      <c r="V4297" s="53">
        <f t="shared" si="1523"/>
        <v>0</v>
      </c>
      <c r="W4297" s="75"/>
      <c r="X4297" s="76"/>
    </row>
    <row r="4298" spans="1:24" s="77" customFormat="1" ht="15.75" x14ac:dyDescent="0.25">
      <c r="A4298" s="72" t="s">
        <v>305</v>
      </c>
      <c r="B4298" s="33" t="s">
        <v>333</v>
      </c>
      <c r="C4298" s="78" t="s">
        <v>133</v>
      </c>
      <c r="D4298" s="43" t="s">
        <v>155</v>
      </c>
      <c r="E4298" s="74"/>
      <c r="F4298" s="74"/>
      <c r="G4298" s="74"/>
      <c r="H4298" s="74"/>
      <c r="I4298" s="54"/>
      <c r="J4298" s="50"/>
      <c r="K4298" s="54"/>
      <c r="L4298" s="55"/>
      <c r="M4298" s="75"/>
      <c r="N4298" s="75"/>
      <c r="O4298" s="74"/>
      <c r="P4298" s="74"/>
      <c r="Q4298" s="57">
        <f t="shared" si="1521"/>
        <v>0</v>
      </c>
      <c r="R4298" s="74"/>
      <c r="S4298" s="53">
        <f t="shared" si="1522"/>
        <v>0</v>
      </c>
      <c r="T4298" s="58"/>
      <c r="U4298" s="58"/>
      <c r="V4298" s="53">
        <f t="shared" si="1523"/>
        <v>0</v>
      </c>
      <c r="W4298" s="75"/>
      <c r="X4298" s="76"/>
    </row>
    <row r="4299" spans="1:24" s="77" customFormat="1" ht="15.75" x14ac:dyDescent="0.25">
      <c r="A4299" s="72" t="s">
        <v>305</v>
      </c>
      <c r="B4299" s="33" t="s">
        <v>333</v>
      </c>
      <c r="C4299" s="78" t="s">
        <v>135</v>
      </c>
      <c r="D4299" s="43" t="s">
        <v>156</v>
      </c>
      <c r="E4299" s="74"/>
      <c r="F4299" s="74"/>
      <c r="G4299" s="74"/>
      <c r="H4299" s="74"/>
      <c r="I4299" s="54"/>
      <c r="J4299" s="50"/>
      <c r="K4299" s="54"/>
      <c r="L4299" s="55"/>
      <c r="M4299" s="75"/>
      <c r="N4299" s="75"/>
      <c r="O4299" s="74"/>
      <c r="P4299" s="74"/>
      <c r="Q4299" s="57">
        <f t="shared" si="1521"/>
        <v>0</v>
      </c>
      <c r="R4299" s="74"/>
      <c r="S4299" s="53">
        <f t="shared" si="1522"/>
        <v>0</v>
      </c>
      <c r="T4299" s="58"/>
      <c r="U4299" s="58"/>
      <c r="V4299" s="53">
        <f t="shared" si="1523"/>
        <v>0</v>
      </c>
      <c r="W4299" s="75"/>
      <c r="X4299" s="76"/>
    </row>
    <row r="4300" spans="1:24" s="77" customFormat="1" ht="31.5" x14ac:dyDescent="0.25">
      <c r="A4300" s="72" t="s">
        <v>305</v>
      </c>
      <c r="B4300" s="33" t="s">
        <v>333</v>
      </c>
      <c r="C4300" s="78" t="s">
        <v>136</v>
      </c>
      <c r="D4300" s="43" t="s">
        <v>157</v>
      </c>
      <c r="E4300" s="74"/>
      <c r="F4300" s="74"/>
      <c r="G4300" s="74"/>
      <c r="H4300" s="74"/>
      <c r="I4300" s="54"/>
      <c r="J4300" s="50"/>
      <c r="K4300" s="54"/>
      <c r="L4300" s="55"/>
      <c r="M4300" s="75"/>
      <c r="N4300" s="75"/>
      <c r="O4300" s="74"/>
      <c r="P4300" s="74"/>
      <c r="Q4300" s="57">
        <f t="shared" si="1521"/>
        <v>0</v>
      </c>
      <c r="R4300" s="74"/>
      <c r="S4300" s="53">
        <f t="shared" si="1522"/>
        <v>0</v>
      </c>
      <c r="T4300" s="58"/>
      <c r="U4300" s="58"/>
      <c r="V4300" s="53">
        <f t="shared" si="1523"/>
        <v>0</v>
      </c>
      <c r="W4300" s="75"/>
      <c r="X4300" s="76"/>
    </row>
    <row r="4301" spans="1:24" s="77" customFormat="1" ht="47.25" x14ac:dyDescent="0.25">
      <c r="A4301" s="72" t="s">
        <v>305</v>
      </c>
      <c r="B4301" s="33" t="s">
        <v>333</v>
      </c>
      <c r="C4301" s="78" t="s">
        <v>134</v>
      </c>
      <c r="D4301" s="43" t="s">
        <v>158</v>
      </c>
      <c r="E4301" s="74"/>
      <c r="F4301" s="74"/>
      <c r="G4301" s="74"/>
      <c r="H4301" s="74"/>
      <c r="I4301" s="54"/>
      <c r="J4301" s="50"/>
      <c r="K4301" s="54"/>
      <c r="L4301" s="55"/>
      <c r="M4301" s="75"/>
      <c r="N4301" s="75"/>
      <c r="O4301" s="74"/>
      <c r="P4301" s="74"/>
      <c r="Q4301" s="57">
        <f t="shared" si="1521"/>
        <v>0</v>
      </c>
      <c r="R4301" s="74"/>
      <c r="S4301" s="53">
        <f t="shared" si="1522"/>
        <v>0</v>
      </c>
      <c r="T4301" s="58"/>
      <c r="U4301" s="58"/>
      <c r="V4301" s="53">
        <f t="shared" si="1523"/>
        <v>0</v>
      </c>
      <c r="W4301" s="75"/>
      <c r="X4301" s="76"/>
    </row>
    <row r="4302" spans="1:24" s="77" customFormat="1" ht="15.75" x14ac:dyDescent="0.25">
      <c r="A4302" s="72" t="s">
        <v>305</v>
      </c>
      <c r="B4302" s="33" t="s">
        <v>333</v>
      </c>
      <c r="C4302" s="78" t="s">
        <v>138</v>
      </c>
      <c r="D4302" s="43" t="s">
        <v>159</v>
      </c>
      <c r="E4302" s="74"/>
      <c r="F4302" s="74"/>
      <c r="G4302" s="74"/>
      <c r="H4302" s="74"/>
      <c r="I4302" s="54"/>
      <c r="J4302" s="50"/>
      <c r="K4302" s="54"/>
      <c r="L4302" s="55"/>
      <c r="M4302" s="75"/>
      <c r="N4302" s="75"/>
      <c r="O4302" s="74"/>
      <c r="P4302" s="74"/>
      <c r="Q4302" s="57">
        <f t="shared" si="1521"/>
        <v>0</v>
      </c>
      <c r="R4302" s="74"/>
      <c r="S4302" s="53">
        <f t="shared" si="1522"/>
        <v>0</v>
      </c>
      <c r="T4302" s="58"/>
      <c r="U4302" s="58"/>
      <c r="V4302" s="53">
        <f t="shared" si="1523"/>
        <v>0</v>
      </c>
      <c r="W4302" s="75"/>
      <c r="X4302" s="76"/>
    </row>
    <row r="4303" spans="1:24" s="77" customFormat="1" ht="15.75" x14ac:dyDescent="0.25">
      <c r="A4303" s="72" t="s">
        <v>305</v>
      </c>
      <c r="B4303" s="33" t="s">
        <v>333</v>
      </c>
      <c r="C4303" s="78" t="s">
        <v>180</v>
      </c>
      <c r="D4303" s="43" t="s">
        <v>181</v>
      </c>
      <c r="E4303" s="74"/>
      <c r="F4303" s="74"/>
      <c r="G4303" s="74"/>
      <c r="H4303" s="74"/>
      <c r="I4303" s="54"/>
      <c r="J4303" s="50"/>
      <c r="K4303" s="54"/>
      <c r="L4303" s="55"/>
      <c r="M4303" s="75"/>
      <c r="N4303" s="75"/>
      <c r="O4303" s="74"/>
      <c r="P4303" s="74"/>
      <c r="Q4303" s="57">
        <f t="shared" si="1521"/>
        <v>0</v>
      </c>
      <c r="R4303" s="74"/>
      <c r="S4303" s="53">
        <f t="shared" si="1522"/>
        <v>0</v>
      </c>
      <c r="T4303" s="58"/>
      <c r="U4303" s="58"/>
      <c r="V4303" s="53">
        <f t="shared" si="1523"/>
        <v>0</v>
      </c>
      <c r="W4303" s="75"/>
      <c r="X4303" s="76"/>
    </row>
    <row r="4304" spans="1:24" s="77" customFormat="1" ht="31.5" x14ac:dyDescent="0.25">
      <c r="A4304" s="72" t="s">
        <v>305</v>
      </c>
      <c r="B4304" s="33" t="s">
        <v>333</v>
      </c>
      <c r="C4304" s="78" t="s">
        <v>137</v>
      </c>
      <c r="D4304" s="43" t="s">
        <v>160</v>
      </c>
      <c r="E4304" s="74"/>
      <c r="F4304" s="74"/>
      <c r="G4304" s="74"/>
      <c r="H4304" s="74"/>
      <c r="I4304" s="54"/>
      <c r="J4304" s="50"/>
      <c r="K4304" s="54"/>
      <c r="L4304" s="55"/>
      <c r="M4304" s="75"/>
      <c r="N4304" s="75"/>
      <c r="O4304" s="74"/>
      <c r="P4304" s="74"/>
      <c r="Q4304" s="57">
        <f t="shared" si="1521"/>
        <v>0</v>
      </c>
      <c r="R4304" s="74"/>
      <c r="S4304" s="53">
        <f t="shared" si="1522"/>
        <v>0</v>
      </c>
      <c r="T4304" s="58"/>
      <c r="U4304" s="58"/>
      <c r="V4304" s="53">
        <f t="shared" si="1523"/>
        <v>0</v>
      </c>
      <c r="W4304" s="75"/>
      <c r="X4304" s="76"/>
    </row>
    <row r="4305" spans="1:24" s="77" customFormat="1" ht="15.75" x14ac:dyDescent="0.25">
      <c r="A4305" s="72" t="s">
        <v>305</v>
      </c>
      <c r="B4305" s="33" t="s">
        <v>333</v>
      </c>
      <c r="C4305" s="78" t="s">
        <v>127</v>
      </c>
      <c r="D4305" s="43" t="s">
        <v>161</v>
      </c>
      <c r="E4305" s="74"/>
      <c r="F4305" s="74"/>
      <c r="G4305" s="74"/>
      <c r="H4305" s="74"/>
      <c r="I4305" s="54"/>
      <c r="J4305" s="50"/>
      <c r="K4305" s="54"/>
      <c r="L4305" s="55"/>
      <c r="M4305" s="75"/>
      <c r="N4305" s="75"/>
      <c r="O4305" s="74"/>
      <c r="P4305" s="74"/>
      <c r="Q4305" s="57">
        <f t="shared" si="1521"/>
        <v>0</v>
      </c>
      <c r="R4305" s="74"/>
      <c r="S4305" s="53">
        <f t="shared" si="1522"/>
        <v>0</v>
      </c>
      <c r="T4305" s="58"/>
      <c r="U4305" s="58"/>
      <c r="V4305" s="53">
        <f t="shared" si="1523"/>
        <v>0</v>
      </c>
      <c r="W4305" s="75"/>
      <c r="X4305" s="76"/>
    </row>
    <row r="4306" spans="1:24" s="77" customFormat="1" ht="31.5" x14ac:dyDescent="0.25">
      <c r="A4306" s="72" t="s">
        <v>305</v>
      </c>
      <c r="B4306" s="33" t="s">
        <v>333</v>
      </c>
      <c r="C4306" s="78" t="s">
        <v>126</v>
      </c>
      <c r="D4306" s="43" t="s">
        <v>162</v>
      </c>
      <c r="E4306" s="74"/>
      <c r="F4306" s="74"/>
      <c r="G4306" s="74"/>
      <c r="H4306" s="74"/>
      <c r="I4306" s="54"/>
      <c r="J4306" s="50"/>
      <c r="K4306" s="54"/>
      <c r="L4306" s="55"/>
      <c r="M4306" s="75"/>
      <c r="N4306" s="75"/>
      <c r="O4306" s="74"/>
      <c r="P4306" s="74"/>
      <c r="Q4306" s="57">
        <f t="shared" si="1521"/>
        <v>0</v>
      </c>
      <c r="R4306" s="74"/>
      <c r="S4306" s="53">
        <f t="shared" si="1522"/>
        <v>0</v>
      </c>
      <c r="T4306" s="58"/>
      <c r="U4306" s="58"/>
      <c r="V4306" s="53">
        <f t="shared" si="1523"/>
        <v>0</v>
      </c>
      <c r="W4306" s="75"/>
      <c r="X4306" s="76"/>
    </row>
    <row r="4307" spans="1:24" s="77" customFormat="1" ht="15.75" x14ac:dyDescent="0.25">
      <c r="A4307" s="72" t="s">
        <v>305</v>
      </c>
      <c r="B4307" s="33" t="s">
        <v>333</v>
      </c>
      <c r="C4307" s="78" t="s">
        <v>122</v>
      </c>
      <c r="D4307" s="43" t="s">
        <v>163</v>
      </c>
      <c r="E4307" s="74"/>
      <c r="F4307" s="74"/>
      <c r="G4307" s="74"/>
      <c r="H4307" s="74"/>
      <c r="I4307" s="54"/>
      <c r="J4307" s="50"/>
      <c r="K4307" s="54"/>
      <c r="L4307" s="55"/>
      <c r="M4307" s="75"/>
      <c r="N4307" s="75"/>
      <c r="O4307" s="74"/>
      <c r="P4307" s="74"/>
      <c r="Q4307" s="57">
        <f t="shared" si="1521"/>
        <v>0</v>
      </c>
      <c r="R4307" s="74"/>
      <c r="S4307" s="53">
        <f t="shared" si="1522"/>
        <v>0</v>
      </c>
      <c r="T4307" s="58"/>
      <c r="U4307" s="58"/>
      <c r="V4307" s="53">
        <f t="shared" si="1523"/>
        <v>0</v>
      </c>
      <c r="W4307" s="75"/>
      <c r="X4307" s="76"/>
    </row>
    <row r="4308" spans="1:24" s="77" customFormat="1" ht="15.75" x14ac:dyDescent="0.25">
      <c r="A4308" s="72" t="s">
        <v>305</v>
      </c>
      <c r="B4308" s="33" t="s">
        <v>333</v>
      </c>
      <c r="C4308" s="78" t="s">
        <v>123</v>
      </c>
      <c r="D4308" s="43" t="s">
        <v>164</v>
      </c>
      <c r="E4308" s="74"/>
      <c r="F4308" s="74"/>
      <c r="G4308" s="74"/>
      <c r="H4308" s="74"/>
      <c r="I4308" s="54"/>
      <c r="J4308" s="50"/>
      <c r="K4308" s="54"/>
      <c r="L4308" s="55"/>
      <c r="M4308" s="75"/>
      <c r="N4308" s="75"/>
      <c r="O4308" s="74"/>
      <c r="P4308" s="74"/>
      <c r="Q4308" s="57">
        <f t="shared" si="1521"/>
        <v>0</v>
      </c>
      <c r="R4308" s="74"/>
      <c r="S4308" s="53">
        <f t="shared" si="1522"/>
        <v>0</v>
      </c>
      <c r="T4308" s="58"/>
      <c r="U4308" s="58"/>
      <c r="V4308" s="53">
        <f t="shared" si="1523"/>
        <v>0</v>
      </c>
      <c r="W4308" s="75"/>
      <c r="X4308" s="76"/>
    </row>
    <row r="4309" spans="1:24" s="77" customFormat="1" ht="15.75" x14ac:dyDescent="0.25">
      <c r="A4309" s="72" t="s">
        <v>305</v>
      </c>
      <c r="B4309" s="33" t="s">
        <v>333</v>
      </c>
      <c r="C4309" s="78" t="s">
        <v>182</v>
      </c>
      <c r="D4309" s="43" t="s">
        <v>183</v>
      </c>
      <c r="E4309" s="74">
        <v>121610</v>
      </c>
      <c r="F4309" s="53">
        <f t="shared" ref="F4309:F4310" si="1524">ROUND(E4309/12*7,2)</f>
        <v>70939.17</v>
      </c>
      <c r="G4309" s="99">
        <v>86017</v>
      </c>
      <c r="H4309" s="99">
        <v>68220</v>
      </c>
      <c r="I4309" s="119">
        <f t="shared" ref="I4309:I4310" si="1525">G4309-F4309</f>
        <v>15077.830000000002</v>
      </c>
      <c r="J4309" s="55">
        <f t="shared" ref="J4309:J4310" si="1526">ROUND(I4309/F4309*100,2)</f>
        <v>21.25</v>
      </c>
      <c r="K4309" s="54"/>
      <c r="L4309" s="55"/>
      <c r="M4309" s="75"/>
      <c r="N4309" s="75"/>
      <c r="O4309" s="74">
        <v>6290</v>
      </c>
      <c r="P4309" s="74">
        <v>4620</v>
      </c>
      <c r="Q4309" s="57">
        <f t="shared" si="1521"/>
        <v>1670</v>
      </c>
      <c r="R4309" s="75">
        <v>41</v>
      </c>
      <c r="S4309" s="53">
        <f t="shared" ref="S4309:S4310" si="1527">ROUND(R4309/12*7,0)</f>
        <v>24</v>
      </c>
      <c r="T4309" s="58">
        <v>29</v>
      </c>
      <c r="U4309" s="58">
        <v>23</v>
      </c>
      <c r="V4309" s="53">
        <f t="shared" si="1523"/>
        <v>6</v>
      </c>
      <c r="W4309" s="75"/>
      <c r="X4309" s="76"/>
    </row>
    <row r="4310" spans="1:24" s="77" customFormat="1" ht="15.75" x14ac:dyDescent="0.25">
      <c r="A4310" s="72" t="s">
        <v>305</v>
      </c>
      <c r="B4310" s="33" t="s">
        <v>333</v>
      </c>
      <c r="C4310" s="78" t="s">
        <v>184</v>
      </c>
      <c r="D4310" s="43" t="s">
        <v>185</v>
      </c>
      <c r="E4310" s="74">
        <v>145863</v>
      </c>
      <c r="F4310" s="53">
        <f t="shared" si="1524"/>
        <v>85086.75</v>
      </c>
      <c r="G4310" s="99">
        <v>156282</v>
      </c>
      <c r="H4310" s="99">
        <v>83350</v>
      </c>
      <c r="I4310" s="119">
        <f t="shared" si="1525"/>
        <v>71195.25</v>
      </c>
      <c r="J4310" s="55">
        <f t="shared" si="1526"/>
        <v>83.67</v>
      </c>
      <c r="K4310" s="54"/>
      <c r="L4310" s="55"/>
      <c r="M4310" s="75"/>
      <c r="N4310" s="75"/>
      <c r="O4310" s="74">
        <v>11328</v>
      </c>
      <c r="P4310" s="74">
        <v>8948</v>
      </c>
      <c r="Q4310" s="57">
        <f t="shared" si="1521"/>
        <v>2380</v>
      </c>
      <c r="R4310" s="75">
        <v>14</v>
      </c>
      <c r="S4310" s="53">
        <f t="shared" si="1527"/>
        <v>8</v>
      </c>
      <c r="T4310" s="58">
        <v>13</v>
      </c>
      <c r="U4310" s="58">
        <v>10</v>
      </c>
      <c r="V4310" s="53">
        <f t="shared" si="1523"/>
        <v>3</v>
      </c>
      <c r="W4310" s="75"/>
      <c r="X4310" s="76"/>
    </row>
    <row r="4311" spans="1:24" s="77" customFormat="1" ht="15.75" x14ac:dyDescent="0.25">
      <c r="A4311" s="72" t="s">
        <v>305</v>
      </c>
      <c r="B4311" s="33" t="s">
        <v>333</v>
      </c>
      <c r="C4311" s="78" t="s">
        <v>186</v>
      </c>
      <c r="D4311" s="43" t="s">
        <v>187</v>
      </c>
      <c r="E4311" s="74"/>
      <c r="F4311" s="74"/>
      <c r="G4311" s="74"/>
      <c r="H4311" s="74"/>
      <c r="I4311" s="54"/>
      <c r="J4311" s="50"/>
      <c r="K4311" s="54"/>
      <c r="L4311" s="55"/>
      <c r="M4311" s="75"/>
      <c r="N4311" s="75"/>
      <c r="O4311" s="74"/>
      <c r="P4311" s="74"/>
      <c r="Q4311" s="57">
        <f t="shared" si="1521"/>
        <v>0</v>
      </c>
      <c r="R4311" s="74"/>
      <c r="S4311" s="53">
        <f t="shared" ref="S4311:S4322" si="1528">ROUND(R4311/12*3,0)</f>
        <v>0</v>
      </c>
      <c r="T4311" s="58"/>
      <c r="U4311" s="58"/>
      <c r="V4311" s="53">
        <f t="shared" si="1523"/>
        <v>0</v>
      </c>
      <c r="W4311" s="75"/>
      <c r="X4311" s="76"/>
    </row>
    <row r="4312" spans="1:24" s="77" customFormat="1" ht="31.5" x14ac:dyDescent="0.25">
      <c r="A4312" s="72" t="s">
        <v>305</v>
      </c>
      <c r="B4312" s="33" t="s">
        <v>333</v>
      </c>
      <c r="C4312" s="78" t="s">
        <v>188</v>
      </c>
      <c r="D4312" s="43" t="s">
        <v>189</v>
      </c>
      <c r="E4312" s="74"/>
      <c r="F4312" s="74"/>
      <c r="G4312" s="74"/>
      <c r="H4312" s="74"/>
      <c r="I4312" s="54"/>
      <c r="J4312" s="50"/>
      <c r="K4312" s="54"/>
      <c r="L4312" s="55"/>
      <c r="M4312" s="75"/>
      <c r="N4312" s="75"/>
      <c r="O4312" s="74"/>
      <c r="P4312" s="74"/>
      <c r="Q4312" s="57">
        <f t="shared" si="1521"/>
        <v>0</v>
      </c>
      <c r="R4312" s="74"/>
      <c r="S4312" s="53">
        <f t="shared" si="1528"/>
        <v>0</v>
      </c>
      <c r="T4312" s="58"/>
      <c r="U4312" s="58"/>
      <c r="V4312" s="53">
        <f t="shared" si="1523"/>
        <v>0</v>
      </c>
      <c r="W4312" s="75"/>
      <c r="X4312" s="76"/>
    </row>
    <row r="4313" spans="1:24" s="77" customFormat="1" ht="15.75" x14ac:dyDescent="0.25">
      <c r="A4313" s="72" t="s">
        <v>305</v>
      </c>
      <c r="B4313" s="33" t="s">
        <v>333</v>
      </c>
      <c r="C4313" s="78" t="s">
        <v>124</v>
      </c>
      <c r="D4313" s="43" t="s">
        <v>165</v>
      </c>
      <c r="E4313" s="74"/>
      <c r="F4313" s="74"/>
      <c r="G4313" s="74"/>
      <c r="H4313" s="74"/>
      <c r="I4313" s="54"/>
      <c r="J4313" s="50"/>
      <c r="K4313" s="54"/>
      <c r="L4313" s="55"/>
      <c r="M4313" s="75"/>
      <c r="N4313" s="75"/>
      <c r="O4313" s="74"/>
      <c r="P4313" s="74"/>
      <c r="Q4313" s="57">
        <f t="shared" si="1521"/>
        <v>0</v>
      </c>
      <c r="R4313" s="74"/>
      <c r="S4313" s="53">
        <f t="shared" si="1528"/>
        <v>0</v>
      </c>
      <c r="T4313" s="58"/>
      <c r="U4313" s="58"/>
      <c r="V4313" s="53">
        <f t="shared" si="1523"/>
        <v>0</v>
      </c>
      <c r="W4313" s="75"/>
      <c r="X4313" s="76"/>
    </row>
    <row r="4314" spans="1:24" s="77" customFormat="1" ht="15.75" x14ac:dyDescent="0.25">
      <c r="A4314" s="72" t="s">
        <v>305</v>
      </c>
      <c r="B4314" s="33" t="s">
        <v>333</v>
      </c>
      <c r="C4314" s="78" t="s">
        <v>125</v>
      </c>
      <c r="D4314" s="43" t="s">
        <v>166</v>
      </c>
      <c r="E4314" s="74"/>
      <c r="F4314" s="74"/>
      <c r="G4314" s="74"/>
      <c r="H4314" s="74"/>
      <c r="I4314" s="54"/>
      <c r="J4314" s="50"/>
      <c r="K4314" s="54"/>
      <c r="L4314" s="55"/>
      <c r="M4314" s="75"/>
      <c r="N4314" s="75"/>
      <c r="O4314" s="74"/>
      <c r="P4314" s="74"/>
      <c r="Q4314" s="57">
        <f t="shared" si="1521"/>
        <v>0</v>
      </c>
      <c r="R4314" s="74"/>
      <c r="S4314" s="53">
        <f t="shared" si="1528"/>
        <v>0</v>
      </c>
      <c r="T4314" s="58"/>
      <c r="U4314" s="58"/>
      <c r="V4314" s="53">
        <f t="shared" si="1523"/>
        <v>0</v>
      </c>
      <c r="W4314" s="75"/>
      <c r="X4314" s="76"/>
    </row>
    <row r="4315" spans="1:24" s="77" customFormat="1" ht="47.25" x14ac:dyDescent="0.25">
      <c r="A4315" s="72" t="s">
        <v>305</v>
      </c>
      <c r="B4315" s="33" t="s">
        <v>333</v>
      </c>
      <c r="C4315" s="78" t="s">
        <v>34</v>
      </c>
      <c r="D4315" s="43" t="s">
        <v>167</v>
      </c>
      <c r="E4315" s="74"/>
      <c r="F4315" s="74"/>
      <c r="G4315" s="74"/>
      <c r="H4315" s="74"/>
      <c r="I4315" s="54"/>
      <c r="J4315" s="50"/>
      <c r="K4315" s="54"/>
      <c r="L4315" s="55"/>
      <c r="M4315" s="75"/>
      <c r="N4315" s="75"/>
      <c r="O4315" s="74"/>
      <c r="P4315" s="74"/>
      <c r="Q4315" s="57">
        <f t="shared" si="1521"/>
        <v>0</v>
      </c>
      <c r="R4315" s="74"/>
      <c r="S4315" s="53">
        <f t="shared" si="1528"/>
        <v>0</v>
      </c>
      <c r="T4315" s="58"/>
      <c r="U4315" s="58"/>
      <c r="V4315" s="53">
        <f t="shared" si="1523"/>
        <v>0</v>
      </c>
      <c r="W4315" s="75"/>
      <c r="X4315" s="76"/>
    </row>
    <row r="4316" spans="1:24" s="77" customFormat="1" ht="15.75" x14ac:dyDescent="0.25">
      <c r="A4316" s="72" t="s">
        <v>305</v>
      </c>
      <c r="B4316" s="33" t="s">
        <v>333</v>
      </c>
      <c r="C4316" s="78" t="s">
        <v>35</v>
      </c>
      <c r="D4316" s="43" t="s">
        <v>168</v>
      </c>
      <c r="E4316" s="74"/>
      <c r="F4316" s="74"/>
      <c r="G4316" s="74"/>
      <c r="H4316" s="74"/>
      <c r="I4316" s="54"/>
      <c r="J4316" s="50"/>
      <c r="K4316" s="54"/>
      <c r="L4316" s="55"/>
      <c r="M4316" s="75"/>
      <c r="N4316" s="75"/>
      <c r="O4316" s="74"/>
      <c r="P4316" s="74"/>
      <c r="Q4316" s="57">
        <f t="shared" ref="Q4316:Q4336" si="1529">O4316-P4316</f>
        <v>0</v>
      </c>
      <c r="R4316" s="74"/>
      <c r="S4316" s="53">
        <f t="shared" si="1528"/>
        <v>0</v>
      </c>
      <c r="T4316" s="58"/>
      <c r="U4316" s="58"/>
      <c r="V4316" s="53">
        <f t="shared" ref="V4316:V4336" si="1530">T4316-U4316</f>
        <v>0</v>
      </c>
      <c r="W4316" s="75"/>
      <c r="X4316" s="76"/>
    </row>
    <row r="4317" spans="1:24" s="77" customFormat="1" ht="31.5" x14ac:dyDescent="0.25">
      <c r="A4317" s="72" t="s">
        <v>305</v>
      </c>
      <c r="B4317" s="33" t="s">
        <v>333</v>
      </c>
      <c r="C4317" s="78" t="s">
        <v>36</v>
      </c>
      <c r="D4317" s="43" t="s">
        <v>190</v>
      </c>
      <c r="E4317" s="74"/>
      <c r="F4317" s="74"/>
      <c r="G4317" s="74"/>
      <c r="H4317" s="74"/>
      <c r="I4317" s="54"/>
      <c r="J4317" s="50"/>
      <c r="K4317" s="54"/>
      <c r="L4317" s="55"/>
      <c r="M4317" s="75"/>
      <c r="N4317" s="75"/>
      <c r="O4317" s="74"/>
      <c r="P4317" s="74"/>
      <c r="Q4317" s="57">
        <f t="shared" si="1529"/>
        <v>0</v>
      </c>
      <c r="R4317" s="74"/>
      <c r="S4317" s="53">
        <f t="shared" si="1528"/>
        <v>0</v>
      </c>
      <c r="T4317" s="58"/>
      <c r="U4317" s="58"/>
      <c r="V4317" s="53">
        <f t="shared" si="1530"/>
        <v>0</v>
      </c>
      <c r="W4317" s="75"/>
      <c r="X4317" s="76"/>
    </row>
    <row r="4318" spans="1:24" s="77" customFormat="1" ht="31.5" x14ac:dyDescent="0.25">
      <c r="A4318" s="72" t="s">
        <v>305</v>
      </c>
      <c r="B4318" s="33" t="s">
        <v>333</v>
      </c>
      <c r="C4318" s="78" t="s">
        <v>37</v>
      </c>
      <c r="D4318" s="43" t="s">
        <v>191</v>
      </c>
      <c r="E4318" s="74"/>
      <c r="F4318" s="74"/>
      <c r="G4318" s="74"/>
      <c r="H4318" s="74"/>
      <c r="I4318" s="54"/>
      <c r="J4318" s="50"/>
      <c r="K4318" s="54"/>
      <c r="L4318" s="55"/>
      <c r="M4318" s="75"/>
      <c r="N4318" s="75"/>
      <c r="O4318" s="74"/>
      <c r="P4318" s="74"/>
      <c r="Q4318" s="57">
        <f t="shared" si="1529"/>
        <v>0</v>
      </c>
      <c r="R4318" s="74"/>
      <c r="S4318" s="53">
        <f t="shared" si="1528"/>
        <v>0</v>
      </c>
      <c r="T4318" s="58"/>
      <c r="U4318" s="58"/>
      <c r="V4318" s="53">
        <f t="shared" si="1530"/>
        <v>0</v>
      </c>
      <c r="W4318" s="75"/>
      <c r="X4318" s="76"/>
    </row>
    <row r="4319" spans="1:24" s="77" customFormat="1" ht="31.5" x14ac:dyDescent="0.25">
      <c r="A4319" s="72" t="s">
        <v>305</v>
      </c>
      <c r="B4319" s="33" t="s">
        <v>333</v>
      </c>
      <c r="C4319" s="78" t="s">
        <v>38</v>
      </c>
      <c r="D4319" s="43" t="s">
        <v>169</v>
      </c>
      <c r="E4319" s="74"/>
      <c r="F4319" s="74"/>
      <c r="G4319" s="74"/>
      <c r="H4319" s="74"/>
      <c r="I4319" s="54"/>
      <c r="J4319" s="50"/>
      <c r="K4319" s="54"/>
      <c r="L4319" s="55"/>
      <c r="M4319" s="75"/>
      <c r="N4319" s="75"/>
      <c r="O4319" s="74"/>
      <c r="P4319" s="74"/>
      <c r="Q4319" s="57">
        <f t="shared" si="1529"/>
        <v>0</v>
      </c>
      <c r="R4319" s="74"/>
      <c r="S4319" s="53">
        <f t="shared" si="1528"/>
        <v>0</v>
      </c>
      <c r="T4319" s="58"/>
      <c r="U4319" s="58"/>
      <c r="V4319" s="53">
        <f t="shared" si="1530"/>
        <v>0</v>
      </c>
      <c r="W4319" s="75"/>
      <c r="X4319" s="76"/>
    </row>
    <row r="4320" spans="1:24" s="77" customFormat="1" ht="15.75" x14ac:dyDescent="0.25">
      <c r="A4320" s="72" t="s">
        <v>305</v>
      </c>
      <c r="B4320" s="33" t="s">
        <v>333</v>
      </c>
      <c r="C4320" s="78" t="s">
        <v>39</v>
      </c>
      <c r="D4320" s="43" t="s">
        <v>170</v>
      </c>
      <c r="E4320" s="74"/>
      <c r="F4320" s="74"/>
      <c r="G4320" s="74"/>
      <c r="H4320" s="74"/>
      <c r="I4320" s="54"/>
      <c r="J4320" s="50"/>
      <c r="K4320" s="54"/>
      <c r="L4320" s="55"/>
      <c r="M4320" s="75"/>
      <c r="N4320" s="75"/>
      <c r="O4320" s="74"/>
      <c r="P4320" s="74"/>
      <c r="Q4320" s="57">
        <f t="shared" si="1529"/>
        <v>0</v>
      </c>
      <c r="R4320" s="74"/>
      <c r="S4320" s="53">
        <f t="shared" si="1528"/>
        <v>0</v>
      </c>
      <c r="T4320" s="58"/>
      <c r="U4320" s="58"/>
      <c r="V4320" s="53">
        <f t="shared" si="1530"/>
        <v>0</v>
      </c>
      <c r="W4320" s="75"/>
      <c r="X4320" s="76"/>
    </row>
    <row r="4321" spans="1:26" s="77" customFormat="1" ht="47.25" x14ac:dyDescent="0.25">
      <c r="A4321" s="72" t="s">
        <v>305</v>
      </c>
      <c r="B4321" s="33" t="s">
        <v>333</v>
      </c>
      <c r="C4321" s="78" t="s">
        <v>40</v>
      </c>
      <c r="D4321" s="43" t="s">
        <v>172</v>
      </c>
      <c r="E4321" s="74"/>
      <c r="F4321" s="74"/>
      <c r="G4321" s="74"/>
      <c r="H4321" s="74"/>
      <c r="I4321" s="54"/>
      <c r="J4321" s="50"/>
      <c r="K4321" s="54"/>
      <c r="L4321" s="55"/>
      <c r="M4321" s="75"/>
      <c r="N4321" s="75"/>
      <c r="O4321" s="74"/>
      <c r="P4321" s="74"/>
      <c r="Q4321" s="57">
        <f t="shared" si="1529"/>
        <v>0</v>
      </c>
      <c r="R4321" s="74"/>
      <c r="S4321" s="53">
        <f t="shared" si="1528"/>
        <v>0</v>
      </c>
      <c r="T4321" s="58"/>
      <c r="U4321" s="58"/>
      <c r="V4321" s="53">
        <f t="shared" si="1530"/>
        <v>0</v>
      </c>
      <c r="W4321" s="75"/>
      <c r="X4321" s="76"/>
    </row>
    <row r="4322" spans="1:26" s="77" customFormat="1" ht="15.75" x14ac:dyDescent="0.25">
      <c r="A4322" s="72" t="s">
        <v>305</v>
      </c>
      <c r="B4322" s="33" t="s">
        <v>333</v>
      </c>
      <c r="C4322" s="78" t="s">
        <v>41</v>
      </c>
      <c r="D4322" s="43" t="s">
        <v>171</v>
      </c>
      <c r="E4322" s="74"/>
      <c r="F4322" s="74"/>
      <c r="G4322" s="74"/>
      <c r="H4322" s="74"/>
      <c r="I4322" s="54"/>
      <c r="J4322" s="50"/>
      <c r="K4322" s="54"/>
      <c r="L4322" s="55"/>
      <c r="M4322" s="75"/>
      <c r="N4322" s="75"/>
      <c r="O4322" s="74"/>
      <c r="P4322" s="74"/>
      <c r="Q4322" s="57">
        <f t="shared" si="1529"/>
        <v>0</v>
      </c>
      <c r="R4322" s="74"/>
      <c r="S4322" s="53">
        <f t="shared" si="1528"/>
        <v>0</v>
      </c>
      <c r="T4322" s="58"/>
      <c r="U4322" s="58"/>
      <c r="V4322" s="53">
        <f t="shared" si="1530"/>
        <v>0</v>
      </c>
      <c r="W4322" s="75"/>
      <c r="X4322" s="76"/>
    </row>
    <row r="4323" spans="1:26" s="77" customFormat="1" ht="15.75" x14ac:dyDescent="0.25">
      <c r="A4323" s="72" t="s">
        <v>305</v>
      </c>
      <c r="B4323" s="33" t="s">
        <v>333</v>
      </c>
      <c r="C4323" s="78" t="s">
        <v>42</v>
      </c>
      <c r="D4323" s="43" t="s">
        <v>192</v>
      </c>
      <c r="E4323" s="74">
        <v>331539</v>
      </c>
      <c r="F4323" s="53">
        <f>ROUND(E4323/12*7,2)</f>
        <v>193397.75</v>
      </c>
      <c r="G4323" s="99">
        <v>215121</v>
      </c>
      <c r="H4323" s="99">
        <v>192343</v>
      </c>
      <c r="I4323" s="119">
        <f>G4323-F4323</f>
        <v>21723.25</v>
      </c>
      <c r="J4323" s="55">
        <f>ROUND(I4323/F4323*100,2)</f>
        <v>11.23</v>
      </c>
      <c r="K4323" s="54"/>
      <c r="L4323" s="55"/>
      <c r="M4323" s="75"/>
      <c r="N4323" s="75"/>
      <c r="O4323" s="74">
        <v>19924</v>
      </c>
      <c r="P4323" s="74">
        <v>17738</v>
      </c>
      <c r="Q4323" s="57">
        <f t="shared" si="1529"/>
        <v>2186</v>
      </c>
      <c r="R4323" s="75">
        <v>131</v>
      </c>
      <c r="S4323" s="53">
        <f>ROUND(R4323/12*7,0)</f>
        <v>76</v>
      </c>
      <c r="T4323" s="58">
        <v>85</v>
      </c>
      <c r="U4323" s="58">
        <v>76</v>
      </c>
      <c r="V4323" s="53">
        <f t="shared" si="1530"/>
        <v>9</v>
      </c>
      <c r="W4323" s="75"/>
      <c r="X4323" s="76"/>
    </row>
    <row r="4324" spans="1:26" s="77" customFormat="1" ht="15.75" x14ac:dyDescent="0.25">
      <c r="A4324" s="72" t="s">
        <v>305</v>
      </c>
      <c r="B4324" s="33" t="s">
        <v>333</v>
      </c>
      <c r="C4324" s="78" t="s">
        <v>43</v>
      </c>
      <c r="D4324" s="43" t="s">
        <v>193</v>
      </c>
      <c r="E4324" s="74"/>
      <c r="F4324" s="74"/>
      <c r="G4324" s="74"/>
      <c r="H4324" s="74"/>
      <c r="I4324" s="54"/>
      <c r="J4324" s="50"/>
      <c r="K4324" s="54"/>
      <c r="L4324" s="55"/>
      <c r="M4324" s="75"/>
      <c r="N4324" s="75"/>
      <c r="O4324" s="74"/>
      <c r="P4324" s="74"/>
      <c r="Q4324" s="57">
        <f t="shared" si="1529"/>
        <v>0</v>
      </c>
      <c r="R4324" s="74"/>
      <c r="S4324" s="53">
        <f t="shared" ref="S4324:S4336" si="1531">ROUND(R4324/12*3,0)</f>
        <v>0</v>
      </c>
      <c r="T4324" s="58"/>
      <c r="U4324" s="58"/>
      <c r="V4324" s="53">
        <f t="shared" si="1530"/>
        <v>0</v>
      </c>
      <c r="W4324" s="75"/>
      <c r="X4324" s="76"/>
    </row>
    <row r="4325" spans="1:26" s="77" customFormat="1" ht="15.75" x14ac:dyDescent="0.25">
      <c r="A4325" s="72" t="s">
        <v>305</v>
      </c>
      <c r="B4325" s="33" t="s">
        <v>333</v>
      </c>
      <c r="C4325" s="78" t="s">
        <v>44</v>
      </c>
      <c r="D4325" s="43" t="s">
        <v>173</v>
      </c>
      <c r="E4325" s="74"/>
      <c r="F4325" s="74"/>
      <c r="G4325" s="74"/>
      <c r="H4325" s="74"/>
      <c r="I4325" s="54"/>
      <c r="J4325" s="50"/>
      <c r="K4325" s="54"/>
      <c r="L4325" s="55"/>
      <c r="M4325" s="75"/>
      <c r="N4325" s="75"/>
      <c r="O4325" s="74"/>
      <c r="P4325" s="74"/>
      <c r="Q4325" s="57">
        <f t="shared" si="1529"/>
        <v>0</v>
      </c>
      <c r="R4325" s="74"/>
      <c r="S4325" s="53">
        <f t="shared" si="1531"/>
        <v>0</v>
      </c>
      <c r="T4325" s="58"/>
      <c r="U4325" s="58"/>
      <c r="V4325" s="53">
        <f t="shared" si="1530"/>
        <v>0</v>
      </c>
      <c r="W4325" s="75"/>
      <c r="X4325" s="76"/>
    </row>
    <row r="4326" spans="1:26" s="77" customFormat="1" ht="15.75" x14ac:dyDescent="0.25">
      <c r="A4326" s="72" t="s">
        <v>305</v>
      </c>
      <c r="B4326" s="33" t="s">
        <v>333</v>
      </c>
      <c r="C4326" s="78" t="s">
        <v>45</v>
      </c>
      <c r="D4326" s="43" t="s">
        <v>187</v>
      </c>
      <c r="E4326" s="74"/>
      <c r="F4326" s="74"/>
      <c r="G4326" s="74"/>
      <c r="H4326" s="74"/>
      <c r="I4326" s="54"/>
      <c r="J4326" s="50"/>
      <c r="K4326" s="54"/>
      <c r="L4326" s="55"/>
      <c r="M4326" s="75"/>
      <c r="N4326" s="75"/>
      <c r="O4326" s="74"/>
      <c r="P4326" s="74"/>
      <c r="Q4326" s="57">
        <f t="shared" si="1529"/>
        <v>0</v>
      </c>
      <c r="R4326" s="74"/>
      <c r="S4326" s="53">
        <f t="shared" si="1531"/>
        <v>0</v>
      </c>
      <c r="T4326" s="58"/>
      <c r="U4326" s="58"/>
      <c r="V4326" s="53">
        <f t="shared" si="1530"/>
        <v>0</v>
      </c>
      <c r="W4326" s="75"/>
      <c r="X4326" s="76"/>
    </row>
    <row r="4327" spans="1:26" s="77" customFormat="1" ht="15.75" x14ac:dyDescent="0.25">
      <c r="A4327" s="72" t="s">
        <v>305</v>
      </c>
      <c r="B4327" s="33" t="s">
        <v>333</v>
      </c>
      <c r="C4327" s="78" t="s">
        <v>46</v>
      </c>
      <c r="D4327" s="43" t="s">
        <v>194</v>
      </c>
      <c r="E4327" s="74"/>
      <c r="F4327" s="74"/>
      <c r="G4327" s="74"/>
      <c r="H4327" s="74"/>
      <c r="I4327" s="54"/>
      <c r="J4327" s="50"/>
      <c r="K4327" s="54"/>
      <c r="L4327" s="55"/>
      <c r="M4327" s="75"/>
      <c r="N4327" s="75"/>
      <c r="O4327" s="74"/>
      <c r="P4327" s="74"/>
      <c r="Q4327" s="57">
        <f t="shared" si="1529"/>
        <v>0</v>
      </c>
      <c r="R4327" s="74"/>
      <c r="S4327" s="53">
        <f t="shared" si="1531"/>
        <v>0</v>
      </c>
      <c r="T4327" s="58"/>
      <c r="U4327" s="58"/>
      <c r="V4327" s="53">
        <f t="shared" si="1530"/>
        <v>0</v>
      </c>
      <c r="W4327" s="75"/>
      <c r="X4327" s="76"/>
    </row>
    <row r="4328" spans="1:26" s="77" customFormat="1" ht="15.75" x14ac:dyDescent="0.25">
      <c r="A4328" s="72" t="s">
        <v>305</v>
      </c>
      <c r="B4328" s="33" t="s">
        <v>333</v>
      </c>
      <c r="C4328" s="78" t="s">
        <v>47</v>
      </c>
      <c r="D4328" s="43" t="s">
        <v>121</v>
      </c>
      <c r="E4328" s="74"/>
      <c r="F4328" s="74"/>
      <c r="G4328" s="74"/>
      <c r="H4328" s="74"/>
      <c r="I4328" s="54"/>
      <c r="J4328" s="50"/>
      <c r="K4328" s="54"/>
      <c r="L4328" s="55"/>
      <c r="M4328" s="75"/>
      <c r="N4328" s="75"/>
      <c r="O4328" s="74"/>
      <c r="P4328" s="74"/>
      <c r="Q4328" s="57">
        <f t="shared" si="1529"/>
        <v>0</v>
      </c>
      <c r="R4328" s="74"/>
      <c r="S4328" s="53">
        <f t="shared" si="1531"/>
        <v>0</v>
      </c>
      <c r="T4328" s="58"/>
      <c r="U4328" s="58"/>
      <c r="V4328" s="53">
        <f t="shared" si="1530"/>
        <v>0</v>
      </c>
      <c r="W4328" s="75"/>
      <c r="X4328" s="76"/>
    </row>
    <row r="4329" spans="1:26" s="77" customFormat="1" ht="15.75" x14ac:dyDescent="0.25">
      <c r="A4329" s="72" t="s">
        <v>305</v>
      </c>
      <c r="B4329" s="33" t="s">
        <v>333</v>
      </c>
      <c r="C4329" s="78" t="s">
        <v>48</v>
      </c>
      <c r="D4329" s="43" t="s">
        <v>195</v>
      </c>
      <c r="E4329" s="74"/>
      <c r="F4329" s="74"/>
      <c r="G4329" s="74"/>
      <c r="H4329" s="74"/>
      <c r="I4329" s="54"/>
      <c r="J4329" s="50"/>
      <c r="K4329" s="54"/>
      <c r="L4329" s="55"/>
      <c r="M4329" s="75"/>
      <c r="N4329" s="75"/>
      <c r="O4329" s="74"/>
      <c r="P4329" s="74"/>
      <c r="Q4329" s="57">
        <f t="shared" si="1529"/>
        <v>0</v>
      </c>
      <c r="R4329" s="74"/>
      <c r="S4329" s="53">
        <f t="shared" si="1531"/>
        <v>0</v>
      </c>
      <c r="T4329" s="58"/>
      <c r="U4329" s="58"/>
      <c r="V4329" s="53">
        <f t="shared" si="1530"/>
        <v>0</v>
      </c>
      <c r="W4329" s="75"/>
      <c r="X4329" s="76"/>
    </row>
    <row r="4330" spans="1:26" s="77" customFormat="1" ht="31.5" x14ac:dyDescent="0.25">
      <c r="A4330" s="72" t="s">
        <v>305</v>
      </c>
      <c r="B4330" s="33" t="s">
        <v>333</v>
      </c>
      <c r="C4330" s="78" t="s">
        <v>128</v>
      </c>
      <c r="D4330" s="43" t="s">
        <v>118</v>
      </c>
      <c r="E4330" s="74"/>
      <c r="F4330" s="74"/>
      <c r="G4330" s="74"/>
      <c r="H4330" s="74"/>
      <c r="I4330" s="54"/>
      <c r="J4330" s="50"/>
      <c r="K4330" s="54"/>
      <c r="L4330" s="55"/>
      <c r="M4330" s="75"/>
      <c r="N4330" s="75"/>
      <c r="O4330" s="74"/>
      <c r="P4330" s="74"/>
      <c r="Q4330" s="57">
        <f t="shared" si="1529"/>
        <v>0</v>
      </c>
      <c r="R4330" s="74"/>
      <c r="S4330" s="53">
        <f t="shared" si="1531"/>
        <v>0</v>
      </c>
      <c r="T4330" s="58"/>
      <c r="U4330" s="58"/>
      <c r="V4330" s="53">
        <f t="shared" si="1530"/>
        <v>0</v>
      </c>
      <c r="W4330" s="75"/>
      <c r="X4330" s="76"/>
    </row>
    <row r="4331" spans="1:26" s="77" customFormat="1" ht="15.75" x14ac:dyDescent="0.25">
      <c r="A4331" s="72" t="s">
        <v>305</v>
      </c>
      <c r="B4331" s="33" t="s">
        <v>333</v>
      </c>
      <c r="C4331" s="78" t="s">
        <v>47</v>
      </c>
      <c r="D4331" s="43" t="s">
        <v>121</v>
      </c>
      <c r="E4331" s="74"/>
      <c r="F4331" s="74"/>
      <c r="G4331" s="74"/>
      <c r="H4331" s="74"/>
      <c r="I4331" s="54"/>
      <c r="J4331" s="50"/>
      <c r="K4331" s="54"/>
      <c r="L4331" s="55"/>
      <c r="M4331" s="75"/>
      <c r="N4331" s="75"/>
      <c r="O4331" s="74"/>
      <c r="P4331" s="74"/>
      <c r="Q4331" s="57">
        <f t="shared" si="1529"/>
        <v>0</v>
      </c>
      <c r="R4331" s="74"/>
      <c r="S4331" s="53">
        <f t="shared" si="1531"/>
        <v>0</v>
      </c>
      <c r="T4331" s="58"/>
      <c r="U4331" s="58"/>
      <c r="V4331" s="53">
        <f t="shared" si="1530"/>
        <v>0</v>
      </c>
      <c r="W4331" s="75"/>
      <c r="X4331" s="76"/>
    </row>
    <row r="4332" spans="1:26" s="77" customFormat="1" ht="31.5" x14ac:dyDescent="0.25">
      <c r="A4332" s="72" t="s">
        <v>305</v>
      </c>
      <c r="B4332" s="33" t="s">
        <v>333</v>
      </c>
      <c r="C4332" s="78" t="s">
        <v>49</v>
      </c>
      <c r="D4332" s="43" t="s">
        <v>196</v>
      </c>
      <c r="E4332" s="74"/>
      <c r="F4332" s="74"/>
      <c r="G4332" s="74"/>
      <c r="H4332" s="74"/>
      <c r="I4332" s="54"/>
      <c r="J4332" s="50"/>
      <c r="K4332" s="54"/>
      <c r="L4332" s="55"/>
      <c r="M4332" s="75"/>
      <c r="N4332" s="75"/>
      <c r="O4332" s="74"/>
      <c r="P4332" s="74"/>
      <c r="Q4332" s="57">
        <f t="shared" si="1529"/>
        <v>0</v>
      </c>
      <c r="R4332" s="74"/>
      <c r="S4332" s="53">
        <f t="shared" si="1531"/>
        <v>0</v>
      </c>
      <c r="T4332" s="58"/>
      <c r="U4332" s="58"/>
      <c r="V4332" s="53">
        <f t="shared" si="1530"/>
        <v>0</v>
      </c>
      <c r="W4332" s="75"/>
      <c r="X4332" s="76"/>
    </row>
    <row r="4333" spans="1:26" s="77" customFormat="1" ht="31.5" x14ac:dyDescent="0.25">
      <c r="A4333" s="72" t="s">
        <v>305</v>
      </c>
      <c r="B4333" s="33" t="s">
        <v>333</v>
      </c>
      <c r="C4333" s="78" t="s">
        <v>197</v>
      </c>
      <c r="D4333" s="43" t="s">
        <v>198</v>
      </c>
      <c r="E4333" s="74"/>
      <c r="F4333" s="74"/>
      <c r="G4333" s="74"/>
      <c r="H4333" s="74"/>
      <c r="I4333" s="54"/>
      <c r="J4333" s="50"/>
      <c r="K4333" s="54"/>
      <c r="L4333" s="55"/>
      <c r="M4333" s="75"/>
      <c r="N4333" s="75"/>
      <c r="O4333" s="74"/>
      <c r="P4333" s="74"/>
      <c r="Q4333" s="57">
        <f t="shared" si="1529"/>
        <v>0</v>
      </c>
      <c r="R4333" s="74"/>
      <c r="S4333" s="53">
        <f t="shared" si="1531"/>
        <v>0</v>
      </c>
      <c r="T4333" s="58"/>
      <c r="U4333" s="58"/>
      <c r="V4333" s="53">
        <f t="shared" si="1530"/>
        <v>0</v>
      </c>
      <c r="W4333" s="75"/>
      <c r="X4333" s="76"/>
    </row>
    <row r="4334" spans="1:26" s="77" customFormat="1" ht="47.25" x14ac:dyDescent="0.25">
      <c r="A4334" s="72" t="s">
        <v>305</v>
      </c>
      <c r="B4334" s="33" t="s">
        <v>333</v>
      </c>
      <c r="C4334" s="78" t="s">
        <v>199</v>
      </c>
      <c r="D4334" s="43" t="s">
        <v>200</v>
      </c>
      <c r="E4334" s="74"/>
      <c r="F4334" s="74"/>
      <c r="G4334" s="74"/>
      <c r="H4334" s="74"/>
      <c r="I4334" s="54"/>
      <c r="J4334" s="50"/>
      <c r="K4334" s="54"/>
      <c r="L4334" s="55"/>
      <c r="M4334" s="75"/>
      <c r="N4334" s="75"/>
      <c r="O4334" s="74"/>
      <c r="P4334" s="74"/>
      <c r="Q4334" s="57">
        <f t="shared" si="1529"/>
        <v>0</v>
      </c>
      <c r="R4334" s="74"/>
      <c r="S4334" s="53">
        <f t="shared" si="1531"/>
        <v>0</v>
      </c>
      <c r="T4334" s="58"/>
      <c r="U4334" s="58"/>
      <c r="V4334" s="53">
        <f t="shared" si="1530"/>
        <v>0</v>
      </c>
      <c r="W4334" s="75"/>
      <c r="X4334" s="76"/>
      <c r="Y4334" s="177"/>
      <c r="Z4334" s="177"/>
    </row>
    <row r="4335" spans="1:26" s="77" customFormat="1" ht="31.5" x14ac:dyDescent="0.25">
      <c r="A4335" s="72" t="s">
        <v>305</v>
      </c>
      <c r="B4335" s="33" t="s">
        <v>333</v>
      </c>
      <c r="C4335" s="78" t="s">
        <v>201</v>
      </c>
      <c r="D4335" s="43" t="s">
        <v>202</v>
      </c>
      <c r="E4335" s="74"/>
      <c r="F4335" s="74"/>
      <c r="G4335" s="74"/>
      <c r="H4335" s="74"/>
      <c r="I4335" s="54"/>
      <c r="J4335" s="50"/>
      <c r="K4335" s="54"/>
      <c r="L4335" s="55"/>
      <c r="M4335" s="75"/>
      <c r="N4335" s="75"/>
      <c r="O4335" s="74"/>
      <c r="P4335" s="74"/>
      <c r="Q4335" s="57">
        <f t="shared" si="1529"/>
        <v>0</v>
      </c>
      <c r="R4335" s="74"/>
      <c r="S4335" s="53">
        <f t="shared" si="1531"/>
        <v>0</v>
      </c>
      <c r="T4335" s="58"/>
      <c r="U4335" s="58"/>
      <c r="V4335" s="53">
        <f t="shared" si="1530"/>
        <v>0</v>
      </c>
      <c r="W4335" s="75"/>
      <c r="X4335" s="76"/>
    </row>
    <row r="4336" spans="1:26" s="77" customFormat="1" ht="47.25" x14ac:dyDescent="0.25">
      <c r="A4336" s="72" t="s">
        <v>305</v>
      </c>
      <c r="B4336" s="33" t="s">
        <v>333</v>
      </c>
      <c r="C4336" s="78" t="s">
        <v>203</v>
      </c>
      <c r="D4336" s="43" t="s">
        <v>204</v>
      </c>
      <c r="E4336" s="74"/>
      <c r="F4336" s="74"/>
      <c r="G4336" s="74"/>
      <c r="H4336" s="74"/>
      <c r="I4336" s="54"/>
      <c r="J4336" s="50"/>
      <c r="K4336" s="54"/>
      <c r="L4336" s="55"/>
      <c r="M4336" s="75"/>
      <c r="N4336" s="75"/>
      <c r="O4336" s="74"/>
      <c r="P4336" s="74"/>
      <c r="Q4336" s="57">
        <f t="shared" si="1529"/>
        <v>0</v>
      </c>
      <c r="R4336" s="74"/>
      <c r="S4336" s="53">
        <f t="shared" si="1531"/>
        <v>0</v>
      </c>
      <c r="T4336" s="58"/>
      <c r="U4336" s="58"/>
      <c r="V4336" s="53">
        <f t="shared" si="1530"/>
        <v>0</v>
      </c>
      <c r="W4336" s="75"/>
      <c r="X4336" s="76"/>
    </row>
    <row r="4337" spans="1:27" s="77" customFormat="1" ht="31.5" x14ac:dyDescent="0.25">
      <c r="A4337" s="72" t="s">
        <v>305</v>
      </c>
      <c r="B4337" s="22" t="s">
        <v>334</v>
      </c>
      <c r="C4337" s="73" t="s">
        <v>102</v>
      </c>
      <c r="D4337" s="32" t="s">
        <v>50</v>
      </c>
      <c r="E4337" s="64">
        <f>SUM(E4338:E4386)</f>
        <v>33056</v>
      </c>
      <c r="F4337" s="64">
        <f>SUM(F4338:F4386)</f>
        <v>31364</v>
      </c>
      <c r="G4337" s="64">
        <f>SUM(G4338:G4386)</f>
        <v>31269.11</v>
      </c>
      <c r="H4337" s="64">
        <f>SUM(H4338:H4386)</f>
        <v>30878</v>
      </c>
      <c r="I4337" s="64">
        <f>SUM(I4338:I4386)</f>
        <v>738.3900000000001</v>
      </c>
      <c r="J4337" s="50">
        <f>ROUND(I4337/F4337*100,2)</f>
        <v>2.35</v>
      </c>
      <c r="K4337" s="64">
        <f>SUM(K4338:K4386)</f>
        <v>-1450.48</v>
      </c>
      <c r="L4337" s="64" t="e">
        <f>SUM(L4338:L4383)</f>
        <v>#DIV/0!</v>
      </c>
      <c r="M4337" s="64"/>
      <c r="N4337" s="64"/>
      <c r="O4337" s="64">
        <f t="shared" ref="O4337:V4337" si="1532">SUM(O4338:O4381)</f>
        <v>0</v>
      </c>
      <c r="P4337" s="64">
        <f t="shared" si="1532"/>
        <v>0</v>
      </c>
      <c r="Q4337" s="126">
        <f t="shared" si="1532"/>
        <v>0</v>
      </c>
      <c r="R4337" s="64">
        <f t="shared" si="1532"/>
        <v>0</v>
      </c>
      <c r="S4337" s="64">
        <f t="shared" si="1532"/>
        <v>0</v>
      </c>
      <c r="T4337" s="136">
        <f t="shared" si="1532"/>
        <v>0</v>
      </c>
      <c r="U4337" s="136">
        <f t="shared" si="1532"/>
        <v>0</v>
      </c>
      <c r="V4337" s="64">
        <f t="shared" si="1532"/>
        <v>0</v>
      </c>
      <c r="W4337" s="64"/>
      <c r="X4337" s="76"/>
    </row>
    <row r="4338" spans="1:27" s="77" customFormat="1" ht="63" x14ac:dyDescent="0.25">
      <c r="A4338" s="72" t="s">
        <v>305</v>
      </c>
      <c r="B4338" s="44" t="s">
        <v>334</v>
      </c>
      <c r="C4338" s="73" t="s">
        <v>102</v>
      </c>
      <c r="D4338" s="43" t="s">
        <v>205</v>
      </c>
      <c r="E4338" s="74"/>
      <c r="F4338" s="74"/>
      <c r="G4338" s="74"/>
      <c r="H4338" s="74"/>
      <c r="I4338" s="54"/>
      <c r="J4338" s="50"/>
      <c r="K4338" s="54"/>
      <c r="L4338" s="55"/>
      <c r="M4338" s="75"/>
      <c r="N4338" s="75"/>
      <c r="O4338" s="74"/>
      <c r="P4338" s="74"/>
      <c r="Q4338" s="57">
        <f>O4338-P4338</f>
        <v>0</v>
      </c>
      <c r="R4338" s="74"/>
      <c r="S4338" s="53">
        <f>ROUND(R4338/12*3,0)</f>
        <v>0</v>
      </c>
      <c r="T4338" s="58"/>
      <c r="U4338" s="58"/>
      <c r="V4338" s="53">
        <f>T4338-U4338</f>
        <v>0</v>
      </c>
      <c r="W4338" s="75"/>
      <c r="X4338" s="76"/>
    </row>
    <row r="4339" spans="1:27" s="77" customFormat="1" ht="15.75" x14ac:dyDescent="0.25">
      <c r="A4339" s="72" t="s">
        <v>305</v>
      </c>
      <c r="B4339" s="44" t="s">
        <v>334</v>
      </c>
      <c r="C4339" s="23" t="s">
        <v>366</v>
      </c>
      <c r="D4339" s="43" t="s">
        <v>369</v>
      </c>
      <c r="E4339" s="74"/>
      <c r="F4339" s="74"/>
      <c r="G4339" s="74"/>
      <c r="H4339" s="74"/>
      <c r="I4339" s="54"/>
      <c r="J4339" s="50"/>
      <c r="K4339" s="54"/>
      <c r="L4339" s="55"/>
      <c r="M4339" s="75"/>
      <c r="N4339" s="75"/>
      <c r="O4339" s="74"/>
      <c r="P4339" s="74"/>
      <c r="Q4339" s="57"/>
      <c r="R4339" s="74"/>
      <c r="S4339" s="53"/>
      <c r="T4339" s="58"/>
      <c r="U4339" s="58"/>
      <c r="V4339" s="53"/>
      <c r="W4339" s="75"/>
      <c r="X4339" s="76"/>
    </row>
    <row r="4340" spans="1:27" s="77" customFormat="1" ht="15.75" x14ac:dyDescent="0.25">
      <c r="A4340" s="72" t="s">
        <v>305</v>
      </c>
      <c r="B4340" s="44" t="s">
        <v>334</v>
      </c>
      <c r="C4340" s="23" t="s">
        <v>367</v>
      </c>
      <c r="D4340" s="43" t="s">
        <v>370</v>
      </c>
      <c r="E4340" s="74"/>
      <c r="F4340" s="74"/>
      <c r="G4340" s="74"/>
      <c r="H4340" s="74"/>
      <c r="I4340" s="54"/>
      <c r="J4340" s="50"/>
      <c r="K4340" s="54"/>
      <c r="L4340" s="55"/>
      <c r="M4340" s="75"/>
      <c r="N4340" s="75"/>
      <c r="O4340" s="74"/>
      <c r="P4340" s="74"/>
      <c r="Q4340" s="57"/>
      <c r="R4340" s="74"/>
      <c r="S4340" s="53"/>
      <c r="T4340" s="58"/>
      <c r="U4340" s="58"/>
      <c r="V4340" s="53"/>
      <c r="W4340" s="75"/>
      <c r="X4340" s="76"/>
    </row>
    <row r="4341" spans="1:27" s="77" customFormat="1" ht="31.5" x14ac:dyDescent="0.25">
      <c r="A4341" s="72" t="s">
        <v>305</v>
      </c>
      <c r="B4341" s="44" t="s">
        <v>334</v>
      </c>
      <c r="C4341" s="23" t="s">
        <v>368</v>
      </c>
      <c r="D4341" s="43" t="s">
        <v>371</v>
      </c>
      <c r="E4341" s="74"/>
      <c r="F4341" s="74"/>
      <c r="G4341" s="74"/>
      <c r="H4341" s="74"/>
      <c r="I4341" s="54"/>
      <c r="J4341" s="50"/>
      <c r="K4341" s="54"/>
      <c r="L4341" s="55"/>
      <c r="M4341" s="75"/>
      <c r="N4341" s="75"/>
      <c r="O4341" s="74"/>
      <c r="P4341" s="74"/>
      <c r="Q4341" s="57"/>
      <c r="R4341" s="74"/>
      <c r="S4341" s="53"/>
      <c r="T4341" s="58"/>
      <c r="U4341" s="58"/>
      <c r="V4341" s="53"/>
      <c r="W4341" s="75"/>
      <c r="X4341" s="76"/>
    </row>
    <row r="4342" spans="1:27" s="77" customFormat="1" ht="31.5" x14ac:dyDescent="0.25">
      <c r="A4342" s="72" t="s">
        <v>305</v>
      </c>
      <c r="B4342" s="44" t="s">
        <v>334</v>
      </c>
      <c r="C4342" s="79" t="s">
        <v>206</v>
      </c>
      <c r="D4342" s="43" t="s">
        <v>207</v>
      </c>
      <c r="E4342" s="74"/>
      <c r="F4342" s="74"/>
      <c r="G4342" s="74"/>
      <c r="H4342" s="74"/>
      <c r="I4342" s="119"/>
      <c r="J4342" s="55"/>
      <c r="K4342" s="119"/>
      <c r="L4342" s="55"/>
      <c r="M4342" s="75"/>
      <c r="N4342" s="75"/>
      <c r="O4342" s="74"/>
      <c r="P4342" s="74"/>
      <c r="Q4342" s="59">
        <f t="shared" ref="Q4342:Q4379" si="1533">O4342-P4342</f>
        <v>0</v>
      </c>
      <c r="R4342" s="74"/>
      <c r="S4342" s="53">
        <f t="shared" ref="S4342:S4379" si="1534">ROUND(R4342/12*3,0)</f>
        <v>0</v>
      </c>
      <c r="T4342" s="53"/>
      <c r="U4342" s="53"/>
      <c r="V4342" s="53">
        <f t="shared" ref="V4342:V4379" si="1535">T4342-U4342</f>
        <v>0</v>
      </c>
      <c r="W4342" s="75"/>
      <c r="X4342" s="76"/>
    </row>
    <row r="4343" spans="1:27" s="77" customFormat="1" ht="31.5" x14ac:dyDescent="0.25">
      <c r="A4343" s="72" t="s">
        <v>305</v>
      </c>
      <c r="B4343" s="44" t="s">
        <v>334</v>
      </c>
      <c r="C4343" s="79" t="s">
        <v>208</v>
      </c>
      <c r="D4343" s="43" t="s">
        <v>209</v>
      </c>
      <c r="E4343" s="74">
        <v>940</v>
      </c>
      <c r="F4343" s="53">
        <f>ROUND(E4343/12*7,0)</f>
        <v>548</v>
      </c>
      <c r="G4343" s="59">
        <v>1286.3900000000001</v>
      </c>
      <c r="H4343" s="99">
        <v>940</v>
      </c>
      <c r="I4343" s="119">
        <f t="shared" ref="I4343" si="1536">G4343-F4343</f>
        <v>738.3900000000001</v>
      </c>
      <c r="J4343" s="55">
        <f t="shared" ref="J4343" si="1537">ROUND(I4343/F4343*100,2)</f>
        <v>134.74</v>
      </c>
      <c r="K4343" s="54"/>
      <c r="L4343" s="55"/>
      <c r="M4343" s="75"/>
      <c r="N4343" s="75"/>
      <c r="O4343" s="74"/>
      <c r="P4343" s="74"/>
      <c r="Q4343" s="57">
        <f t="shared" si="1533"/>
        <v>0</v>
      </c>
      <c r="R4343" s="74"/>
      <c r="S4343" s="53">
        <f t="shared" si="1534"/>
        <v>0</v>
      </c>
      <c r="T4343" s="58"/>
      <c r="U4343" s="58"/>
      <c r="V4343" s="53">
        <f t="shared" si="1535"/>
        <v>0</v>
      </c>
      <c r="W4343" s="75"/>
      <c r="X4343" s="76"/>
    </row>
    <row r="4344" spans="1:27" s="77" customFormat="1" ht="15.75" x14ac:dyDescent="0.25">
      <c r="A4344" s="72" t="s">
        <v>305</v>
      </c>
      <c r="B4344" s="44" t="s">
        <v>334</v>
      </c>
      <c r="C4344" s="79" t="s">
        <v>210</v>
      </c>
      <c r="D4344" s="43" t="s">
        <v>223</v>
      </c>
      <c r="E4344" s="74"/>
      <c r="F4344" s="74"/>
      <c r="G4344" s="74"/>
      <c r="H4344" s="74"/>
      <c r="I4344" s="54"/>
      <c r="J4344" s="50"/>
      <c r="K4344" s="54"/>
      <c r="L4344" s="55"/>
      <c r="M4344" s="75"/>
      <c r="N4344" s="75"/>
      <c r="O4344" s="74"/>
      <c r="P4344" s="74"/>
      <c r="Q4344" s="57">
        <f t="shared" si="1533"/>
        <v>0</v>
      </c>
      <c r="R4344" s="74"/>
      <c r="S4344" s="53">
        <f t="shared" si="1534"/>
        <v>0</v>
      </c>
      <c r="T4344" s="58"/>
      <c r="U4344" s="58"/>
      <c r="V4344" s="53">
        <f t="shared" si="1535"/>
        <v>0</v>
      </c>
      <c r="W4344" s="75"/>
      <c r="X4344" s="76"/>
    </row>
    <row r="4345" spans="1:27" s="77" customFormat="1" ht="31.5" x14ac:dyDescent="0.25">
      <c r="A4345" s="72" t="s">
        <v>305</v>
      </c>
      <c r="B4345" s="44" t="s">
        <v>334</v>
      </c>
      <c r="C4345" s="79" t="s">
        <v>211</v>
      </c>
      <c r="D4345" s="43" t="s">
        <v>212</v>
      </c>
      <c r="E4345" s="53"/>
      <c r="F4345" s="53">
        <f>E4345/12*1</f>
        <v>0</v>
      </c>
      <c r="G4345" s="53"/>
      <c r="H4345" s="53"/>
      <c r="I4345" s="54"/>
      <c r="J4345" s="50"/>
      <c r="K4345" s="54"/>
      <c r="L4345" s="55"/>
      <c r="M4345" s="75"/>
      <c r="N4345" s="75"/>
      <c r="O4345" s="74"/>
      <c r="P4345" s="74"/>
      <c r="Q4345" s="57">
        <f t="shared" si="1533"/>
        <v>0</v>
      </c>
      <c r="R4345" s="74"/>
      <c r="S4345" s="53">
        <f t="shared" si="1534"/>
        <v>0</v>
      </c>
      <c r="T4345" s="58"/>
      <c r="U4345" s="58"/>
      <c r="V4345" s="53">
        <f t="shared" si="1535"/>
        <v>0</v>
      </c>
      <c r="W4345" s="75"/>
      <c r="X4345" s="76"/>
    </row>
    <row r="4346" spans="1:27" s="77" customFormat="1" ht="15.75" x14ac:dyDescent="0.25">
      <c r="A4346" s="72" t="s">
        <v>305</v>
      </c>
      <c r="B4346" s="44" t="s">
        <v>334</v>
      </c>
      <c r="C4346" s="79" t="s">
        <v>213</v>
      </c>
      <c r="D4346" s="43" t="s">
        <v>214</v>
      </c>
      <c r="E4346" s="74"/>
      <c r="F4346" s="74"/>
      <c r="G4346" s="74"/>
      <c r="H4346" s="74"/>
      <c r="I4346" s="54"/>
      <c r="J4346" s="50"/>
      <c r="K4346" s="54"/>
      <c r="L4346" s="55"/>
      <c r="M4346" s="75"/>
      <c r="N4346" s="75"/>
      <c r="O4346" s="74"/>
      <c r="P4346" s="74"/>
      <c r="Q4346" s="57">
        <f t="shared" si="1533"/>
        <v>0</v>
      </c>
      <c r="R4346" s="74"/>
      <c r="S4346" s="53">
        <f t="shared" si="1534"/>
        <v>0</v>
      </c>
      <c r="T4346" s="58"/>
      <c r="U4346" s="58"/>
      <c r="V4346" s="53">
        <f t="shared" si="1535"/>
        <v>0</v>
      </c>
      <c r="W4346" s="75"/>
      <c r="X4346" s="76"/>
    </row>
    <row r="4347" spans="1:27" s="77" customFormat="1" ht="31.5" x14ac:dyDescent="0.25">
      <c r="A4347" s="72" t="s">
        <v>305</v>
      </c>
      <c r="B4347" s="44" t="s">
        <v>334</v>
      </c>
      <c r="C4347" s="79" t="s">
        <v>215</v>
      </c>
      <c r="D4347" s="43" t="s">
        <v>216</v>
      </c>
      <c r="E4347" s="53"/>
      <c r="F4347" s="53">
        <f t="shared" ref="F4347:F4352" si="1538">E4347/12*1</f>
        <v>0</v>
      </c>
      <c r="G4347" s="53"/>
      <c r="H4347" s="53"/>
      <c r="I4347" s="54"/>
      <c r="J4347" s="50"/>
      <c r="K4347" s="54"/>
      <c r="L4347" s="55"/>
      <c r="M4347" s="75"/>
      <c r="N4347" s="75"/>
      <c r="O4347" s="74"/>
      <c r="P4347" s="74"/>
      <c r="Q4347" s="57">
        <f t="shared" si="1533"/>
        <v>0</v>
      </c>
      <c r="R4347" s="74"/>
      <c r="S4347" s="53">
        <f t="shared" si="1534"/>
        <v>0</v>
      </c>
      <c r="T4347" s="58"/>
      <c r="U4347" s="58"/>
      <c r="V4347" s="53">
        <f t="shared" si="1535"/>
        <v>0</v>
      </c>
      <c r="W4347" s="75"/>
      <c r="X4347" s="76"/>
      <c r="Y4347" s="177"/>
      <c r="Z4347" s="177"/>
      <c r="AA4347" s="177"/>
    </row>
    <row r="4348" spans="1:27" s="77" customFormat="1" ht="31.5" x14ac:dyDescent="0.25">
      <c r="A4348" s="72" t="s">
        <v>305</v>
      </c>
      <c r="B4348" s="44" t="s">
        <v>334</v>
      </c>
      <c r="C4348" s="79" t="s">
        <v>217</v>
      </c>
      <c r="D4348" s="43" t="s">
        <v>218</v>
      </c>
      <c r="E4348" s="53"/>
      <c r="F4348" s="53">
        <f t="shared" si="1538"/>
        <v>0</v>
      </c>
      <c r="G4348" s="53"/>
      <c r="H4348" s="53"/>
      <c r="I4348" s="54"/>
      <c r="J4348" s="50"/>
      <c r="K4348" s="54"/>
      <c r="L4348" s="55"/>
      <c r="M4348" s="75"/>
      <c r="N4348" s="75"/>
      <c r="O4348" s="74"/>
      <c r="P4348" s="74"/>
      <c r="Q4348" s="57">
        <f t="shared" si="1533"/>
        <v>0</v>
      </c>
      <c r="R4348" s="74"/>
      <c r="S4348" s="53">
        <f t="shared" si="1534"/>
        <v>0</v>
      </c>
      <c r="T4348" s="58"/>
      <c r="U4348" s="58"/>
      <c r="V4348" s="53">
        <f t="shared" si="1535"/>
        <v>0</v>
      </c>
      <c r="W4348" s="75"/>
      <c r="X4348" s="76"/>
    </row>
    <row r="4349" spans="1:27" s="77" customFormat="1" ht="31.5" x14ac:dyDescent="0.25">
      <c r="A4349" s="72" t="s">
        <v>305</v>
      </c>
      <c r="B4349" s="44" t="s">
        <v>334</v>
      </c>
      <c r="C4349" s="79" t="s">
        <v>219</v>
      </c>
      <c r="D4349" s="43" t="s">
        <v>220</v>
      </c>
      <c r="E4349" s="53"/>
      <c r="F4349" s="53">
        <f t="shared" si="1538"/>
        <v>0</v>
      </c>
      <c r="G4349" s="53"/>
      <c r="H4349" s="53"/>
      <c r="I4349" s="54"/>
      <c r="J4349" s="50"/>
      <c r="K4349" s="54"/>
      <c r="L4349" s="55"/>
      <c r="M4349" s="75"/>
      <c r="N4349" s="75"/>
      <c r="O4349" s="74"/>
      <c r="P4349" s="74"/>
      <c r="Q4349" s="57">
        <f t="shared" si="1533"/>
        <v>0</v>
      </c>
      <c r="R4349" s="74"/>
      <c r="S4349" s="53">
        <f t="shared" si="1534"/>
        <v>0</v>
      </c>
      <c r="T4349" s="58"/>
      <c r="U4349" s="58"/>
      <c r="V4349" s="53">
        <f t="shared" si="1535"/>
        <v>0</v>
      </c>
      <c r="W4349" s="75"/>
      <c r="X4349" s="76"/>
    </row>
    <row r="4350" spans="1:27" s="77" customFormat="1" ht="31.5" x14ac:dyDescent="0.25">
      <c r="A4350" s="72" t="s">
        <v>305</v>
      </c>
      <c r="B4350" s="44" t="s">
        <v>334</v>
      </c>
      <c r="C4350" s="79" t="s">
        <v>221</v>
      </c>
      <c r="D4350" s="43" t="s">
        <v>224</v>
      </c>
      <c r="E4350" s="53"/>
      <c r="F4350" s="53">
        <f t="shared" si="1538"/>
        <v>0</v>
      </c>
      <c r="G4350" s="53"/>
      <c r="H4350" s="53"/>
      <c r="I4350" s="54"/>
      <c r="J4350" s="50"/>
      <c r="K4350" s="54"/>
      <c r="L4350" s="55"/>
      <c r="M4350" s="75"/>
      <c r="N4350" s="75"/>
      <c r="O4350" s="74"/>
      <c r="P4350" s="74"/>
      <c r="Q4350" s="57">
        <f t="shared" si="1533"/>
        <v>0</v>
      </c>
      <c r="R4350" s="74"/>
      <c r="S4350" s="53">
        <f t="shared" si="1534"/>
        <v>0</v>
      </c>
      <c r="T4350" s="58"/>
      <c r="U4350" s="58"/>
      <c r="V4350" s="53">
        <f t="shared" si="1535"/>
        <v>0</v>
      </c>
      <c r="W4350" s="75"/>
      <c r="X4350" s="76"/>
    </row>
    <row r="4351" spans="1:27" s="77" customFormat="1" ht="31.5" x14ac:dyDescent="0.25">
      <c r="A4351" s="72" t="s">
        <v>305</v>
      </c>
      <c r="B4351" s="44" t="s">
        <v>334</v>
      </c>
      <c r="C4351" s="79" t="s">
        <v>222</v>
      </c>
      <c r="D4351" s="43" t="s">
        <v>225</v>
      </c>
      <c r="E4351" s="53"/>
      <c r="F4351" s="53">
        <f t="shared" si="1538"/>
        <v>0</v>
      </c>
      <c r="G4351" s="53"/>
      <c r="H4351" s="53"/>
      <c r="I4351" s="54"/>
      <c r="J4351" s="50"/>
      <c r="K4351" s="54"/>
      <c r="L4351" s="55"/>
      <c r="M4351" s="75"/>
      <c r="N4351" s="75"/>
      <c r="O4351" s="74"/>
      <c r="P4351" s="74"/>
      <c r="Q4351" s="57">
        <f t="shared" si="1533"/>
        <v>0</v>
      </c>
      <c r="R4351" s="74"/>
      <c r="S4351" s="53">
        <f t="shared" si="1534"/>
        <v>0</v>
      </c>
      <c r="T4351" s="58"/>
      <c r="U4351" s="58"/>
      <c r="V4351" s="53">
        <f t="shared" si="1535"/>
        <v>0</v>
      </c>
      <c r="W4351" s="75"/>
      <c r="X4351" s="76"/>
    </row>
    <row r="4352" spans="1:27" s="77" customFormat="1" ht="31.5" x14ac:dyDescent="0.25">
      <c r="A4352" s="72" t="s">
        <v>305</v>
      </c>
      <c r="B4352" s="44" t="s">
        <v>334</v>
      </c>
      <c r="C4352" s="79" t="s">
        <v>277</v>
      </c>
      <c r="D4352" s="43" t="s">
        <v>278</v>
      </c>
      <c r="E4352" s="53"/>
      <c r="F4352" s="53">
        <f t="shared" si="1538"/>
        <v>0</v>
      </c>
      <c r="G4352" s="53"/>
      <c r="H4352" s="53"/>
      <c r="I4352" s="54"/>
      <c r="J4352" s="50"/>
      <c r="K4352" s="54"/>
      <c r="L4352" s="55"/>
      <c r="M4352" s="75"/>
      <c r="N4352" s="75"/>
      <c r="O4352" s="74"/>
      <c r="P4352" s="74"/>
      <c r="Q4352" s="57">
        <f t="shared" si="1533"/>
        <v>0</v>
      </c>
      <c r="R4352" s="74"/>
      <c r="S4352" s="53">
        <f t="shared" si="1534"/>
        <v>0</v>
      </c>
      <c r="T4352" s="58"/>
      <c r="U4352" s="58"/>
      <c r="V4352" s="53">
        <f t="shared" si="1535"/>
        <v>0</v>
      </c>
      <c r="W4352" s="75"/>
      <c r="X4352" s="76"/>
    </row>
    <row r="4353" spans="1:24" s="77" customFormat="1" ht="15.75" x14ac:dyDescent="0.25">
      <c r="A4353" s="72" t="s">
        <v>305</v>
      </c>
      <c r="B4353" s="44" t="s">
        <v>334</v>
      </c>
      <c r="C4353" s="79" t="s">
        <v>226</v>
      </c>
      <c r="D4353" s="38" t="s">
        <v>405</v>
      </c>
      <c r="E4353" s="53">
        <v>329</v>
      </c>
      <c r="F4353" s="53">
        <f>E4353</f>
        <v>329</v>
      </c>
      <c r="G4353" s="59">
        <v>946.2</v>
      </c>
      <c r="H4353" s="99">
        <v>901</v>
      </c>
      <c r="I4353" s="119"/>
      <c r="J4353" s="55"/>
      <c r="K4353" s="54"/>
      <c r="L4353" s="55"/>
      <c r="M4353" s="75"/>
      <c r="N4353" s="75"/>
      <c r="O4353" s="74"/>
      <c r="P4353" s="74"/>
      <c r="Q4353" s="57">
        <f t="shared" si="1533"/>
        <v>0</v>
      </c>
      <c r="R4353" s="74"/>
      <c r="S4353" s="53">
        <f t="shared" si="1534"/>
        <v>0</v>
      </c>
      <c r="T4353" s="58"/>
      <c r="U4353" s="58"/>
      <c r="V4353" s="53">
        <f t="shared" si="1535"/>
        <v>0</v>
      </c>
      <c r="W4353" s="75"/>
      <c r="X4353" s="76"/>
    </row>
    <row r="4354" spans="1:24" s="77" customFormat="1" ht="31.5" x14ac:dyDescent="0.25">
      <c r="A4354" s="72" t="s">
        <v>305</v>
      </c>
      <c r="B4354" s="44" t="s">
        <v>334</v>
      </c>
      <c r="C4354" s="79" t="s">
        <v>227</v>
      </c>
      <c r="D4354" s="43" t="s">
        <v>228</v>
      </c>
      <c r="E4354" s="53"/>
      <c r="F4354" s="53">
        <f t="shared" ref="F4354:F4361" si="1539">E4354/12*1</f>
        <v>0</v>
      </c>
      <c r="G4354" s="53"/>
      <c r="H4354" s="53"/>
      <c r="I4354" s="54"/>
      <c r="J4354" s="50"/>
      <c r="K4354" s="54"/>
      <c r="L4354" s="55"/>
      <c r="M4354" s="75"/>
      <c r="N4354" s="75"/>
      <c r="O4354" s="74"/>
      <c r="P4354" s="74"/>
      <c r="Q4354" s="57">
        <f t="shared" si="1533"/>
        <v>0</v>
      </c>
      <c r="R4354" s="74"/>
      <c r="S4354" s="53">
        <f t="shared" si="1534"/>
        <v>0</v>
      </c>
      <c r="T4354" s="58"/>
      <c r="U4354" s="58"/>
      <c r="V4354" s="53">
        <f t="shared" si="1535"/>
        <v>0</v>
      </c>
      <c r="W4354" s="75"/>
      <c r="X4354" s="76"/>
    </row>
    <row r="4355" spans="1:24" s="77" customFormat="1" ht="15.75" x14ac:dyDescent="0.25">
      <c r="A4355" s="72" t="s">
        <v>305</v>
      </c>
      <c r="B4355" s="44" t="s">
        <v>334</v>
      </c>
      <c r="C4355" s="79" t="s">
        <v>229</v>
      </c>
      <c r="D4355" s="43" t="s">
        <v>230</v>
      </c>
      <c r="E4355" s="53"/>
      <c r="F4355" s="53">
        <f t="shared" si="1539"/>
        <v>0</v>
      </c>
      <c r="G4355" s="53"/>
      <c r="H4355" s="53"/>
      <c r="I4355" s="54"/>
      <c r="J4355" s="50"/>
      <c r="K4355" s="54"/>
      <c r="L4355" s="55"/>
      <c r="M4355" s="75"/>
      <c r="N4355" s="75"/>
      <c r="O4355" s="74"/>
      <c r="P4355" s="74"/>
      <c r="Q4355" s="57">
        <f t="shared" si="1533"/>
        <v>0</v>
      </c>
      <c r="R4355" s="74"/>
      <c r="S4355" s="53">
        <f t="shared" si="1534"/>
        <v>0</v>
      </c>
      <c r="T4355" s="58"/>
      <c r="U4355" s="58"/>
      <c r="V4355" s="53">
        <f t="shared" si="1535"/>
        <v>0</v>
      </c>
      <c r="W4355" s="75"/>
      <c r="X4355" s="76"/>
    </row>
    <row r="4356" spans="1:24" s="77" customFormat="1" ht="15.75" x14ac:dyDescent="0.25">
      <c r="A4356" s="72" t="s">
        <v>305</v>
      </c>
      <c r="B4356" s="44" t="s">
        <v>334</v>
      </c>
      <c r="C4356" s="37" t="s">
        <v>376</v>
      </c>
      <c r="D4356" s="43" t="s">
        <v>358</v>
      </c>
      <c r="E4356" s="53"/>
      <c r="F4356" s="53">
        <f t="shared" si="1539"/>
        <v>0</v>
      </c>
      <c r="G4356" s="53"/>
      <c r="H4356" s="53"/>
      <c r="I4356" s="54"/>
      <c r="J4356" s="50"/>
      <c r="K4356" s="54"/>
      <c r="L4356" s="55"/>
      <c r="M4356" s="75"/>
      <c r="N4356" s="75"/>
      <c r="O4356" s="74"/>
      <c r="P4356" s="74"/>
      <c r="Q4356" s="57">
        <f t="shared" si="1533"/>
        <v>0</v>
      </c>
      <c r="R4356" s="74"/>
      <c r="S4356" s="53">
        <f t="shared" si="1534"/>
        <v>0</v>
      </c>
      <c r="T4356" s="58"/>
      <c r="U4356" s="58"/>
      <c r="V4356" s="53">
        <f t="shared" si="1535"/>
        <v>0</v>
      </c>
      <c r="W4356" s="75"/>
      <c r="X4356" s="76"/>
    </row>
    <row r="4357" spans="1:24" s="77" customFormat="1" ht="15.75" x14ac:dyDescent="0.25">
      <c r="A4357" s="72" t="s">
        <v>305</v>
      </c>
      <c r="B4357" s="44" t="s">
        <v>334</v>
      </c>
      <c r="C4357" s="79" t="s">
        <v>231</v>
      </c>
      <c r="D4357" s="43" t="s">
        <v>232</v>
      </c>
      <c r="E4357" s="53"/>
      <c r="F4357" s="53">
        <f t="shared" si="1539"/>
        <v>0</v>
      </c>
      <c r="G4357" s="53"/>
      <c r="H4357" s="53"/>
      <c r="I4357" s="54"/>
      <c r="J4357" s="50"/>
      <c r="K4357" s="54"/>
      <c r="L4357" s="55"/>
      <c r="M4357" s="75"/>
      <c r="N4357" s="75"/>
      <c r="O4357" s="74"/>
      <c r="P4357" s="74"/>
      <c r="Q4357" s="57">
        <f t="shared" si="1533"/>
        <v>0</v>
      </c>
      <c r="R4357" s="74"/>
      <c r="S4357" s="53">
        <f t="shared" si="1534"/>
        <v>0</v>
      </c>
      <c r="T4357" s="58"/>
      <c r="U4357" s="58"/>
      <c r="V4357" s="53">
        <f t="shared" si="1535"/>
        <v>0</v>
      </c>
      <c r="W4357" s="75"/>
      <c r="X4357" s="76"/>
    </row>
    <row r="4358" spans="1:24" s="77" customFormat="1" ht="15.75" x14ac:dyDescent="0.25">
      <c r="A4358" s="72" t="s">
        <v>305</v>
      </c>
      <c r="B4358" s="44" t="s">
        <v>334</v>
      </c>
      <c r="C4358" s="79" t="s">
        <v>233</v>
      </c>
      <c r="D4358" s="43" t="s">
        <v>234</v>
      </c>
      <c r="E4358" s="53"/>
      <c r="F4358" s="53">
        <f t="shared" si="1539"/>
        <v>0</v>
      </c>
      <c r="G4358" s="53"/>
      <c r="H4358" s="53"/>
      <c r="I4358" s="54"/>
      <c r="J4358" s="50"/>
      <c r="K4358" s="54"/>
      <c r="L4358" s="55"/>
      <c r="M4358" s="75"/>
      <c r="N4358" s="75"/>
      <c r="O4358" s="74"/>
      <c r="P4358" s="74"/>
      <c r="Q4358" s="57">
        <f t="shared" si="1533"/>
        <v>0</v>
      </c>
      <c r="R4358" s="74"/>
      <c r="S4358" s="53">
        <f t="shared" si="1534"/>
        <v>0</v>
      </c>
      <c r="T4358" s="58"/>
      <c r="U4358" s="58"/>
      <c r="V4358" s="53">
        <f t="shared" si="1535"/>
        <v>0</v>
      </c>
      <c r="W4358" s="75"/>
      <c r="X4358" s="76"/>
    </row>
    <row r="4359" spans="1:24" s="77" customFormat="1" ht="31.5" x14ac:dyDescent="0.25">
      <c r="A4359" s="72" t="s">
        <v>305</v>
      </c>
      <c r="B4359" s="44" t="s">
        <v>334</v>
      </c>
      <c r="C4359" s="79" t="s">
        <v>235</v>
      </c>
      <c r="D4359" s="43" t="s">
        <v>236</v>
      </c>
      <c r="E4359" s="53"/>
      <c r="F4359" s="53">
        <f t="shared" si="1539"/>
        <v>0</v>
      </c>
      <c r="G4359" s="53"/>
      <c r="H4359" s="53"/>
      <c r="I4359" s="54"/>
      <c r="J4359" s="50"/>
      <c r="K4359" s="54"/>
      <c r="L4359" s="55"/>
      <c r="M4359" s="75"/>
      <c r="N4359" s="75"/>
      <c r="O4359" s="74"/>
      <c r="P4359" s="74"/>
      <c r="Q4359" s="57">
        <f t="shared" si="1533"/>
        <v>0</v>
      </c>
      <c r="R4359" s="74"/>
      <c r="S4359" s="53">
        <f t="shared" si="1534"/>
        <v>0</v>
      </c>
      <c r="T4359" s="58"/>
      <c r="U4359" s="58"/>
      <c r="V4359" s="53">
        <f t="shared" si="1535"/>
        <v>0</v>
      </c>
      <c r="W4359" s="75"/>
      <c r="X4359" s="76"/>
    </row>
    <row r="4360" spans="1:24" s="77" customFormat="1" ht="31.5" x14ac:dyDescent="0.25">
      <c r="A4360" s="72" t="s">
        <v>305</v>
      </c>
      <c r="B4360" s="44" t="s">
        <v>334</v>
      </c>
      <c r="C4360" s="79" t="s">
        <v>237</v>
      </c>
      <c r="D4360" s="43" t="s">
        <v>238</v>
      </c>
      <c r="E4360" s="53"/>
      <c r="F4360" s="53">
        <f t="shared" si="1539"/>
        <v>0</v>
      </c>
      <c r="G4360" s="53"/>
      <c r="H4360" s="53"/>
      <c r="I4360" s="54"/>
      <c r="J4360" s="50"/>
      <c r="K4360" s="54"/>
      <c r="L4360" s="55"/>
      <c r="M4360" s="75"/>
      <c r="N4360" s="75"/>
      <c r="O4360" s="74"/>
      <c r="P4360" s="74"/>
      <c r="Q4360" s="57">
        <f t="shared" si="1533"/>
        <v>0</v>
      </c>
      <c r="R4360" s="74"/>
      <c r="S4360" s="53">
        <f t="shared" si="1534"/>
        <v>0</v>
      </c>
      <c r="T4360" s="58"/>
      <c r="U4360" s="58"/>
      <c r="V4360" s="53">
        <f t="shared" si="1535"/>
        <v>0</v>
      </c>
      <c r="W4360" s="75"/>
      <c r="X4360" s="76"/>
    </row>
    <row r="4361" spans="1:24" s="77" customFormat="1" ht="15.75" x14ac:dyDescent="0.25">
      <c r="A4361" s="72" t="s">
        <v>305</v>
      </c>
      <c r="B4361" s="44" t="s">
        <v>334</v>
      </c>
      <c r="C4361" s="79" t="s">
        <v>239</v>
      </c>
      <c r="D4361" s="43" t="s">
        <v>243</v>
      </c>
      <c r="E4361" s="53"/>
      <c r="F4361" s="53">
        <f t="shared" si="1539"/>
        <v>0</v>
      </c>
      <c r="G4361" s="53"/>
      <c r="H4361" s="53"/>
      <c r="I4361" s="54"/>
      <c r="J4361" s="50"/>
      <c r="K4361" s="54"/>
      <c r="L4361" s="55"/>
      <c r="M4361" s="75"/>
      <c r="N4361" s="75"/>
      <c r="O4361" s="74"/>
      <c r="P4361" s="74"/>
      <c r="Q4361" s="57">
        <f t="shared" si="1533"/>
        <v>0</v>
      </c>
      <c r="R4361" s="74"/>
      <c r="S4361" s="53">
        <f t="shared" si="1534"/>
        <v>0</v>
      </c>
      <c r="T4361" s="58"/>
      <c r="U4361" s="58"/>
      <c r="V4361" s="53">
        <f t="shared" si="1535"/>
        <v>0</v>
      </c>
      <c r="W4361" s="75"/>
      <c r="X4361" s="76"/>
    </row>
    <row r="4362" spans="1:24" s="77" customFormat="1" ht="15.75" x14ac:dyDescent="0.25">
      <c r="A4362" s="72" t="s">
        <v>305</v>
      </c>
      <c r="B4362" s="44" t="s">
        <v>334</v>
      </c>
      <c r="C4362" s="79" t="s">
        <v>240</v>
      </c>
      <c r="D4362" s="43" t="s">
        <v>244</v>
      </c>
      <c r="E4362" s="53"/>
      <c r="F4362" s="53"/>
      <c r="G4362" s="53"/>
      <c r="H4362" s="53"/>
      <c r="I4362" s="119">
        <f>G4362-F4362</f>
        <v>0</v>
      </c>
      <c r="J4362" s="55" t="e">
        <f>ROUND(I4362/F4362*100,2)</f>
        <v>#DIV/0!</v>
      </c>
      <c r="K4362" s="54">
        <f>G4362-F4362</f>
        <v>0</v>
      </c>
      <c r="L4362" s="55" t="e">
        <f>ROUND(K4362*100/-F4362,2)</f>
        <v>#DIV/0!</v>
      </c>
      <c r="M4362" s="75"/>
      <c r="N4362" s="75"/>
      <c r="O4362" s="74"/>
      <c r="P4362" s="74"/>
      <c r="Q4362" s="57">
        <f t="shared" si="1533"/>
        <v>0</v>
      </c>
      <c r="R4362" s="74"/>
      <c r="S4362" s="53">
        <f t="shared" si="1534"/>
        <v>0</v>
      </c>
      <c r="T4362" s="58"/>
      <c r="U4362" s="58"/>
      <c r="V4362" s="53">
        <f t="shared" si="1535"/>
        <v>0</v>
      </c>
      <c r="W4362" s="75"/>
      <c r="X4362" s="76"/>
    </row>
    <row r="4363" spans="1:24" s="77" customFormat="1" ht="15.75" x14ac:dyDescent="0.25">
      <c r="A4363" s="72" t="s">
        <v>305</v>
      </c>
      <c r="B4363" s="44" t="s">
        <v>334</v>
      </c>
      <c r="C4363" s="79" t="s">
        <v>241</v>
      </c>
      <c r="D4363" s="43" t="s">
        <v>242</v>
      </c>
      <c r="E4363" s="53"/>
      <c r="F4363" s="53">
        <f t="shared" ref="F4363:F4378" si="1540">E4363/12*1</f>
        <v>0</v>
      </c>
      <c r="G4363" s="53"/>
      <c r="H4363" s="53"/>
      <c r="I4363" s="54"/>
      <c r="J4363" s="50"/>
      <c r="K4363" s="54"/>
      <c r="L4363" s="55"/>
      <c r="M4363" s="75"/>
      <c r="N4363" s="75"/>
      <c r="O4363" s="74"/>
      <c r="P4363" s="74"/>
      <c r="Q4363" s="57">
        <f t="shared" si="1533"/>
        <v>0</v>
      </c>
      <c r="R4363" s="74"/>
      <c r="S4363" s="53">
        <f t="shared" si="1534"/>
        <v>0</v>
      </c>
      <c r="T4363" s="58"/>
      <c r="U4363" s="58"/>
      <c r="V4363" s="53">
        <f t="shared" si="1535"/>
        <v>0</v>
      </c>
      <c r="W4363" s="75"/>
      <c r="X4363" s="76"/>
    </row>
    <row r="4364" spans="1:24" s="77" customFormat="1" ht="31.5" x14ac:dyDescent="0.25">
      <c r="A4364" s="72" t="s">
        <v>305</v>
      </c>
      <c r="B4364" s="44" t="s">
        <v>334</v>
      </c>
      <c r="C4364" s="79" t="s">
        <v>245</v>
      </c>
      <c r="D4364" s="43" t="s">
        <v>246</v>
      </c>
      <c r="E4364" s="53"/>
      <c r="F4364" s="53">
        <f t="shared" si="1540"/>
        <v>0</v>
      </c>
      <c r="G4364" s="53"/>
      <c r="H4364" s="53"/>
      <c r="I4364" s="54"/>
      <c r="J4364" s="50"/>
      <c r="K4364" s="54"/>
      <c r="L4364" s="55"/>
      <c r="M4364" s="75"/>
      <c r="N4364" s="75"/>
      <c r="O4364" s="74"/>
      <c r="P4364" s="74"/>
      <c r="Q4364" s="57">
        <f t="shared" si="1533"/>
        <v>0</v>
      </c>
      <c r="R4364" s="74"/>
      <c r="S4364" s="53">
        <f t="shared" si="1534"/>
        <v>0</v>
      </c>
      <c r="T4364" s="58"/>
      <c r="U4364" s="58"/>
      <c r="V4364" s="53">
        <f t="shared" si="1535"/>
        <v>0</v>
      </c>
      <c r="W4364" s="75"/>
      <c r="X4364" s="76"/>
    </row>
    <row r="4365" spans="1:24" s="77" customFormat="1" ht="15.75" x14ac:dyDescent="0.25">
      <c r="A4365" s="72" t="s">
        <v>305</v>
      </c>
      <c r="B4365" s="44" t="s">
        <v>334</v>
      </c>
      <c r="C4365" s="79" t="s">
        <v>247</v>
      </c>
      <c r="D4365" s="43" t="s">
        <v>248</v>
      </c>
      <c r="E4365" s="53"/>
      <c r="F4365" s="53">
        <f t="shared" si="1540"/>
        <v>0</v>
      </c>
      <c r="G4365" s="53"/>
      <c r="H4365" s="53"/>
      <c r="I4365" s="54"/>
      <c r="J4365" s="50"/>
      <c r="K4365" s="54"/>
      <c r="L4365" s="55"/>
      <c r="M4365" s="75"/>
      <c r="N4365" s="75"/>
      <c r="O4365" s="74"/>
      <c r="P4365" s="74"/>
      <c r="Q4365" s="57">
        <f t="shared" si="1533"/>
        <v>0</v>
      </c>
      <c r="R4365" s="74"/>
      <c r="S4365" s="53">
        <f t="shared" si="1534"/>
        <v>0</v>
      </c>
      <c r="T4365" s="58"/>
      <c r="U4365" s="58"/>
      <c r="V4365" s="53">
        <f t="shared" si="1535"/>
        <v>0</v>
      </c>
      <c r="W4365" s="75"/>
      <c r="X4365" s="76"/>
    </row>
    <row r="4366" spans="1:24" s="77" customFormat="1" ht="31.5" x14ac:dyDescent="0.25">
      <c r="A4366" s="72" t="s">
        <v>305</v>
      </c>
      <c r="B4366" s="44" t="s">
        <v>334</v>
      </c>
      <c r="C4366" s="79" t="s">
        <v>249</v>
      </c>
      <c r="D4366" s="43" t="s">
        <v>250</v>
      </c>
      <c r="E4366" s="53"/>
      <c r="F4366" s="53">
        <f t="shared" si="1540"/>
        <v>0</v>
      </c>
      <c r="G4366" s="53"/>
      <c r="H4366" s="53"/>
      <c r="I4366" s="54"/>
      <c r="J4366" s="50"/>
      <c r="K4366" s="54"/>
      <c r="L4366" s="55"/>
      <c r="M4366" s="75"/>
      <c r="N4366" s="75"/>
      <c r="O4366" s="74"/>
      <c r="P4366" s="74"/>
      <c r="Q4366" s="57">
        <f t="shared" si="1533"/>
        <v>0</v>
      </c>
      <c r="R4366" s="74"/>
      <c r="S4366" s="53">
        <f t="shared" si="1534"/>
        <v>0</v>
      </c>
      <c r="T4366" s="58"/>
      <c r="U4366" s="58"/>
      <c r="V4366" s="53">
        <f t="shared" si="1535"/>
        <v>0</v>
      </c>
      <c r="W4366" s="75"/>
      <c r="X4366" s="76"/>
    </row>
    <row r="4367" spans="1:24" s="77" customFormat="1" ht="15.75" x14ac:dyDescent="0.25">
      <c r="A4367" s="72" t="s">
        <v>305</v>
      </c>
      <c r="B4367" s="44" t="s">
        <v>334</v>
      </c>
      <c r="C4367" s="79" t="s">
        <v>251</v>
      </c>
      <c r="D4367" s="43" t="s">
        <v>260</v>
      </c>
      <c r="E4367" s="53"/>
      <c r="F4367" s="53">
        <f t="shared" si="1540"/>
        <v>0</v>
      </c>
      <c r="G4367" s="53"/>
      <c r="H4367" s="53"/>
      <c r="I4367" s="54"/>
      <c r="J4367" s="50"/>
      <c r="K4367" s="54"/>
      <c r="L4367" s="55"/>
      <c r="M4367" s="75"/>
      <c r="N4367" s="75"/>
      <c r="O4367" s="74"/>
      <c r="P4367" s="74"/>
      <c r="Q4367" s="57">
        <f t="shared" si="1533"/>
        <v>0</v>
      </c>
      <c r="R4367" s="74"/>
      <c r="S4367" s="53">
        <f t="shared" si="1534"/>
        <v>0</v>
      </c>
      <c r="T4367" s="58"/>
      <c r="U4367" s="58"/>
      <c r="V4367" s="53">
        <f t="shared" si="1535"/>
        <v>0</v>
      </c>
      <c r="W4367" s="75"/>
      <c r="X4367" s="76"/>
    </row>
    <row r="4368" spans="1:24" s="77" customFormat="1" ht="15.75" x14ac:dyDescent="0.25">
      <c r="A4368" s="72" t="s">
        <v>305</v>
      </c>
      <c r="B4368" s="44" t="s">
        <v>334</v>
      </c>
      <c r="C4368" s="79" t="s">
        <v>252</v>
      </c>
      <c r="D4368" s="43" t="s">
        <v>253</v>
      </c>
      <c r="E4368" s="53"/>
      <c r="F4368" s="53">
        <f t="shared" si="1540"/>
        <v>0</v>
      </c>
      <c r="G4368" s="53"/>
      <c r="H4368" s="53"/>
      <c r="I4368" s="54"/>
      <c r="J4368" s="50"/>
      <c r="K4368" s="54"/>
      <c r="L4368" s="55"/>
      <c r="M4368" s="75"/>
      <c r="N4368" s="75"/>
      <c r="O4368" s="74"/>
      <c r="P4368" s="74"/>
      <c r="Q4368" s="57">
        <f t="shared" si="1533"/>
        <v>0</v>
      </c>
      <c r="R4368" s="74"/>
      <c r="S4368" s="53">
        <f t="shared" si="1534"/>
        <v>0</v>
      </c>
      <c r="T4368" s="58"/>
      <c r="U4368" s="58"/>
      <c r="V4368" s="53">
        <f t="shared" si="1535"/>
        <v>0</v>
      </c>
      <c r="W4368" s="75"/>
      <c r="X4368" s="76"/>
    </row>
    <row r="4369" spans="1:24" s="77" customFormat="1" ht="15.75" x14ac:dyDescent="0.25">
      <c r="A4369" s="72" t="s">
        <v>305</v>
      </c>
      <c r="B4369" s="44" t="s">
        <v>334</v>
      </c>
      <c r="C4369" s="79" t="s">
        <v>254</v>
      </c>
      <c r="D4369" s="43" t="s">
        <v>255</v>
      </c>
      <c r="E4369" s="53"/>
      <c r="F4369" s="53">
        <f t="shared" si="1540"/>
        <v>0</v>
      </c>
      <c r="G4369" s="53"/>
      <c r="H4369" s="53"/>
      <c r="I4369" s="54"/>
      <c r="J4369" s="50"/>
      <c r="K4369" s="54"/>
      <c r="L4369" s="55"/>
      <c r="M4369" s="75"/>
      <c r="N4369" s="75"/>
      <c r="O4369" s="74"/>
      <c r="P4369" s="74"/>
      <c r="Q4369" s="57">
        <f t="shared" si="1533"/>
        <v>0</v>
      </c>
      <c r="R4369" s="74"/>
      <c r="S4369" s="53">
        <f t="shared" si="1534"/>
        <v>0</v>
      </c>
      <c r="T4369" s="58"/>
      <c r="U4369" s="58"/>
      <c r="V4369" s="53">
        <f t="shared" si="1535"/>
        <v>0</v>
      </c>
      <c r="W4369" s="75"/>
      <c r="X4369" s="76"/>
    </row>
    <row r="4370" spans="1:24" s="77" customFormat="1" ht="15.75" x14ac:dyDescent="0.25">
      <c r="A4370" s="72" t="s">
        <v>305</v>
      </c>
      <c r="B4370" s="44" t="s">
        <v>334</v>
      </c>
      <c r="C4370" s="79" t="s">
        <v>256</v>
      </c>
      <c r="D4370" s="43" t="s">
        <v>257</v>
      </c>
      <c r="E4370" s="53"/>
      <c r="F4370" s="53">
        <f t="shared" si="1540"/>
        <v>0</v>
      </c>
      <c r="G4370" s="53"/>
      <c r="H4370" s="53"/>
      <c r="I4370" s="54"/>
      <c r="J4370" s="50"/>
      <c r="K4370" s="54"/>
      <c r="L4370" s="55"/>
      <c r="M4370" s="75"/>
      <c r="N4370" s="75"/>
      <c r="O4370" s="74"/>
      <c r="P4370" s="74"/>
      <c r="Q4370" s="57">
        <f t="shared" si="1533"/>
        <v>0</v>
      </c>
      <c r="R4370" s="74"/>
      <c r="S4370" s="53">
        <f t="shared" si="1534"/>
        <v>0</v>
      </c>
      <c r="T4370" s="58"/>
      <c r="U4370" s="58"/>
      <c r="V4370" s="53">
        <f t="shared" si="1535"/>
        <v>0</v>
      </c>
      <c r="W4370" s="75"/>
      <c r="X4370" s="76"/>
    </row>
    <row r="4371" spans="1:24" s="77" customFormat="1" ht="31.5" x14ac:dyDescent="0.25">
      <c r="A4371" s="72" t="s">
        <v>305</v>
      </c>
      <c r="B4371" s="44" t="s">
        <v>334</v>
      </c>
      <c r="C4371" s="79" t="s">
        <v>258</v>
      </c>
      <c r="D4371" s="43" t="s">
        <v>259</v>
      </c>
      <c r="E4371" s="53"/>
      <c r="F4371" s="53">
        <f t="shared" si="1540"/>
        <v>0</v>
      </c>
      <c r="G4371" s="53"/>
      <c r="H4371" s="53"/>
      <c r="I4371" s="54"/>
      <c r="J4371" s="50"/>
      <c r="K4371" s="54"/>
      <c r="L4371" s="55"/>
      <c r="M4371" s="75"/>
      <c r="N4371" s="75"/>
      <c r="O4371" s="74"/>
      <c r="P4371" s="74"/>
      <c r="Q4371" s="57">
        <f t="shared" si="1533"/>
        <v>0</v>
      </c>
      <c r="R4371" s="74"/>
      <c r="S4371" s="53">
        <f t="shared" si="1534"/>
        <v>0</v>
      </c>
      <c r="T4371" s="58"/>
      <c r="U4371" s="58"/>
      <c r="V4371" s="53">
        <f t="shared" si="1535"/>
        <v>0</v>
      </c>
      <c r="W4371" s="75"/>
      <c r="X4371" s="76"/>
    </row>
    <row r="4372" spans="1:24" s="77" customFormat="1" ht="15.75" x14ac:dyDescent="0.25">
      <c r="A4372" s="72" t="s">
        <v>305</v>
      </c>
      <c r="B4372" s="44" t="s">
        <v>334</v>
      </c>
      <c r="C4372" s="79" t="s">
        <v>261</v>
      </c>
      <c r="D4372" s="43" t="s">
        <v>262</v>
      </c>
      <c r="E4372" s="53"/>
      <c r="F4372" s="53">
        <f t="shared" si="1540"/>
        <v>0</v>
      </c>
      <c r="G4372" s="53"/>
      <c r="H4372" s="53"/>
      <c r="I4372" s="54"/>
      <c r="J4372" s="50"/>
      <c r="K4372" s="54"/>
      <c r="L4372" s="55"/>
      <c r="M4372" s="75"/>
      <c r="N4372" s="75"/>
      <c r="O4372" s="74"/>
      <c r="P4372" s="74"/>
      <c r="Q4372" s="57">
        <f t="shared" si="1533"/>
        <v>0</v>
      </c>
      <c r="R4372" s="74"/>
      <c r="S4372" s="53">
        <f t="shared" si="1534"/>
        <v>0</v>
      </c>
      <c r="T4372" s="58"/>
      <c r="U4372" s="58"/>
      <c r="V4372" s="53">
        <f t="shared" si="1535"/>
        <v>0</v>
      </c>
      <c r="W4372" s="75"/>
      <c r="X4372" s="76"/>
    </row>
    <row r="4373" spans="1:24" s="77" customFormat="1" ht="47.25" x14ac:dyDescent="0.25">
      <c r="A4373" s="72" t="s">
        <v>305</v>
      </c>
      <c r="B4373" s="44" t="s">
        <v>334</v>
      </c>
      <c r="C4373" s="79" t="s">
        <v>263</v>
      </c>
      <c r="D4373" s="43" t="s">
        <v>264</v>
      </c>
      <c r="E4373" s="53"/>
      <c r="F4373" s="53">
        <f t="shared" si="1540"/>
        <v>0</v>
      </c>
      <c r="G4373" s="53"/>
      <c r="H4373" s="53"/>
      <c r="I4373" s="54"/>
      <c r="J4373" s="50"/>
      <c r="K4373" s="54"/>
      <c r="L4373" s="55"/>
      <c r="M4373" s="75"/>
      <c r="N4373" s="75"/>
      <c r="O4373" s="74"/>
      <c r="P4373" s="74"/>
      <c r="Q4373" s="57">
        <f t="shared" si="1533"/>
        <v>0</v>
      </c>
      <c r="R4373" s="74"/>
      <c r="S4373" s="53">
        <f t="shared" si="1534"/>
        <v>0</v>
      </c>
      <c r="T4373" s="58"/>
      <c r="U4373" s="58"/>
      <c r="V4373" s="53">
        <f t="shared" si="1535"/>
        <v>0</v>
      </c>
      <c r="W4373" s="75"/>
      <c r="X4373" s="76"/>
    </row>
    <row r="4374" spans="1:24" s="77" customFormat="1" ht="15.75" x14ac:dyDescent="0.25">
      <c r="A4374" s="72" t="s">
        <v>305</v>
      </c>
      <c r="B4374" s="44" t="s">
        <v>334</v>
      </c>
      <c r="C4374" s="79" t="s">
        <v>265</v>
      </c>
      <c r="D4374" s="43" t="s">
        <v>266</v>
      </c>
      <c r="E4374" s="53"/>
      <c r="F4374" s="53">
        <f t="shared" si="1540"/>
        <v>0</v>
      </c>
      <c r="G4374" s="53"/>
      <c r="H4374" s="53"/>
      <c r="I4374" s="54"/>
      <c r="J4374" s="50"/>
      <c r="K4374" s="54"/>
      <c r="L4374" s="55"/>
      <c r="M4374" s="75"/>
      <c r="N4374" s="75"/>
      <c r="O4374" s="74"/>
      <c r="P4374" s="74"/>
      <c r="Q4374" s="57">
        <f t="shared" si="1533"/>
        <v>0</v>
      </c>
      <c r="R4374" s="74"/>
      <c r="S4374" s="53">
        <f t="shared" si="1534"/>
        <v>0</v>
      </c>
      <c r="T4374" s="58"/>
      <c r="U4374" s="58"/>
      <c r="V4374" s="53">
        <f t="shared" si="1535"/>
        <v>0</v>
      </c>
      <c r="W4374" s="75"/>
      <c r="X4374" s="76"/>
    </row>
    <row r="4375" spans="1:24" s="77" customFormat="1" ht="31.5" x14ac:dyDescent="0.25">
      <c r="A4375" s="72" t="s">
        <v>305</v>
      </c>
      <c r="B4375" s="44" t="s">
        <v>334</v>
      </c>
      <c r="C4375" s="79" t="s">
        <v>267</v>
      </c>
      <c r="D4375" s="43" t="s">
        <v>268</v>
      </c>
      <c r="E4375" s="53"/>
      <c r="F4375" s="53">
        <f t="shared" si="1540"/>
        <v>0</v>
      </c>
      <c r="G4375" s="53"/>
      <c r="H4375" s="53"/>
      <c r="I4375" s="54"/>
      <c r="J4375" s="50"/>
      <c r="K4375" s="54"/>
      <c r="L4375" s="55"/>
      <c r="M4375" s="75"/>
      <c r="N4375" s="75"/>
      <c r="O4375" s="74"/>
      <c r="P4375" s="74"/>
      <c r="Q4375" s="57">
        <f t="shared" si="1533"/>
        <v>0</v>
      </c>
      <c r="R4375" s="74"/>
      <c r="S4375" s="53">
        <f t="shared" si="1534"/>
        <v>0</v>
      </c>
      <c r="T4375" s="58"/>
      <c r="U4375" s="58"/>
      <c r="V4375" s="53">
        <f t="shared" si="1535"/>
        <v>0</v>
      </c>
      <c r="W4375" s="75"/>
      <c r="X4375" s="76"/>
    </row>
    <row r="4376" spans="1:24" s="77" customFormat="1" ht="15.75" x14ac:dyDescent="0.25">
      <c r="A4376" s="72" t="s">
        <v>305</v>
      </c>
      <c r="B4376" s="44" t="s">
        <v>334</v>
      </c>
      <c r="C4376" s="79" t="s">
        <v>269</v>
      </c>
      <c r="D4376" s="43" t="s">
        <v>270</v>
      </c>
      <c r="E4376" s="53"/>
      <c r="F4376" s="53">
        <f t="shared" si="1540"/>
        <v>0</v>
      </c>
      <c r="G4376" s="53"/>
      <c r="H4376" s="53"/>
      <c r="I4376" s="54"/>
      <c r="J4376" s="50"/>
      <c r="K4376" s="54"/>
      <c r="L4376" s="55"/>
      <c r="M4376" s="75"/>
      <c r="N4376" s="75"/>
      <c r="O4376" s="74"/>
      <c r="P4376" s="74"/>
      <c r="Q4376" s="57">
        <f t="shared" si="1533"/>
        <v>0</v>
      </c>
      <c r="R4376" s="74"/>
      <c r="S4376" s="53">
        <f t="shared" si="1534"/>
        <v>0</v>
      </c>
      <c r="T4376" s="58"/>
      <c r="U4376" s="58"/>
      <c r="V4376" s="53">
        <f t="shared" si="1535"/>
        <v>0</v>
      </c>
      <c r="W4376" s="75"/>
      <c r="X4376" s="76"/>
    </row>
    <row r="4377" spans="1:24" s="77" customFormat="1" ht="31.5" x14ac:dyDescent="0.25">
      <c r="A4377" s="72" t="s">
        <v>305</v>
      </c>
      <c r="B4377" s="44" t="s">
        <v>334</v>
      </c>
      <c r="C4377" s="79" t="s">
        <v>271</v>
      </c>
      <c r="D4377" s="43" t="s">
        <v>272</v>
      </c>
      <c r="E4377" s="53"/>
      <c r="F4377" s="53">
        <f t="shared" si="1540"/>
        <v>0</v>
      </c>
      <c r="G4377" s="53"/>
      <c r="H4377" s="53"/>
      <c r="I4377" s="54"/>
      <c r="J4377" s="50"/>
      <c r="K4377" s="54"/>
      <c r="L4377" s="55"/>
      <c r="M4377" s="75"/>
      <c r="N4377" s="75"/>
      <c r="O4377" s="74"/>
      <c r="P4377" s="74"/>
      <c r="Q4377" s="57">
        <f t="shared" si="1533"/>
        <v>0</v>
      </c>
      <c r="R4377" s="74"/>
      <c r="S4377" s="53">
        <f t="shared" si="1534"/>
        <v>0</v>
      </c>
      <c r="T4377" s="58"/>
      <c r="U4377" s="58"/>
      <c r="V4377" s="53">
        <f t="shared" si="1535"/>
        <v>0</v>
      </c>
      <c r="W4377" s="75"/>
      <c r="X4377" s="76"/>
    </row>
    <row r="4378" spans="1:24" s="77" customFormat="1" ht="15.75" x14ac:dyDescent="0.25">
      <c r="A4378" s="72" t="s">
        <v>305</v>
      </c>
      <c r="B4378" s="44" t="s">
        <v>334</v>
      </c>
      <c r="C4378" s="79" t="s">
        <v>273</v>
      </c>
      <c r="D4378" s="43" t="s">
        <v>274</v>
      </c>
      <c r="E4378" s="53"/>
      <c r="F4378" s="53">
        <f t="shared" si="1540"/>
        <v>0</v>
      </c>
      <c r="G4378" s="53"/>
      <c r="H4378" s="53"/>
      <c r="I4378" s="54"/>
      <c r="J4378" s="50"/>
      <c r="K4378" s="54"/>
      <c r="L4378" s="55"/>
      <c r="M4378" s="75"/>
      <c r="N4378" s="75"/>
      <c r="O4378" s="74"/>
      <c r="P4378" s="74"/>
      <c r="Q4378" s="57">
        <f t="shared" si="1533"/>
        <v>0</v>
      </c>
      <c r="R4378" s="74"/>
      <c r="S4378" s="53">
        <f t="shared" si="1534"/>
        <v>0</v>
      </c>
      <c r="T4378" s="58"/>
      <c r="U4378" s="58"/>
      <c r="V4378" s="53">
        <f t="shared" si="1535"/>
        <v>0</v>
      </c>
      <c r="W4378" s="75"/>
      <c r="X4378" s="76"/>
    </row>
    <row r="4379" spans="1:24" s="77" customFormat="1" ht="31.5" x14ac:dyDescent="0.25">
      <c r="A4379" s="72" t="s">
        <v>305</v>
      </c>
      <c r="B4379" s="44" t="s">
        <v>334</v>
      </c>
      <c r="C4379" s="79" t="s">
        <v>275</v>
      </c>
      <c r="D4379" s="43" t="s">
        <v>276</v>
      </c>
      <c r="E4379" s="74"/>
      <c r="F4379" s="74"/>
      <c r="G4379" s="74"/>
      <c r="H4379" s="74"/>
      <c r="I4379" s="54"/>
      <c r="J4379" s="50"/>
      <c r="K4379" s="54"/>
      <c r="L4379" s="55"/>
      <c r="M4379" s="75"/>
      <c r="N4379" s="75"/>
      <c r="O4379" s="74"/>
      <c r="P4379" s="74"/>
      <c r="Q4379" s="57">
        <f t="shared" si="1533"/>
        <v>0</v>
      </c>
      <c r="R4379" s="74"/>
      <c r="S4379" s="53">
        <f t="shared" si="1534"/>
        <v>0</v>
      </c>
      <c r="T4379" s="58"/>
      <c r="U4379" s="58"/>
      <c r="V4379" s="53">
        <f t="shared" si="1535"/>
        <v>0</v>
      </c>
      <c r="W4379" s="75"/>
      <c r="X4379" s="76"/>
    </row>
    <row r="4380" spans="1:24" s="77" customFormat="1" ht="15.75" x14ac:dyDescent="0.25">
      <c r="A4380" s="72" t="s">
        <v>305</v>
      </c>
      <c r="B4380" s="44" t="s">
        <v>334</v>
      </c>
      <c r="C4380" s="37" t="s">
        <v>352</v>
      </c>
      <c r="D4380" s="43" t="s">
        <v>350</v>
      </c>
      <c r="E4380" s="74"/>
      <c r="F4380" s="74"/>
      <c r="G4380" s="74"/>
      <c r="H4380" s="74"/>
      <c r="I4380" s="54"/>
      <c r="J4380" s="50"/>
      <c r="K4380" s="54"/>
      <c r="L4380" s="55"/>
      <c r="M4380" s="75"/>
      <c r="N4380" s="75"/>
      <c r="O4380" s="74"/>
      <c r="P4380" s="74"/>
      <c r="Q4380" s="57"/>
      <c r="R4380" s="74"/>
      <c r="S4380" s="53"/>
      <c r="T4380" s="58"/>
      <c r="U4380" s="58"/>
      <c r="V4380" s="53"/>
      <c r="W4380" s="75"/>
      <c r="X4380" s="76"/>
    </row>
    <row r="4381" spans="1:24" s="77" customFormat="1" ht="15.75" x14ac:dyDescent="0.25">
      <c r="A4381" s="72" t="s">
        <v>305</v>
      </c>
      <c r="B4381" s="44" t="s">
        <v>334</v>
      </c>
      <c r="C4381" s="37" t="s">
        <v>353</v>
      </c>
      <c r="D4381" s="38" t="s">
        <v>354</v>
      </c>
      <c r="E4381" s="53"/>
      <c r="F4381" s="99">
        <f>E4381/12*1</f>
        <v>0</v>
      </c>
      <c r="G4381" s="74"/>
      <c r="H4381" s="74"/>
      <c r="I4381" s="54"/>
      <c r="J4381" s="50"/>
      <c r="K4381" s="54"/>
      <c r="L4381" s="55"/>
      <c r="M4381" s="75"/>
      <c r="N4381" s="75"/>
      <c r="O4381" s="74"/>
      <c r="P4381" s="74"/>
      <c r="Q4381" s="57">
        <f>O4381-P4381</f>
        <v>0</v>
      </c>
      <c r="R4381" s="74"/>
      <c r="S4381" s="53">
        <f>ROUND(R4381/12*3,0)</f>
        <v>0</v>
      </c>
      <c r="T4381" s="58"/>
      <c r="U4381" s="58"/>
      <c r="V4381" s="53">
        <f>T4381-U4381</f>
        <v>0</v>
      </c>
      <c r="W4381" s="75"/>
      <c r="X4381" s="76"/>
    </row>
    <row r="4382" spans="1:24" s="77" customFormat="1" ht="15.75" x14ac:dyDescent="0.25">
      <c r="A4382" s="72" t="s">
        <v>305</v>
      </c>
      <c r="B4382" s="44" t="s">
        <v>334</v>
      </c>
      <c r="C4382" s="37" t="s">
        <v>359</v>
      </c>
      <c r="D4382" s="43" t="s">
        <v>318</v>
      </c>
      <c r="E4382" s="53"/>
      <c r="F4382" s="99">
        <f>E4382/12*1</f>
        <v>0</v>
      </c>
      <c r="G4382" s="74"/>
      <c r="H4382" s="74"/>
      <c r="I4382" s="54"/>
      <c r="J4382" s="50"/>
      <c r="K4382" s="54"/>
      <c r="L4382" s="55"/>
      <c r="M4382" s="75"/>
      <c r="N4382" s="75"/>
      <c r="O4382" s="74"/>
      <c r="P4382" s="74"/>
      <c r="Q4382" s="57"/>
      <c r="R4382" s="74"/>
      <c r="S4382" s="53"/>
      <c r="T4382" s="58"/>
      <c r="U4382" s="58"/>
      <c r="V4382" s="53"/>
      <c r="W4382" s="75"/>
      <c r="X4382" s="76"/>
    </row>
    <row r="4383" spans="1:24" s="77" customFormat="1" ht="15.75" x14ac:dyDescent="0.25">
      <c r="A4383" s="72" t="s">
        <v>305</v>
      </c>
      <c r="B4383" s="44" t="s">
        <v>334</v>
      </c>
      <c r="C4383" s="37" t="s">
        <v>379</v>
      </c>
      <c r="D4383" s="39" t="s">
        <v>360</v>
      </c>
      <c r="E4383" s="53"/>
      <c r="F4383" s="99">
        <f>E4383/12*1</f>
        <v>0</v>
      </c>
      <c r="G4383" s="74"/>
      <c r="H4383" s="74"/>
      <c r="I4383" s="54"/>
      <c r="J4383" s="50"/>
      <c r="K4383" s="54"/>
      <c r="L4383" s="55"/>
      <c r="M4383" s="75"/>
      <c r="N4383" s="75"/>
      <c r="O4383" s="74"/>
      <c r="P4383" s="74"/>
      <c r="Q4383" s="57"/>
      <c r="R4383" s="74"/>
      <c r="S4383" s="53"/>
      <c r="T4383" s="58"/>
      <c r="U4383" s="58"/>
      <c r="V4383" s="53"/>
      <c r="W4383" s="75"/>
      <c r="X4383" s="76"/>
    </row>
    <row r="4384" spans="1:24" s="77" customFormat="1" ht="15.75" x14ac:dyDescent="0.25">
      <c r="A4384" s="72" t="s">
        <v>305</v>
      </c>
      <c r="B4384" s="44" t="s">
        <v>334</v>
      </c>
      <c r="C4384" s="37" t="s">
        <v>372</v>
      </c>
      <c r="D4384" s="117" t="s">
        <v>375</v>
      </c>
      <c r="E4384" s="74">
        <v>2819</v>
      </c>
      <c r="F4384" s="53">
        <f t="shared" ref="F4384:F4385" si="1541">ROUND(E4384/12*7,0)</f>
        <v>1644</v>
      </c>
      <c r="G4384" s="59">
        <v>268.52</v>
      </c>
      <c r="H4384" s="99">
        <v>269</v>
      </c>
      <c r="I4384" s="119"/>
      <c r="J4384" s="55"/>
      <c r="K4384" s="54">
        <f t="shared" ref="K4384:K4385" si="1542">G4384-F4384</f>
        <v>-1375.48</v>
      </c>
      <c r="L4384" s="55">
        <f t="shared" ref="L4384:L4385" si="1543">ROUND(K4384*100/-F4384,2)</f>
        <v>83.67</v>
      </c>
      <c r="M4384" s="75"/>
      <c r="N4384" s="75"/>
      <c r="O4384" s="74"/>
      <c r="P4384" s="74"/>
      <c r="Q4384" s="57"/>
      <c r="R4384" s="74"/>
      <c r="S4384" s="53"/>
      <c r="T4384" s="58"/>
      <c r="U4384" s="58"/>
      <c r="V4384" s="53"/>
      <c r="W4384" s="75"/>
      <c r="X4384" s="76"/>
    </row>
    <row r="4385" spans="1:27" s="77" customFormat="1" ht="31.5" x14ac:dyDescent="0.25">
      <c r="A4385" s="72" t="s">
        <v>305</v>
      </c>
      <c r="B4385" s="44" t="s">
        <v>334</v>
      </c>
      <c r="C4385" s="37" t="s">
        <v>373</v>
      </c>
      <c r="D4385" s="117" t="s">
        <v>374</v>
      </c>
      <c r="E4385" s="74">
        <v>300</v>
      </c>
      <c r="F4385" s="53">
        <f t="shared" si="1541"/>
        <v>175</v>
      </c>
      <c r="G4385" s="59">
        <v>100</v>
      </c>
      <c r="H4385" s="99">
        <v>100</v>
      </c>
      <c r="I4385" s="119"/>
      <c r="J4385" s="55"/>
      <c r="K4385" s="54">
        <f t="shared" si="1542"/>
        <v>-75</v>
      </c>
      <c r="L4385" s="55">
        <f t="shared" si="1543"/>
        <v>42.86</v>
      </c>
      <c r="M4385" s="75"/>
      <c r="N4385" s="75"/>
      <c r="O4385" s="74"/>
      <c r="P4385" s="74"/>
      <c r="Q4385" s="57"/>
      <c r="R4385" s="74"/>
      <c r="S4385" s="53"/>
      <c r="T4385" s="58"/>
      <c r="U4385" s="58"/>
      <c r="V4385" s="53"/>
      <c r="W4385" s="75"/>
      <c r="X4385" s="76"/>
    </row>
    <row r="4386" spans="1:27" s="77" customFormat="1" ht="15.75" x14ac:dyDescent="0.25">
      <c r="A4386" s="72" t="s">
        <v>305</v>
      </c>
      <c r="B4386" s="44" t="s">
        <v>334</v>
      </c>
      <c r="C4386" s="98" t="s">
        <v>386</v>
      </c>
      <c r="D4386" s="117" t="s">
        <v>387</v>
      </c>
      <c r="E4386" s="53">
        <v>28668</v>
      </c>
      <c r="F4386" s="53">
        <v>28668</v>
      </c>
      <c r="G4386" s="53">
        <v>28668</v>
      </c>
      <c r="H4386" s="53">
        <v>28668</v>
      </c>
      <c r="I4386" s="119">
        <f>G4386-F4386</f>
        <v>0</v>
      </c>
      <c r="J4386" s="55">
        <f>ROUND(I4386/F4386*100,2)</f>
        <v>0</v>
      </c>
      <c r="K4386" s="54">
        <f>G4386-F4386</f>
        <v>0</v>
      </c>
      <c r="L4386" s="55">
        <f>ROUND(K4386*100/-F4386,2)</f>
        <v>0</v>
      </c>
      <c r="M4386" s="75"/>
      <c r="N4386" s="75"/>
      <c r="O4386" s="74"/>
      <c r="P4386" s="74"/>
      <c r="Q4386" s="57"/>
      <c r="R4386" s="74"/>
      <c r="S4386" s="53"/>
      <c r="T4386" s="58"/>
      <c r="U4386" s="58"/>
      <c r="V4386" s="53"/>
      <c r="W4386" s="75"/>
      <c r="X4386" s="76"/>
    </row>
    <row r="4387" spans="1:27" s="77" customFormat="1" ht="15.75" x14ac:dyDescent="0.25">
      <c r="A4387" s="100" t="s">
        <v>306</v>
      </c>
      <c r="B4387" s="100" t="s">
        <v>335</v>
      </c>
      <c r="C4387" s="108" t="s">
        <v>102</v>
      </c>
      <c r="D4387" s="102" t="s">
        <v>21</v>
      </c>
      <c r="E4387" s="109">
        <f>E4388+E4427</f>
        <v>9479807</v>
      </c>
      <c r="F4387" s="109">
        <f>F4388+F4427</f>
        <v>5542379.25</v>
      </c>
      <c r="G4387" s="109">
        <f>G4388+G4427</f>
        <v>5743890.6600000001</v>
      </c>
      <c r="H4387" s="109">
        <f>H4388+H4427</f>
        <v>5587832</v>
      </c>
      <c r="I4387" s="127">
        <f>I4388+I4427</f>
        <v>253104.05999999994</v>
      </c>
      <c r="J4387" s="104">
        <f>ROUND(I4387/F4387*100,2)</f>
        <v>4.57</v>
      </c>
      <c r="K4387" s="127">
        <f>K4388+K4427</f>
        <v>-55241.75</v>
      </c>
      <c r="L4387" s="106">
        <f>ROUND(K4387*100/-F4387,2)</f>
        <v>1</v>
      </c>
      <c r="M4387" s="109">
        <f t="shared" ref="M4387:V4387" si="1544">M4388+M4427</f>
        <v>723073</v>
      </c>
      <c r="N4387" s="109">
        <f t="shared" si="1544"/>
        <v>421792.58999999997</v>
      </c>
      <c r="O4387" s="109">
        <f t="shared" si="1544"/>
        <v>379486</v>
      </c>
      <c r="P4387" s="109">
        <f t="shared" si="1544"/>
        <v>370266</v>
      </c>
      <c r="Q4387" s="127">
        <f t="shared" si="1544"/>
        <v>9220</v>
      </c>
      <c r="R4387" s="109">
        <f t="shared" si="1544"/>
        <v>3163</v>
      </c>
      <c r="S4387" s="103">
        <f t="shared" si="1544"/>
        <v>1845</v>
      </c>
      <c r="T4387" s="103">
        <f t="shared" si="1544"/>
        <v>1804</v>
      </c>
      <c r="U4387" s="103">
        <f t="shared" si="1544"/>
        <v>1788</v>
      </c>
      <c r="V4387" s="103">
        <f t="shared" si="1544"/>
        <v>16</v>
      </c>
      <c r="W4387" s="107">
        <v>224</v>
      </c>
      <c r="X4387" s="80"/>
    </row>
    <row r="4388" spans="1:27" s="77" customFormat="1" ht="15.75" x14ac:dyDescent="0.25">
      <c r="A4388" s="72" t="s">
        <v>306</v>
      </c>
      <c r="B4388" s="21">
        <v>1</v>
      </c>
      <c r="C4388" s="73" t="s">
        <v>102</v>
      </c>
      <c r="D4388" s="27" t="s">
        <v>22</v>
      </c>
      <c r="E4388" s="52">
        <f>E4389+E4395+E4409</f>
        <v>9424307</v>
      </c>
      <c r="F4388" s="52">
        <f>F4389+F4395+F4409</f>
        <v>5497515.25</v>
      </c>
      <c r="G4388" s="52">
        <f>G4389+G4395+G4409</f>
        <v>5701434.9000000004</v>
      </c>
      <c r="H4388" s="52">
        <f>H4389+H4395+H4409</f>
        <v>5551440</v>
      </c>
      <c r="I4388" s="124">
        <f>I4389+I4395+I4409</f>
        <v>244418.39999999994</v>
      </c>
      <c r="J4388" s="50">
        <f>ROUND(I4388/F4388*100,2)</f>
        <v>4.45</v>
      </c>
      <c r="K4388" s="124">
        <f>K4389+K4395+K4409</f>
        <v>-44057.75</v>
      </c>
      <c r="L4388" s="71">
        <f>ROUND(K4388*100/-F4388,2)</f>
        <v>0.8</v>
      </c>
      <c r="M4388" s="49">
        <v>723053</v>
      </c>
      <c r="N4388" s="49">
        <f>ROUND(M4388/12*7,2)</f>
        <v>421780.92</v>
      </c>
      <c r="O4388" s="52">
        <f t="shared" ref="O4388:V4388" si="1545">O4389+O4395+O4409</f>
        <v>379486</v>
      </c>
      <c r="P4388" s="52">
        <f t="shared" si="1545"/>
        <v>370266</v>
      </c>
      <c r="Q4388" s="124">
        <f t="shared" si="1545"/>
        <v>9220</v>
      </c>
      <c r="R4388" s="52">
        <f t="shared" si="1545"/>
        <v>3160</v>
      </c>
      <c r="S4388" s="52">
        <f t="shared" si="1545"/>
        <v>1843</v>
      </c>
      <c r="T4388" s="49">
        <f t="shared" si="1545"/>
        <v>1804</v>
      </c>
      <c r="U4388" s="49">
        <f t="shared" si="1545"/>
        <v>1788</v>
      </c>
      <c r="V4388" s="49">
        <f t="shared" si="1545"/>
        <v>16</v>
      </c>
      <c r="W4388" s="83"/>
      <c r="X4388" s="82"/>
    </row>
    <row r="4389" spans="1:27" s="77" customFormat="1" ht="15.75" x14ac:dyDescent="0.25">
      <c r="A4389" s="72" t="s">
        <v>306</v>
      </c>
      <c r="B4389" s="33" t="s">
        <v>329</v>
      </c>
      <c r="C4389" s="73" t="s">
        <v>102</v>
      </c>
      <c r="D4389" s="32" t="s">
        <v>23</v>
      </c>
      <c r="E4389" s="83">
        <f t="shared" ref="E4389:L4389" si="1546">SUM(E4390:E4394)</f>
        <v>468475</v>
      </c>
      <c r="F4389" s="83">
        <f t="shared" si="1546"/>
        <v>273280</v>
      </c>
      <c r="G4389" s="83">
        <f t="shared" si="1546"/>
        <v>273280</v>
      </c>
      <c r="H4389" s="83">
        <f t="shared" si="1546"/>
        <v>273280</v>
      </c>
      <c r="I4389" s="128">
        <f t="shared" si="1546"/>
        <v>0</v>
      </c>
      <c r="J4389" s="128">
        <f t="shared" si="1546"/>
        <v>0</v>
      </c>
      <c r="K4389" s="128">
        <f t="shared" si="1546"/>
        <v>0</v>
      </c>
      <c r="L4389" s="49">
        <f t="shared" si="1546"/>
        <v>0</v>
      </c>
      <c r="M4389" s="83"/>
      <c r="N4389" s="83"/>
      <c r="O4389" s="52">
        <f t="shared" ref="O4389:V4389" si="1547">SUM(O4390:O4394)</f>
        <v>0</v>
      </c>
      <c r="P4389" s="52">
        <f t="shared" si="1547"/>
        <v>0</v>
      </c>
      <c r="Q4389" s="124">
        <f t="shared" si="1547"/>
        <v>0</v>
      </c>
      <c r="R4389" s="52">
        <f t="shared" si="1547"/>
        <v>0</v>
      </c>
      <c r="S4389" s="52">
        <f t="shared" si="1547"/>
        <v>0</v>
      </c>
      <c r="T4389" s="52">
        <f t="shared" si="1547"/>
        <v>0</v>
      </c>
      <c r="U4389" s="49">
        <f t="shared" si="1547"/>
        <v>0</v>
      </c>
      <c r="V4389" s="49">
        <f t="shared" si="1547"/>
        <v>0</v>
      </c>
      <c r="W4389" s="83"/>
      <c r="X4389" s="82"/>
    </row>
    <row r="4390" spans="1:27" s="81" customFormat="1" ht="29.25" customHeight="1" x14ac:dyDescent="0.25">
      <c r="A4390" s="72" t="s">
        <v>306</v>
      </c>
      <c r="B4390" s="33" t="s">
        <v>329</v>
      </c>
      <c r="C4390" s="73" t="s">
        <v>73</v>
      </c>
      <c r="D4390" s="34" t="s">
        <v>106</v>
      </c>
      <c r="E4390" s="53"/>
      <c r="F4390" s="99"/>
      <c r="G4390" s="53"/>
      <c r="H4390" s="99"/>
      <c r="I4390" s="54"/>
      <c r="J4390" s="50"/>
      <c r="K4390" s="54"/>
      <c r="L4390" s="55"/>
      <c r="M4390" s="74"/>
      <c r="N4390" s="74"/>
      <c r="O4390" s="74"/>
      <c r="P4390" s="74"/>
      <c r="Q4390" s="59">
        <f>O4390-P4390</f>
        <v>0</v>
      </c>
      <c r="R4390" s="74"/>
      <c r="S4390" s="53">
        <f>ROUND(R4390/12*3,0)</f>
        <v>0</v>
      </c>
      <c r="T4390" s="53"/>
      <c r="U4390" s="53"/>
      <c r="V4390" s="53">
        <f>T4390-U4390</f>
        <v>0</v>
      </c>
      <c r="W4390" s="74"/>
      <c r="X4390" s="76"/>
      <c r="Z4390" s="176"/>
      <c r="AA4390" s="176"/>
    </row>
    <row r="4391" spans="1:27" s="81" customFormat="1" ht="26.25" customHeight="1" x14ac:dyDescent="0.25">
      <c r="A4391" s="72" t="s">
        <v>306</v>
      </c>
      <c r="B4391" s="33" t="s">
        <v>329</v>
      </c>
      <c r="C4391" s="73" t="s">
        <v>74</v>
      </c>
      <c r="D4391" s="116" t="s">
        <v>104</v>
      </c>
      <c r="E4391" s="53">
        <v>442525</v>
      </c>
      <c r="F4391" s="53">
        <f>36877*7</f>
        <v>258139</v>
      </c>
      <c r="G4391" s="53">
        <f>36877*7</f>
        <v>258139</v>
      </c>
      <c r="H4391" s="53">
        <f>36877*7</f>
        <v>258139</v>
      </c>
      <c r="I4391" s="119"/>
      <c r="J4391" s="55"/>
      <c r="K4391" s="54"/>
      <c r="L4391" s="55"/>
      <c r="M4391" s="75"/>
      <c r="N4391" s="75"/>
      <c r="O4391" s="74"/>
      <c r="P4391" s="74"/>
      <c r="Q4391" s="59">
        <f>O4391-P4391</f>
        <v>0</v>
      </c>
      <c r="R4391" s="74"/>
      <c r="S4391" s="53">
        <f>ROUND(R4391/12*3,0)</f>
        <v>0</v>
      </c>
      <c r="T4391" s="53"/>
      <c r="U4391" s="53"/>
      <c r="V4391" s="53">
        <f>T4391-U4391</f>
        <v>0</v>
      </c>
      <c r="W4391" s="75"/>
      <c r="X4391" s="76"/>
    </row>
    <row r="4392" spans="1:27" s="81" customFormat="1" ht="22.5" customHeight="1" x14ac:dyDescent="0.25">
      <c r="A4392" s="72" t="s">
        <v>306</v>
      </c>
      <c r="B4392" s="33" t="s">
        <v>329</v>
      </c>
      <c r="C4392" s="73" t="s">
        <v>74</v>
      </c>
      <c r="D4392" s="116" t="s">
        <v>105</v>
      </c>
      <c r="E4392" s="53">
        <v>25950</v>
      </c>
      <c r="F4392" s="53">
        <f>2163*7</f>
        <v>15141</v>
      </c>
      <c r="G4392" s="53">
        <f>2163*7</f>
        <v>15141</v>
      </c>
      <c r="H4392" s="53">
        <f>2163*7</f>
        <v>15141</v>
      </c>
      <c r="I4392" s="119"/>
      <c r="J4392" s="55"/>
      <c r="K4392" s="54"/>
      <c r="L4392" s="55"/>
      <c r="M4392" s="75"/>
      <c r="N4392" s="75"/>
      <c r="O4392" s="74"/>
      <c r="P4392" s="74"/>
      <c r="Q4392" s="59">
        <f>O4392-P4392</f>
        <v>0</v>
      </c>
      <c r="R4392" s="74"/>
      <c r="S4392" s="53">
        <f>ROUND(R4392/12*3,0)</f>
        <v>0</v>
      </c>
      <c r="T4392" s="53"/>
      <c r="U4392" s="53"/>
      <c r="V4392" s="53">
        <f>T4392-U4392</f>
        <v>0</v>
      </c>
      <c r="W4392" s="75"/>
      <c r="X4392" s="76"/>
    </row>
    <row r="4393" spans="1:27" s="77" customFormat="1" ht="15.75" x14ac:dyDescent="0.25">
      <c r="A4393" s="72" t="s">
        <v>306</v>
      </c>
      <c r="B4393" s="33" t="s">
        <v>329</v>
      </c>
      <c r="C4393" s="73" t="s">
        <v>75</v>
      </c>
      <c r="D4393" s="34" t="s">
        <v>107</v>
      </c>
      <c r="E4393" s="74"/>
      <c r="F4393" s="53"/>
      <c r="G4393" s="53"/>
      <c r="H4393" s="53"/>
      <c r="I4393" s="54"/>
      <c r="J4393" s="50"/>
      <c r="K4393" s="54"/>
      <c r="L4393" s="55"/>
      <c r="M4393" s="75"/>
      <c r="N4393" s="75"/>
      <c r="O4393" s="74"/>
      <c r="P4393" s="74"/>
      <c r="Q4393" s="57">
        <f>O4393-P4393</f>
        <v>0</v>
      </c>
      <c r="R4393" s="74"/>
      <c r="S4393" s="53">
        <f>ROUND(R4393/12*3,0)</f>
        <v>0</v>
      </c>
      <c r="T4393" s="58"/>
      <c r="U4393" s="58"/>
      <c r="V4393" s="53">
        <f>T4393-U4393</f>
        <v>0</v>
      </c>
      <c r="W4393" s="75"/>
      <c r="X4393" s="76"/>
    </row>
    <row r="4394" spans="1:27" s="77" customFormat="1" ht="31.5" x14ac:dyDescent="0.25">
      <c r="A4394" s="72" t="s">
        <v>306</v>
      </c>
      <c r="B4394" s="33" t="s">
        <v>329</v>
      </c>
      <c r="C4394" s="73" t="s">
        <v>76</v>
      </c>
      <c r="D4394" s="34" t="s">
        <v>108</v>
      </c>
      <c r="E4394" s="74"/>
      <c r="F4394" s="53"/>
      <c r="G4394" s="74"/>
      <c r="H4394" s="74"/>
      <c r="I4394" s="54"/>
      <c r="J4394" s="50"/>
      <c r="K4394" s="54"/>
      <c r="L4394" s="55"/>
      <c r="M4394" s="75"/>
      <c r="N4394" s="75"/>
      <c r="O4394" s="74"/>
      <c r="P4394" s="74"/>
      <c r="Q4394" s="57">
        <f>O4394-P4394</f>
        <v>0</v>
      </c>
      <c r="R4394" s="74"/>
      <c r="S4394" s="53">
        <f>ROUND(R4394/12*3,0)</f>
        <v>0</v>
      </c>
      <c r="T4394" s="58"/>
      <c r="U4394" s="58"/>
      <c r="V4394" s="53">
        <f>T4394-U4394</f>
        <v>0</v>
      </c>
      <c r="W4394" s="75"/>
      <c r="X4394" s="76"/>
    </row>
    <row r="4395" spans="1:27" s="77" customFormat="1" ht="15.75" x14ac:dyDescent="0.25">
      <c r="A4395" s="72" t="s">
        <v>306</v>
      </c>
      <c r="B4395" s="22" t="s">
        <v>330</v>
      </c>
      <c r="C4395" s="36"/>
      <c r="D4395" s="32" t="s">
        <v>24</v>
      </c>
      <c r="E4395" s="61">
        <f>SUM(E4396:E4408)</f>
        <v>8601369</v>
      </c>
      <c r="F4395" s="61">
        <f>SUM(F4396:F4408)</f>
        <v>5017465.25</v>
      </c>
      <c r="G4395" s="61">
        <f>SUM(G4396:G4408)</f>
        <v>5076026</v>
      </c>
      <c r="H4395" s="61">
        <f>SUM(H4396:H4408)</f>
        <v>4963269</v>
      </c>
      <c r="I4395" s="120">
        <f>SUM(I4396:I4408)</f>
        <v>102618.49999999991</v>
      </c>
      <c r="J4395" s="50">
        <f>ROUND(I4395/F4395*100,2)</f>
        <v>2.0499999999999998</v>
      </c>
      <c r="K4395" s="120">
        <f>SUM(K4396:K4408)</f>
        <v>-44057.75</v>
      </c>
      <c r="L4395" s="55">
        <f>ROUND(K4395*100/-F4395,2)</f>
        <v>0.88</v>
      </c>
      <c r="M4395" s="61"/>
      <c r="N4395" s="61"/>
      <c r="O4395" s="61">
        <f t="shared" ref="O4395:V4395" si="1548">SUM(O4396:O4408)</f>
        <v>379126</v>
      </c>
      <c r="P4395" s="61">
        <f t="shared" si="1548"/>
        <v>369906</v>
      </c>
      <c r="Q4395" s="120">
        <f t="shared" si="1548"/>
        <v>9220</v>
      </c>
      <c r="R4395" s="61">
        <f t="shared" si="1548"/>
        <v>3160</v>
      </c>
      <c r="S4395" s="61">
        <f t="shared" si="1548"/>
        <v>1843</v>
      </c>
      <c r="T4395" s="137">
        <f t="shared" si="1548"/>
        <v>1803</v>
      </c>
      <c r="U4395" s="137">
        <f t="shared" si="1548"/>
        <v>1787</v>
      </c>
      <c r="V4395" s="61">
        <f t="shared" si="1548"/>
        <v>16</v>
      </c>
      <c r="W4395" s="68"/>
      <c r="X4395" s="76"/>
    </row>
    <row r="4396" spans="1:27" s="77" customFormat="1" ht="15.75" x14ac:dyDescent="0.25">
      <c r="A4396" s="72" t="s">
        <v>306</v>
      </c>
      <c r="B4396" s="33" t="s">
        <v>330</v>
      </c>
      <c r="C4396" s="79" t="s">
        <v>25</v>
      </c>
      <c r="D4396" s="34" t="s">
        <v>54</v>
      </c>
      <c r="E4396" s="74"/>
      <c r="F4396" s="74"/>
      <c r="G4396" s="74"/>
      <c r="H4396" s="74"/>
      <c r="I4396" s="54"/>
      <c r="J4396" s="50"/>
      <c r="K4396" s="54"/>
      <c r="L4396" s="55"/>
      <c r="M4396" s="75"/>
      <c r="N4396" s="75"/>
      <c r="O4396" s="74"/>
      <c r="P4396" s="74"/>
      <c r="Q4396" s="57">
        <f t="shared" ref="Q4396:Q4408" si="1549">O4396-P4396</f>
        <v>0</v>
      </c>
      <c r="R4396" s="74"/>
      <c r="S4396" s="53">
        <f>ROUND(R4396/12*3,0)</f>
        <v>0</v>
      </c>
      <c r="T4396" s="58"/>
      <c r="U4396" s="58"/>
      <c r="V4396" s="53">
        <f t="shared" ref="V4396:V4408" si="1550">T4396-U4396</f>
        <v>0</v>
      </c>
      <c r="W4396" s="75"/>
      <c r="X4396" s="76"/>
    </row>
    <row r="4397" spans="1:27" s="77" customFormat="1" ht="15.75" x14ac:dyDescent="0.25">
      <c r="A4397" s="72" t="s">
        <v>306</v>
      </c>
      <c r="B4397" s="33" t="s">
        <v>330</v>
      </c>
      <c r="C4397" s="79" t="s">
        <v>26</v>
      </c>
      <c r="D4397" s="34" t="s">
        <v>27</v>
      </c>
      <c r="E4397" s="53">
        <v>417951</v>
      </c>
      <c r="F4397" s="53">
        <f>ROUND(E4397/12*7,2)</f>
        <v>243804.75</v>
      </c>
      <c r="G4397" s="99">
        <v>199747</v>
      </c>
      <c r="H4397" s="99">
        <v>199747</v>
      </c>
      <c r="I4397" s="119"/>
      <c r="J4397" s="55"/>
      <c r="K4397" s="54">
        <f>G4397-F4397</f>
        <v>-44057.75</v>
      </c>
      <c r="L4397" s="55">
        <f>ROUND(K4397*100/-F4397,2)</f>
        <v>18.07</v>
      </c>
      <c r="M4397" s="75"/>
      <c r="N4397" s="75"/>
      <c r="O4397" s="74">
        <v>16056</v>
      </c>
      <c r="P4397" s="74">
        <v>16056</v>
      </c>
      <c r="Q4397" s="57">
        <f t="shared" si="1549"/>
        <v>0</v>
      </c>
      <c r="R4397" s="74">
        <v>634</v>
      </c>
      <c r="S4397" s="53">
        <f>ROUND(R4397/12*7,0)</f>
        <v>370</v>
      </c>
      <c r="T4397" s="58">
        <v>303</v>
      </c>
      <c r="U4397" s="58">
        <v>303</v>
      </c>
      <c r="V4397" s="53">
        <f t="shared" si="1550"/>
        <v>0</v>
      </c>
      <c r="W4397" s="75"/>
      <c r="X4397" s="76"/>
    </row>
    <row r="4398" spans="1:27" s="77" customFormat="1" ht="31.5" x14ac:dyDescent="0.25">
      <c r="A4398" s="72" t="s">
        <v>306</v>
      </c>
      <c r="B4398" s="33" t="s">
        <v>330</v>
      </c>
      <c r="C4398" s="79" t="s">
        <v>28</v>
      </c>
      <c r="D4398" s="34" t="s">
        <v>29</v>
      </c>
      <c r="E4398" s="74"/>
      <c r="F4398" s="74"/>
      <c r="G4398" s="74"/>
      <c r="H4398" s="74"/>
      <c r="I4398" s="119"/>
      <c r="J4398" s="55"/>
      <c r="K4398" s="119"/>
      <c r="L4398" s="55"/>
      <c r="M4398" s="75"/>
      <c r="N4398" s="75"/>
      <c r="O4398" s="74"/>
      <c r="P4398" s="74"/>
      <c r="Q4398" s="59">
        <f t="shared" si="1549"/>
        <v>0</v>
      </c>
      <c r="R4398" s="74"/>
      <c r="S4398" s="53">
        <f>ROUND(R4398/12*3,0)</f>
        <v>0</v>
      </c>
      <c r="T4398" s="53"/>
      <c r="U4398" s="53"/>
      <c r="V4398" s="53">
        <f t="shared" si="1550"/>
        <v>0</v>
      </c>
      <c r="W4398" s="75"/>
      <c r="X4398" s="76"/>
    </row>
    <row r="4399" spans="1:27" s="77" customFormat="1" ht="15.75" x14ac:dyDescent="0.25">
      <c r="A4399" s="72" t="s">
        <v>306</v>
      </c>
      <c r="B4399" s="33" t="s">
        <v>330</v>
      </c>
      <c r="C4399" s="79" t="s">
        <v>56</v>
      </c>
      <c r="D4399" s="34" t="s">
        <v>53</v>
      </c>
      <c r="E4399" s="74"/>
      <c r="F4399" s="74"/>
      <c r="G4399" s="74"/>
      <c r="H4399" s="74"/>
      <c r="I4399" s="54"/>
      <c r="J4399" s="50"/>
      <c r="K4399" s="54"/>
      <c r="L4399" s="55"/>
      <c r="M4399" s="75"/>
      <c r="N4399" s="75"/>
      <c r="O4399" s="74"/>
      <c r="P4399" s="74"/>
      <c r="Q4399" s="57">
        <f t="shared" si="1549"/>
        <v>0</v>
      </c>
      <c r="R4399" s="74"/>
      <c r="S4399" s="53">
        <f>ROUND(R4399/12*3,0)</f>
        <v>0</v>
      </c>
      <c r="T4399" s="58"/>
      <c r="U4399" s="58"/>
      <c r="V4399" s="53">
        <f t="shared" si="1550"/>
        <v>0</v>
      </c>
      <c r="W4399" s="75"/>
      <c r="X4399" s="76"/>
    </row>
    <row r="4400" spans="1:27" s="77" customFormat="1" ht="15.75" x14ac:dyDescent="0.25">
      <c r="A4400" s="72" t="s">
        <v>306</v>
      </c>
      <c r="B4400" s="33" t="s">
        <v>330</v>
      </c>
      <c r="C4400" s="79" t="s">
        <v>57</v>
      </c>
      <c r="D4400" s="34" t="s">
        <v>68</v>
      </c>
      <c r="E4400" s="74"/>
      <c r="F4400" s="74"/>
      <c r="G4400" s="74"/>
      <c r="H4400" s="74"/>
      <c r="I4400" s="54"/>
      <c r="J4400" s="50"/>
      <c r="K4400" s="54"/>
      <c r="L4400" s="55"/>
      <c r="M4400" s="75"/>
      <c r="N4400" s="75"/>
      <c r="O4400" s="74"/>
      <c r="P4400" s="74"/>
      <c r="Q4400" s="57">
        <f t="shared" si="1549"/>
        <v>0</v>
      </c>
      <c r="R4400" s="74"/>
      <c r="S4400" s="53">
        <f>ROUND(R4400/12*3,0)</f>
        <v>0</v>
      </c>
      <c r="T4400" s="58"/>
      <c r="U4400" s="58"/>
      <c r="V4400" s="53">
        <f t="shared" si="1550"/>
        <v>0</v>
      </c>
      <c r="W4400" s="75"/>
      <c r="X4400" s="76"/>
    </row>
    <row r="4401" spans="1:28" s="77" customFormat="1" ht="15.75" x14ac:dyDescent="0.25">
      <c r="A4401" s="72" t="s">
        <v>306</v>
      </c>
      <c r="B4401" s="33" t="s">
        <v>330</v>
      </c>
      <c r="C4401" s="79" t="s">
        <v>58</v>
      </c>
      <c r="D4401" s="34" t="s">
        <v>70</v>
      </c>
      <c r="E4401" s="74"/>
      <c r="F4401" s="74"/>
      <c r="G4401" s="74"/>
      <c r="H4401" s="74"/>
      <c r="I4401" s="54"/>
      <c r="J4401" s="50"/>
      <c r="K4401" s="54"/>
      <c r="L4401" s="55"/>
      <c r="M4401" s="75"/>
      <c r="N4401" s="75"/>
      <c r="O4401" s="74"/>
      <c r="P4401" s="74"/>
      <c r="Q4401" s="57">
        <f t="shared" si="1549"/>
        <v>0</v>
      </c>
      <c r="R4401" s="74"/>
      <c r="S4401" s="53">
        <f>ROUND(R4401/12*3,0)</f>
        <v>0</v>
      </c>
      <c r="T4401" s="58"/>
      <c r="U4401" s="58"/>
      <c r="V4401" s="53">
        <f t="shared" si="1550"/>
        <v>0</v>
      </c>
      <c r="W4401" s="75"/>
      <c r="X4401" s="76"/>
    </row>
    <row r="4402" spans="1:28" s="77" customFormat="1" ht="31.5" x14ac:dyDescent="0.25">
      <c r="A4402" s="72" t="s">
        <v>306</v>
      </c>
      <c r="B4402" s="33" t="s">
        <v>330</v>
      </c>
      <c r="C4402" s="79" t="s">
        <v>59</v>
      </c>
      <c r="D4402" s="34" t="s">
        <v>69</v>
      </c>
      <c r="E4402" s="74">
        <v>7930204</v>
      </c>
      <c r="F4402" s="53">
        <f t="shared" ref="F4402:F4403" si="1551">ROUND(E4402/12*7,2)</f>
        <v>4625952.33</v>
      </c>
      <c r="G4402" s="99">
        <v>4707470</v>
      </c>
      <c r="H4402" s="99">
        <v>4618829</v>
      </c>
      <c r="I4402" s="119">
        <f t="shared" ref="I4402:I4403" si="1552">G4402-F4402</f>
        <v>81517.669999999925</v>
      </c>
      <c r="J4402" s="55">
        <f t="shared" ref="J4402:J4403" si="1553">ROUND(I4402/F4402*100,2)</f>
        <v>1.76</v>
      </c>
      <c r="K4402" s="54"/>
      <c r="L4402" s="55"/>
      <c r="M4402" s="75"/>
      <c r="N4402" s="75"/>
      <c r="O4402" s="74">
        <v>353460</v>
      </c>
      <c r="P4402" s="74">
        <v>345230</v>
      </c>
      <c r="Q4402" s="57">
        <f t="shared" si="1549"/>
        <v>8230</v>
      </c>
      <c r="R4402" s="74">
        <v>2505</v>
      </c>
      <c r="S4402" s="53">
        <f t="shared" ref="S4402:S4403" si="1554">ROUND(R4402/12*7,0)</f>
        <v>1461</v>
      </c>
      <c r="T4402" s="58">
        <v>1487</v>
      </c>
      <c r="U4402" s="58">
        <v>1471</v>
      </c>
      <c r="V4402" s="53">
        <f t="shared" si="1550"/>
        <v>16</v>
      </c>
      <c r="W4402" s="75"/>
      <c r="X4402" s="76"/>
    </row>
    <row r="4403" spans="1:28" s="77" customFormat="1" ht="15.75" x14ac:dyDescent="0.25">
      <c r="A4403" s="72" t="s">
        <v>306</v>
      </c>
      <c r="B4403" s="33" t="s">
        <v>330</v>
      </c>
      <c r="C4403" s="79" t="s">
        <v>60</v>
      </c>
      <c r="D4403" s="34" t="s">
        <v>72</v>
      </c>
      <c r="E4403" s="53">
        <v>253214</v>
      </c>
      <c r="F4403" s="53">
        <f t="shared" si="1551"/>
        <v>147708.17000000001</v>
      </c>
      <c r="G4403" s="99">
        <v>168809</v>
      </c>
      <c r="H4403" s="99">
        <v>144693</v>
      </c>
      <c r="I4403" s="119">
        <f t="shared" si="1552"/>
        <v>21100.829999999987</v>
      </c>
      <c r="J4403" s="55">
        <f t="shared" si="1553"/>
        <v>14.29</v>
      </c>
      <c r="K4403" s="54"/>
      <c r="L4403" s="55"/>
      <c r="M4403" s="75"/>
      <c r="N4403" s="75"/>
      <c r="O4403" s="74">
        <v>9610</v>
      </c>
      <c r="P4403" s="74">
        <v>8620</v>
      </c>
      <c r="Q4403" s="57">
        <f t="shared" si="1549"/>
        <v>990</v>
      </c>
      <c r="R4403" s="74">
        <v>21</v>
      </c>
      <c r="S4403" s="53">
        <f t="shared" si="1554"/>
        <v>12</v>
      </c>
      <c r="T4403" s="58">
        <v>13</v>
      </c>
      <c r="U4403" s="58">
        <v>13</v>
      </c>
      <c r="V4403" s="53">
        <f t="shared" si="1550"/>
        <v>0</v>
      </c>
      <c r="W4403" s="75"/>
      <c r="X4403" s="76"/>
    </row>
    <row r="4404" spans="1:28" s="77" customFormat="1" ht="15.75" x14ac:dyDescent="0.25">
      <c r="A4404" s="72" t="s">
        <v>306</v>
      </c>
      <c r="B4404" s="33" t="s">
        <v>330</v>
      </c>
      <c r="C4404" s="79" t="s">
        <v>61</v>
      </c>
      <c r="D4404" s="34" t="s">
        <v>67</v>
      </c>
      <c r="E4404" s="74"/>
      <c r="F4404" s="74"/>
      <c r="G4404" s="74"/>
      <c r="H4404" s="74"/>
      <c r="I4404" s="54"/>
      <c r="J4404" s="50"/>
      <c r="K4404" s="54"/>
      <c r="L4404" s="55"/>
      <c r="M4404" s="75"/>
      <c r="N4404" s="75"/>
      <c r="O4404" s="74"/>
      <c r="P4404" s="74"/>
      <c r="Q4404" s="57">
        <f t="shared" si="1549"/>
        <v>0</v>
      </c>
      <c r="R4404" s="74"/>
      <c r="S4404" s="53">
        <f>ROUND(R4404/12*3,0)</f>
        <v>0</v>
      </c>
      <c r="T4404" s="58"/>
      <c r="U4404" s="58"/>
      <c r="V4404" s="53">
        <f t="shared" si="1550"/>
        <v>0</v>
      </c>
      <c r="W4404" s="75"/>
      <c r="X4404" s="76"/>
    </row>
    <row r="4405" spans="1:28" s="77" customFormat="1" ht="15.75" x14ac:dyDescent="0.25">
      <c r="A4405" s="72" t="s">
        <v>306</v>
      </c>
      <c r="B4405" s="33" t="s">
        <v>330</v>
      </c>
      <c r="C4405" s="79" t="s">
        <v>62</v>
      </c>
      <c r="D4405" s="34" t="s">
        <v>66</v>
      </c>
      <c r="E4405" s="74"/>
      <c r="F4405" s="74"/>
      <c r="G4405" s="74"/>
      <c r="H4405" s="74"/>
      <c r="I4405" s="54"/>
      <c r="J4405" s="50"/>
      <c r="K4405" s="54"/>
      <c r="L4405" s="55"/>
      <c r="M4405" s="75"/>
      <c r="N4405" s="75"/>
      <c r="O4405" s="74"/>
      <c r="P4405" s="74"/>
      <c r="Q4405" s="57">
        <f t="shared" si="1549"/>
        <v>0</v>
      </c>
      <c r="R4405" s="74"/>
      <c r="S4405" s="53">
        <f>ROUND(R4405/12*3,0)</f>
        <v>0</v>
      </c>
      <c r="T4405" s="58"/>
      <c r="U4405" s="58"/>
      <c r="V4405" s="53">
        <f t="shared" si="1550"/>
        <v>0</v>
      </c>
      <c r="W4405" s="75"/>
      <c r="X4405" s="76"/>
    </row>
    <row r="4406" spans="1:28" s="77" customFormat="1" ht="15.75" x14ac:dyDescent="0.25">
      <c r="A4406" s="72" t="s">
        <v>306</v>
      </c>
      <c r="B4406" s="33" t="s">
        <v>330</v>
      </c>
      <c r="C4406" s="79" t="s">
        <v>63</v>
      </c>
      <c r="D4406" s="34" t="s">
        <v>52</v>
      </c>
      <c r="E4406" s="74"/>
      <c r="F4406" s="74"/>
      <c r="G4406" s="74"/>
      <c r="H4406" s="74"/>
      <c r="I4406" s="54"/>
      <c r="J4406" s="50"/>
      <c r="K4406" s="54"/>
      <c r="L4406" s="55"/>
      <c r="M4406" s="75"/>
      <c r="N4406" s="75"/>
      <c r="O4406" s="74"/>
      <c r="P4406" s="74"/>
      <c r="Q4406" s="57">
        <f t="shared" si="1549"/>
        <v>0</v>
      </c>
      <c r="R4406" s="74"/>
      <c r="S4406" s="53">
        <f>ROUND(R4406/12*3,0)</f>
        <v>0</v>
      </c>
      <c r="T4406" s="58"/>
      <c r="U4406" s="58"/>
      <c r="V4406" s="53">
        <f t="shared" si="1550"/>
        <v>0</v>
      </c>
      <c r="W4406" s="75"/>
      <c r="X4406" s="76"/>
    </row>
    <row r="4407" spans="1:28" s="77" customFormat="1" ht="15.75" x14ac:dyDescent="0.25">
      <c r="A4407" s="72" t="s">
        <v>306</v>
      </c>
      <c r="B4407" s="33" t="s">
        <v>330</v>
      </c>
      <c r="C4407" s="79" t="s">
        <v>64</v>
      </c>
      <c r="D4407" s="34" t="s">
        <v>55</v>
      </c>
      <c r="E4407" s="74"/>
      <c r="F4407" s="74"/>
      <c r="G4407" s="74"/>
      <c r="H4407" s="74"/>
      <c r="I4407" s="54"/>
      <c r="J4407" s="50"/>
      <c r="K4407" s="54"/>
      <c r="L4407" s="55"/>
      <c r="M4407" s="75"/>
      <c r="N4407" s="75"/>
      <c r="O4407" s="74"/>
      <c r="P4407" s="74"/>
      <c r="Q4407" s="57">
        <f t="shared" si="1549"/>
        <v>0</v>
      </c>
      <c r="R4407" s="74"/>
      <c r="S4407" s="53">
        <f>ROUND(R4407/12*3,0)</f>
        <v>0</v>
      </c>
      <c r="T4407" s="58"/>
      <c r="U4407" s="58"/>
      <c r="V4407" s="53">
        <f t="shared" si="1550"/>
        <v>0</v>
      </c>
      <c r="W4407" s="75"/>
      <c r="X4407" s="76"/>
    </row>
    <row r="4408" spans="1:28" s="77" customFormat="1" ht="15.75" x14ac:dyDescent="0.25">
      <c r="A4408" s="72" t="s">
        <v>306</v>
      </c>
      <c r="B4408" s="33" t="s">
        <v>330</v>
      </c>
      <c r="C4408" s="79" t="s">
        <v>65</v>
      </c>
      <c r="D4408" s="34" t="s">
        <v>71</v>
      </c>
      <c r="E4408" s="74"/>
      <c r="F4408" s="74"/>
      <c r="G4408" s="74"/>
      <c r="H4408" s="74"/>
      <c r="I4408" s="54"/>
      <c r="J4408" s="50"/>
      <c r="K4408" s="54"/>
      <c r="L4408" s="55"/>
      <c r="M4408" s="75"/>
      <c r="N4408" s="75"/>
      <c r="O4408" s="74"/>
      <c r="P4408" s="74"/>
      <c r="Q4408" s="57">
        <f t="shared" si="1549"/>
        <v>0</v>
      </c>
      <c r="R4408" s="74"/>
      <c r="S4408" s="53">
        <f>ROUND(R4408/12*3,0)</f>
        <v>0</v>
      </c>
      <c r="T4408" s="58"/>
      <c r="U4408" s="58"/>
      <c r="V4408" s="53">
        <f t="shared" si="1550"/>
        <v>0</v>
      </c>
      <c r="W4408" s="75"/>
      <c r="X4408" s="76"/>
    </row>
    <row r="4409" spans="1:28" s="77" customFormat="1" ht="31.5" x14ac:dyDescent="0.25">
      <c r="A4409" s="72" t="s">
        <v>306</v>
      </c>
      <c r="B4409" s="22" t="s">
        <v>331</v>
      </c>
      <c r="C4409" s="73" t="s">
        <v>102</v>
      </c>
      <c r="D4409" s="32" t="s">
        <v>30</v>
      </c>
      <c r="E4409" s="61">
        <f>SUM(E4410:E4426)</f>
        <v>354463</v>
      </c>
      <c r="F4409" s="61">
        <f>SUM(F4410:F4426)</f>
        <v>206770</v>
      </c>
      <c r="G4409" s="61">
        <f>SUM(G4410:G4426)</f>
        <v>352128.9</v>
      </c>
      <c r="H4409" s="61">
        <f>SUM(H4410:H4426)</f>
        <v>314891</v>
      </c>
      <c r="I4409" s="120">
        <f>SUM(I4410:I4426)</f>
        <v>141799.90000000002</v>
      </c>
      <c r="J4409" s="50">
        <f>ROUND(I4409/F4409*100,2)</f>
        <v>68.58</v>
      </c>
      <c r="K4409" s="120">
        <f>SUM(K4410:K4426)</f>
        <v>0</v>
      </c>
      <c r="L4409" s="61" t="e">
        <f>SUM(L4410:L4426)</f>
        <v>#DIV/0!</v>
      </c>
      <c r="M4409" s="61"/>
      <c r="N4409" s="61"/>
      <c r="O4409" s="61">
        <f t="shared" ref="O4409:V4409" si="1555">SUM(O4410:O4424)</f>
        <v>360</v>
      </c>
      <c r="P4409" s="61">
        <f t="shared" si="1555"/>
        <v>360</v>
      </c>
      <c r="Q4409" s="120">
        <f t="shared" si="1555"/>
        <v>0</v>
      </c>
      <c r="R4409" s="61">
        <f t="shared" si="1555"/>
        <v>0</v>
      </c>
      <c r="S4409" s="61">
        <f t="shared" si="1555"/>
        <v>0</v>
      </c>
      <c r="T4409" s="137">
        <f t="shared" si="1555"/>
        <v>1</v>
      </c>
      <c r="U4409" s="137">
        <f t="shared" si="1555"/>
        <v>1</v>
      </c>
      <c r="V4409" s="61">
        <f t="shared" si="1555"/>
        <v>0</v>
      </c>
      <c r="W4409" s="61"/>
      <c r="X4409" s="76"/>
    </row>
    <row r="4410" spans="1:28" s="77" customFormat="1" ht="15.75" x14ac:dyDescent="0.25">
      <c r="A4410" s="72" t="s">
        <v>306</v>
      </c>
      <c r="B4410" s="33" t="s">
        <v>331</v>
      </c>
      <c r="C4410" s="73" t="s">
        <v>79</v>
      </c>
      <c r="D4410" s="43" t="s">
        <v>77</v>
      </c>
      <c r="E4410" s="74"/>
      <c r="F4410" s="74"/>
      <c r="G4410" s="74"/>
      <c r="H4410" s="74"/>
      <c r="I4410" s="54"/>
      <c r="J4410" s="50"/>
      <c r="K4410" s="54"/>
      <c r="L4410" s="55"/>
      <c r="M4410" s="75"/>
      <c r="N4410" s="75"/>
      <c r="O4410" s="74"/>
      <c r="P4410" s="74"/>
      <c r="Q4410" s="57">
        <f t="shared" ref="Q4410:Q4424" si="1556">O4410-P4410</f>
        <v>0</v>
      </c>
      <c r="R4410" s="74"/>
      <c r="S4410" s="53">
        <f>ROUND(R4410/12*3,0)</f>
        <v>0</v>
      </c>
      <c r="T4410" s="58"/>
      <c r="U4410" s="58"/>
      <c r="V4410" s="53">
        <f t="shared" ref="V4410:V4424" si="1557">T4410-U4410</f>
        <v>0</v>
      </c>
      <c r="W4410" s="75"/>
      <c r="X4410" s="76"/>
      <c r="Y4410" s="177"/>
      <c r="Z4410" s="177"/>
      <c r="AA4410" s="177"/>
      <c r="AB4410" s="177"/>
    </row>
    <row r="4411" spans="1:28" s="77" customFormat="1" ht="15.75" x14ac:dyDescent="0.25">
      <c r="A4411" s="72" t="s">
        <v>306</v>
      </c>
      <c r="B4411" s="33" t="s">
        <v>331</v>
      </c>
      <c r="C4411" s="73" t="s">
        <v>80</v>
      </c>
      <c r="D4411" s="43" t="s">
        <v>78</v>
      </c>
      <c r="E4411" s="74"/>
      <c r="F4411" s="74"/>
      <c r="G4411" s="74"/>
      <c r="H4411" s="74"/>
      <c r="I4411" s="54"/>
      <c r="J4411" s="50"/>
      <c r="K4411" s="54"/>
      <c r="L4411" s="55"/>
      <c r="M4411" s="75"/>
      <c r="N4411" s="75"/>
      <c r="O4411" s="74"/>
      <c r="P4411" s="74"/>
      <c r="Q4411" s="57">
        <f t="shared" si="1556"/>
        <v>0</v>
      </c>
      <c r="R4411" s="74"/>
      <c r="S4411" s="53">
        <f>ROUND(R4411/12*3,0)</f>
        <v>0</v>
      </c>
      <c r="T4411" s="58"/>
      <c r="U4411" s="58"/>
      <c r="V4411" s="53">
        <f t="shared" si="1557"/>
        <v>0</v>
      </c>
      <c r="W4411" s="75"/>
      <c r="X4411" s="76"/>
      <c r="Y4411" s="177"/>
      <c r="Z4411" s="177"/>
    </row>
    <row r="4412" spans="1:28" s="77" customFormat="1" ht="15.75" x14ac:dyDescent="0.25">
      <c r="A4412" s="72" t="s">
        <v>306</v>
      </c>
      <c r="B4412" s="33" t="s">
        <v>331</v>
      </c>
      <c r="C4412" s="73" t="s">
        <v>82</v>
      </c>
      <c r="D4412" s="34" t="s">
        <v>81</v>
      </c>
      <c r="E4412" s="74"/>
      <c r="F4412" s="74"/>
      <c r="G4412" s="74"/>
      <c r="H4412" s="74"/>
      <c r="I4412" s="119"/>
      <c r="J4412" s="55"/>
      <c r="K4412" s="119"/>
      <c r="L4412" s="55"/>
      <c r="M4412" s="75"/>
      <c r="N4412" s="75"/>
      <c r="O4412" s="74"/>
      <c r="P4412" s="74"/>
      <c r="Q4412" s="59">
        <f t="shared" si="1556"/>
        <v>0</v>
      </c>
      <c r="R4412" s="74"/>
      <c r="S4412" s="53">
        <f>ROUND(R4412/12*4,0)</f>
        <v>0</v>
      </c>
      <c r="T4412" s="53"/>
      <c r="U4412" s="53"/>
      <c r="V4412" s="53">
        <f t="shared" si="1557"/>
        <v>0</v>
      </c>
      <c r="W4412" s="75"/>
      <c r="X4412" s="76"/>
    </row>
    <row r="4413" spans="1:28" s="77" customFormat="1" ht="31.5" x14ac:dyDescent="0.25">
      <c r="A4413" s="72" t="s">
        <v>306</v>
      </c>
      <c r="B4413" s="33" t="s">
        <v>331</v>
      </c>
      <c r="C4413" s="73" t="s">
        <v>84</v>
      </c>
      <c r="D4413" s="43" t="s">
        <v>83</v>
      </c>
      <c r="E4413" s="53">
        <v>354463</v>
      </c>
      <c r="F4413" s="53">
        <f>ROUND(E4413/12*7,0)</f>
        <v>206770</v>
      </c>
      <c r="G4413" s="59">
        <v>348569.9</v>
      </c>
      <c r="H4413" s="99">
        <v>311332</v>
      </c>
      <c r="I4413" s="119">
        <f>G4413-F4413</f>
        <v>141799.90000000002</v>
      </c>
      <c r="J4413" s="55">
        <f>ROUND(I4413/F4413*100,2)</f>
        <v>68.58</v>
      </c>
      <c r="K4413" s="54"/>
      <c r="L4413" s="55"/>
      <c r="M4413" s="75"/>
      <c r="N4413" s="75"/>
      <c r="O4413" s="74"/>
      <c r="P4413" s="74"/>
      <c r="Q4413" s="57">
        <f t="shared" si="1556"/>
        <v>0</v>
      </c>
      <c r="R4413" s="74"/>
      <c r="S4413" s="53">
        <f>ROUND(R4413/12*3,0)</f>
        <v>0</v>
      </c>
      <c r="T4413" s="58"/>
      <c r="U4413" s="58"/>
      <c r="V4413" s="53">
        <f t="shared" si="1557"/>
        <v>0</v>
      </c>
      <c r="W4413" s="75"/>
      <c r="X4413" s="76"/>
    </row>
    <row r="4414" spans="1:28" s="77" customFormat="1" ht="15.75" x14ac:dyDescent="0.25">
      <c r="A4414" s="72" t="s">
        <v>306</v>
      </c>
      <c r="B4414" s="33" t="s">
        <v>331</v>
      </c>
      <c r="C4414" s="73" t="s">
        <v>95</v>
      </c>
      <c r="D4414" s="43" t="s">
        <v>96</v>
      </c>
      <c r="E4414" s="74"/>
      <c r="F4414" s="74"/>
      <c r="G4414" s="74"/>
      <c r="H4414" s="74"/>
      <c r="I4414" s="54"/>
      <c r="J4414" s="50"/>
      <c r="K4414" s="54"/>
      <c r="L4414" s="55"/>
      <c r="M4414" s="75"/>
      <c r="N4414" s="75"/>
      <c r="O4414" s="74"/>
      <c r="P4414" s="74"/>
      <c r="Q4414" s="57">
        <f t="shared" si="1556"/>
        <v>0</v>
      </c>
      <c r="R4414" s="74"/>
      <c r="S4414" s="53">
        <f>ROUND(R4414/12*3,0)</f>
        <v>0</v>
      </c>
      <c r="T4414" s="58"/>
      <c r="U4414" s="58"/>
      <c r="V4414" s="53">
        <f t="shared" si="1557"/>
        <v>0</v>
      </c>
      <c r="W4414" s="75"/>
      <c r="X4414" s="76"/>
    </row>
    <row r="4415" spans="1:28" s="77" customFormat="1" ht="31.5" x14ac:dyDescent="0.25">
      <c r="A4415" s="72" t="s">
        <v>306</v>
      </c>
      <c r="B4415" s="33" t="s">
        <v>331</v>
      </c>
      <c r="C4415" s="73" t="s">
        <v>86</v>
      </c>
      <c r="D4415" s="43" t="s">
        <v>85</v>
      </c>
      <c r="E4415" s="53"/>
      <c r="F4415" s="53"/>
      <c r="G4415" s="59">
        <v>3559</v>
      </c>
      <c r="H4415" s="99">
        <v>3559</v>
      </c>
      <c r="I4415" s="119"/>
      <c r="J4415" s="55"/>
      <c r="K4415" s="54"/>
      <c r="L4415" s="55"/>
      <c r="M4415" s="75"/>
      <c r="N4415" s="75"/>
      <c r="O4415" s="74">
        <v>360</v>
      </c>
      <c r="P4415" s="74">
        <v>360</v>
      </c>
      <c r="Q4415" s="57">
        <f t="shared" si="1556"/>
        <v>0</v>
      </c>
      <c r="R4415" s="74"/>
      <c r="S4415" s="53">
        <f>ROUND(R4415/12*6,0)</f>
        <v>0</v>
      </c>
      <c r="T4415" s="58">
        <v>1</v>
      </c>
      <c r="U4415" s="58">
        <v>1</v>
      </c>
      <c r="V4415" s="53">
        <f t="shared" si="1557"/>
        <v>0</v>
      </c>
      <c r="W4415" s="75"/>
      <c r="X4415" s="76"/>
    </row>
    <row r="4416" spans="1:28" s="77" customFormat="1" ht="31.5" x14ac:dyDescent="0.25">
      <c r="A4416" s="72" t="s">
        <v>306</v>
      </c>
      <c r="B4416" s="33" t="s">
        <v>331</v>
      </c>
      <c r="C4416" s="73" t="s">
        <v>102</v>
      </c>
      <c r="D4416" s="39" t="s">
        <v>351</v>
      </c>
      <c r="E4416" s="74"/>
      <c r="F4416" s="74"/>
      <c r="G4416" s="74"/>
      <c r="H4416" s="74"/>
      <c r="I4416" s="54"/>
      <c r="J4416" s="50"/>
      <c r="K4416" s="54"/>
      <c r="L4416" s="55"/>
      <c r="M4416" s="75"/>
      <c r="N4416" s="75"/>
      <c r="O4416" s="74"/>
      <c r="P4416" s="74"/>
      <c r="Q4416" s="57">
        <f t="shared" si="1556"/>
        <v>0</v>
      </c>
      <c r="R4416" s="74"/>
      <c r="S4416" s="53">
        <f>ROUND(R4416/12*2,0)</f>
        <v>0</v>
      </c>
      <c r="T4416" s="58"/>
      <c r="U4416" s="58"/>
      <c r="V4416" s="53">
        <f t="shared" si="1557"/>
        <v>0</v>
      </c>
      <c r="W4416" s="75"/>
      <c r="X4416" s="76"/>
    </row>
    <row r="4417" spans="1:24" s="77" customFormat="1" ht="15.75" x14ac:dyDescent="0.25">
      <c r="A4417" s="72" t="s">
        <v>306</v>
      </c>
      <c r="B4417" s="33" t="s">
        <v>331</v>
      </c>
      <c r="C4417" s="73" t="s">
        <v>89</v>
      </c>
      <c r="D4417" s="43" t="s">
        <v>88</v>
      </c>
      <c r="E4417" s="53"/>
      <c r="F4417" s="53"/>
      <c r="G4417" s="53"/>
      <c r="H4417" s="53"/>
      <c r="I4417" s="119"/>
      <c r="J4417" s="55"/>
      <c r="K4417" s="54"/>
      <c r="L4417" s="55"/>
      <c r="M4417" s="75"/>
      <c r="N4417" s="75"/>
      <c r="O4417" s="74"/>
      <c r="P4417" s="74"/>
      <c r="Q4417" s="57">
        <f t="shared" si="1556"/>
        <v>0</v>
      </c>
      <c r="R4417" s="74"/>
      <c r="S4417" s="53">
        <f t="shared" ref="S4417:S4424" si="1558">ROUND(R4417/12*3,0)</f>
        <v>0</v>
      </c>
      <c r="T4417" s="58"/>
      <c r="U4417" s="58"/>
      <c r="V4417" s="53">
        <f t="shared" si="1557"/>
        <v>0</v>
      </c>
      <c r="W4417" s="75"/>
      <c r="X4417" s="76"/>
    </row>
    <row r="4418" spans="1:24" s="77" customFormat="1" ht="15.75" x14ac:dyDescent="0.25">
      <c r="A4418" s="72" t="s">
        <v>306</v>
      </c>
      <c r="B4418" s="33" t="s">
        <v>331</v>
      </c>
      <c r="C4418" s="73" t="s">
        <v>91</v>
      </c>
      <c r="D4418" s="43" t="s">
        <v>90</v>
      </c>
      <c r="E4418" s="53"/>
      <c r="F4418" s="53"/>
      <c r="G4418" s="53"/>
      <c r="H4418" s="53"/>
      <c r="I4418" s="119"/>
      <c r="J4418" s="119"/>
      <c r="K4418" s="54"/>
      <c r="L4418" s="55"/>
      <c r="M4418" s="75"/>
      <c r="N4418" s="75"/>
      <c r="O4418" s="74"/>
      <c r="P4418" s="74"/>
      <c r="Q4418" s="57">
        <f t="shared" si="1556"/>
        <v>0</v>
      </c>
      <c r="R4418" s="74"/>
      <c r="S4418" s="53">
        <f t="shared" si="1558"/>
        <v>0</v>
      </c>
      <c r="T4418" s="58"/>
      <c r="U4418" s="58"/>
      <c r="V4418" s="53">
        <f t="shared" si="1557"/>
        <v>0</v>
      </c>
      <c r="W4418" s="75"/>
      <c r="X4418" s="76"/>
    </row>
    <row r="4419" spans="1:24" s="77" customFormat="1" ht="15.75" x14ac:dyDescent="0.25">
      <c r="A4419" s="72" t="s">
        <v>306</v>
      </c>
      <c r="B4419" s="33" t="s">
        <v>331</v>
      </c>
      <c r="C4419" s="73" t="s">
        <v>94</v>
      </c>
      <c r="D4419" s="43" t="s">
        <v>97</v>
      </c>
      <c r="E4419" s="74"/>
      <c r="F4419" s="74"/>
      <c r="G4419" s="74"/>
      <c r="H4419" s="74"/>
      <c r="I4419" s="54"/>
      <c r="J4419" s="50"/>
      <c r="K4419" s="54"/>
      <c r="L4419" s="55"/>
      <c r="M4419" s="75"/>
      <c r="N4419" s="75"/>
      <c r="O4419" s="74"/>
      <c r="P4419" s="74"/>
      <c r="Q4419" s="57">
        <f t="shared" si="1556"/>
        <v>0</v>
      </c>
      <c r="R4419" s="74"/>
      <c r="S4419" s="53">
        <f t="shared" si="1558"/>
        <v>0</v>
      </c>
      <c r="T4419" s="58"/>
      <c r="U4419" s="58"/>
      <c r="V4419" s="53">
        <f t="shared" si="1557"/>
        <v>0</v>
      </c>
      <c r="W4419" s="75"/>
      <c r="X4419" s="76"/>
    </row>
    <row r="4420" spans="1:24" s="77" customFormat="1" ht="15.75" x14ac:dyDescent="0.25">
      <c r="A4420" s="72" t="s">
        <v>306</v>
      </c>
      <c r="B4420" s="33" t="s">
        <v>331</v>
      </c>
      <c r="C4420" s="73" t="s">
        <v>93</v>
      </c>
      <c r="D4420" s="43" t="s">
        <v>92</v>
      </c>
      <c r="E4420" s="74"/>
      <c r="F4420" s="74"/>
      <c r="G4420" s="74"/>
      <c r="H4420" s="74"/>
      <c r="I4420" s="54"/>
      <c r="J4420" s="50"/>
      <c r="K4420" s="54"/>
      <c r="L4420" s="55"/>
      <c r="M4420" s="75"/>
      <c r="N4420" s="75"/>
      <c r="O4420" s="74"/>
      <c r="P4420" s="74"/>
      <c r="Q4420" s="57">
        <f t="shared" si="1556"/>
        <v>0</v>
      </c>
      <c r="R4420" s="74"/>
      <c r="S4420" s="53">
        <f t="shared" si="1558"/>
        <v>0</v>
      </c>
      <c r="T4420" s="58"/>
      <c r="U4420" s="58"/>
      <c r="V4420" s="53">
        <f t="shared" si="1557"/>
        <v>0</v>
      </c>
      <c r="W4420" s="75"/>
      <c r="X4420" s="76"/>
    </row>
    <row r="4421" spans="1:24" s="77" customFormat="1" ht="31.5" x14ac:dyDescent="0.25">
      <c r="A4421" s="72" t="s">
        <v>306</v>
      </c>
      <c r="B4421" s="33" t="s">
        <v>331</v>
      </c>
      <c r="C4421" s="73" t="s">
        <v>98</v>
      </c>
      <c r="D4421" s="34" t="s">
        <v>99</v>
      </c>
      <c r="E4421" s="74"/>
      <c r="F4421" s="74"/>
      <c r="G4421" s="74"/>
      <c r="H4421" s="74"/>
      <c r="I4421" s="54"/>
      <c r="J4421" s="50"/>
      <c r="K4421" s="54"/>
      <c r="L4421" s="55"/>
      <c r="M4421" s="75"/>
      <c r="N4421" s="75"/>
      <c r="O4421" s="74"/>
      <c r="P4421" s="74"/>
      <c r="Q4421" s="57">
        <f t="shared" si="1556"/>
        <v>0</v>
      </c>
      <c r="R4421" s="74"/>
      <c r="S4421" s="53">
        <f t="shared" si="1558"/>
        <v>0</v>
      </c>
      <c r="T4421" s="58"/>
      <c r="U4421" s="58"/>
      <c r="V4421" s="53">
        <f t="shared" si="1557"/>
        <v>0</v>
      </c>
      <c r="W4421" s="75"/>
      <c r="X4421" s="76"/>
    </row>
    <row r="4422" spans="1:24" s="77" customFormat="1" ht="37.5" customHeight="1" x14ac:dyDescent="0.25">
      <c r="A4422" s="72" t="s">
        <v>306</v>
      </c>
      <c r="B4422" s="33" t="s">
        <v>331</v>
      </c>
      <c r="C4422" s="73" t="s">
        <v>100</v>
      </c>
      <c r="D4422" s="34" t="s">
        <v>101</v>
      </c>
      <c r="E4422" s="74"/>
      <c r="F4422" s="74"/>
      <c r="G4422" s="74"/>
      <c r="H4422" s="74"/>
      <c r="I4422" s="54"/>
      <c r="J4422" s="50"/>
      <c r="K4422" s="54"/>
      <c r="L4422" s="55"/>
      <c r="M4422" s="75"/>
      <c r="N4422" s="75"/>
      <c r="O4422" s="74"/>
      <c r="P4422" s="74"/>
      <c r="Q4422" s="57">
        <f t="shared" si="1556"/>
        <v>0</v>
      </c>
      <c r="R4422" s="74"/>
      <c r="S4422" s="53">
        <f t="shared" si="1558"/>
        <v>0</v>
      </c>
      <c r="T4422" s="58"/>
      <c r="U4422" s="58"/>
      <c r="V4422" s="53">
        <f t="shared" si="1557"/>
        <v>0</v>
      </c>
      <c r="W4422" s="75"/>
      <c r="X4422" s="76"/>
    </row>
    <row r="4423" spans="1:24" s="77" customFormat="1" ht="47.25" x14ac:dyDescent="0.25">
      <c r="A4423" s="72" t="s">
        <v>306</v>
      </c>
      <c r="B4423" s="33" t="s">
        <v>331</v>
      </c>
      <c r="C4423" s="73" t="s">
        <v>102</v>
      </c>
      <c r="D4423" s="39" t="s">
        <v>87</v>
      </c>
      <c r="E4423" s="74"/>
      <c r="F4423" s="74"/>
      <c r="G4423" s="74"/>
      <c r="H4423" s="74"/>
      <c r="I4423" s="54"/>
      <c r="J4423" s="50"/>
      <c r="K4423" s="54"/>
      <c r="L4423" s="55"/>
      <c r="M4423" s="75"/>
      <c r="N4423" s="75"/>
      <c r="O4423" s="74"/>
      <c r="P4423" s="74"/>
      <c r="Q4423" s="57">
        <f t="shared" si="1556"/>
        <v>0</v>
      </c>
      <c r="R4423" s="74"/>
      <c r="S4423" s="53">
        <f t="shared" si="1558"/>
        <v>0</v>
      </c>
      <c r="T4423" s="58"/>
      <c r="U4423" s="58"/>
      <c r="V4423" s="53">
        <f t="shared" si="1557"/>
        <v>0</v>
      </c>
      <c r="W4423" s="75"/>
      <c r="X4423" s="76"/>
    </row>
    <row r="4424" spans="1:24" s="77" customFormat="1" ht="63" x14ac:dyDescent="0.25">
      <c r="A4424" s="72" t="s">
        <v>306</v>
      </c>
      <c r="B4424" s="33" t="s">
        <v>331</v>
      </c>
      <c r="C4424" s="73" t="s">
        <v>102</v>
      </c>
      <c r="D4424" s="39" t="s">
        <v>103</v>
      </c>
      <c r="E4424" s="74"/>
      <c r="F4424" s="74"/>
      <c r="G4424" s="74"/>
      <c r="H4424" s="74"/>
      <c r="I4424" s="54"/>
      <c r="J4424" s="50"/>
      <c r="K4424" s="54"/>
      <c r="L4424" s="55"/>
      <c r="M4424" s="75"/>
      <c r="N4424" s="75"/>
      <c r="O4424" s="74"/>
      <c r="P4424" s="74"/>
      <c r="Q4424" s="57">
        <f t="shared" si="1556"/>
        <v>0</v>
      </c>
      <c r="R4424" s="74"/>
      <c r="S4424" s="53">
        <f t="shared" si="1558"/>
        <v>0</v>
      </c>
      <c r="T4424" s="58"/>
      <c r="U4424" s="58"/>
      <c r="V4424" s="53">
        <f t="shared" si="1557"/>
        <v>0</v>
      </c>
      <c r="W4424" s="75"/>
      <c r="X4424" s="76"/>
    </row>
    <row r="4425" spans="1:24" s="77" customFormat="1" ht="31.5" x14ac:dyDescent="0.25">
      <c r="A4425" s="72" t="s">
        <v>306</v>
      </c>
      <c r="B4425" s="33" t="s">
        <v>331</v>
      </c>
      <c r="C4425" s="23" t="s">
        <v>361</v>
      </c>
      <c r="D4425" s="39" t="s">
        <v>362</v>
      </c>
      <c r="E4425" s="53"/>
      <c r="F4425" s="53">
        <f>ROUND(E4425/12*7,0)</f>
        <v>0</v>
      </c>
      <c r="G4425" s="59"/>
      <c r="H4425" s="99"/>
      <c r="I4425" s="119">
        <f>G4425-F4425</f>
        <v>0</v>
      </c>
      <c r="J4425" s="55" t="e">
        <f>ROUND(I4425/F4425*100,2)</f>
        <v>#DIV/0!</v>
      </c>
      <c r="K4425" s="54">
        <f t="shared" ref="K4425" si="1559">G4425-F4425</f>
        <v>0</v>
      </c>
      <c r="L4425" s="55" t="e">
        <f t="shared" ref="L4425" si="1560">ROUND(K4425*100/-F4425,2)</f>
        <v>#DIV/0!</v>
      </c>
      <c r="M4425" s="75"/>
      <c r="N4425" s="75"/>
      <c r="O4425" s="74"/>
      <c r="P4425" s="74"/>
      <c r="Q4425" s="57"/>
      <c r="R4425" s="74"/>
      <c r="S4425" s="53"/>
      <c r="T4425" s="58"/>
      <c r="U4425" s="58"/>
      <c r="V4425" s="53"/>
      <c r="W4425" s="75"/>
      <c r="X4425" s="76"/>
    </row>
    <row r="4426" spans="1:24" s="77" customFormat="1" ht="15.75" x14ac:dyDescent="0.25">
      <c r="A4426" s="72" t="s">
        <v>306</v>
      </c>
      <c r="B4426" s="33" t="s">
        <v>331</v>
      </c>
      <c r="C4426" s="23" t="s">
        <v>364</v>
      </c>
      <c r="D4426" s="39" t="s">
        <v>363</v>
      </c>
      <c r="E4426" s="74"/>
      <c r="F4426" s="74"/>
      <c r="G4426" s="74"/>
      <c r="H4426" s="74"/>
      <c r="I4426" s="54"/>
      <c r="J4426" s="50"/>
      <c r="K4426" s="54"/>
      <c r="L4426" s="55"/>
      <c r="M4426" s="75"/>
      <c r="N4426" s="75"/>
      <c r="O4426" s="74"/>
      <c r="P4426" s="74"/>
      <c r="Q4426" s="57"/>
      <c r="R4426" s="74"/>
      <c r="S4426" s="53"/>
      <c r="T4426" s="58"/>
      <c r="U4426" s="58"/>
      <c r="V4426" s="53"/>
      <c r="W4426" s="75"/>
      <c r="X4426" s="76"/>
    </row>
    <row r="4427" spans="1:24" s="77" customFormat="1" ht="15.75" x14ac:dyDescent="0.25">
      <c r="A4427" s="72" t="s">
        <v>306</v>
      </c>
      <c r="B4427" s="21">
        <v>2</v>
      </c>
      <c r="C4427" s="73" t="s">
        <v>102</v>
      </c>
      <c r="D4427" s="40" t="s">
        <v>31</v>
      </c>
      <c r="E4427" s="68">
        <f>E4428+E4434+E4488</f>
        <v>55500</v>
      </c>
      <c r="F4427" s="68">
        <f>F4428+F4434+F4488</f>
        <v>44864</v>
      </c>
      <c r="G4427" s="68">
        <f>G4428+G4434+G4488</f>
        <v>42455.76</v>
      </c>
      <c r="H4427" s="68">
        <f>H4428+H4434+H4488</f>
        <v>36392</v>
      </c>
      <c r="I4427" s="126">
        <f>I4428+I4434+I4488</f>
        <v>8685.66</v>
      </c>
      <c r="J4427" s="50">
        <f>ROUND(I4427/F4427*100,2)</f>
        <v>19.36</v>
      </c>
      <c r="K4427" s="126">
        <f>K4428+K4434+K4488</f>
        <v>-11184</v>
      </c>
      <c r="L4427" s="55">
        <f>ROUND(K4427*100/-F4427,2)</f>
        <v>24.93</v>
      </c>
      <c r="M4427" s="64">
        <v>20</v>
      </c>
      <c r="N4427" s="49">
        <f>ROUND(M4427/12*7,2)</f>
        <v>11.67</v>
      </c>
      <c r="O4427" s="68">
        <f t="shared" ref="O4427:V4427" si="1561">O4428+O4434+O4488</f>
        <v>0</v>
      </c>
      <c r="P4427" s="68">
        <f t="shared" si="1561"/>
        <v>0</v>
      </c>
      <c r="Q4427" s="126">
        <f t="shared" si="1561"/>
        <v>0</v>
      </c>
      <c r="R4427" s="68">
        <f t="shared" si="1561"/>
        <v>3</v>
      </c>
      <c r="S4427" s="64">
        <f t="shared" si="1561"/>
        <v>2</v>
      </c>
      <c r="T4427" s="136">
        <f t="shared" si="1561"/>
        <v>0</v>
      </c>
      <c r="U4427" s="136">
        <f t="shared" si="1561"/>
        <v>0</v>
      </c>
      <c r="V4427" s="64">
        <f t="shared" si="1561"/>
        <v>0</v>
      </c>
      <c r="W4427" s="68"/>
      <c r="X4427" s="76"/>
    </row>
    <row r="4428" spans="1:24" s="77" customFormat="1" ht="15.75" x14ac:dyDescent="0.25">
      <c r="A4428" s="72" t="s">
        <v>306</v>
      </c>
      <c r="B4428" s="22" t="s">
        <v>332</v>
      </c>
      <c r="C4428" s="73" t="s">
        <v>102</v>
      </c>
      <c r="D4428" s="32" t="s">
        <v>32</v>
      </c>
      <c r="E4428" s="64">
        <f t="shared" ref="E4428:L4428" si="1562">SUM(E4429:E4433)</f>
        <v>0</v>
      </c>
      <c r="F4428" s="64">
        <f t="shared" si="1562"/>
        <v>0</v>
      </c>
      <c r="G4428" s="64">
        <f t="shared" si="1562"/>
        <v>0</v>
      </c>
      <c r="H4428" s="64">
        <f t="shared" si="1562"/>
        <v>0</v>
      </c>
      <c r="I4428" s="126">
        <f t="shared" si="1562"/>
        <v>0</v>
      </c>
      <c r="J4428" s="126">
        <f t="shared" si="1562"/>
        <v>0</v>
      </c>
      <c r="K4428" s="126">
        <f t="shared" si="1562"/>
        <v>0</v>
      </c>
      <c r="L4428" s="64">
        <f t="shared" si="1562"/>
        <v>0</v>
      </c>
      <c r="M4428" s="64"/>
      <c r="N4428" s="64"/>
      <c r="O4428" s="64">
        <f t="shared" ref="O4428:V4428" si="1563">SUM(O4429:O4433)</f>
        <v>0</v>
      </c>
      <c r="P4428" s="64">
        <f t="shared" si="1563"/>
        <v>0</v>
      </c>
      <c r="Q4428" s="126">
        <f t="shared" si="1563"/>
        <v>0</v>
      </c>
      <c r="R4428" s="64">
        <f t="shared" si="1563"/>
        <v>0</v>
      </c>
      <c r="S4428" s="64">
        <f t="shared" si="1563"/>
        <v>0</v>
      </c>
      <c r="T4428" s="136">
        <f t="shared" si="1563"/>
        <v>0</v>
      </c>
      <c r="U4428" s="136">
        <f t="shared" si="1563"/>
        <v>0</v>
      </c>
      <c r="V4428" s="64">
        <f t="shared" si="1563"/>
        <v>0</v>
      </c>
      <c r="W4428" s="64"/>
      <c r="X4428" s="76"/>
    </row>
    <row r="4429" spans="1:24" s="77" customFormat="1" ht="15.75" x14ac:dyDescent="0.25">
      <c r="A4429" s="72" t="s">
        <v>306</v>
      </c>
      <c r="B4429" s="33" t="s">
        <v>332</v>
      </c>
      <c r="C4429" s="73" t="s">
        <v>109</v>
      </c>
      <c r="D4429" s="34" t="s">
        <v>106</v>
      </c>
      <c r="E4429" s="74"/>
      <c r="F4429" s="74"/>
      <c r="G4429" s="74"/>
      <c r="H4429" s="153"/>
      <c r="I4429" s="54"/>
      <c r="J4429" s="50"/>
      <c r="K4429" s="54"/>
      <c r="L4429" s="55"/>
      <c r="M4429" s="75"/>
      <c r="N4429" s="75"/>
      <c r="O4429" s="74"/>
      <c r="P4429" s="74"/>
      <c r="Q4429" s="57">
        <f>O4429-P4429</f>
        <v>0</v>
      </c>
      <c r="R4429" s="74"/>
      <c r="S4429" s="53">
        <f>ROUND(R4429/12*3,0)</f>
        <v>0</v>
      </c>
      <c r="T4429" s="58"/>
      <c r="U4429" s="58"/>
      <c r="V4429" s="53">
        <f>T4429-U4429</f>
        <v>0</v>
      </c>
      <c r="W4429" s="75"/>
      <c r="X4429" s="76"/>
    </row>
    <row r="4430" spans="1:24" s="77" customFormat="1" ht="23.25" customHeight="1" x14ac:dyDescent="0.25">
      <c r="A4430" s="72" t="s">
        <v>306</v>
      </c>
      <c r="B4430" s="33" t="s">
        <v>332</v>
      </c>
      <c r="C4430" s="73" t="s">
        <v>110</v>
      </c>
      <c r="D4430" s="34" t="s">
        <v>114</v>
      </c>
      <c r="E4430" s="74"/>
      <c r="F4430" s="74"/>
      <c r="G4430" s="74"/>
      <c r="H4430" s="74"/>
      <c r="I4430" s="119"/>
      <c r="J4430" s="50"/>
      <c r="K4430" s="119"/>
      <c r="L4430" s="55"/>
      <c r="M4430" s="75"/>
      <c r="N4430" s="75"/>
      <c r="O4430" s="74"/>
      <c r="P4430" s="74"/>
      <c r="Q4430" s="59">
        <f>O4430-P4430</f>
        <v>0</v>
      </c>
      <c r="R4430" s="74"/>
      <c r="S4430" s="53">
        <f>ROUND(R4430/12*3,0)</f>
        <v>0</v>
      </c>
      <c r="T4430" s="53"/>
      <c r="U4430" s="53"/>
      <c r="V4430" s="53">
        <f>T4430-U4430</f>
        <v>0</v>
      </c>
      <c r="W4430" s="75"/>
      <c r="X4430" s="76"/>
    </row>
    <row r="4431" spans="1:24" s="77" customFormat="1" ht="15.75" x14ac:dyDescent="0.25">
      <c r="A4431" s="72" t="s">
        <v>306</v>
      </c>
      <c r="B4431" s="33" t="s">
        <v>332</v>
      </c>
      <c r="C4431" s="73" t="s">
        <v>111</v>
      </c>
      <c r="D4431" s="34" t="s">
        <v>115</v>
      </c>
      <c r="E4431" s="74"/>
      <c r="F4431" s="74"/>
      <c r="G4431" s="74"/>
      <c r="H4431" s="74"/>
      <c r="I4431" s="119"/>
      <c r="J4431" s="55"/>
      <c r="K4431" s="119"/>
      <c r="L4431" s="55"/>
      <c r="M4431" s="75"/>
      <c r="N4431" s="75"/>
      <c r="O4431" s="74"/>
      <c r="P4431" s="74"/>
      <c r="Q4431" s="59">
        <f>O4431-P4431</f>
        <v>0</v>
      </c>
      <c r="R4431" s="74"/>
      <c r="S4431" s="53">
        <f>ROUND(R4431/12*3,0)</f>
        <v>0</v>
      </c>
      <c r="T4431" s="53"/>
      <c r="U4431" s="53"/>
      <c r="V4431" s="53">
        <f>T4431-U4431</f>
        <v>0</v>
      </c>
      <c r="W4431" s="75"/>
      <c r="X4431" s="76"/>
    </row>
    <row r="4432" spans="1:24" s="77" customFormat="1" ht="31.5" x14ac:dyDescent="0.25">
      <c r="A4432" s="72" t="s">
        <v>306</v>
      </c>
      <c r="B4432" s="33" t="s">
        <v>332</v>
      </c>
      <c r="C4432" s="73" t="s">
        <v>113</v>
      </c>
      <c r="D4432" s="34" t="s">
        <v>116</v>
      </c>
      <c r="E4432" s="74"/>
      <c r="F4432" s="74"/>
      <c r="G4432" s="74"/>
      <c r="H4432" s="74"/>
      <c r="I4432" s="54"/>
      <c r="J4432" s="50"/>
      <c r="K4432" s="54"/>
      <c r="L4432" s="55"/>
      <c r="M4432" s="75"/>
      <c r="N4432" s="75"/>
      <c r="O4432" s="74"/>
      <c r="P4432" s="74"/>
      <c r="Q4432" s="57">
        <f>O4432-P4432</f>
        <v>0</v>
      </c>
      <c r="R4432" s="74"/>
      <c r="S4432" s="53">
        <f>ROUND(R4432/12*3,0)</f>
        <v>0</v>
      </c>
      <c r="T4432" s="58"/>
      <c r="U4432" s="58"/>
      <c r="V4432" s="53">
        <f>T4432-U4432</f>
        <v>0</v>
      </c>
      <c r="W4432" s="75"/>
      <c r="X4432" s="76"/>
    </row>
    <row r="4433" spans="1:24" s="77" customFormat="1" ht="15.75" x14ac:dyDescent="0.25">
      <c r="A4433" s="72" t="s">
        <v>306</v>
      </c>
      <c r="B4433" s="33" t="s">
        <v>332</v>
      </c>
      <c r="C4433" s="73" t="s">
        <v>112</v>
      </c>
      <c r="D4433" s="34" t="s">
        <v>117</v>
      </c>
      <c r="E4433" s="74"/>
      <c r="F4433" s="74"/>
      <c r="G4433" s="74"/>
      <c r="H4433" s="74"/>
      <c r="I4433" s="54"/>
      <c r="J4433" s="50"/>
      <c r="K4433" s="54"/>
      <c r="L4433" s="55"/>
      <c r="M4433" s="75"/>
      <c r="N4433" s="75"/>
      <c r="O4433" s="74"/>
      <c r="P4433" s="74"/>
      <c r="Q4433" s="57">
        <f>O4433-P4433</f>
        <v>0</v>
      </c>
      <c r="R4433" s="74"/>
      <c r="S4433" s="53">
        <f>ROUND(R4433/12*3,0)</f>
        <v>0</v>
      </c>
      <c r="T4433" s="58"/>
      <c r="U4433" s="58"/>
      <c r="V4433" s="53">
        <f>T4433-U4433</f>
        <v>0</v>
      </c>
      <c r="W4433" s="75"/>
      <c r="X4433" s="76"/>
    </row>
    <row r="4434" spans="1:24" s="77" customFormat="1" ht="15.75" x14ac:dyDescent="0.25">
      <c r="A4434" s="72" t="s">
        <v>306</v>
      </c>
      <c r="B4434" s="22" t="s">
        <v>333</v>
      </c>
      <c r="C4434" s="73" t="s">
        <v>102</v>
      </c>
      <c r="D4434" s="41" t="s">
        <v>33</v>
      </c>
      <c r="E4434" s="64">
        <f t="shared" ref="E4434:L4434" si="1564">SUM(E4435:E4487)</f>
        <v>0</v>
      </c>
      <c r="F4434" s="64">
        <f t="shared" si="1564"/>
        <v>0</v>
      </c>
      <c r="G4434" s="64">
        <f t="shared" si="1564"/>
        <v>0</v>
      </c>
      <c r="H4434" s="64">
        <f t="shared" si="1564"/>
        <v>0</v>
      </c>
      <c r="I4434" s="126">
        <f t="shared" si="1564"/>
        <v>0</v>
      </c>
      <c r="J4434" s="126">
        <f t="shared" si="1564"/>
        <v>0</v>
      </c>
      <c r="K4434" s="126">
        <f t="shared" si="1564"/>
        <v>0</v>
      </c>
      <c r="L4434" s="64">
        <f t="shared" si="1564"/>
        <v>0</v>
      </c>
      <c r="M4434" s="64"/>
      <c r="N4434" s="64"/>
      <c r="O4434" s="64">
        <f t="shared" ref="O4434:V4434" si="1565">SUM(O4435:O4487)</f>
        <v>0</v>
      </c>
      <c r="P4434" s="64">
        <f t="shared" si="1565"/>
        <v>0</v>
      </c>
      <c r="Q4434" s="126">
        <f t="shared" si="1565"/>
        <v>0</v>
      </c>
      <c r="R4434" s="64">
        <f t="shared" si="1565"/>
        <v>0</v>
      </c>
      <c r="S4434" s="64">
        <f t="shared" si="1565"/>
        <v>0</v>
      </c>
      <c r="T4434" s="136">
        <f t="shared" si="1565"/>
        <v>0</v>
      </c>
      <c r="U4434" s="136">
        <f t="shared" si="1565"/>
        <v>0</v>
      </c>
      <c r="V4434" s="64">
        <f t="shared" si="1565"/>
        <v>0</v>
      </c>
      <c r="W4434" s="64"/>
      <c r="X4434" s="76"/>
    </row>
    <row r="4435" spans="1:24" s="77" customFormat="1" ht="31.5" x14ac:dyDescent="0.25">
      <c r="A4435" s="72" t="s">
        <v>306</v>
      </c>
      <c r="B4435" s="33" t="s">
        <v>333</v>
      </c>
      <c r="C4435" s="78" t="s">
        <v>139</v>
      </c>
      <c r="D4435" s="43" t="s">
        <v>119</v>
      </c>
      <c r="E4435" s="74"/>
      <c r="F4435" s="74"/>
      <c r="G4435" s="74"/>
      <c r="H4435" s="74"/>
      <c r="I4435" s="54"/>
      <c r="J4435" s="50"/>
      <c r="K4435" s="54"/>
      <c r="L4435" s="55"/>
      <c r="M4435" s="75"/>
      <c r="N4435" s="75"/>
      <c r="O4435" s="74"/>
      <c r="P4435" s="74"/>
      <c r="Q4435" s="57">
        <f t="shared" ref="Q4435:Q4466" si="1566">O4435-P4435</f>
        <v>0</v>
      </c>
      <c r="R4435" s="74"/>
      <c r="S4435" s="53">
        <f t="shared" ref="S4435:S4466" si="1567">ROUND(R4435/12*3,0)</f>
        <v>0</v>
      </c>
      <c r="T4435" s="58"/>
      <c r="U4435" s="58"/>
      <c r="V4435" s="53">
        <f t="shared" ref="V4435:V4466" si="1568">T4435-U4435</f>
        <v>0</v>
      </c>
      <c r="W4435" s="75"/>
      <c r="X4435" s="76"/>
    </row>
    <row r="4436" spans="1:24" s="77" customFormat="1" ht="47.25" x14ac:dyDescent="0.25">
      <c r="A4436" s="72" t="s">
        <v>306</v>
      </c>
      <c r="B4436" s="33" t="s">
        <v>333</v>
      </c>
      <c r="C4436" s="78" t="s">
        <v>140</v>
      </c>
      <c r="D4436" s="43" t="s">
        <v>120</v>
      </c>
      <c r="E4436" s="74"/>
      <c r="F4436" s="74"/>
      <c r="G4436" s="74"/>
      <c r="H4436" s="74"/>
      <c r="I4436" s="54"/>
      <c r="J4436" s="50"/>
      <c r="K4436" s="54"/>
      <c r="L4436" s="55"/>
      <c r="M4436" s="75"/>
      <c r="N4436" s="75"/>
      <c r="O4436" s="74"/>
      <c r="P4436" s="74"/>
      <c r="Q4436" s="57">
        <f t="shared" si="1566"/>
        <v>0</v>
      </c>
      <c r="R4436" s="74"/>
      <c r="S4436" s="53">
        <f t="shared" si="1567"/>
        <v>0</v>
      </c>
      <c r="T4436" s="58"/>
      <c r="U4436" s="58"/>
      <c r="V4436" s="53">
        <f t="shared" si="1568"/>
        <v>0</v>
      </c>
      <c r="W4436" s="75"/>
      <c r="X4436" s="76"/>
    </row>
    <row r="4437" spans="1:24" s="77" customFormat="1" ht="31.5" x14ac:dyDescent="0.25">
      <c r="A4437" s="72" t="s">
        <v>306</v>
      </c>
      <c r="B4437" s="33" t="s">
        <v>333</v>
      </c>
      <c r="C4437" s="78" t="s">
        <v>141</v>
      </c>
      <c r="D4437" s="43" t="s">
        <v>142</v>
      </c>
      <c r="E4437" s="74"/>
      <c r="F4437" s="74"/>
      <c r="G4437" s="74"/>
      <c r="H4437" s="74"/>
      <c r="I4437" s="119"/>
      <c r="J4437" s="50"/>
      <c r="K4437" s="119"/>
      <c r="L4437" s="55"/>
      <c r="M4437" s="75"/>
      <c r="N4437" s="75"/>
      <c r="O4437" s="74"/>
      <c r="P4437" s="74"/>
      <c r="Q4437" s="59">
        <f t="shared" si="1566"/>
        <v>0</v>
      </c>
      <c r="R4437" s="74"/>
      <c r="S4437" s="53">
        <f t="shared" si="1567"/>
        <v>0</v>
      </c>
      <c r="T4437" s="53"/>
      <c r="U4437" s="53"/>
      <c r="V4437" s="53">
        <f t="shared" si="1568"/>
        <v>0</v>
      </c>
      <c r="W4437" s="75"/>
      <c r="X4437" s="76"/>
    </row>
    <row r="4438" spans="1:24" s="77" customFormat="1" ht="31.5" x14ac:dyDescent="0.25">
      <c r="A4438" s="72" t="s">
        <v>306</v>
      </c>
      <c r="B4438" s="33" t="s">
        <v>333</v>
      </c>
      <c r="C4438" s="78" t="s">
        <v>143</v>
      </c>
      <c r="D4438" s="43" t="s">
        <v>144</v>
      </c>
      <c r="E4438" s="74"/>
      <c r="F4438" s="74"/>
      <c r="G4438" s="74"/>
      <c r="H4438" s="74"/>
      <c r="I4438" s="54"/>
      <c r="J4438" s="50"/>
      <c r="K4438" s="54"/>
      <c r="L4438" s="55"/>
      <c r="M4438" s="75"/>
      <c r="N4438" s="75"/>
      <c r="O4438" s="74"/>
      <c r="P4438" s="74"/>
      <c r="Q4438" s="57">
        <f t="shared" si="1566"/>
        <v>0</v>
      </c>
      <c r="R4438" s="74"/>
      <c r="S4438" s="53">
        <f t="shared" si="1567"/>
        <v>0</v>
      </c>
      <c r="T4438" s="58"/>
      <c r="U4438" s="58"/>
      <c r="V4438" s="53">
        <f t="shared" si="1568"/>
        <v>0</v>
      </c>
      <c r="W4438" s="75"/>
      <c r="X4438" s="76"/>
    </row>
    <row r="4439" spans="1:24" s="77" customFormat="1" ht="15.75" x14ac:dyDescent="0.25">
      <c r="A4439" s="72" t="s">
        <v>306</v>
      </c>
      <c r="B4439" s="33" t="s">
        <v>333</v>
      </c>
      <c r="C4439" s="78" t="s">
        <v>145</v>
      </c>
      <c r="D4439" s="43" t="s">
        <v>146</v>
      </c>
      <c r="E4439" s="74"/>
      <c r="F4439" s="74"/>
      <c r="G4439" s="74"/>
      <c r="H4439" s="74"/>
      <c r="I4439" s="54"/>
      <c r="J4439" s="50"/>
      <c r="K4439" s="54"/>
      <c r="L4439" s="55"/>
      <c r="M4439" s="75"/>
      <c r="N4439" s="75"/>
      <c r="O4439" s="74"/>
      <c r="P4439" s="74"/>
      <c r="Q4439" s="57">
        <f t="shared" si="1566"/>
        <v>0</v>
      </c>
      <c r="R4439" s="74"/>
      <c r="S4439" s="53">
        <f t="shared" si="1567"/>
        <v>0</v>
      </c>
      <c r="T4439" s="58"/>
      <c r="U4439" s="58"/>
      <c r="V4439" s="53">
        <f t="shared" si="1568"/>
        <v>0</v>
      </c>
      <c r="W4439" s="75"/>
      <c r="X4439" s="76"/>
    </row>
    <row r="4440" spans="1:24" s="77" customFormat="1" ht="15.75" x14ac:dyDescent="0.25">
      <c r="A4440" s="72" t="s">
        <v>306</v>
      </c>
      <c r="B4440" s="33" t="s">
        <v>333</v>
      </c>
      <c r="C4440" s="78" t="s">
        <v>147</v>
      </c>
      <c r="D4440" s="43" t="s">
        <v>148</v>
      </c>
      <c r="E4440" s="74"/>
      <c r="F4440" s="74"/>
      <c r="G4440" s="74"/>
      <c r="H4440" s="74"/>
      <c r="I4440" s="54"/>
      <c r="J4440" s="50"/>
      <c r="K4440" s="54"/>
      <c r="L4440" s="55"/>
      <c r="M4440" s="75"/>
      <c r="N4440" s="75"/>
      <c r="O4440" s="74"/>
      <c r="P4440" s="74"/>
      <c r="Q4440" s="57">
        <f t="shared" si="1566"/>
        <v>0</v>
      </c>
      <c r="R4440" s="74"/>
      <c r="S4440" s="53">
        <f t="shared" si="1567"/>
        <v>0</v>
      </c>
      <c r="T4440" s="58"/>
      <c r="U4440" s="58"/>
      <c r="V4440" s="53">
        <f t="shared" si="1568"/>
        <v>0</v>
      </c>
      <c r="W4440" s="75"/>
      <c r="X4440" s="76"/>
    </row>
    <row r="4441" spans="1:24" s="77" customFormat="1" ht="78.75" x14ac:dyDescent="0.25">
      <c r="A4441" s="72" t="s">
        <v>306</v>
      </c>
      <c r="B4441" s="33" t="s">
        <v>333</v>
      </c>
      <c r="C4441" s="78" t="s">
        <v>149</v>
      </c>
      <c r="D4441" s="43" t="s">
        <v>150</v>
      </c>
      <c r="E4441" s="74"/>
      <c r="F4441" s="74"/>
      <c r="G4441" s="74"/>
      <c r="H4441" s="74"/>
      <c r="I4441" s="54"/>
      <c r="J4441" s="50"/>
      <c r="K4441" s="54"/>
      <c r="L4441" s="55"/>
      <c r="M4441" s="75"/>
      <c r="N4441" s="75"/>
      <c r="O4441" s="74"/>
      <c r="P4441" s="74"/>
      <c r="Q4441" s="57">
        <f t="shared" si="1566"/>
        <v>0</v>
      </c>
      <c r="R4441" s="74"/>
      <c r="S4441" s="53">
        <f t="shared" si="1567"/>
        <v>0</v>
      </c>
      <c r="T4441" s="58"/>
      <c r="U4441" s="58"/>
      <c r="V4441" s="53">
        <f t="shared" si="1568"/>
        <v>0</v>
      </c>
      <c r="W4441" s="75"/>
      <c r="X4441" s="76"/>
    </row>
    <row r="4442" spans="1:24" s="77" customFormat="1" ht="31.5" x14ac:dyDescent="0.25">
      <c r="A4442" s="72" t="s">
        <v>306</v>
      </c>
      <c r="B4442" s="33" t="s">
        <v>333</v>
      </c>
      <c r="C4442" s="78" t="s">
        <v>130</v>
      </c>
      <c r="D4442" s="43" t="s">
        <v>151</v>
      </c>
      <c r="E4442" s="74"/>
      <c r="F4442" s="74"/>
      <c r="G4442" s="74"/>
      <c r="H4442" s="74"/>
      <c r="I4442" s="54"/>
      <c r="J4442" s="50"/>
      <c r="K4442" s="54"/>
      <c r="L4442" s="55"/>
      <c r="M4442" s="75"/>
      <c r="N4442" s="75"/>
      <c r="O4442" s="74"/>
      <c r="P4442" s="74"/>
      <c r="Q4442" s="57">
        <f t="shared" si="1566"/>
        <v>0</v>
      </c>
      <c r="R4442" s="74"/>
      <c r="S4442" s="53">
        <f t="shared" si="1567"/>
        <v>0</v>
      </c>
      <c r="T4442" s="58"/>
      <c r="U4442" s="58"/>
      <c r="V4442" s="53">
        <f t="shared" si="1568"/>
        <v>0</v>
      </c>
      <c r="W4442" s="75"/>
      <c r="X4442" s="76"/>
    </row>
    <row r="4443" spans="1:24" s="77" customFormat="1" ht="47.25" x14ac:dyDescent="0.25">
      <c r="A4443" s="72" t="s">
        <v>306</v>
      </c>
      <c r="B4443" s="33" t="s">
        <v>333</v>
      </c>
      <c r="C4443" s="78" t="s">
        <v>174</v>
      </c>
      <c r="D4443" s="43" t="s">
        <v>175</v>
      </c>
      <c r="E4443" s="74"/>
      <c r="F4443" s="74"/>
      <c r="G4443" s="74"/>
      <c r="H4443" s="74"/>
      <c r="I4443" s="54"/>
      <c r="J4443" s="50"/>
      <c r="K4443" s="54"/>
      <c r="L4443" s="55"/>
      <c r="M4443" s="75"/>
      <c r="N4443" s="75"/>
      <c r="O4443" s="74"/>
      <c r="P4443" s="74"/>
      <c r="Q4443" s="57">
        <f t="shared" si="1566"/>
        <v>0</v>
      </c>
      <c r="R4443" s="74"/>
      <c r="S4443" s="53">
        <f t="shared" si="1567"/>
        <v>0</v>
      </c>
      <c r="T4443" s="58"/>
      <c r="U4443" s="58"/>
      <c r="V4443" s="53">
        <f t="shared" si="1568"/>
        <v>0</v>
      </c>
      <c r="W4443" s="75"/>
      <c r="X4443" s="76"/>
    </row>
    <row r="4444" spans="1:24" s="77" customFormat="1" ht="31.5" x14ac:dyDescent="0.25">
      <c r="A4444" s="72" t="s">
        <v>306</v>
      </c>
      <c r="B4444" s="33" t="s">
        <v>333</v>
      </c>
      <c r="C4444" s="78" t="s">
        <v>129</v>
      </c>
      <c r="D4444" s="43" t="s">
        <v>152</v>
      </c>
      <c r="E4444" s="74"/>
      <c r="F4444" s="74"/>
      <c r="G4444" s="74"/>
      <c r="H4444" s="74"/>
      <c r="I4444" s="54"/>
      <c r="J4444" s="50"/>
      <c r="K4444" s="54"/>
      <c r="L4444" s="55"/>
      <c r="M4444" s="75"/>
      <c r="N4444" s="75"/>
      <c r="O4444" s="74"/>
      <c r="P4444" s="74"/>
      <c r="Q4444" s="57">
        <f t="shared" si="1566"/>
        <v>0</v>
      </c>
      <c r="R4444" s="74"/>
      <c r="S4444" s="53">
        <f t="shared" si="1567"/>
        <v>0</v>
      </c>
      <c r="T4444" s="58"/>
      <c r="U4444" s="58"/>
      <c r="V4444" s="53">
        <f t="shared" si="1568"/>
        <v>0</v>
      </c>
      <c r="W4444" s="75"/>
      <c r="X4444" s="76"/>
    </row>
    <row r="4445" spans="1:24" s="77" customFormat="1" ht="31.5" x14ac:dyDescent="0.25">
      <c r="A4445" s="72" t="s">
        <v>306</v>
      </c>
      <c r="B4445" s="33" t="s">
        <v>333</v>
      </c>
      <c r="C4445" s="78" t="s">
        <v>176</v>
      </c>
      <c r="D4445" s="43" t="s">
        <v>177</v>
      </c>
      <c r="E4445" s="74"/>
      <c r="F4445" s="74"/>
      <c r="G4445" s="74"/>
      <c r="H4445" s="74"/>
      <c r="I4445" s="54"/>
      <c r="J4445" s="50"/>
      <c r="K4445" s="54"/>
      <c r="L4445" s="55"/>
      <c r="M4445" s="75"/>
      <c r="N4445" s="75"/>
      <c r="O4445" s="74"/>
      <c r="P4445" s="74"/>
      <c r="Q4445" s="57">
        <f t="shared" si="1566"/>
        <v>0</v>
      </c>
      <c r="R4445" s="74"/>
      <c r="S4445" s="53">
        <f t="shared" si="1567"/>
        <v>0</v>
      </c>
      <c r="T4445" s="58"/>
      <c r="U4445" s="58"/>
      <c r="V4445" s="53">
        <f t="shared" si="1568"/>
        <v>0</v>
      </c>
      <c r="W4445" s="75"/>
      <c r="X4445" s="76"/>
    </row>
    <row r="4446" spans="1:24" s="77" customFormat="1" ht="15.75" x14ac:dyDescent="0.25">
      <c r="A4446" s="72" t="s">
        <v>306</v>
      </c>
      <c r="B4446" s="33" t="s">
        <v>333</v>
      </c>
      <c r="C4446" s="78" t="s">
        <v>131</v>
      </c>
      <c r="D4446" s="43" t="s">
        <v>153</v>
      </c>
      <c r="E4446" s="74"/>
      <c r="F4446" s="74"/>
      <c r="G4446" s="74"/>
      <c r="H4446" s="74"/>
      <c r="I4446" s="54"/>
      <c r="J4446" s="50"/>
      <c r="K4446" s="54"/>
      <c r="L4446" s="55"/>
      <c r="M4446" s="75"/>
      <c r="N4446" s="75"/>
      <c r="O4446" s="74"/>
      <c r="P4446" s="74"/>
      <c r="Q4446" s="57">
        <f t="shared" si="1566"/>
        <v>0</v>
      </c>
      <c r="R4446" s="74"/>
      <c r="S4446" s="53">
        <f t="shared" si="1567"/>
        <v>0</v>
      </c>
      <c r="T4446" s="58"/>
      <c r="U4446" s="58"/>
      <c r="V4446" s="53">
        <f t="shared" si="1568"/>
        <v>0</v>
      </c>
      <c r="W4446" s="75"/>
      <c r="X4446" s="76"/>
    </row>
    <row r="4447" spans="1:24" s="77" customFormat="1" ht="31.5" x14ac:dyDescent="0.25">
      <c r="A4447" s="72" t="s">
        <v>306</v>
      </c>
      <c r="B4447" s="33" t="s">
        <v>333</v>
      </c>
      <c r="C4447" s="78" t="s">
        <v>178</v>
      </c>
      <c r="D4447" s="43" t="s">
        <v>179</v>
      </c>
      <c r="E4447" s="74"/>
      <c r="F4447" s="74"/>
      <c r="G4447" s="74"/>
      <c r="H4447" s="74"/>
      <c r="I4447" s="54"/>
      <c r="J4447" s="50"/>
      <c r="K4447" s="54"/>
      <c r="L4447" s="55"/>
      <c r="M4447" s="75"/>
      <c r="N4447" s="75"/>
      <c r="O4447" s="74"/>
      <c r="P4447" s="74"/>
      <c r="Q4447" s="57">
        <f t="shared" si="1566"/>
        <v>0</v>
      </c>
      <c r="R4447" s="74"/>
      <c r="S4447" s="53">
        <f t="shared" si="1567"/>
        <v>0</v>
      </c>
      <c r="T4447" s="58"/>
      <c r="U4447" s="58"/>
      <c r="V4447" s="53">
        <f t="shared" si="1568"/>
        <v>0</v>
      </c>
      <c r="W4447" s="75"/>
      <c r="X4447" s="76"/>
    </row>
    <row r="4448" spans="1:24" s="77" customFormat="1" ht="31.5" x14ac:dyDescent="0.25">
      <c r="A4448" s="72" t="s">
        <v>306</v>
      </c>
      <c r="B4448" s="33" t="s">
        <v>333</v>
      </c>
      <c r="C4448" s="78" t="s">
        <v>132</v>
      </c>
      <c r="D4448" s="43" t="s">
        <v>154</v>
      </c>
      <c r="E4448" s="74"/>
      <c r="F4448" s="74"/>
      <c r="G4448" s="74"/>
      <c r="H4448" s="74"/>
      <c r="I4448" s="54"/>
      <c r="J4448" s="50"/>
      <c r="K4448" s="54"/>
      <c r="L4448" s="55"/>
      <c r="M4448" s="75"/>
      <c r="N4448" s="75"/>
      <c r="O4448" s="74"/>
      <c r="P4448" s="74"/>
      <c r="Q4448" s="57">
        <f t="shared" si="1566"/>
        <v>0</v>
      </c>
      <c r="R4448" s="74"/>
      <c r="S4448" s="53">
        <f t="shared" si="1567"/>
        <v>0</v>
      </c>
      <c r="T4448" s="58"/>
      <c r="U4448" s="58"/>
      <c r="V4448" s="53">
        <f t="shared" si="1568"/>
        <v>0</v>
      </c>
      <c r="W4448" s="75"/>
      <c r="X4448" s="76"/>
    </row>
    <row r="4449" spans="1:24" s="77" customFormat="1" ht="15.75" x14ac:dyDescent="0.25">
      <c r="A4449" s="72" t="s">
        <v>306</v>
      </c>
      <c r="B4449" s="33" t="s">
        <v>333</v>
      </c>
      <c r="C4449" s="78" t="s">
        <v>133</v>
      </c>
      <c r="D4449" s="43" t="s">
        <v>155</v>
      </c>
      <c r="E4449" s="74"/>
      <c r="F4449" s="74"/>
      <c r="G4449" s="74"/>
      <c r="H4449" s="74"/>
      <c r="I4449" s="54"/>
      <c r="J4449" s="50"/>
      <c r="K4449" s="54"/>
      <c r="L4449" s="55"/>
      <c r="M4449" s="75"/>
      <c r="N4449" s="75"/>
      <c r="O4449" s="74"/>
      <c r="P4449" s="74"/>
      <c r="Q4449" s="57">
        <f t="shared" si="1566"/>
        <v>0</v>
      </c>
      <c r="R4449" s="74"/>
      <c r="S4449" s="53">
        <f t="shared" si="1567"/>
        <v>0</v>
      </c>
      <c r="T4449" s="58"/>
      <c r="U4449" s="58"/>
      <c r="V4449" s="53">
        <f t="shared" si="1568"/>
        <v>0</v>
      </c>
      <c r="W4449" s="75"/>
      <c r="X4449" s="76"/>
    </row>
    <row r="4450" spans="1:24" s="77" customFormat="1" ht="15.75" x14ac:dyDescent="0.25">
      <c r="A4450" s="72" t="s">
        <v>306</v>
      </c>
      <c r="B4450" s="33" t="s">
        <v>333</v>
      </c>
      <c r="C4450" s="78" t="s">
        <v>135</v>
      </c>
      <c r="D4450" s="43" t="s">
        <v>156</v>
      </c>
      <c r="E4450" s="74"/>
      <c r="F4450" s="74"/>
      <c r="G4450" s="74"/>
      <c r="H4450" s="74"/>
      <c r="I4450" s="54"/>
      <c r="J4450" s="50"/>
      <c r="K4450" s="54"/>
      <c r="L4450" s="55"/>
      <c r="M4450" s="75"/>
      <c r="N4450" s="75"/>
      <c r="O4450" s="74"/>
      <c r="P4450" s="74"/>
      <c r="Q4450" s="57">
        <f t="shared" si="1566"/>
        <v>0</v>
      </c>
      <c r="R4450" s="74"/>
      <c r="S4450" s="53">
        <f t="shared" si="1567"/>
        <v>0</v>
      </c>
      <c r="T4450" s="58"/>
      <c r="U4450" s="58"/>
      <c r="V4450" s="53">
        <f t="shared" si="1568"/>
        <v>0</v>
      </c>
      <c r="W4450" s="75"/>
      <c r="X4450" s="76"/>
    </row>
    <row r="4451" spans="1:24" s="77" customFormat="1" ht="31.5" x14ac:dyDescent="0.25">
      <c r="A4451" s="72" t="s">
        <v>306</v>
      </c>
      <c r="B4451" s="33" t="s">
        <v>333</v>
      </c>
      <c r="C4451" s="78" t="s">
        <v>136</v>
      </c>
      <c r="D4451" s="43" t="s">
        <v>157</v>
      </c>
      <c r="E4451" s="74"/>
      <c r="F4451" s="74"/>
      <c r="G4451" s="74"/>
      <c r="H4451" s="74"/>
      <c r="I4451" s="54"/>
      <c r="J4451" s="50"/>
      <c r="K4451" s="54"/>
      <c r="L4451" s="55"/>
      <c r="M4451" s="75"/>
      <c r="N4451" s="75"/>
      <c r="O4451" s="74"/>
      <c r="P4451" s="74"/>
      <c r="Q4451" s="57">
        <f t="shared" si="1566"/>
        <v>0</v>
      </c>
      <c r="R4451" s="74"/>
      <c r="S4451" s="53">
        <f t="shared" si="1567"/>
        <v>0</v>
      </c>
      <c r="T4451" s="58"/>
      <c r="U4451" s="58"/>
      <c r="V4451" s="53">
        <f t="shared" si="1568"/>
        <v>0</v>
      </c>
      <c r="W4451" s="75"/>
      <c r="X4451" s="76"/>
    </row>
    <row r="4452" spans="1:24" s="77" customFormat="1" ht="47.25" x14ac:dyDescent="0.25">
      <c r="A4452" s="72" t="s">
        <v>306</v>
      </c>
      <c r="B4452" s="33" t="s">
        <v>333</v>
      </c>
      <c r="C4452" s="78" t="s">
        <v>134</v>
      </c>
      <c r="D4452" s="43" t="s">
        <v>158</v>
      </c>
      <c r="E4452" s="74"/>
      <c r="F4452" s="74"/>
      <c r="G4452" s="74"/>
      <c r="H4452" s="74"/>
      <c r="I4452" s="54"/>
      <c r="J4452" s="50"/>
      <c r="K4452" s="54"/>
      <c r="L4452" s="55"/>
      <c r="M4452" s="75"/>
      <c r="N4452" s="75"/>
      <c r="O4452" s="74"/>
      <c r="P4452" s="74"/>
      <c r="Q4452" s="57">
        <f t="shared" si="1566"/>
        <v>0</v>
      </c>
      <c r="R4452" s="74"/>
      <c r="S4452" s="53">
        <f t="shared" si="1567"/>
        <v>0</v>
      </c>
      <c r="T4452" s="58"/>
      <c r="U4452" s="58"/>
      <c r="V4452" s="53">
        <f t="shared" si="1568"/>
        <v>0</v>
      </c>
      <c r="W4452" s="75"/>
      <c r="X4452" s="76"/>
    </row>
    <row r="4453" spans="1:24" s="77" customFormat="1" ht="15.75" x14ac:dyDescent="0.25">
      <c r="A4453" s="72" t="s">
        <v>306</v>
      </c>
      <c r="B4453" s="33" t="s">
        <v>333</v>
      </c>
      <c r="C4453" s="78" t="s">
        <v>138</v>
      </c>
      <c r="D4453" s="43" t="s">
        <v>159</v>
      </c>
      <c r="E4453" s="74"/>
      <c r="F4453" s="74"/>
      <c r="G4453" s="74"/>
      <c r="H4453" s="74"/>
      <c r="I4453" s="54"/>
      <c r="J4453" s="50"/>
      <c r="K4453" s="54"/>
      <c r="L4453" s="55"/>
      <c r="M4453" s="75"/>
      <c r="N4453" s="75"/>
      <c r="O4453" s="74"/>
      <c r="P4453" s="74"/>
      <c r="Q4453" s="57">
        <f t="shared" si="1566"/>
        <v>0</v>
      </c>
      <c r="R4453" s="74"/>
      <c r="S4453" s="53">
        <f t="shared" si="1567"/>
        <v>0</v>
      </c>
      <c r="T4453" s="58"/>
      <c r="U4453" s="58"/>
      <c r="V4453" s="53">
        <f t="shared" si="1568"/>
        <v>0</v>
      </c>
      <c r="W4453" s="75"/>
      <c r="X4453" s="76"/>
    </row>
    <row r="4454" spans="1:24" s="77" customFormat="1" ht="15.75" x14ac:dyDescent="0.25">
      <c r="A4454" s="72" t="s">
        <v>306</v>
      </c>
      <c r="B4454" s="33" t="s">
        <v>333</v>
      </c>
      <c r="C4454" s="78" t="s">
        <v>180</v>
      </c>
      <c r="D4454" s="43" t="s">
        <v>181</v>
      </c>
      <c r="E4454" s="74"/>
      <c r="F4454" s="74"/>
      <c r="G4454" s="74"/>
      <c r="H4454" s="74"/>
      <c r="I4454" s="54"/>
      <c r="J4454" s="50"/>
      <c r="K4454" s="54"/>
      <c r="L4454" s="55"/>
      <c r="M4454" s="75"/>
      <c r="N4454" s="75"/>
      <c r="O4454" s="74"/>
      <c r="P4454" s="74"/>
      <c r="Q4454" s="57">
        <f t="shared" si="1566"/>
        <v>0</v>
      </c>
      <c r="R4454" s="74"/>
      <c r="S4454" s="53">
        <f t="shared" si="1567"/>
        <v>0</v>
      </c>
      <c r="T4454" s="58"/>
      <c r="U4454" s="58"/>
      <c r="V4454" s="53">
        <f t="shared" si="1568"/>
        <v>0</v>
      </c>
      <c r="W4454" s="75"/>
      <c r="X4454" s="76"/>
    </row>
    <row r="4455" spans="1:24" s="77" customFormat="1" ht="31.5" x14ac:dyDescent="0.25">
      <c r="A4455" s="72" t="s">
        <v>306</v>
      </c>
      <c r="B4455" s="33" t="s">
        <v>333</v>
      </c>
      <c r="C4455" s="78" t="s">
        <v>137</v>
      </c>
      <c r="D4455" s="43" t="s">
        <v>160</v>
      </c>
      <c r="E4455" s="74"/>
      <c r="F4455" s="74"/>
      <c r="G4455" s="74"/>
      <c r="H4455" s="74"/>
      <c r="I4455" s="54"/>
      <c r="J4455" s="50"/>
      <c r="K4455" s="54"/>
      <c r="L4455" s="55"/>
      <c r="M4455" s="75"/>
      <c r="N4455" s="75"/>
      <c r="O4455" s="74"/>
      <c r="P4455" s="74"/>
      <c r="Q4455" s="57">
        <f t="shared" si="1566"/>
        <v>0</v>
      </c>
      <c r="R4455" s="74"/>
      <c r="S4455" s="53">
        <f t="shared" si="1567"/>
        <v>0</v>
      </c>
      <c r="T4455" s="58"/>
      <c r="U4455" s="58"/>
      <c r="V4455" s="53">
        <f t="shared" si="1568"/>
        <v>0</v>
      </c>
      <c r="W4455" s="75"/>
      <c r="X4455" s="76"/>
    </row>
    <row r="4456" spans="1:24" s="77" customFormat="1" ht="15.75" x14ac:dyDescent="0.25">
      <c r="A4456" s="72" t="s">
        <v>306</v>
      </c>
      <c r="B4456" s="33" t="s">
        <v>333</v>
      </c>
      <c r="C4456" s="78" t="s">
        <v>127</v>
      </c>
      <c r="D4456" s="43" t="s">
        <v>161</v>
      </c>
      <c r="E4456" s="74"/>
      <c r="F4456" s="74"/>
      <c r="G4456" s="74"/>
      <c r="H4456" s="74"/>
      <c r="I4456" s="54"/>
      <c r="J4456" s="50"/>
      <c r="K4456" s="54"/>
      <c r="L4456" s="55"/>
      <c r="M4456" s="75"/>
      <c r="N4456" s="75"/>
      <c r="O4456" s="74"/>
      <c r="P4456" s="74"/>
      <c r="Q4456" s="57">
        <f t="shared" si="1566"/>
        <v>0</v>
      </c>
      <c r="R4456" s="74"/>
      <c r="S4456" s="53">
        <f t="shared" si="1567"/>
        <v>0</v>
      </c>
      <c r="T4456" s="58"/>
      <c r="U4456" s="58"/>
      <c r="V4456" s="53">
        <f t="shared" si="1568"/>
        <v>0</v>
      </c>
      <c r="W4456" s="75"/>
      <c r="X4456" s="76"/>
    </row>
    <row r="4457" spans="1:24" s="77" customFormat="1" ht="31.5" x14ac:dyDescent="0.25">
      <c r="A4457" s="72" t="s">
        <v>306</v>
      </c>
      <c r="B4457" s="33" t="s">
        <v>333</v>
      </c>
      <c r="C4457" s="78" t="s">
        <v>126</v>
      </c>
      <c r="D4457" s="43" t="s">
        <v>162</v>
      </c>
      <c r="E4457" s="74"/>
      <c r="F4457" s="74"/>
      <c r="G4457" s="74"/>
      <c r="H4457" s="74"/>
      <c r="I4457" s="54"/>
      <c r="J4457" s="50"/>
      <c r="K4457" s="54"/>
      <c r="L4457" s="55"/>
      <c r="M4457" s="75"/>
      <c r="N4457" s="75"/>
      <c r="O4457" s="74"/>
      <c r="P4457" s="74"/>
      <c r="Q4457" s="57">
        <f t="shared" si="1566"/>
        <v>0</v>
      </c>
      <c r="R4457" s="74"/>
      <c r="S4457" s="53">
        <f t="shared" si="1567"/>
        <v>0</v>
      </c>
      <c r="T4457" s="58"/>
      <c r="U4457" s="58"/>
      <c r="V4457" s="53">
        <f t="shared" si="1568"/>
        <v>0</v>
      </c>
      <c r="W4457" s="75"/>
      <c r="X4457" s="76"/>
    </row>
    <row r="4458" spans="1:24" s="77" customFormat="1" ht="15.75" x14ac:dyDescent="0.25">
      <c r="A4458" s="72" t="s">
        <v>306</v>
      </c>
      <c r="B4458" s="33" t="s">
        <v>333</v>
      </c>
      <c r="C4458" s="78" t="s">
        <v>122</v>
      </c>
      <c r="D4458" s="43" t="s">
        <v>163</v>
      </c>
      <c r="E4458" s="74"/>
      <c r="F4458" s="74"/>
      <c r="G4458" s="74"/>
      <c r="H4458" s="74"/>
      <c r="I4458" s="54"/>
      <c r="J4458" s="50"/>
      <c r="K4458" s="54"/>
      <c r="L4458" s="55"/>
      <c r="M4458" s="75"/>
      <c r="N4458" s="75"/>
      <c r="O4458" s="74"/>
      <c r="P4458" s="74"/>
      <c r="Q4458" s="57">
        <f t="shared" si="1566"/>
        <v>0</v>
      </c>
      <c r="R4458" s="74"/>
      <c r="S4458" s="53">
        <f t="shared" si="1567"/>
        <v>0</v>
      </c>
      <c r="T4458" s="58"/>
      <c r="U4458" s="58"/>
      <c r="V4458" s="53">
        <f t="shared" si="1568"/>
        <v>0</v>
      </c>
      <c r="W4458" s="75"/>
      <c r="X4458" s="76"/>
    </row>
    <row r="4459" spans="1:24" s="77" customFormat="1" ht="15.75" x14ac:dyDescent="0.25">
      <c r="A4459" s="72" t="s">
        <v>306</v>
      </c>
      <c r="B4459" s="33" t="s">
        <v>333</v>
      </c>
      <c r="C4459" s="78" t="s">
        <v>123</v>
      </c>
      <c r="D4459" s="43" t="s">
        <v>164</v>
      </c>
      <c r="E4459" s="74"/>
      <c r="F4459" s="74"/>
      <c r="G4459" s="74"/>
      <c r="H4459" s="74"/>
      <c r="I4459" s="54"/>
      <c r="J4459" s="50"/>
      <c r="K4459" s="54"/>
      <c r="L4459" s="55"/>
      <c r="M4459" s="75"/>
      <c r="N4459" s="75"/>
      <c r="O4459" s="74"/>
      <c r="P4459" s="74"/>
      <c r="Q4459" s="57">
        <f t="shared" si="1566"/>
        <v>0</v>
      </c>
      <c r="R4459" s="74"/>
      <c r="S4459" s="53">
        <f t="shared" si="1567"/>
        <v>0</v>
      </c>
      <c r="T4459" s="58"/>
      <c r="U4459" s="58"/>
      <c r="V4459" s="53">
        <f t="shared" si="1568"/>
        <v>0</v>
      </c>
      <c r="W4459" s="75"/>
      <c r="X4459" s="76"/>
    </row>
    <row r="4460" spans="1:24" s="77" customFormat="1" ht="15.75" x14ac:dyDescent="0.25">
      <c r="A4460" s="72" t="s">
        <v>306</v>
      </c>
      <c r="B4460" s="33" t="s">
        <v>333</v>
      </c>
      <c r="C4460" s="78" t="s">
        <v>182</v>
      </c>
      <c r="D4460" s="43" t="s">
        <v>183</v>
      </c>
      <c r="E4460" s="74"/>
      <c r="F4460" s="74"/>
      <c r="G4460" s="74"/>
      <c r="H4460" s="74"/>
      <c r="I4460" s="54"/>
      <c r="J4460" s="50"/>
      <c r="K4460" s="54"/>
      <c r="L4460" s="55"/>
      <c r="M4460" s="75"/>
      <c r="N4460" s="75"/>
      <c r="O4460" s="74"/>
      <c r="P4460" s="74"/>
      <c r="Q4460" s="57">
        <f t="shared" si="1566"/>
        <v>0</v>
      </c>
      <c r="R4460" s="74"/>
      <c r="S4460" s="53">
        <f t="shared" si="1567"/>
        <v>0</v>
      </c>
      <c r="T4460" s="58"/>
      <c r="U4460" s="58"/>
      <c r="V4460" s="53">
        <f t="shared" si="1568"/>
        <v>0</v>
      </c>
      <c r="W4460" s="75"/>
      <c r="X4460" s="76"/>
    </row>
    <row r="4461" spans="1:24" s="77" customFormat="1" ht="15.75" x14ac:dyDescent="0.25">
      <c r="A4461" s="72" t="s">
        <v>306</v>
      </c>
      <c r="B4461" s="33" t="s">
        <v>333</v>
      </c>
      <c r="C4461" s="78" t="s">
        <v>184</v>
      </c>
      <c r="D4461" s="43" t="s">
        <v>185</v>
      </c>
      <c r="E4461" s="74"/>
      <c r="F4461" s="74"/>
      <c r="G4461" s="74"/>
      <c r="H4461" s="74"/>
      <c r="I4461" s="54"/>
      <c r="J4461" s="50"/>
      <c r="K4461" s="54"/>
      <c r="L4461" s="55"/>
      <c r="M4461" s="75"/>
      <c r="N4461" s="75"/>
      <c r="O4461" s="74"/>
      <c r="P4461" s="74"/>
      <c r="Q4461" s="57">
        <f t="shared" si="1566"/>
        <v>0</v>
      </c>
      <c r="R4461" s="74"/>
      <c r="S4461" s="53">
        <f t="shared" si="1567"/>
        <v>0</v>
      </c>
      <c r="T4461" s="58"/>
      <c r="U4461" s="58"/>
      <c r="V4461" s="53">
        <f t="shared" si="1568"/>
        <v>0</v>
      </c>
      <c r="W4461" s="75"/>
      <c r="X4461" s="76"/>
    </row>
    <row r="4462" spans="1:24" s="77" customFormat="1" ht="15.75" x14ac:dyDescent="0.25">
      <c r="A4462" s="72" t="s">
        <v>306</v>
      </c>
      <c r="B4462" s="33" t="s">
        <v>333</v>
      </c>
      <c r="C4462" s="78" t="s">
        <v>186</v>
      </c>
      <c r="D4462" s="43" t="s">
        <v>187</v>
      </c>
      <c r="E4462" s="74"/>
      <c r="F4462" s="74"/>
      <c r="G4462" s="74"/>
      <c r="H4462" s="74"/>
      <c r="I4462" s="54"/>
      <c r="J4462" s="50"/>
      <c r="K4462" s="54"/>
      <c r="L4462" s="55"/>
      <c r="M4462" s="75"/>
      <c r="N4462" s="75"/>
      <c r="O4462" s="74"/>
      <c r="P4462" s="74"/>
      <c r="Q4462" s="57">
        <f t="shared" si="1566"/>
        <v>0</v>
      </c>
      <c r="R4462" s="74"/>
      <c r="S4462" s="53">
        <f t="shared" si="1567"/>
        <v>0</v>
      </c>
      <c r="T4462" s="58"/>
      <c r="U4462" s="58"/>
      <c r="V4462" s="53">
        <f t="shared" si="1568"/>
        <v>0</v>
      </c>
      <c r="W4462" s="75"/>
      <c r="X4462" s="76"/>
    </row>
    <row r="4463" spans="1:24" s="77" customFormat="1" ht="31.5" x14ac:dyDescent="0.25">
      <c r="A4463" s="72" t="s">
        <v>306</v>
      </c>
      <c r="B4463" s="33" t="s">
        <v>333</v>
      </c>
      <c r="C4463" s="78" t="s">
        <v>188</v>
      </c>
      <c r="D4463" s="43" t="s">
        <v>189</v>
      </c>
      <c r="E4463" s="74"/>
      <c r="F4463" s="74"/>
      <c r="G4463" s="74"/>
      <c r="H4463" s="74"/>
      <c r="I4463" s="54"/>
      <c r="J4463" s="50"/>
      <c r="K4463" s="54"/>
      <c r="L4463" s="55"/>
      <c r="M4463" s="75"/>
      <c r="N4463" s="75"/>
      <c r="O4463" s="74"/>
      <c r="P4463" s="74"/>
      <c r="Q4463" s="57">
        <f t="shared" si="1566"/>
        <v>0</v>
      </c>
      <c r="R4463" s="74"/>
      <c r="S4463" s="53">
        <f t="shared" si="1567"/>
        <v>0</v>
      </c>
      <c r="T4463" s="58"/>
      <c r="U4463" s="58"/>
      <c r="V4463" s="53">
        <f t="shared" si="1568"/>
        <v>0</v>
      </c>
      <c r="W4463" s="75"/>
      <c r="X4463" s="76"/>
    </row>
    <row r="4464" spans="1:24" s="77" customFormat="1" ht="15.75" x14ac:dyDescent="0.25">
      <c r="A4464" s="72" t="s">
        <v>306</v>
      </c>
      <c r="B4464" s="33" t="s">
        <v>333</v>
      </c>
      <c r="C4464" s="78" t="s">
        <v>124</v>
      </c>
      <c r="D4464" s="43" t="s">
        <v>165</v>
      </c>
      <c r="E4464" s="74"/>
      <c r="F4464" s="74"/>
      <c r="G4464" s="74"/>
      <c r="H4464" s="74"/>
      <c r="I4464" s="54"/>
      <c r="J4464" s="50"/>
      <c r="K4464" s="54"/>
      <c r="L4464" s="55"/>
      <c r="M4464" s="75"/>
      <c r="N4464" s="75"/>
      <c r="O4464" s="74"/>
      <c r="P4464" s="74"/>
      <c r="Q4464" s="57">
        <f t="shared" si="1566"/>
        <v>0</v>
      </c>
      <c r="R4464" s="74"/>
      <c r="S4464" s="53">
        <f t="shared" si="1567"/>
        <v>0</v>
      </c>
      <c r="T4464" s="58"/>
      <c r="U4464" s="58"/>
      <c r="V4464" s="53">
        <f t="shared" si="1568"/>
        <v>0</v>
      </c>
      <c r="W4464" s="75"/>
      <c r="X4464" s="76"/>
    </row>
    <row r="4465" spans="1:24" s="77" customFormat="1" ht="15.75" x14ac:dyDescent="0.25">
      <c r="A4465" s="72" t="s">
        <v>306</v>
      </c>
      <c r="B4465" s="33" t="s">
        <v>333</v>
      </c>
      <c r="C4465" s="78" t="s">
        <v>125</v>
      </c>
      <c r="D4465" s="43" t="s">
        <v>166</v>
      </c>
      <c r="E4465" s="74"/>
      <c r="F4465" s="74"/>
      <c r="G4465" s="74"/>
      <c r="H4465" s="74"/>
      <c r="I4465" s="54"/>
      <c r="J4465" s="50"/>
      <c r="K4465" s="54"/>
      <c r="L4465" s="55"/>
      <c r="M4465" s="75"/>
      <c r="N4465" s="75"/>
      <c r="O4465" s="74"/>
      <c r="P4465" s="74"/>
      <c r="Q4465" s="57">
        <f t="shared" si="1566"/>
        <v>0</v>
      </c>
      <c r="R4465" s="74"/>
      <c r="S4465" s="53">
        <f t="shared" si="1567"/>
        <v>0</v>
      </c>
      <c r="T4465" s="58"/>
      <c r="U4465" s="58"/>
      <c r="V4465" s="53">
        <f t="shared" si="1568"/>
        <v>0</v>
      </c>
      <c r="W4465" s="75"/>
      <c r="X4465" s="76"/>
    </row>
    <row r="4466" spans="1:24" s="77" customFormat="1" ht="47.25" x14ac:dyDescent="0.25">
      <c r="A4466" s="72" t="s">
        <v>306</v>
      </c>
      <c r="B4466" s="33" t="s">
        <v>333</v>
      </c>
      <c r="C4466" s="78" t="s">
        <v>34</v>
      </c>
      <c r="D4466" s="43" t="s">
        <v>167</v>
      </c>
      <c r="E4466" s="74"/>
      <c r="F4466" s="74"/>
      <c r="G4466" s="74"/>
      <c r="H4466" s="74"/>
      <c r="I4466" s="54"/>
      <c r="J4466" s="50"/>
      <c r="K4466" s="54"/>
      <c r="L4466" s="55"/>
      <c r="M4466" s="75"/>
      <c r="N4466" s="75"/>
      <c r="O4466" s="74"/>
      <c r="P4466" s="74"/>
      <c r="Q4466" s="57">
        <f t="shared" si="1566"/>
        <v>0</v>
      </c>
      <c r="R4466" s="74"/>
      <c r="S4466" s="53">
        <f t="shared" si="1567"/>
        <v>0</v>
      </c>
      <c r="T4466" s="58"/>
      <c r="U4466" s="58"/>
      <c r="V4466" s="53">
        <f t="shared" si="1568"/>
        <v>0</v>
      </c>
      <c r="W4466" s="75"/>
      <c r="X4466" s="76"/>
    </row>
    <row r="4467" spans="1:24" s="77" customFormat="1" ht="15.75" x14ac:dyDescent="0.25">
      <c r="A4467" s="72" t="s">
        <v>306</v>
      </c>
      <c r="B4467" s="33" t="s">
        <v>333</v>
      </c>
      <c r="C4467" s="78" t="s">
        <v>35</v>
      </c>
      <c r="D4467" s="43" t="s">
        <v>168</v>
      </c>
      <c r="E4467" s="74"/>
      <c r="F4467" s="74"/>
      <c r="G4467" s="74"/>
      <c r="H4467" s="74"/>
      <c r="I4467" s="54"/>
      <c r="J4467" s="50"/>
      <c r="K4467" s="54"/>
      <c r="L4467" s="55"/>
      <c r="M4467" s="75"/>
      <c r="N4467" s="75"/>
      <c r="O4467" s="74"/>
      <c r="P4467" s="74"/>
      <c r="Q4467" s="57">
        <f t="shared" ref="Q4467:Q4487" si="1569">O4467-P4467</f>
        <v>0</v>
      </c>
      <c r="R4467" s="74"/>
      <c r="S4467" s="53">
        <f t="shared" ref="S4467:S4487" si="1570">ROUND(R4467/12*3,0)</f>
        <v>0</v>
      </c>
      <c r="T4467" s="58"/>
      <c r="U4467" s="58"/>
      <c r="V4467" s="53">
        <f t="shared" ref="V4467:V4487" si="1571">T4467-U4467</f>
        <v>0</v>
      </c>
      <c r="W4467" s="75"/>
      <c r="X4467" s="76"/>
    </row>
    <row r="4468" spans="1:24" s="77" customFormat="1" ht="31.5" x14ac:dyDescent="0.25">
      <c r="A4468" s="72" t="s">
        <v>306</v>
      </c>
      <c r="B4468" s="33" t="s">
        <v>333</v>
      </c>
      <c r="C4468" s="78" t="s">
        <v>36</v>
      </c>
      <c r="D4468" s="43" t="s">
        <v>190</v>
      </c>
      <c r="E4468" s="74"/>
      <c r="F4468" s="74"/>
      <c r="G4468" s="74"/>
      <c r="H4468" s="74"/>
      <c r="I4468" s="54"/>
      <c r="J4468" s="50"/>
      <c r="K4468" s="54"/>
      <c r="L4468" s="55"/>
      <c r="M4468" s="75"/>
      <c r="N4468" s="75"/>
      <c r="O4468" s="74"/>
      <c r="P4468" s="74"/>
      <c r="Q4468" s="57">
        <f t="shared" si="1569"/>
        <v>0</v>
      </c>
      <c r="R4468" s="74"/>
      <c r="S4468" s="53">
        <f t="shared" si="1570"/>
        <v>0</v>
      </c>
      <c r="T4468" s="58"/>
      <c r="U4468" s="58"/>
      <c r="V4468" s="53">
        <f t="shared" si="1571"/>
        <v>0</v>
      </c>
      <c r="W4468" s="75"/>
      <c r="X4468" s="76"/>
    </row>
    <row r="4469" spans="1:24" s="77" customFormat="1" ht="31.5" x14ac:dyDescent="0.25">
      <c r="A4469" s="72" t="s">
        <v>306</v>
      </c>
      <c r="B4469" s="33" t="s">
        <v>333</v>
      </c>
      <c r="C4469" s="78" t="s">
        <v>37</v>
      </c>
      <c r="D4469" s="43" t="s">
        <v>191</v>
      </c>
      <c r="E4469" s="74"/>
      <c r="F4469" s="74"/>
      <c r="G4469" s="74"/>
      <c r="H4469" s="74"/>
      <c r="I4469" s="54"/>
      <c r="J4469" s="50"/>
      <c r="K4469" s="54"/>
      <c r="L4469" s="55"/>
      <c r="M4469" s="75"/>
      <c r="N4469" s="75"/>
      <c r="O4469" s="74"/>
      <c r="P4469" s="74"/>
      <c r="Q4469" s="57">
        <f t="shared" si="1569"/>
        <v>0</v>
      </c>
      <c r="R4469" s="74"/>
      <c r="S4469" s="53">
        <f t="shared" si="1570"/>
        <v>0</v>
      </c>
      <c r="T4469" s="58"/>
      <c r="U4469" s="58"/>
      <c r="V4469" s="53">
        <f t="shared" si="1571"/>
        <v>0</v>
      </c>
      <c r="W4469" s="75"/>
      <c r="X4469" s="76"/>
    </row>
    <row r="4470" spans="1:24" s="77" customFormat="1" ht="31.5" x14ac:dyDescent="0.25">
      <c r="A4470" s="72" t="s">
        <v>306</v>
      </c>
      <c r="B4470" s="33" t="s">
        <v>333</v>
      </c>
      <c r="C4470" s="78" t="s">
        <v>38</v>
      </c>
      <c r="D4470" s="43" t="s">
        <v>169</v>
      </c>
      <c r="E4470" s="74"/>
      <c r="F4470" s="74"/>
      <c r="G4470" s="74"/>
      <c r="H4470" s="74"/>
      <c r="I4470" s="54"/>
      <c r="J4470" s="50"/>
      <c r="K4470" s="54"/>
      <c r="L4470" s="55"/>
      <c r="M4470" s="75"/>
      <c r="N4470" s="75"/>
      <c r="O4470" s="74"/>
      <c r="P4470" s="74"/>
      <c r="Q4470" s="57">
        <f t="shared" si="1569"/>
        <v>0</v>
      </c>
      <c r="R4470" s="74"/>
      <c r="S4470" s="53">
        <f t="shared" si="1570"/>
        <v>0</v>
      </c>
      <c r="T4470" s="58"/>
      <c r="U4470" s="58"/>
      <c r="V4470" s="53">
        <f t="shared" si="1571"/>
        <v>0</v>
      </c>
      <c r="W4470" s="75"/>
      <c r="X4470" s="76"/>
    </row>
    <row r="4471" spans="1:24" s="77" customFormat="1" ht="15.75" x14ac:dyDescent="0.25">
      <c r="A4471" s="72" t="s">
        <v>306</v>
      </c>
      <c r="B4471" s="33" t="s">
        <v>333</v>
      </c>
      <c r="C4471" s="78" t="s">
        <v>39</v>
      </c>
      <c r="D4471" s="43" t="s">
        <v>170</v>
      </c>
      <c r="E4471" s="74"/>
      <c r="F4471" s="74"/>
      <c r="G4471" s="74"/>
      <c r="H4471" s="74"/>
      <c r="I4471" s="54"/>
      <c r="J4471" s="50"/>
      <c r="K4471" s="54"/>
      <c r="L4471" s="55"/>
      <c r="M4471" s="75"/>
      <c r="N4471" s="75"/>
      <c r="O4471" s="74"/>
      <c r="P4471" s="74"/>
      <c r="Q4471" s="57">
        <f t="shared" si="1569"/>
        <v>0</v>
      </c>
      <c r="R4471" s="74"/>
      <c r="S4471" s="53">
        <f t="shared" si="1570"/>
        <v>0</v>
      </c>
      <c r="T4471" s="58"/>
      <c r="U4471" s="58"/>
      <c r="V4471" s="53">
        <f t="shared" si="1571"/>
        <v>0</v>
      </c>
      <c r="W4471" s="75"/>
      <c r="X4471" s="76"/>
    </row>
    <row r="4472" spans="1:24" s="77" customFormat="1" ht="47.25" x14ac:dyDescent="0.25">
      <c r="A4472" s="72" t="s">
        <v>306</v>
      </c>
      <c r="B4472" s="33" t="s">
        <v>333</v>
      </c>
      <c r="C4472" s="78" t="s">
        <v>40</v>
      </c>
      <c r="D4472" s="43" t="s">
        <v>172</v>
      </c>
      <c r="E4472" s="74"/>
      <c r="F4472" s="74"/>
      <c r="G4472" s="74"/>
      <c r="H4472" s="74"/>
      <c r="I4472" s="54"/>
      <c r="J4472" s="50"/>
      <c r="K4472" s="54"/>
      <c r="L4472" s="55"/>
      <c r="M4472" s="75"/>
      <c r="N4472" s="75"/>
      <c r="O4472" s="74"/>
      <c r="P4472" s="74"/>
      <c r="Q4472" s="57">
        <f t="shared" si="1569"/>
        <v>0</v>
      </c>
      <c r="R4472" s="74"/>
      <c r="S4472" s="53">
        <f t="shared" si="1570"/>
        <v>0</v>
      </c>
      <c r="T4472" s="58"/>
      <c r="U4472" s="58"/>
      <c r="V4472" s="53">
        <f t="shared" si="1571"/>
        <v>0</v>
      </c>
      <c r="W4472" s="75"/>
      <c r="X4472" s="76"/>
    </row>
    <row r="4473" spans="1:24" s="77" customFormat="1" ht="15.75" x14ac:dyDescent="0.25">
      <c r="A4473" s="72" t="s">
        <v>306</v>
      </c>
      <c r="B4473" s="33" t="s">
        <v>333</v>
      </c>
      <c r="C4473" s="78" t="s">
        <v>41</v>
      </c>
      <c r="D4473" s="43" t="s">
        <v>171</v>
      </c>
      <c r="E4473" s="74"/>
      <c r="F4473" s="74"/>
      <c r="G4473" s="74"/>
      <c r="H4473" s="74"/>
      <c r="I4473" s="54"/>
      <c r="J4473" s="50"/>
      <c r="K4473" s="54"/>
      <c r="L4473" s="55"/>
      <c r="M4473" s="75"/>
      <c r="N4473" s="75"/>
      <c r="O4473" s="74"/>
      <c r="P4473" s="74"/>
      <c r="Q4473" s="57">
        <f t="shared" si="1569"/>
        <v>0</v>
      </c>
      <c r="R4473" s="74"/>
      <c r="S4473" s="53">
        <f t="shared" si="1570"/>
        <v>0</v>
      </c>
      <c r="T4473" s="58"/>
      <c r="U4473" s="58"/>
      <c r="V4473" s="53">
        <f t="shared" si="1571"/>
        <v>0</v>
      </c>
      <c r="W4473" s="75"/>
      <c r="X4473" s="76"/>
    </row>
    <row r="4474" spans="1:24" s="77" customFormat="1" ht="15.75" x14ac:dyDescent="0.25">
      <c r="A4474" s="72" t="s">
        <v>306</v>
      </c>
      <c r="B4474" s="33" t="s">
        <v>333</v>
      </c>
      <c r="C4474" s="78" t="s">
        <v>42</v>
      </c>
      <c r="D4474" s="43" t="s">
        <v>192</v>
      </c>
      <c r="E4474" s="74"/>
      <c r="F4474" s="74"/>
      <c r="G4474" s="74"/>
      <c r="H4474" s="74"/>
      <c r="I4474" s="54"/>
      <c r="J4474" s="50"/>
      <c r="K4474" s="54"/>
      <c r="L4474" s="55"/>
      <c r="M4474" s="75"/>
      <c r="N4474" s="75"/>
      <c r="O4474" s="74"/>
      <c r="P4474" s="74"/>
      <c r="Q4474" s="57">
        <f t="shared" si="1569"/>
        <v>0</v>
      </c>
      <c r="R4474" s="74"/>
      <c r="S4474" s="53">
        <f t="shared" si="1570"/>
        <v>0</v>
      </c>
      <c r="T4474" s="58"/>
      <c r="U4474" s="58"/>
      <c r="V4474" s="53">
        <f t="shared" si="1571"/>
        <v>0</v>
      </c>
      <c r="W4474" s="75"/>
      <c r="X4474" s="76"/>
    </row>
    <row r="4475" spans="1:24" s="77" customFormat="1" ht="15.75" x14ac:dyDescent="0.25">
      <c r="A4475" s="72" t="s">
        <v>306</v>
      </c>
      <c r="B4475" s="33" t="s">
        <v>333</v>
      </c>
      <c r="C4475" s="78" t="s">
        <v>43</v>
      </c>
      <c r="D4475" s="43" t="s">
        <v>193</v>
      </c>
      <c r="E4475" s="74"/>
      <c r="F4475" s="74"/>
      <c r="G4475" s="74"/>
      <c r="H4475" s="74"/>
      <c r="I4475" s="54"/>
      <c r="J4475" s="50"/>
      <c r="K4475" s="54"/>
      <c r="L4475" s="55"/>
      <c r="M4475" s="75"/>
      <c r="N4475" s="75"/>
      <c r="O4475" s="74"/>
      <c r="P4475" s="74"/>
      <c r="Q4475" s="57">
        <f t="shared" si="1569"/>
        <v>0</v>
      </c>
      <c r="R4475" s="74"/>
      <c r="S4475" s="53">
        <f t="shared" si="1570"/>
        <v>0</v>
      </c>
      <c r="T4475" s="58"/>
      <c r="U4475" s="58"/>
      <c r="V4475" s="53">
        <f t="shared" si="1571"/>
        <v>0</v>
      </c>
      <c r="W4475" s="75"/>
      <c r="X4475" s="76"/>
    </row>
    <row r="4476" spans="1:24" s="77" customFormat="1" ht="15.75" x14ac:dyDescent="0.25">
      <c r="A4476" s="72" t="s">
        <v>306</v>
      </c>
      <c r="B4476" s="33" t="s">
        <v>333</v>
      </c>
      <c r="C4476" s="78" t="s">
        <v>44</v>
      </c>
      <c r="D4476" s="43" t="s">
        <v>173</v>
      </c>
      <c r="E4476" s="74"/>
      <c r="F4476" s="74"/>
      <c r="G4476" s="74"/>
      <c r="H4476" s="74"/>
      <c r="I4476" s="54"/>
      <c r="J4476" s="50"/>
      <c r="K4476" s="54"/>
      <c r="L4476" s="55"/>
      <c r="M4476" s="75"/>
      <c r="N4476" s="75"/>
      <c r="O4476" s="74"/>
      <c r="P4476" s="74"/>
      <c r="Q4476" s="57">
        <f t="shared" si="1569"/>
        <v>0</v>
      </c>
      <c r="R4476" s="74"/>
      <c r="S4476" s="53">
        <f t="shared" si="1570"/>
        <v>0</v>
      </c>
      <c r="T4476" s="58"/>
      <c r="U4476" s="58"/>
      <c r="V4476" s="53">
        <f t="shared" si="1571"/>
        <v>0</v>
      </c>
      <c r="W4476" s="75"/>
      <c r="X4476" s="76"/>
    </row>
    <row r="4477" spans="1:24" s="77" customFormat="1" ht="15.75" x14ac:dyDescent="0.25">
      <c r="A4477" s="72" t="s">
        <v>306</v>
      </c>
      <c r="B4477" s="33" t="s">
        <v>333</v>
      </c>
      <c r="C4477" s="78" t="s">
        <v>45</v>
      </c>
      <c r="D4477" s="43" t="s">
        <v>187</v>
      </c>
      <c r="E4477" s="74"/>
      <c r="F4477" s="74"/>
      <c r="G4477" s="74"/>
      <c r="H4477" s="74"/>
      <c r="I4477" s="54"/>
      <c r="J4477" s="50"/>
      <c r="K4477" s="54"/>
      <c r="L4477" s="55"/>
      <c r="M4477" s="75"/>
      <c r="N4477" s="75"/>
      <c r="O4477" s="74"/>
      <c r="P4477" s="74"/>
      <c r="Q4477" s="57">
        <f t="shared" si="1569"/>
        <v>0</v>
      </c>
      <c r="R4477" s="74"/>
      <c r="S4477" s="53">
        <f t="shared" si="1570"/>
        <v>0</v>
      </c>
      <c r="T4477" s="58"/>
      <c r="U4477" s="58"/>
      <c r="V4477" s="53">
        <f t="shared" si="1571"/>
        <v>0</v>
      </c>
      <c r="W4477" s="75"/>
      <c r="X4477" s="76"/>
    </row>
    <row r="4478" spans="1:24" s="77" customFormat="1" ht="15.75" x14ac:dyDescent="0.25">
      <c r="A4478" s="72" t="s">
        <v>306</v>
      </c>
      <c r="B4478" s="33" t="s">
        <v>333</v>
      </c>
      <c r="C4478" s="78" t="s">
        <v>46</v>
      </c>
      <c r="D4478" s="43" t="s">
        <v>194</v>
      </c>
      <c r="E4478" s="74"/>
      <c r="F4478" s="74"/>
      <c r="G4478" s="74"/>
      <c r="H4478" s="74"/>
      <c r="I4478" s="54"/>
      <c r="J4478" s="50"/>
      <c r="K4478" s="54"/>
      <c r="L4478" s="55"/>
      <c r="M4478" s="75"/>
      <c r="N4478" s="75"/>
      <c r="O4478" s="74"/>
      <c r="P4478" s="74"/>
      <c r="Q4478" s="57">
        <f t="shared" si="1569"/>
        <v>0</v>
      </c>
      <c r="R4478" s="74"/>
      <c r="S4478" s="53">
        <f t="shared" si="1570"/>
        <v>0</v>
      </c>
      <c r="T4478" s="58"/>
      <c r="U4478" s="58"/>
      <c r="V4478" s="53">
        <f t="shared" si="1571"/>
        <v>0</v>
      </c>
      <c r="W4478" s="75"/>
      <c r="X4478" s="76"/>
    </row>
    <row r="4479" spans="1:24" s="77" customFormat="1" ht="15.75" x14ac:dyDescent="0.25">
      <c r="A4479" s="72" t="s">
        <v>306</v>
      </c>
      <c r="B4479" s="33" t="s">
        <v>333</v>
      </c>
      <c r="C4479" s="78" t="s">
        <v>47</v>
      </c>
      <c r="D4479" s="43" t="s">
        <v>121</v>
      </c>
      <c r="E4479" s="74"/>
      <c r="F4479" s="74"/>
      <c r="G4479" s="74"/>
      <c r="H4479" s="74"/>
      <c r="I4479" s="54"/>
      <c r="J4479" s="50"/>
      <c r="K4479" s="54"/>
      <c r="L4479" s="55"/>
      <c r="M4479" s="75"/>
      <c r="N4479" s="75"/>
      <c r="O4479" s="74"/>
      <c r="P4479" s="74"/>
      <c r="Q4479" s="57">
        <f t="shared" si="1569"/>
        <v>0</v>
      </c>
      <c r="R4479" s="74"/>
      <c r="S4479" s="53">
        <f t="shared" si="1570"/>
        <v>0</v>
      </c>
      <c r="T4479" s="58"/>
      <c r="U4479" s="58"/>
      <c r="V4479" s="53">
        <f t="shared" si="1571"/>
        <v>0</v>
      </c>
      <c r="W4479" s="75"/>
      <c r="X4479" s="76"/>
    </row>
    <row r="4480" spans="1:24" s="77" customFormat="1" ht="15.75" x14ac:dyDescent="0.25">
      <c r="A4480" s="72" t="s">
        <v>306</v>
      </c>
      <c r="B4480" s="33" t="s">
        <v>333</v>
      </c>
      <c r="C4480" s="78" t="s">
        <v>48</v>
      </c>
      <c r="D4480" s="43" t="s">
        <v>195</v>
      </c>
      <c r="E4480" s="74"/>
      <c r="F4480" s="74"/>
      <c r="G4480" s="74"/>
      <c r="H4480" s="74"/>
      <c r="I4480" s="54"/>
      <c r="J4480" s="50"/>
      <c r="K4480" s="54"/>
      <c r="L4480" s="55"/>
      <c r="M4480" s="75"/>
      <c r="N4480" s="75"/>
      <c r="O4480" s="74"/>
      <c r="P4480" s="74"/>
      <c r="Q4480" s="57">
        <f t="shared" si="1569"/>
        <v>0</v>
      </c>
      <c r="R4480" s="74"/>
      <c r="S4480" s="53">
        <f t="shared" si="1570"/>
        <v>0</v>
      </c>
      <c r="T4480" s="58"/>
      <c r="U4480" s="58"/>
      <c r="V4480" s="53">
        <f t="shared" si="1571"/>
        <v>0</v>
      </c>
      <c r="W4480" s="75"/>
      <c r="X4480" s="76"/>
    </row>
    <row r="4481" spans="1:26" s="77" customFormat="1" ht="31.5" x14ac:dyDescent="0.25">
      <c r="A4481" s="72" t="s">
        <v>306</v>
      </c>
      <c r="B4481" s="33" t="s">
        <v>333</v>
      </c>
      <c r="C4481" s="78" t="s">
        <v>128</v>
      </c>
      <c r="D4481" s="43" t="s">
        <v>118</v>
      </c>
      <c r="E4481" s="74"/>
      <c r="F4481" s="74"/>
      <c r="G4481" s="74"/>
      <c r="H4481" s="74"/>
      <c r="I4481" s="54"/>
      <c r="J4481" s="50"/>
      <c r="K4481" s="54"/>
      <c r="L4481" s="55"/>
      <c r="M4481" s="75"/>
      <c r="N4481" s="75"/>
      <c r="O4481" s="74"/>
      <c r="P4481" s="74"/>
      <c r="Q4481" s="57">
        <f t="shared" si="1569"/>
        <v>0</v>
      </c>
      <c r="R4481" s="74"/>
      <c r="S4481" s="53">
        <f t="shared" si="1570"/>
        <v>0</v>
      </c>
      <c r="T4481" s="58"/>
      <c r="U4481" s="58"/>
      <c r="V4481" s="53">
        <f t="shared" si="1571"/>
        <v>0</v>
      </c>
      <c r="W4481" s="75"/>
      <c r="X4481" s="76"/>
    </row>
    <row r="4482" spans="1:26" s="77" customFormat="1" ht="15.75" x14ac:dyDescent="0.25">
      <c r="A4482" s="72" t="s">
        <v>306</v>
      </c>
      <c r="B4482" s="33" t="s">
        <v>333</v>
      </c>
      <c r="C4482" s="78" t="s">
        <v>47</v>
      </c>
      <c r="D4482" s="43" t="s">
        <v>121</v>
      </c>
      <c r="E4482" s="74"/>
      <c r="F4482" s="74"/>
      <c r="G4482" s="74"/>
      <c r="H4482" s="74"/>
      <c r="I4482" s="54"/>
      <c r="J4482" s="50"/>
      <c r="K4482" s="54"/>
      <c r="L4482" s="55"/>
      <c r="M4482" s="75"/>
      <c r="N4482" s="75"/>
      <c r="O4482" s="74"/>
      <c r="P4482" s="74"/>
      <c r="Q4482" s="57">
        <f t="shared" si="1569"/>
        <v>0</v>
      </c>
      <c r="R4482" s="74"/>
      <c r="S4482" s="53">
        <f t="shared" si="1570"/>
        <v>0</v>
      </c>
      <c r="T4482" s="58"/>
      <c r="U4482" s="58"/>
      <c r="V4482" s="53">
        <f t="shared" si="1571"/>
        <v>0</v>
      </c>
      <c r="W4482" s="75"/>
      <c r="X4482" s="76"/>
    </row>
    <row r="4483" spans="1:26" s="77" customFormat="1" ht="31.5" x14ac:dyDescent="0.25">
      <c r="A4483" s="72" t="s">
        <v>306</v>
      </c>
      <c r="B4483" s="33" t="s">
        <v>333</v>
      </c>
      <c r="C4483" s="78" t="s">
        <v>49</v>
      </c>
      <c r="D4483" s="43" t="s">
        <v>196</v>
      </c>
      <c r="E4483" s="74"/>
      <c r="F4483" s="74"/>
      <c r="G4483" s="74"/>
      <c r="H4483" s="74"/>
      <c r="I4483" s="54"/>
      <c r="J4483" s="50"/>
      <c r="K4483" s="54"/>
      <c r="L4483" s="55"/>
      <c r="M4483" s="75"/>
      <c r="N4483" s="75"/>
      <c r="O4483" s="74"/>
      <c r="P4483" s="74"/>
      <c r="Q4483" s="57">
        <f t="shared" si="1569"/>
        <v>0</v>
      </c>
      <c r="R4483" s="74"/>
      <c r="S4483" s="53">
        <f t="shared" si="1570"/>
        <v>0</v>
      </c>
      <c r="T4483" s="58"/>
      <c r="U4483" s="58"/>
      <c r="V4483" s="53">
        <f t="shared" si="1571"/>
        <v>0</v>
      </c>
      <c r="W4483" s="75"/>
      <c r="X4483" s="76"/>
    </row>
    <row r="4484" spans="1:26" s="77" customFormat="1" ht="31.5" x14ac:dyDescent="0.25">
      <c r="A4484" s="72" t="s">
        <v>306</v>
      </c>
      <c r="B4484" s="33" t="s">
        <v>333</v>
      </c>
      <c r="C4484" s="78" t="s">
        <v>197</v>
      </c>
      <c r="D4484" s="43" t="s">
        <v>198</v>
      </c>
      <c r="E4484" s="74"/>
      <c r="F4484" s="74"/>
      <c r="G4484" s="74"/>
      <c r="H4484" s="74"/>
      <c r="I4484" s="54"/>
      <c r="J4484" s="50"/>
      <c r="K4484" s="54"/>
      <c r="L4484" s="55"/>
      <c r="M4484" s="75"/>
      <c r="N4484" s="75"/>
      <c r="O4484" s="74"/>
      <c r="P4484" s="74"/>
      <c r="Q4484" s="57">
        <f t="shared" si="1569"/>
        <v>0</v>
      </c>
      <c r="R4484" s="74"/>
      <c r="S4484" s="53">
        <f t="shared" si="1570"/>
        <v>0</v>
      </c>
      <c r="T4484" s="58"/>
      <c r="U4484" s="58"/>
      <c r="V4484" s="53">
        <f t="shared" si="1571"/>
        <v>0</v>
      </c>
      <c r="W4484" s="75"/>
      <c r="X4484" s="76"/>
    </row>
    <row r="4485" spans="1:26" s="77" customFormat="1" ht="47.25" x14ac:dyDescent="0.25">
      <c r="A4485" s="72" t="s">
        <v>306</v>
      </c>
      <c r="B4485" s="33" t="s">
        <v>333</v>
      </c>
      <c r="C4485" s="78" t="s">
        <v>199</v>
      </c>
      <c r="D4485" s="43" t="s">
        <v>200</v>
      </c>
      <c r="E4485" s="74"/>
      <c r="F4485" s="74"/>
      <c r="G4485" s="74"/>
      <c r="H4485" s="74"/>
      <c r="I4485" s="54"/>
      <c r="J4485" s="50"/>
      <c r="K4485" s="54"/>
      <c r="L4485" s="55"/>
      <c r="M4485" s="75"/>
      <c r="N4485" s="75"/>
      <c r="O4485" s="74"/>
      <c r="P4485" s="74"/>
      <c r="Q4485" s="57">
        <f t="shared" si="1569"/>
        <v>0</v>
      </c>
      <c r="R4485" s="74"/>
      <c r="S4485" s="53">
        <f t="shared" si="1570"/>
        <v>0</v>
      </c>
      <c r="T4485" s="58"/>
      <c r="U4485" s="58"/>
      <c r="V4485" s="53">
        <f t="shared" si="1571"/>
        <v>0</v>
      </c>
      <c r="W4485" s="75"/>
      <c r="X4485" s="76"/>
      <c r="Y4485" s="177"/>
      <c r="Z4485" s="177"/>
    </row>
    <row r="4486" spans="1:26" s="77" customFormat="1" ht="31.5" x14ac:dyDescent="0.25">
      <c r="A4486" s="72" t="s">
        <v>306</v>
      </c>
      <c r="B4486" s="33" t="s">
        <v>333</v>
      </c>
      <c r="C4486" s="78" t="s">
        <v>201</v>
      </c>
      <c r="D4486" s="43" t="s">
        <v>202</v>
      </c>
      <c r="E4486" s="74"/>
      <c r="F4486" s="74"/>
      <c r="G4486" s="74"/>
      <c r="H4486" s="74"/>
      <c r="I4486" s="54"/>
      <c r="J4486" s="50"/>
      <c r="K4486" s="54"/>
      <c r="L4486" s="55"/>
      <c r="M4486" s="75"/>
      <c r="N4486" s="75"/>
      <c r="O4486" s="74"/>
      <c r="P4486" s="74"/>
      <c r="Q4486" s="57">
        <f t="shared" si="1569"/>
        <v>0</v>
      </c>
      <c r="R4486" s="74"/>
      <c r="S4486" s="53">
        <f t="shared" si="1570"/>
        <v>0</v>
      </c>
      <c r="T4486" s="58"/>
      <c r="U4486" s="58"/>
      <c r="V4486" s="53">
        <f t="shared" si="1571"/>
        <v>0</v>
      </c>
      <c r="W4486" s="75"/>
      <c r="X4486" s="76"/>
    </row>
    <row r="4487" spans="1:26" s="77" customFormat="1" ht="47.25" x14ac:dyDescent="0.25">
      <c r="A4487" s="72" t="s">
        <v>306</v>
      </c>
      <c r="B4487" s="33" t="s">
        <v>333</v>
      </c>
      <c r="C4487" s="78" t="s">
        <v>203</v>
      </c>
      <c r="D4487" s="43" t="s">
        <v>204</v>
      </c>
      <c r="E4487" s="74"/>
      <c r="F4487" s="74"/>
      <c r="G4487" s="74"/>
      <c r="H4487" s="74"/>
      <c r="I4487" s="54"/>
      <c r="J4487" s="50"/>
      <c r="K4487" s="54"/>
      <c r="L4487" s="55"/>
      <c r="M4487" s="75"/>
      <c r="N4487" s="75"/>
      <c r="O4487" s="74"/>
      <c r="P4487" s="74"/>
      <c r="Q4487" s="57">
        <f t="shared" si="1569"/>
        <v>0</v>
      </c>
      <c r="R4487" s="74"/>
      <c r="S4487" s="53">
        <f t="shared" si="1570"/>
        <v>0</v>
      </c>
      <c r="T4487" s="58"/>
      <c r="U4487" s="58"/>
      <c r="V4487" s="53">
        <f t="shared" si="1571"/>
        <v>0</v>
      </c>
      <c r="W4487" s="75"/>
      <c r="X4487" s="76"/>
    </row>
    <row r="4488" spans="1:26" s="77" customFormat="1" ht="31.5" x14ac:dyDescent="0.25">
      <c r="A4488" s="72" t="s">
        <v>306</v>
      </c>
      <c r="B4488" s="22" t="s">
        <v>334</v>
      </c>
      <c r="C4488" s="73" t="s">
        <v>102</v>
      </c>
      <c r="D4488" s="32" t="s">
        <v>50</v>
      </c>
      <c r="E4488" s="64">
        <f>SUM(E4489:E4537)</f>
        <v>55500</v>
      </c>
      <c r="F4488" s="64">
        <f>SUM(F4489:F4537)</f>
        <v>44864</v>
      </c>
      <c r="G4488" s="64">
        <f>SUM(G4489:G4537)</f>
        <v>42455.76</v>
      </c>
      <c r="H4488" s="64">
        <f>SUM(H4489:H4537)</f>
        <v>36392</v>
      </c>
      <c r="I4488" s="64">
        <f>SUM(I4489:I4537)</f>
        <v>8685.66</v>
      </c>
      <c r="J4488" s="50">
        <f>ROUND(I4488/F4488*100,2)</f>
        <v>19.36</v>
      </c>
      <c r="K4488" s="64">
        <f>SUM(K4489:K4537)</f>
        <v>-11184</v>
      </c>
      <c r="L4488" s="64">
        <f>SUM(L4489:L4534)</f>
        <v>100</v>
      </c>
      <c r="M4488" s="64"/>
      <c r="N4488" s="64"/>
      <c r="O4488" s="64">
        <f t="shared" ref="O4488:V4488" si="1572">SUM(O4489:O4532)</f>
        <v>0</v>
      </c>
      <c r="P4488" s="64">
        <f t="shared" si="1572"/>
        <v>0</v>
      </c>
      <c r="Q4488" s="126">
        <f t="shared" si="1572"/>
        <v>0</v>
      </c>
      <c r="R4488" s="64">
        <f t="shared" si="1572"/>
        <v>3</v>
      </c>
      <c r="S4488" s="64">
        <f t="shared" si="1572"/>
        <v>2</v>
      </c>
      <c r="T4488" s="136">
        <f t="shared" si="1572"/>
        <v>0</v>
      </c>
      <c r="U4488" s="136">
        <f t="shared" si="1572"/>
        <v>0</v>
      </c>
      <c r="V4488" s="64">
        <f t="shared" si="1572"/>
        <v>0</v>
      </c>
      <c r="W4488" s="64"/>
      <c r="X4488" s="76"/>
    </row>
    <row r="4489" spans="1:26" s="77" customFormat="1" ht="63" x14ac:dyDescent="0.25">
      <c r="A4489" s="72" t="s">
        <v>306</v>
      </c>
      <c r="B4489" s="44" t="s">
        <v>334</v>
      </c>
      <c r="C4489" s="73" t="s">
        <v>102</v>
      </c>
      <c r="D4489" s="43" t="s">
        <v>205</v>
      </c>
      <c r="E4489" s="74"/>
      <c r="F4489" s="74"/>
      <c r="G4489" s="74"/>
      <c r="H4489" s="74"/>
      <c r="I4489" s="54"/>
      <c r="J4489" s="50"/>
      <c r="K4489" s="54"/>
      <c r="L4489" s="55"/>
      <c r="M4489" s="75"/>
      <c r="N4489" s="75"/>
      <c r="O4489" s="74"/>
      <c r="P4489" s="74"/>
      <c r="Q4489" s="57">
        <f>O4489-P4489</f>
        <v>0</v>
      </c>
      <c r="R4489" s="74"/>
      <c r="S4489" s="53">
        <f>ROUND(R4489/12*3,0)</f>
        <v>0</v>
      </c>
      <c r="T4489" s="58"/>
      <c r="U4489" s="58"/>
      <c r="V4489" s="53">
        <f>T4489-U4489</f>
        <v>0</v>
      </c>
      <c r="W4489" s="75"/>
      <c r="X4489" s="76"/>
    </row>
    <row r="4490" spans="1:26" s="77" customFormat="1" ht="15.75" x14ac:dyDescent="0.25">
      <c r="A4490" s="72" t="s">
        <v>306</v>
      </c>
      <c r="B4490" s="44" t="s">
        <v>334</v>
      </c>
      <c r="C4490" s="23" t="s">
        <v>366</v>
      </c>
      <c r="D4490" s="43" t="s">
        <v>369</v>
      </c>
      <c r="E4490" s="74"/>
      <c r="F4490" s="74"/>
      <c r="G4490" s="74"/>
      <c r="H4490" s="74"/>
      <c r="I4490" s="54"/>
      <c r="J4490" s="50"/>
      <c r="K4490" s="54"/>
      <c r="L4490" s="55"/>
      <c r="M4490" s="75"/>
      <c r="N4490" s="75"/>
      <c r="O4490" s="74"/>
      <c r="P4490" s="74"/>
      <c r="Q4490" s="57"/>
      <c r="R4490" s="74"/>
      <c r="S4490" s="53"/>
      <c r="T4490" s="58"/>
      <c r="U4490" s="58"/>
      <c r="V4490" s="53"/>
      <c r="W4490" s="75"/>
      <c r="X4490" s="76"/>
    </row>
    <row r="4491" spans="1:26" s="77" customFormat="1" ht="15.75" x14ac:dyDescent="0.25">
      <c r="A4491" s="72" t="s">
        <v>306</v>
      </c>
      <c r="B4491" s="44" t="s">
        <v>334</v>
      </c>
      <c r="C4491" s="23" t="s">
        <v>367</v>
      </c>
      <c r="D4491" s="43" t="s">
        <v>370</v>
      </c>
      <c r="E4491" s="74"/>
      <c r="F4491" s="74"/>
      <c r="G4491" s="74"/>
      <c r="H4491" s="74"/>
      <c r="I4491" s="119"/>
      <c r="J4491" s="55"/>
      <c r="K4491" s="119"/>
      <c r="L4491" s="55"/>
      <c r="M4491" s="75"/>
      <c r="N4491" s="75"/>
      <c r="O4491" s="74"/>
      <c r="P4491" s="74"/>
      <c r="Q4491" s="59"/>
      <c r="R4491" s="74"/>
      <c r="S4491" s="53"/>
      <c r="T4491" s="53"/>
      <c r="U4491" s="53"/>
      <c r="V4491" s="53"/>
      <c r="W4491" s="75"/>
      <c r="X4491" s="76"/>
    </row>
    <row r="4492" spans="1:26" s="77" customFormat="1" ht="31.5" x14ac:dyDescent="0.25">
      <c r="A4492" s="72" t="s">
        <v>306</v>
      </c>
      <c r="B4492" s="44" t="s">
        <v>334</v>
      </c>
      <c r="C4492" s="23" t="s">
        <v>368</v>
      </c>
      <c r="D4492" s="43" t="s">
        <v>371</v>
      </c>
      <c r="E4492" s="74"/>
      <c r="F4492" s="74"/>
      <c r="G4492" s="74"/>
      <c r="H4492" s="74"/>
      <c r="I4492" s="54"/>
      <c r="J4492" s="50"/>
      <c r="K4492" s="54"/>
      <c r="L4492" s="55"/>
      <c r="M4492" s="75"/>
      <c r="N4492" s="75"/>
      <c r="O4492" s="74"/>
      <c r="P4492" s="74"/>
      <c r="Q4492" s="57"/>
      <c r="R4492" s="74"/>
      <c r="S4492" s="53"/>
      <c r="T4492" s="58"/>
      <c r="U4492" s="58"/>
      <c r="V4492" s="53"/>
      <c r="W4492" s="75"/>
      <c r="X4492" s="76"/>
    </row>
    <row r="4493" spans="1:26" s="77" customFormat="1" ht="31.5" x14ac:dyDescent="0.25">
      <c r="A4493" s="72" t="s">
        <v>306</v>
      </c>
      <c r="B4493" s="44" t="s">
        <v>334</v>
      </c>
      <c r="C4493" s="79" t="s">
        <v>206</v>
      </c>
      <c r="D4493" s="43" t="s">
        <v>207</v>
      </c>
      <c r="E4493" s="54">
        <v>14745</v>
      </c>
      <c r="F4493" s="53">
        <f>ROUND(E4493/12*7,0)</f>
        <v>8601</v>
      </c>
      <c r="G4493" s="59">
        <v>0</v>
      </c>
      <c r="H4493" s="99">
        <v>0</v>
      </c>
      <c r="I4493" s="119"/>
      <c r="J4493" s="55"/>
      <c r="K4493" s="54">
        <f>G4493-F4493</f>
        <v>-8601</v>
      </c>
      <c r="L4493" s="55">
        <f>ROUND(K4493*100/-F4493,2)</f>
        <v>100</v>
      </c>
      <c r="M4493" s="75"/>
      <c r="N4493" s="75"/>
      <c r="O4493" s="74"/>
      <c r="P4493" s="74"/>
      <c r="Q4493" s="57">
        <f t="shared" ref="Q4493:Q4530" si="1573">O4493-P4493</f>
        <v>0</v>
      </c>
      <c r="R4493" s="74">
        <v>3</v>
      </c>
      <c r="S4493" s="53">
        <f>ROUND(R4493/12*7,0)</f>
        <v>2</v>
      </c>
      <c r="T4493" s="58"/>
      <c r="U4493" s="58"/>
      <c r="V4493" s="53">
        <f t="shared" ref="V4493:V4530" si="1574">T4493-U4493</f>
        <v>0</v>
      </c>
      <c r="W4493" s="75"/>
      <c r="X4493" s="76"/>
    </row>
    <row r="4494" spans="1:26" s="77" customFormat="1" ht="31.5" x14ac:dyDescent="0.25">
      <c r="A4494" s="72" t="s">
        <v>306</v>
      </c>
      <c r="B4494" s="44" t="s">
        <v>334</v>
      </c>
      <c r="C4494" s="79" t="s">
        <v>208</v>
      </c>
      <c r="D4494" s="43" t="s">
        <v>209</v>
      </c>
      <c r="E4494" s="53"/>
      <c r="F4494" s="53"/>
      <c r="G4494" s="53"/>
      <c r="H4494" s="53"/>
      <c r="I4494" s="54"/>
      <c r="J4494" s="50"/>
      <c r="K4494" s="54"/>
      <c r="L4494" s="55"/>
      <c r="M4494" s="75"/>
      <c r="N4494" s="75"/>
      <c r="O4494" s="74"/>
      <c r="P4494" s="74"/>
      <c r="Q4494" s="57">
        <f t="shared" si="1573"/>
        <v>0</v>
      </c>
      <c r="R4494" s="74"/>
      <c r="S4494" s="53">
        <f t="shared" ref="S4494:S4530" si="1575">ROUND(R4494/12*3,0)</f>
        <v>0</v>
      </c>
      <c r="T4494" s="58"/>
      <c r="U4494" s="58"/>
      <c r="V4494" s="53">
        <f t="shared" si="1574"/>
        <v>0</v>
      </c>
      <c r="W4494" s="75"/>
      <c r="X4494" s="76"/>
    </row>
    <row r="4495" spans="1:26" s="77" customFormat="1" ht="15.75" x14ac:dyDescent="0.25">
      <c r="A4495" s="72" t="s">
        <v>306</v>
      </c>
      <c r="B4495" s="44" t="s">
        <v>334</v>
      </c>
      <c r="C4495" s="79" t="s">
        <v>210</v>
      </c>
      <c r="D4495" s="43" t="s">
        <v>223</v>
      </c>
      <c r="E4495" s="74"/>
      <c r="F4495" s="74"/>
      <c r="G4495" s="74"/>
      <c r="H4495" s="74"/>
      <c r="I4495" s="54"/>
      <c r="J4495" s="50"/>
      <c r="K4495" s="54"/>
      <c r="L4495" s="55"/>
      <c r="M4495" s="75"/>
      <c r="N4495" s="75"/>
      <c r="O4495" s="74"/>
      <c r="P4495" s="74"/>
      <c r="Q4495" s="57">
        <f t="shared" si="1573"/>
        <v>0</v>
      </c>
      <c r="R4495" s="74"/>
      <c r="S4495" s="53">
        <f t="shared" si="1575"/>
        <v>0</v>
      </c>
      <c r="T4495" s="58"/>
      <c r="U4495" s="58"/>
      <c r="V4495" s="53">
        <f t="shared" si="1574"/>
        <v>0</v>
      </c>
      <c r="W4495" s="75"/>
      <c r="X4495" s="76"/>
    </row>
    <row r="4496" spans="1:26" s="77" customFormat="1" ht="31.5" x14ac:dyDescent="0.25">
      <c r="A4496" s="72" t="s">
        <v>306</v>
      </c>
      <c r="B4496" s="44" t="s">
        <v>334</v>
      </c>
      <c r="C4496" s="79" t="s">
        <v>211</v>
      </c>
      <c r="D4496" s="43" t="s">
        <v>212</v>
      </c>
      <c r="E4496" s="53"/>
      <c r="F4496" s="53">
        <f>E4496/12*1</f>
        <v>0</v>
      </c>
      <c r="G4496" s="53"/>
      <c r="H4496" s="53"/>
      <c r="I4496" s="54"/>
      <c r="J4496" s="50"/>
      <c r="K4496" s="54"/>
      <c r="L4496" s="55"/>
      <c r="M4496" s="75"/>
      <c r="N4496" s="75"/>
      <c r="O4496" s="74"/>
      <c r="P4496" s="74"/>
      <c r="Q4496" s="57">
        <f t="shared" si="1573"/>
        <v>0</v>
      </c>
      <c r="R4496" s="74"/>
      <c r="S4496" s="53">
        <f t="shared" si="1575"/>
        <v>0</v>
      </c>
      <c r="T4496" s="58"/>
      <c r="U4496" s="58"/>
      <c r="V4496" s="53">
        <f t="shared" si="1574"/>
        <v>0</v>
      </c>
      <c r="W4496" s="75"/>
      <c r="X4496" s="76"/>
    </row>
    <row r="4497" spans="1:27" s="77" customFormat="1" ht="15.75" x14ac:dyDescent="0.25">
      <c r="A4497" s="72" t="s">
        <v>306</v>
      </c>
      <c r="B4497" s="44" t="s">
        <v>334</v>
      </c>
      <c r="C4497" s="79" t="s">
        <v>213</v>
      </c>
      <c r="D4497" s="43" t="s">
        <v>214</v>
      </c>
      <c r="E4497" s="74"/>
      <c r="F4497" s="74"/>
      <c r="G4497" s="74"/>
      <c r="H4497" s="74"/>
      <c r="I4497" s="54"/>
      <c r="J4497" s="50"/>
      <c r="K4497" s="54"/>
      <c r="L4497" s="55"/>
      <c r="M4497" s="75"/>
      <c r="N4497" s="75"/>
      <c r="O4497" s="74"/>
      <c r="P4497" s="74"/>
      <c r="Q4497" s="57">
        <f t="shared" si="1573"/>
        <v>0</v>
      </c>
      <c r="R4497" s="74"/>
      <c r="S4497" s="53">
        <f t="shared" si="1575"/>
        <v>0</v>
      </c>
      <c r="T4497" s="58"/>
      <c r="U4497" s="58"/>
      <c r="V4497" s="53">
        <f t="shared" si="1574"/>
        <v>0</v>
      </c>
      <c r="W4497" s="75"/>
      <c r="X4497" s="76"/>
    </row>
    <row r="4498" spans="1:27" s="77" customFormat="1" ht="31.5" x14ac:dyDescent="0.25">
      <c r="A4498" s="72" t="s">
        <v>306</v>
      </c>
      <c r="B4498" s="44" t="s">
        <v>334</v>
      </c>
      <c r="C4498" s="79" t="s">
        <v>215</v>
      </c>
      <c r="D4498" s="43" t="s">
        <v>216</v>
      </c>
      <c r="E4498" s="53"/>
      <c r="F4498" s="53">
        <f t="shared" ref="F4498:F4503" si="1576">E4498/12*1</f>
        <v>0</v>
      </c>
      <c r="G4498" s="53"/>
      <c r="H4498" s="53"/>
      <c r="I4498" s="54"/>
      <c r="J4498" s="50"/>
      <c r="K4498" s="54"/>
      <c r="L4498" s="55"/>
      <c r="M4498" s="75"/>
      <c r="N4498" s="75"/>
      <c r="O4498" s="74"/>
      <c r="P4498" s="74"/>
      <c r="Q4498" s="57">
        <f t="shared" si="1573"/>
        <v>0</v>
      </c>
      <c r="R4498" s="74"/>
      <c r="S4498" s="53">
        <f t="shared" si="1575"/>
        <v>0</v>
      </c>
      <c r="T4498" s="58"/>
      <c r="U4498" s="58"/>
      <c r="V4498" s="53">
        <f t="shared" si="1574"/>
        <v>0</v>
      </c>
      <c r="W4498" s="75"/>
      <c r="X4498" s="76"/>
      <c r="Y4498" s="177"/>
      <c r="Z4498" s="177"/>
      <c r="AA4498" s="177"/>
    </row>
    <row r="4499" spans="1:27" s="77" customFormat="1" ht="31.5" x14ac:dyDescent="0.25">
      <c r="A4499" s="72" t="s">
        <v>306</v>
      </c>
      <c r="B4499" s="44" t="s">
        <v>334</v>
      </c>
      <c r="C4499" s="79" t="s">
        <v>217</v>
      </c>
      <c r="D4499" s="43" t="s">
        <v>218</v>
      </c>
      <c r="E4499" s="53"/>
      <c r="F4499" s="53">
        <f t="shared" si="1576"/>
        <v>0</v>
      </c>
      <c r="G4499" s="53"/>
      <c r="H4499" s="53"/>
      <c r="I4499" s="54"/>
      <c r="J4499" s="50"/>
      <c r="K4499" s="54"/>
      <c r="L4499" s="55"/>
      <c r="M4499" s="75"/>
      <c r="N4499" s="75"/>
      <c r="O4499" s="74"/>
      <c r="P4499" s="74"/>
      <c r="Q4499" s="57">
        <f t="shared" si="1573"/>
        <v>0</v>
      </c>
      <c r="R4499" s="74"/>
      <c r="S4499" s="53">
        <f t="shared" si="1575"/>
        <v>0</v>
      </c>
      <c r="T4499" s="58"/>
      <c r="U4499" s="58"/>
      <c r="V4499" s="53">
        <f t="shared" si="1574"/>
        <v>0</v>
      </c>
      <c r="W4499" s="75"/>
      <c r="X4499" s="76"/>
    </row>
    <row r="4500" spans="1:27" s="77" customFormat="1" ht="31.5" x14ac:dyDescent="0.25">
      <c r="A4500" s="72" t="s">
        <v>306</v>
      </c>
      <c r="B4500" s="44" t="s">
        <v>334</v>
      </c>
      <c r="C4500" s="79" t="s">
        <v>219</v>
      </c>
      <c r="D4500" s="43" t="s">
        <v>220</v>
      </c>
      <c r="E4500" s="53"/>
      <c r="F4500" s="53">
        <f t="shared" si="1576"/>
        <v>0</v>
      </c>
      <c r="G4500" s="53"/>
      <c r="H4500" s="53"/>
      <c r="I4500" s="54"/>
      <c r="J4500" s="50"/>
      <c r="K4500" s="54"/>
      <c r="L4500" s="55"/>
      <c r="M4500" s="75"/>
      <c r="N4500" s="75"/>
      <c r="O4500" s="74"/>
      <c r="P4500" s="74"/>
      <c r="Q4500" s="57">
        <f t="shared" si="1573"/>
        <v>0</v>
      </c>
      <c r="R4500" s="74"/>
      <c r="S4500" s="53">
        <f t="shared" si="1575"/>
        <v>0</v>
      </c>
      <c r="T4500" s="58"/>
      <c r="U4500" s="58"/>
      <c r="V4500" s="53">
        <f t="shared" si="1574"/>
        <v>0</v>
      </c>
      <c r="W4500" s="75"/>
      <c r="X4500" s="76"/>
    </row>
    <row r="4501" spans="1:27" s="77" customFormat="1" ht="31.5" x14ac:dyDescent="0.25">
      <c r="A4501" s="72" t="s">
        <v>306</v>
      </c>
      <c r="B4501" s="44" t="s">
        <v>334</v>
      </c>
      <c r="C4501" s="79" t="s">
        <v>221</v>
      </c>
      <c r="D4501" s="43" t="s">
        <v>224</v>
      </c>
      <c r="E4501" s="53"/>
      <c r="F4501" s="53">
        <f t="shared" si="1576"/>
        <v>0</v>
      </c>
      <c r="G4501" s="53"/>
      <c r="H4501" s="53"/>
      <c r="I4501" s="54"/>
      <c r="J4501" s="50"/>
      <c r="K4501" s="54"/>
      <c r="L4501" s="55"/>
      <c r="M4501" s="75"/>
      <c r="N4501" s="75"/>
      <c r="O4501" s="74"/>
      <c r="P4501" s="74"/>
      <c r="Q4501" s="57">
        <f t="shared" si="1573"/>
        <v>0</v>
      </c>
      <c r="R4501" s="74"/>
      <c r="S4501" s="53">
        <f t="shared" si="1575"/>
        <v>0</v>
      </c>
      <c r="T4501" s="58"/>
      <c r="U4501" s="58"/>
      <c r="V4501" s="53">
        <f t="shared" si="1574"/>
        <v>0</v>
      </c>
      <c r="W4501" s="75"/>
      <c r="X4501" s="76"/>
    </row>
    <row r="4502" spans="1:27" s="77" customFormat="1" ht="31.5" x14ac:dyDescent="0.25">
      <c r="A4502" s="72" t="s">
        <v>306</v>
      </c>
      <c r="B4502" s="44" t="s">
        <v>334</v>
      </c>
      <c r="C4502" s="79" t="s">
        <v>222</v>
      </c>
      <c r="D4502" s="43" t="s">
        <v>225</v>
      </c>
      <c r="E4502" s="53"/>
      <c r="F4502" s="53">
        <f t="shared" si="1576"/>
        <v>0</v>
      </c>
      <c r="G4502" s="53"/>
      <c r="H4502" s="53"/>
      <c r="I4502" s="54"/>
      <c r="J4502" s="50"/>
      <c r="K4502" s="54"/>
      <c r="L4502" s="55"/>
      <c r="M4502" s="75"/>
      <c r="N4502" s="75"/>
      <c r="O4502" s="74"/>
      <c r="P4502" s="74"/>
      <c r="Q4502" s="57">
        <f t="shared" si="1573"/>
        <v>0</v>
      </c>
      <c r="R4502" s="74"/>
      <c r="S4502" s="53">
        <f t="shared" si="1575"/>
        <v>0</v>
      </c>
      <c r="T4502" s="58"/>
      <c r="U4502" s="58"/>
      <c r="V4502" s="53">
        <f t="shared" si="1574"/>
        <v>0</v>
      </c>
      <c r="W4502" s="75"/>
      <c r="X4502" s="76"/>
    </row>
    <row r="4503" spans="1:27" s="77" customFormat="1" ht="31.5" x14ac:dyDescent="0.25">
      <c r="A4503" s="72" t="s">
        <v>306</v>
      </c>
      <c r="B4503" s="44" t="s">
        <v>334</v>
      </c>
      <c r="C4503" s="79" t="s">
        <v>277</v>
      </c>
      <c r="D4503" s="43" t="s">
        <v>278</v>
      </c>
      <c r="E4503" s="53"/>
      <c r="F4503" s="53">
        <f t="shared" si="1576"/>
        <v>0</v>
      </c>
      <c r="G4503" s="53"/>
      <c r="H4503" s="53"/>
      <c r="I4503" s="54"/>
      <c r="J4503" s="50"/>
      <c r="K4503" s="54"/>
      <c r="L4503" s="55"/>
      <c r="M4503" s="75"/>
      <c r="N4503" s="75"/>
      <c r="O4503" s="74"/>
      <c r="P4503" s="74"/>
      <c r="Q4503" s="57">
        <f t="shared" si="1573"/>
        <v>0</v>
      </c>
      <c r="R4503" s="74"/>
      <c r="S4503" s="53">
        <f t="shared" si="1575"/>
        <v>0</v>
      </c>
      <c r="T4503" s="58"/>
      <c r="U4503" s="58"/>
      <c r="V4503" s="53">
        <f t="shared" si="1574"/>
        <v>0</v>
      </c>
      <c r="W4503" s="75"/>
      <c r="X4503" s="76"/>
    </row>
    <row r="4504" spans="1:27" s="77" customFormat="1" ht="15.75" x14ac:dyDescent="0.25">
      <c r="A4504" s="72" t="s">
        <v>306</v>
      </c>
      <c r="B4504" s="44" t="s">
        <v>334</v>
      </c>
      <c r="C4504" s="79" t="s">
        <v>226</v>
      </c>
      <c r="D4504" s="38" t="s">
        <v>405</v>
      </c>
      <c r="E4504" s="53">
        <v>134</v>
      </c>
      <c r="F4504" s="53">
        <f>E4504</f>
        <v>134</v>
      </c>
      <c r="G4504" s="74">
        <v>224.1</v>
      </c>
      <c r="H4504" s="99">
        <v>199</v>
      </c>
      <c r="I4504" s="119"/>
      <c r="J4504" s="55"/>
      <c r="K4504" s="54"/>
      <c r="L4504" s="55"/>
      <c r="M4504" s="75"/>
      <c r="N4504" s="75"/>
      <c r="O4504" s="74"/>
      <c r="P4504" s="74"/>
      <c r="Q4504" s="57">
        <f t="shared" si="1573"/>
        <v>0</v>
      </c>
      <c r="R4504" s="74"/>
      <c r="S4504" s="53">
        <f t="shared" si="1575"/>
        <v>0</v>
      </c>
      <c r="T4504" s="58"/>
      <c r="U4504" s="58"/>
      <c r="V4504" s="53">
        <f t="shared" si="1574"/>
        <v>0</v>
      </c>
      <c r="W4504" s="75"/>
      <c r="X4504" s="76"/>
    </row>
    <row r="4505" spans="1:27" s="77" customFormat="1" ht="31.5" x14ac:dyDescent="0.25">
      <c r="A4505" s="72" t="s">
        <v>306</v>
      </c>
      <c r="B4505" s="44" t="s">
        <v>334</v>
      </c>
      <c r="C4505" s="79" t="s">
        <v>227</v>
      </c>
      <c r="D4505" s="43" t="s">
        <v>228</v>
      </c>
      <c r="E4505" s="53"/>
      <c r="F4505" s="53">
        <f t="shared" ref="F4505:F4512" si="1577">E4505/12*1</f>
        <v>0</v>
      </c>
      <c r="G4505" s="53"/>
      <c r="H4505" s="53"/>
      <c r="I4505" s="54"/>
      <c r="J4505" s="50"/>
      <c r="K4505" s="54"/>
      <c r="L4505" s="55"/>
      <c r="M4505" s="75"/>
      <c r="N4505" s="75"/>
      <c r="O4505" s="74"/>
      <c r="P4505" s="74"/>
      <c r="Q4505" s="57">
        <f t="shared" si="1573"/>
        <v>0</v>
      </c>
      <c r="R4505" s="74"/>
      <c r="S4505" s="53">
        <f t="shared" si="1575"/>
        <v>0</v>
      </c>
      <c r="T4505" s="58"/>
      <c r="U4505" s="58"/>
      <c r="V4505" s="53">
        <f t="shared" si="1574"/>
        <v>0</v>
      </c>
      <c r="W4505" s="75"/>
      <c r="X4505" s="76"/>
    </row>
    <row r="4506" spans="1:27" s="77" customFormat="1" ht="15.75" x14ac:dyDescent="0.25">
      <c r="A4506" s="72" t="s">
        <v>306</v>
      </c>
      <c r="B4506" s="44" t="s">
        <v>334</v>
      </c>
      <c r="C4506" s="79" t="s">
        <v>229</v>
      </c>
      <c r="D4506" s="43" t="s">
        <v>230</v>
      </c>
      <c r="E4506" s="53"/>
      <c r="F4506" s="53">
        <f t="shared" si="1577"/>
        <v>0</v>
      </c>
      <c r="G4506" s="53"/>
      <c r="H4506" s="53"/>
      <c r="I4506" s="54"/>
      <c r="J4506" s="50"/>
      <c r="K4506" s="54"/>
      <c r="L4506" s="55"/>
      <c r="M4506" s="75"/>
      <c r="N4506" s="75"/>
      <c r="O4506" s="74"/>
      <c r="P4506" s="74"/>
      <c r="Q4506" s="57">
        <f t="shared" si="1573"/>
        <v>0</v>
      </c>
      <c r="R4506" s="74"/>
      <c r="S4506" s="53">
        <f t="shared" si="1575"/>
        <v>0</v>
      </c>
      <c r="T4506" s="58"/>
      <c r="U4506" s="58"/>
      <c r="V4506" s="53">
        <f t="shared" si="1574"/>
        <v>0</v>
      </c>
      <c r="W4506" s="75"/>
      <c r="X4506" s="76"/>
    </row>
    <row r="4507" spans="1:27" s="77" customFormat="1" ht="15.75" x14ac:dyDescent="0.25">
      <c r="A4507" s="72" t="s">
        <v>306</v>
      </c>
      <c r="B4507" s="44" t="s">
        <v>334</v>
      </c>
      <c r="C4507" s="37" t="s">
        <v>376</v>
      </c>
      <c r="D4507" s="43" t="s">
        <v>358</v>
      </c>
      <c r="E4507" s="53"/>
      <c r="F4507" s="53">
        <f t="shared" si="1577"/>
        <v>0</v>
      </c>
      <c r="G4507" s="53"/>
      <c r="H4507" s="53"/>
      <c r="I4507" s="54"/>
      <c r="J4507" s="50"/>
      <c r="K4507" s="54"/>
      <c r="L4507" s="55"/>
      <c r="M4507" s="75"/>
      <c r="N4507" s="75"/>
      <c r="O4507" s="74"/>
      <c r="P4507" s="74"/>
      <c r="Q4507" s="57">
        <f t="shared" si="1573"/>
        <v>0</v>
      </c>
      <c r="R4507" s="74"/>
      <c r="S4507" s="53">
        <f t="shared" si="1575"/>
        <v>0</v>
      </c>
      <c r="T4507" s="58"/>
      <c r="U4507" s="58"/>
      <c r="V4507" s="53">
        <f t="shared" si="1574"/>
        <v>0</v>
      </c>
      <c r="W4507" s="75"/>
      <c r="X4507" s="76"/>
    </row>
    <row r="4508" spans="1:27" s="77" customFormat="1" ht="15.75" x14ac:dyDescent="0.25">
      <c r="A4508" s="72" t="s">
        <v>306</v>
      </c>
      <c r="B4508" s="44" t="s">
        <v>334</v>
      </c>
      <c r="C4508" s="79" t="s">
        <v>231</v>
      </c>
      <c r="D4508" s="43" t="s">
        <v>232</v>
      </c>
      <c r="E4508" s="53"/>
      <c r="F4508" s="53">
        <f t="shared" si="1577"/>
        <v>0</v>
      </c>
      <c r="G4508" s="53"/>
      <c r="H4508" s="53"/>
      <c r="I4508" s="54"/>
      <c r="J4508" s="50"/>
      <c r="K4508" s="54"/>
      <c r="L4508" s="55"/>
      <c r="M4508" s="75"/>
      <c r="N4508" s="75"/>
      <c r="O4508" s="74"/>
      <c r="P4508" s="74"/>
      <c r="Q4508" s="57">
        <f t="shared" si="1573"/>
        <v>0</v>
      </c>
      <c r="R4508" s="74"/>
      <c r="S4508" s="53">
        <f t="shared" si="1575"/>
        <v>0</v>
      </c>
      <c r="T4508" s="58"/>
      <c r="U4508" s="58"/>
      <c r="V4508" s="53">
        <f t="shared" si="1574"/>
        <v>0</v>
      </c>
      <c r="W4508" s="75"/>
      <c r="X4508" s="76"/>
    </row>
    <row r="4509" spans="1:27" s="77" customFormat="1" ht="15.75" x14ac:dyDescent="0.25">
      <c r="A4509" s="72" t="s">
        <v>306</v>
      </c>
      <c r="B4509" s="44" t="s">
        <v>334</v>
      </c>
      <c r="C4509" s="79" t="s">
        <v>233</v>
      </c>
      <c r="D4509" s="43" t="s">
        <v>234</v>
      </c>
      <c r="E4509" s="53"/>
      <c r="F4509" s="53">
        <f t="shared" si="1577"/>
        <v>0</v>
      </c>
      <c r="G4509" s="53"/>
      <c r="H4509" s="53"/>
      <c r="I4509" s="54"/>
      <c r="J4509" s="50"/>
      <c r="K4509" s="54"/>
      <c r="L4509" s="55"/>
      <c r="M4509" s="75"/>
      <c r="N4509" s="75"/>
      <c r="O4509" s="74"/>
      <c r="P4509" s="74"/>
      <c r="Q4509" s="57">
        <f t="shared" si="1573"/>
        <v>0</v>
      </c>
      <c r="R4509" s="74"/>
      <c r="S4509" s="53">
        <f t="shared" si="1575"/>
        <v>0</v>
      </c>
      <c r="T4509" s="58"/>
      <c r="U4509" s="58"/>
      <c r="V4509" s="53">
        <f t="shared" si="1574"/>
        <v>0</v>
      </c>
      <c r="W4509" s="75"/>
      <c r="X4509" s="76"/>
    </row>
    <row r="4510" spans="1:27" s="77" customFormat="1" ht="31.5" x14ac:dyDescent="0.25">
      <c r="A4510" s="72" t="s">
        <v>306</v>
      </c>
      <c r="B4510" s="44" t="s">
        <v>334</v>
      </c>
      <c r="C4510" s="79" t="s">
        <v>235</v>
      </c>
      <c r="D4510" s="43" t="s">
        <v>236</v>
      </c>
      <c r="E4510" s="53"/>
      <c r="F4510" s="53">
        <f t="shared" si="1577"/>
        <v>0</v>
      </c>
      <c r="G4510" s="53"/>
      <c r="H4510" s="53"/>
      <c r="I4510" s="54"/>
      <c r="J4510" s="50"/>
      <c r="K4510" s="54"/>
      <c r="L4510" s="55"/>
      <c r="M4510" s="75"/>
      <c r="N4510" s="75"/>
      <c r="O4510" s="74"/>
      <c r="P4510" s="74"/>
      <c r="Q4510" s="57">
        <f t="shared" si="1573"/>
        <v>0</v>
      </c>
      <c r="R4510" s="74"/>
      <c r="S4510" s="53">
        <f t="shared" si="1575"/>
        <v>0</v>
      </c>
      <c r="T4510" s="58"/>
      <c r="U4510" s="58"/>
      <c r="V4510" s="53">
        <f t="shared" si="1574"/>
        <v>0</v>
      </c>
      <c r="W4510" s="75"/>
      <c r="X4510" s="76"/>
    </row>
    <row r="4511" spans="1:27" s="77" customFormat="1" ht="31.5" x14ac:dyDescent="0.25">
      <c r="A4511" s="72" t="s">
        <v>306</v>
      </c>
      <c r="B4511" s="44" t="s">
        <v>334</v>
      </c>
      <c r="C4511" s="79" t="s">
        <v>237</v>
      </c>
      <c r="D4511" s="43" t="s">
        <v>238</v>
      </c>
      <c r="E4511" s="53"/>
      <c r="F4511" s="53">
        <f t="shared" si="1577"/>
        <v>0</v>
      </c>
      <c r="G4511" s="53"/>
      <c r="H4511" s="53"/>
      <c r="I4511" s="54"/>
      <c r="J4511" s="50"/>
      <c r="K4511" s="54"/>
      <c r="L4511" s="55"/>
      <c r="M4511" s="75"/>
      <c r="N4511" s="75"/>
      <c r="O4511" s="74"/>
      <c r="P4511" s="74"/>
      <c r="Q4511" s="57">
        <f t="shared" si="1573"/>
        <v>0</v>
      </c>
      <c r="R4511" s="74"/>
      <c r="S4511" s="53">
        <f t="shared" si="1575"/>
        <v>0</v>
      </c>
      <c r="T4511" s="58"/>
      <c r="U4511" s="58"/>
      <c r="V4511" s="53">
        <f t="shared" si="1574"/>
        <v>0</v>
      </c>
      <c r="W4511" s="75"/>
      <c r="X4511" s="76"/>
    </row>
    <row r="4512" spans="1:27" s="77" customFormat="1" ht="15.75" x14ac:dyDescent="0.25">
      <c r="A4512" s="72" t="s">
        <v>306</v>
      </c>
      <c r="B4512" s="44" t="s">
        <v>334</v>
      </c>
      <c r="C4512" s="79" t="s">
        <v>239</v>
      </c>
      <c r="D4512" s="43" t="s">
        <v>243</v>
      </c>
      <c r="E4512" s="53"/>
      <c r="F4512" s="53">
        <f t="shared" si="1577"/>
        <v>0</v>
      </c>
      <c r="G4512" s="53"/>
      <c r="H4512" s="53"/>
      <c r="I4512" s="54"/>
      <c r="J4512" s="50"/>
      <c r="K4512" s="54"/>
      <c r="L4512" s="55"/>
      <c r="M4512" s="75"/>
      <c r="N4512" s="75"/>
      <c r="O4512" s="74"/>
      <c r="P4512" s="74"/>
      <c r="Q4512" s="57">
        <f t="shared" si="1573"/>
        <v>0</v>
      </c>
      <c r="R4512" s="74"/>
      <c r="S4512" s="53">
        <f t="shared" si="1575"/>
        <v>0</v>
      </c>
      <c r="T4512" s="58"/>
      <c r="U4512" s="58"/>
      <c r="V4512" s="53">
        <f t="shared" si="1574"/>
        <v>0</v>
      </c>
      <c r="W4512" s="75"/>
      <c r="X4512" s="76"/>
    </row>
    <row r="4513" spans="1:24" s="77" customFormat="1" ht="15.75" x14ac:dyDescent="0.25">
      <c r="A4513" s="72" t="s">
        <v>306</v>
      </c>
      <c r="B4513" s="44" t="s">
        <v>334</v>
      </c>
      <c r="C4513" s="79" t="s">
        <v>240</v>
      </c>
      <c r="D4513" s="43" t="s">
        <v>244</v>
      </c>
      <c r="E4513" s="53"/>
      <c r="F4513" s="53"/>
      <c r="G4513" s="53"/>
      <c r="H4513" s="53"/>
      <c r="I4513" s="119"/>
      <c r="J4513" s="55"/>
      <c r="K4513" s="54"/>
      <c r="L4513" s="55"/>
      <c r="M4513" s="75"/>
      <c r="N4513" s="75"/>
      <c r="O4513" s="74"/>
      <c r="P4513" s="74"/>
      <c r="Q4513" s="57">
        <f t="shared" si="1573"/>
        <v>0</v>
      </c>
      <c r="R4513" s="74"/>
      <c r="S4513" s="53">
        <f t="shared" si="1575"/>
        <v>0</v>
      </c>
      <c r="T4513" s="58"/>
      <c r="U4513" s="58"/>
      <c r="V4513" s="53">
        <f t="shared" si="1574"/>
        <v>0</v>
      </c>
      <c r="W4513" s="75"/>
      <c r="X4513" s="76"/>
    </row>
    <row r="4514" spans="1:24" s="77" customFormat="1" ht="15.75" x14ac:dyDescent="0.25">
      <c r="A4514" s="72" t="s">
        <v>306</v>
      </c>
      <c r="B4514" s="44" t="s">
        <v>334</v>
      </c>
      <c r="C4514" s="79" t="s">
        <v>241</v>
      </c>
      <c r="D4514" s="43" t="s">
        <v>242</v>
      </c>
      <c r="E4514" s="53"/>
      <c r="F4514" s="53">
        <f t="shared" ref="F4514:F4519" si="1578">E4514/12*1</f>
        <v>0</v>
      </c>
      <c r="G4514" s="53"/>
      <c r="H4514" s="53"/>
      <c r="I4514" s="54"/>
      <c r="J4514" s="50"/>
      <c r="K4514" s="54"/>
      <c r="L4514" s="55"/>
      <c r="M4514" s="75"/>
      <c r="N4514" s="75"/>
      <c r="O4514" s="74"/>
      <c r="P4514" s="74"/>
      <c r="Q4514" s="57">
        <f t="shared" si="1573"/>
        <v>0</v>
      </c>
      <c r="R4514" s="74"/>
      <c r="S4514" s="53">
        <f t="shared" si="1575"/>
        <v>0</v>
      </c>
      <c r="T4514" s="58"/>
      <c r="U4514" s="58"/>
      <c r="V4514" s="53">
        <f t="shared" si="1574"/>
        <v>0</v>
      </c>
      <c r="W4514" s="75"/>
      <c r="X4514" s="76"/>
    </row>
    <row r="4515" spans="1:24" s="77" customFormat="1" ht="31.5" x14ac:dyDescent="0.25">
      <c r="A4515" s="72" t="s">
        <v>306</v>
      </c>
      <c r="B4515" s="44" t="s">
        <v>334</v>
      </c>
      <c r="C4515" s="79" t="s">
        <v>245</v>
      </c>
      <c r="D4515" s="43" t="s">
        <v>246</v>
      </c>
      <c r="E4515" s="53"/>
      <c r="F4515" s="53">
        <f t="shared" si="1578"/>
        <v>0</v>
      </c>
      <c r="G4515" s="53"/>
      <c r="H4515" s="53"/>
      <c r="I4515" s="54"/>
      <c r="J4515" s="50"/>
      <c r="K4515" s="54"/>
      <c r="L4515" s="55"/>
      <c r="M4515" s="75"/>
      <c r="N4515" s="75"/>
      <c r="O4515" s="74"/>
      <c r="P4515" s="74"/>
      <c r="Q4515" s="57">
        <f t="shared" si="1573"/>
        <v>0</v>
      </c>
      <c r="R4515" s="74"/>
      <c r="S4515" s="53">
        <f t="shared" si="1575"/>
        <v>0</v>
      </c>
      <c r="T4515" s="58"/>
      <c r="U4515" s="58"/>
      <c r="V4515" s="53">
        <f t="shared" si="1574"/>
        <v>0</v>
      </c>
      <c r="W4515" s="75"/>
      <c r="X4515" s="76"/>
    </row>
    <row r="4516" spans="1:24" s="77" customFormat="1" ht="15.75" x14ac:dyDescent="0.25">
      <c r="A4516" s="72" t="s">
        <v>306</v>
      </c>
      <c r="B4516" s="44" t="s">
        <v>334</v>
      </c>
      <c r="C4516" s="79" t="s">
        <v>247</v>
      </c>
      <c r="D4516" s="43" t="s">
        <v>248</v>
      </c>
      <c r="E4516" s="53"/>
      <c r="F4516" s="53">
        <f t="shared" si="1578"/>
        <v>0</v>
      </c>
      <c r="G4516" s="53"/>
      <c r="H4516" s="53"/>
      <c r="I4516" s="54"/>
      <c r="J4516" s="50"/>
      <c r="K4516" s="54"/>
      <c r="L4516" s="55"/>
      <c r="M4516" s="75"/>
      <c r="N4516" s="75"/>
      <c r="O4516" s="74"/>
      <c r="P4516" s="74"/>
      <c r="Q4516" s="57">
        <f t="shared" si="1573"/>
        <v>0</v>
      </c>
      <c r="R4516" s="74"/>
      <c r="S4516" s="53">
        <f t="shared" si="1575"/>
        <v>0</v>
      </c>
      <c r="T4516" s="58"/>
      <c r="U4516" s="58"/>
      <c r="V4516" s="53">
        <f t="shared" si="1574"/>
        <v>0</v>
      </c>
      <c r="W4516" s="75"/>
      <c r="X4516" s="76"/>
    </row>
    <row r="4517" spans="1:24" s="77" customFormat="1" ht="31.5" x14ac:dyDescent="0.25">
      <c r="A4517" s="72" t="s">
        <v>306</v>
      </c>
      <c r="B4517" s="44" t="s">
        <v>334</v>
      </c>
      <c r="C4517" s="79" t="s">
        <v>249</v>
      </c>
      <c r="D4517" s="43" t="s">
        <v>250</v>
      </c>
      <c r="E4517" s="53"/>
      <c r="F4517" s="53">
        <f t="shared" si="1578"/>
        <v>0</v>
      </c>
      <c r="G4517" s="53"/>
      <c r="H4517" s="53"/>
      <c r="I4517" s="54"/>
      <c r="J4517" s="50"/>
      <c r="K4517" s="54"/>
      <c r="L4517" s="55"/>
      <c r="M4517" s="75"/>
      <c r="N4517" s="75"/>
      <c r="O4517" s="74"/>
      <c r="P4517" s="74"/>
      <c r="Q4517" s="57">
        <f t="shared" si="1573"/>
        <v>0</v>
      </c>
      <c r="R4517" s="74"/>
      <c r="S4517" s="53">
        <f t="shared" si="1575"/>
        <v>0</v>
      </c>
      <c r="T4517" s="58"/>
      <c r="U4517" s="58"/>
      <c r="V4517" s="53">
        <f t="shared" si="1574"/>
        <v>0</v>
      </c>
      <c r="W4517" s="75"/>
      <c r="X4517" s="76"/>
    </row>
    <row r="4518" spans="1:24" s="77" customFormat="1" ht="15.75" x14ac:dyDescent="0.25">
      <c r="A4518" s="72" t="s">
        <v>306</v>
      </c>
      <c r="B4518" s="44" t="s">
        <v>334</v>
      </c>
      <c r="C4518" s="79" t="s">
        <v>251</v>
      </c>
      <c r="D4518" s="43" t="s">
        <v>260</v>
      </c>
      <c r="E4518" s="53"/>
      <c r="F4518" s="53">
        <f t="shared" si="1578"/>
        <v>0</v>
      </c>
      <c r="G4518" s="53"/>
      <c r="H4518" s="53"/>
      <c r="I4518" s="54"/>
      <c r="J4518" s="50"/>
      <c r="K4518" s="54"/>
      <c r="L4518" s="55"/>
      <c r="M4518" s="75"/>
      <c r="N4518" s="75"/>
      <c r="O4518" s="74"/>
      <c r="P4518" s="74"/>
      <c r="Q4518" s="57">
        <f t="shared" si="1573"/>
        <v>0</v>
      </c>
      <c r="R4518" s="74"/>
      <c r="S4518" s="53">
        <f t="shared" si="1575"/>
        <v>0</v>
      </c>
      <c r="T4518" s="58"/>
      <c r="U4518" s="58"/>
      <c r="V4518" s="53">
        <f t="shared" si="1574"/>
        <v>0</v>
      </c>
      <c r="W4518" s="75"/>
      <c r="X4518" s="76"/>
    </row>
    <row r="4519" spans="1:24" s="77" customFormat="1" ht="15.75" x14ac:dyDescent="0.25">
      <c r="A4519" s="72" t="s">
        <v>306</v>
      </c>
      <c r="B4519" s="44" t="s">
        <v>334</v>
      </c>
      <c r="C4519" s="79" t="s">
        <v>252</v>
      </c>
      <c r="D4519" s="43" t="s">
        <v>253</v>
      </c>
      <c r="E4519" s="53"/>
      <c r="F4519" s="53">
        <f t="shared" si="1578"/>
        <v>0</v>
      </c>
      <c r="G4519" s="53"/>
      <c r="H4519" s="53"/>
      <c r="I4519" s="54"/>
      <c r="J4519" s="50"/>
      <c r="K4519" s="54"/>
      <c r="L4519" s="55"/>
      <c r="M4519" s="75"/>
      <c r="N4519" s="75"/>
      <c r="O4519" s="74"/>
      <c r="P4519" s="74"/>
      <c r="Q4519" s="57">
        <f t="shared" si="1573"/>
        <v>0</v>
      </c>
      <c r="R4519" s="74"/>
      <c r="S4519" s="53">
        <f t="shared" si="1575"/>
        <v>0</v>
      </c>
      <c r="T4519" s="58"/>
      <c r="U4519" s="58"/>
      <c r="V4519" s="53">
        <f t="shared" si="1574"/>
        <v>0</v>
      </c>
      <c r="W4519" s="75"/>
      <c r="X4519" s="76"/>
    </row>
    <row r="4520" spans="1:24" s="77" customFormat="1" ht="15.75" x14ac:dyDescent="0.25">
      <c r="A4520" s="72" t="s">
        <v>306</v>
      </c>
      <c r="B4520" s="44" t="s">
        <v>334</v>
      </c>
      <c r="C4520" s="79" t="s">
        <v>254</v>
      </c>
      <c r="D4520" s="43" t="s">
        <v>255</v>
      </c>
      <c r="E4520" s="53">
        <v>6352</v>
      </c>
      <c r="F4520" s="53">
        <f>ROUND(E4520/12*7,0)</f>
        <v>3705</v>
      </c>
      <c r="G4520" s="74">
        <v>12390.66</v>
      </c>
      <c r="H4520" s="99">
        <v>6352</v>
      </c>
      <c r="I4520" s="119">
        <f t="shared" ref="I4520" si="1579">G4520-F4520</f>
        <v>8685.66</v>
      </c>
      <c r="J4520" s="55">
        <f t="shared" ref="J4520" si="1580">ROUND(I4520/F4520*100,2)</f>
        <v>234.43</v>
      </c>
      <c r="K4520" s="54"/>
      <c r="L4520" s="55"/>
      <c r="M4520" s="75"/>
      <c r="N4520" s="75"/>
      <c r="O4520" s="74"/>
      <c r="P4520" s="74"/>
      <c r="Q4520" s="57">
        <f t="shared" si="1573"/>
        <v>0</v>
      </c>
      <c r="R4520" s="74"/>
      <c r="S4520" s="53">
        <f t="shared" si="1575"/>
        <v>0</v>
      </c>
      <c r="T4520" s="58"/>
      <c r="U4520" s="58"/>
      <c r="V4520" s="53">
        <f t="shared" si="1574"/>
        <v>0</v>
      </c>
      <c r="W4520" s="75"/>
      <c r="X4520" s="76"/>
    </row>
    <row r="4521" spans="1:24" s="77" customFormat="1" ht="15.75" x14ac:dyDescent="0.25">
      <c r="A4521" s="72" t="s">
        <v>306</v>
      </c>
      <c r="B4521" s="44" t="s">
        <v>334</v>
      </c>
      <c r="C4521" s="79" t="s">
        <v>256</v>
      </c>
      <c r="D4521" s="43" t="s">
        <v>257</v>
      </c>
      <c r="E4521" s="53"/>
      <c r="F4521" s="53">
        <f t="shared" ref="F4521:F4529" si="1581">E4521/12*1</f>
        <v>0</v>
      </c>
      <c r="G4521" s="53"/>
      <c r="H4521" s="53"/>
      <c r="I4521" s="54"/>
      <c r="J4521" s="50"/>
      <c r="K4521" s="54"/>
      <c r="L4521" s="55"/>
      <c r="M4521" s="75"/>
      <c r="N4521" s="75"/>
      <c r="O4521" s="74"/>
      <c r="P4521" s="74"/>
      <c r="Q4521" s="57">
        <f t="shared" si="1573"/>
        <v>0</v>
      </c>
      <c r="R4521" s="74"/>
      <c r="S4521" s="53">
        <f t="shared" si="1575"/>
        <v>0</v>
      </c>
      <c r="T4521" s="58"/>
      <c r="U4521" s="58"/>
      <c r="V4521" s="53">
        <f t="shared" si="1574"/>
        <v>0</v>
      </c>
      <c r="W4521" s="75"/>
      <c r="X4521" s="76"/>
    </row>
    <row r="4522" spans="1:24" s="77" customFormat="1" ht="31.5" x14ac:dyDescent="0.25">
      <c r="A4522" s="72" t="s">
        <v>306</v>
      </c>
      <c r="B4522" s="44" t="s">
        <v>334</v>
      </c>
      <c r="C4522" s="79" t="s">
        <v>258</v>
      </c>
      <c r="D4522" s="43" t="s">
        <v>259</v>
      </c>
      <c r="E4522" s="53"/>
      <c r="F4522" s="53">
        <f t="shared" si="1581"/>
        <v>0</v>
      </c>
      <c r="G4522" s="53"/>
      <c r="H4522" s="53"/>
      <c r="I4522" s="54"/>
      <c r="J4522" s="50"/>
      <c r="K4522" s="54"/>
      <c r="L4522" s="55"/>
      <c r="M4522" s="75"/>
      <c r="N4522" s="75"/>
      <c r="O4522" s="74"/>
      <c r="P4522" s="74"/>
      <c r="Q4522" s="57">
        <f t="shared" si="1573"/>
        <v>0</v>
      </c>
      <c r="R4522" s="74"/>
      <c r="S4522" s="53">
        <f t="shared" si="1575"/>
        <v>0</v>
      </c>
      <c r="T4522" s="58"/>
      <c r="U4522" s="58"/>
      <c r="V4522" s="53">
        <f t="shared" si="1574"/>
        <v>0</v>
      </c>
      <c r="W4522" s="75"/>
      <c r="X4522" s="76"/>
    </row>
    <row r="4523" spans="1:24" s="77" customFormat="1" ht="15.75" x14ac:dyDescent="0.25">
      <c r="A4523" s="72" t="s">
        <v>306</v>
      </c>
      <c r="B4523" s="44" t="s">
        <v>334</v>
      </c>
      <c r="C4523" s="79" t="s">
        <v>261</v>
      </c>
      <c r="D4523" s="43" t="s">
        <v>262</v>
      </c>
      <c r="E4523" s="53"/>
      <c r="F4523" s="53">
        <f t="shared" si="1581"/>
        <v>0</v>
      </c>
      <c r="G4523" s="53"/>
      <c r="H4523" s="53"/>
      <c r="I4523" s="54"/>
      <c r="J4523" s="50"/>
      <c r="K4523" s="54"/>
      <c r="L4523" s="55"/>
      <c r="M4523" s="75"/>
      <c r="N4523" s="75"/>
      <c r="O4523" s="74"/>
      <c r="P4523" s="74"/>
      <c r="Q4523" s="57">
        <f t="shared" si="1573"/>
        <v>0</v>
      </c>
      <c r="R4523" s="74"/>
      <c r="S4523" s="53">
        <f t="shared" si="1575"/>
        <v>0</v>
      </c>
      <c r="T4523" s="58"/>
      <c r="U4523" s="58"/>
      <c r="V4523" s="53">
        <f t="shared" si="1574"/>
        <v>0</v>
      </c>
      <c r="W4523" s="75"/>
      <c r="X4523" s="76"/>
    </row>
    <row r="4524" spans="1:24" s="77" customFormat="1" ht="47.25" x14ac:dyDescent="0.25">
      <c r="A4524" s="72" t="s">
        <v>306</v>
      </c>
      <c r="B4524" s="44" t="s">
        <v>334</v>
      </c>
      <c r="C4524" s="79" t="s">
        <v>263</v>
      </c>
      <c r="D4524" s="43" t="s">
        <v>264</v>
      </c>
      <c r="E4524" s="53"/>
      <c r="F4524" s="53">
        <f t="shared" si="1581"/>
        <v>0</v>
      </c>
      <c r="G4524" s="53"/>
      <c r="H4524" s="53"/>
      <c r="I4524" s="54"/>
      <c r="J4524" s="50"/>
      <c r="K4524" s="54"/>
      <c r="L4524" s="55"/>
      <c r="M4524" s="75"/>
      <c r="N4524" s="75"/>
      <c r="O4524" s="74"/>
      <c r="P4524" s="74"/>
      <c r="Q4524" s="57">
        <f t="shared" si="1573"/>
        <v>0</v>
      </c>
      <c r="R4524" s="74"/>
      <c r="S4524" s="53">
        <f t="shared" si="1575"/>
        <v>0</v>
      </c>
      <c r="T4524" s="58"/>
      <c r="U4524" s="58"/>
      <c r="V4524" s="53">
        <f t="shared" si="1574"/>
        <v>0</v>
      </c>
      <c r="W4524" s="75"/>
      <c r="X4524" s="76"/>
    </row>
    <row r="4525" spans="1:24" s="77" customFormat="1" ht="15.75" x14ac:dyDescent="0.25">
      <c r="A4525" s="72" t="s">
        <v>306</v>
      </c>
      <c r="B4525" s="44" t="s">
        <v>334</v>
      </c>
      <c r="C4525" s="79" t="s">
        <v>265</v>
      </c>
      <c r="D4525" s="43" t="s">
        <v>266</v>
      </c>
      <c r="E4525" s="53"/>
      <c r="F4525" s="53">
        <f t="shared" si="1581"/>
        <v>0</v>
      </c>
      <c r="G4525" s="53"/>
      <c r="H4525" s="53"/>
      <c r="I4525" s="54"/>
      <c r="J4525" s="50"/>
      <c r="K4525" s="54"/>
      <c r="L4525" s="55"/>
      <c r="M4525" s="75"/>
      <c r="N4525" s="75"/>
      <c r="O4525" s="74"/>
      <c r="P4525" s="74"/>
      <c r="Q4525" s="57">
        <f t="shared" si="1573"/>
        <v>0</v>
      </c>
      <c r="R4525" s="74"/>
      <c r="S4525" s="53">
        <f t="shared" si="1575"/>
        <v>0</v>
      </c>
      <c r="T4525" s="58"/>
      <c r="U4525" s="58"/>
      <c r="V4525" s="53">
        <f t="shared" si="1574"/>
        <v>0</v>
      </c>
      <c r="W4525" s="75"/>
      <c r="X4525" s="76"/>
    </row>
    <row r="4526" spans="1:24" s="77" customFormat="1" ht="31.5" x14ac:dyDescent="0.25">
      <c r="A4526" s="72" t="s">
        <v>306</v>
      </c>
      <c r="B4526" s="44" t="s">
        <v>334</v>
      </c>
      <c r="C4526" s="79" t="s">
        <v>267</v>
      </c>
      <c r="D4526" s="43" t="s">
        <v>268</v>
      </c>
      <c r="E4526" s="53"/>
      <c r="F4526" s="53">
        <f t="shared" si="1581"/>
        <v>0</v>
      </c>
      <c r="G4526" s="53"/>
      <c r="H4526" s="53"/>
      <c r="I4526" s="54"/>
      <c r="J4526" s="50"/>
      <c r="K4526" s="54"/>
      <c r="L4526" s="55"/>
      <c r="M4526" s="75"/>
      <c r="N4526" s="75"/>
      <c r="O4526" s="74"/>
      <c r="P4526" s="74"/>
      <c r="Q4526" s="57">
        <f t="shared" si="1573"/>
        <v>0</v>
      </c>
      <c r="R4526" s="74"/>
      <c r="S4526" s="53">
        <f t="shared" si="1575"/>
        <v>0</v>
      </c>
      <c r="T4526" s="58"/>
      <c r="U4526" s="58"/>
      <c r="V4526" s="53">
        <f t="shared" si="1574"/>
        <v>0</v>
      </c>
      <c r="W4526" s="75"/>
      <c r="X4526" s="76"/>
    </row>
    <row r="4527" spans="1:24" s="77" customFormat="1" ht="15.75" x14ac:dyDescent="0.25">
      <c r="A4527" s="72" t="s">
        <v>306</v>
      </c>
      <c r="B4527" s="44" t="s">
        <v>334</v>
      </c>
      <c r="C4527" s="79" t="s">
        <v>269</v>
      </c>
      <c r="D4527" s="43" t="s">
        <v>270</v>
      </c>
      <c r="E4527" s="53"/>
      <c r="F4527" s="53">
        <f t="shared" si="1581"/>
        <v>0</v>
      </c>
      <c r="G4527" s="53"/>
      <c r="H4527" s="53"/>
      <c r="I4527" s="54"/>
      <c r="J4527" s="50"/>
      <c r="K4527" s="54"/>
      <c r="L4527" s="55"/>
      <c r="M4527" s="75"/>
      <c r="N4527" s="75"/>
      <c r="O4527" s="74"/>
      <c r="P4527" s="74"/>
      <c r="Q4527" s="57">
        <f t="shared" si="1573"/>
        <v>0</v>
      </c>
      <c r="R4527" s="74"/>
      <c r="S4527" s="53">
        <f t="shared" si="1575"/>
        <v>0</v>
      </c>
      <c r="T4527" s="58"/>
      <c r="U4527" s="58"/>
      <c r="V4527" s="53">
        <f t="shared" si="1574"/>
        <v>0</v>
      </c>
      <c r="W4527" s="75"/>
      <c r="X4527" s="76"/>
    </row>
    <row r="4528" spans="1:24" s="77" customFormat="1" ht="31.5" x14ac:dyDescent="0.25">
      <c r="A4528" s="72" t="s">
        <v>306</v>
      </c>
      <c r="B4528" s="44" t="s">
        <v>334</v>
      </c>
      <c r="C4528" s="79" t="s">
        <v>271</v>
      </c>
      <c r="D4528" s="43" t="s">
        <v>272</v>
      </c>
      <c r="E4528" s="53"/>
      <c r="F4528" s="53">
        <f t="shared" si="1581"/>
        <v>0</v>
      </c>
      <c r="G4528" s="53"/>
      <c r="H4528" s="53"/>
      <c r="I4528" s="54"/>
      <c r="J4528" s="50"/>
      <c r="K4528" s="54"/>
      <c r="L4528" s="55"/>
      <c r="M4528" s="75"/>
      <c r="N4528" s="75"/>
      <c r="O4528" s="74"/>
      <c r="P4528" s="74"/>
      <c r="Q4528" s="57">
        <f t="shared" si="1573"/>
        <v>0</v>
      </c>
      <c r="R4528" s="74"/>
      <c r="S4528" s="53">
        <f t="shared" si="1575"/>
        <v>0</v>
      </c>
      <c r="T4528" s="58"/>
      <c r="U4528" s="58"/>
      <c r="V4528" s="53">
        <f t="shared" si="1574"/>
        <v>0</v>
      </c>
      <c r="W4528" s="75"/>
      <c r="X4528" s="76"/>
    </row>
    <row r="4529" spans="1:27" s="77" customFormat="1" ht="15.75" x14ac:dyDescent="0.25">
      <c r="A4529" s="72" t="s">
        <v>306</v>
      </c>
      <c r="B4529" s="44" t="s">
        <v>334</v>
      </c>
      <c r="C4529" s="79" t="s">
        <v>273</v>
      </c>
      <c r="D4529" s="43" t="s">
        <v>274</v>
      </c>
      <c r="E4529" s="53"/>
      <c r="F4529" s="53">
        <f t="shared" si="1581"/>
        <v>0</v>
      </c>
      <c r="G4529" s="53"/>
      <c r="H4529" s="53"/>
      <c r="I4529" s="54"/>
      <c r="J4529" s="50"/>
      <c r="K4529" s="54"/>
      <c r="L4529" s="55"/>
      <c r="M4529" s="75"/>
      <c r="N4529" s="75"/>
      <c r="O4529" s="74"/>
      <c r="P4529" s="74"/>
      <c r="Q4529" s="57">
        <f t="shared" si="1573"/>
        <v>0</v>
      </c>
      <c r="R4529" s="74"/>
      <c r="S4529" s="53">
        <f t="shared" si="1575"/>
        <v>0</v>
      </c>
      <c r="T4529" s="58"/>
      <c r="U4529" s="58"/>
      <c r="V4529" s="53">
        <f t="shared" si="1574"/>
        <v>0</v>
      </c>
      <c r="W4529" s="75"/>
      <c r="X4529" s="76"/>
    </row>
    <row r="4530" spans="1:27" s="77" customFormat="1" ht="31.5" x14ac:dyDescent="0.25">
      <c r="A4530" s="72" t="s">
        <v>306</v>
      </c>
      <c r="B4530" s="44" t="s">
        <v>334</v>
      </c>
      <c r="C4530" s="79" t="s">
        <v>275</v>
      </c>
      <c r="D4530" s="43" t="s">
        <v>276</v>
      </c>
      <c r="E4530" s="74"/>
      <c r="F4530" s="74"/>
      <c r="G4530" s="74"/>
      <c r="H4530" s="74"/>
      <c r="I4530" s="54"/>
      <c r="J4530" s="50"/>
      <c r="K4530" s="54"/>
      <c r="L4530" s="55"/>
      <c r="M4530" s="75"/>
      <c r="N4530" s="75"/>
      <c r="O4530" s="74"/>
      <c r="P4530" s="74"/>
      <c r="Q4530" s="57">
        <f t="shared" si="1573"/>
        <v>0</v>
      </c>
      <c r="R4530" s="74"/>
      <c r="S4530" s="53">
        <f t="shared" si="1575"/>
        <v>0</v>
      </c>
      <c r="T4530" s="58"/>
      <c r="U4530" s="58"/>
      <c r="V4530" s="53">
        <f t="shared" si="1574"/>
        <v>0</v>
      </c>
      <c r="W4530" s="75"/>
      <c r="X4530" s="76"/>
    </row>
    <row r="4531" spans="1:27" s="77" customFormat="1" ht="15.75" x14ac:dyDescent="0.25">
      <c r="A4531" s="72" t="s">
        <v>306</v>
      </c>
      <c r="B4531" s="44" t="s">
        <v>334</v>
      </c>
      <c r="C4531" s="37" t="s">
        <v>352</v>
      </c>
      <c r="D4531" s="43" t="s">
        <v>350</v>
      </c>
      <c r="E4531" s="74"/>
      <c r="F4531" s="74"/>
      <c r="G4531" s="74"/>
      <c r="H4531" s="74"/>
      <c r="I4531" s="54"/>
      <c r="J4531" s="50"/>
      <c r="K4531" s="54"/>
      <c r="L4531" s="55"/>
      <c r="M4531" s="75"/>
      <c r="N4531" s="75"/>
      <c r="O4531" s="74"/>
      <c r="P4531" s="74"/>
      <c r="Q4531" s="57"/>
      <c r="R4531" s="74"/>
      <c r="S4531" s="53"/>
      <c r="T4531" s="58"/>
      <c r="U4531" s="58"/>
      <c r="V4531" s="53"/>
      <c r="W4531" s="75"/>
      <c r="X4531" s="76"/>
    </row>
    <row r="4532" spans="1:27" s="77" customFormat="1" ht="15.75" x14ac:dyDescent="0.25">
      <c r="A4532" s="72" t="s">
        <v>306</v>
      </c>
      <c r="B4532" s="44" t="s">
        <v>334</v>
      </c>
      <c r="C4532" s="37" t="s">
        <v>353</v>
      </c>
      <c r="D4532" s="38" t="s">
        <v>354</v>
      </c>
      <c r="E4532" s="53"/>
      <c r="F4532" s="99">
        <f>E4532/12*1</f>
        <v>0</v>
      </c>
      <c r="G4532" s="74"/>
      <c r="H4532" s="74"/>
      <c r="I4532" s="54"/>
      <c r="J4532" s="50"/>
      <c r="K4532" s="54"/>
      <c r="L4532" s="55"/>
      <c r="M4532" s="75"/>
      <c r="N4532" s="75"/>
      <c r="O4532" s="74"/>
      <c r="P4532" s="74"/>
      <c r="Q4532" s="57">
        <f>O4532-P4532</f>
        <v>0</v>
      </c>
      <c r="R4532" s="74"/>
      <c r="S4532" s="53">
        <f>ROUND(R4532/12*3,0)</f>
        <v>0</v>
      </c>
      <c r="T4532" s="58"/>
      <c r="U4532" s="58"/>
      <c r="V4532" s="53">
        <f>T4532-U4532</f>
        <v>0</v>
      </c>
      <c r="W4532" s="75"/>
      <c r="X4532" s="76"/>
    </row>
    <row r="4533" spans="1:27" s="77" customFormat="1" ht="15.75" x14ac:dyDescent="0.25">
      <c r="A4533" s="72" t="s">
        <v>306</v>
      </c>
      <c r="B4533" s="44" t="s">
        <v>334</v>
      </c>
      <c r="C4533" s="37" t="s">
        <v>359</v>
      </c>
      <c r="D4533" s="43" t="s">
        <v>318</v>
      </c>
      <c r="E4533" s="53"/>
      <c r="F4533" s="99">
        <f>E4533/12*1</f>
        <v>0</v>
      </c>
      <c r="G4533" s="74"/>
      <c r="H4533" s="74"/>
      <c r="I4533" s="54"/>
      <c r="J4533" s="50"/>
      <c r="K4533" s="54"/>
      <c r="L4533" s="55"/>
      <c r="M4533" s="75"/>
      <c r="N4533" s="75"/>
      <c r="O4533" s="74"/>
      <c r="P4533" s="74"/>
      <c r="Q4533" s="57"/>
      <c r="R4533" s="74"/>
      <c r="S4533" s="53"/>
      <c r="T4533" s="58"/>
      <c r="U4533" s="58"/>
      <c r="V4533" s="53"/>
      <c r="W4533" s="75"/>
      <c r="X4533" s="76"/>
    </row>
    <row r="4534" spans="1:27" s="77" customFormat="1" ht="15.75" x14ac:dyDescent="0.25">
      <c r="A4534" s="72" t="s">
        <v>306</v>
      </c>
      <c r="B4534" s="44" t="s">
        <v>334</v>
      </c>
      <c r="C4534" s="37" t="s">
        <v>379</v>
      </c>
      <c r="D4534" s="39" t="s">
        <v>360</v>
      </c>
      <c r="E4534" s="53"/>
      <c r="F4534" s="99">
        <f>E4534/12*1</f>
        <v>0</v>
      </c>
      <c r="G4534" s="74"/>
      <c r="H4534" s="74"/>
      <c r="I4534" s="54"/>
      <c r="J4534" s="50"/>
      <c r="K4534" s="54"/>
      <c r="L4534" s="55"/>
      <c r="M4534" s="75"/>
      <c r="N4534" s="75"/>
      <c r="O4534" s="74"/>
      <c r="P4534" s="74"/>
      <c r="Q4534" s="57"/>
      <c r="R4534" s="74"/>
      <c r="S4534" s="53"/>
      <c r="T4534" s="58"/>
      <c r="U4534" s="58"/>
      <c r="V4534" s="53"/>
      <c r="W4534" s="75"/>
      <c r="X4534" s="76"/>
    </row>
    <row r="4535" spans="1:27" s="77" customFormat="1" ht="15.75" x14ac:dyDescent="0.25">
      <c r="A4535" s="72" t="s">
        <v>306</v>
      </c>
      <c r="B4535" s="44" t="s">
        <v>334</v>
      </c>
      <c r="C4535" s="37" t="s">
        <v>372</v>
      </c>
      <c r="D4535" s="117" t="s">
        <v>375</v>
      </c>
      <c r="E4535" s="53">
        <v>4028</v>
      </c>
      <c r="F4535" s="53">
        <f t="shared" ref="F4535:F4536" si="1582">ROUND(E4535/12*7,0)</f>
        <v>2350</v>
      </c>
      <c r="G4535" s="59"/>
      <c r="H4535" s="99"/>
      <c r="I4535" s="119"/>
      <c r="J4535" s="55"/>
      <c r="K4535" s="54">
        <f t="shared" ref="K4535:K4536" si="1583">G4535-F4535</f>
        <v>-2350</v>
      </c>
      <c r="L4535" s="55">
        <f t="shared" ref="L4535:L4536" si="1584">ROUND(K4535*100/-F4535,2)</f>
        <v>100</v>
      </c>
      <c r="M4535" s="75"/>
      <c r="N4535" s="75"/>
      <c r="O4535" s="74"/>
      <c r="P4535" s="74"/>
      <c r="Q4535" s="57"/>
      <c r="R4535" s="74"/>
      <c r="S4535" s="53"/>
      <c r="T4535" s="53"/>
      <c r="U4535" s="53"/>
      <c r="V4535" s="53"/>
      <c r="W4535" s="75"/>
      <c r="X4535" s="76"/>
    </row>
    <row r="4536" spans="1:27" s="77" customFormat="1" ht="31.5" x14ac:dyDescent="0.25">
      <c r="A4536" s="72" t="s">
        <v>306</v>
      </c>
      <c r="B4536" s="44" t="s">
        <v>334</v>
      </c>
      <c r="C4536" s="37" t="s">
        <v>373</v>
      </c>
      <c r="D4536" s="117" t="s">
        <v>374</v>
      </c>
      <c r="E4536" s="74">
        <v>400</v>
      </c>
      <c r="F4536" s="53">
        <f t="shared" si="1582"/>
        <v>233</v>
      </c>
      <c r="G4536" s="59"/>
      <c r="H4536" s="99"/>
      <c r="I4536" s="119"/>
      <c r="J4536" s="55"/>
      <c r="K4536" s="54">
        <f t="shared" si="1583"/>
        <v>-233</v>
      </c>
      <c r="L4536" s="55">
        <f t="shared" si="1584"/>
        <v>100</v>
      </c>
      <c r="M4536" s="75"/>
      <c r="N4536" s="75"/>
      <c r="O4536" s="74"/>
      <c r="P4536" s="74"/>
      <c r="Q4536" s="57"/>
      <c r="R4536" s="74"/>
      <c r="S4536" s="53"/>
      <c r="T4536" s="53"/>
      <c r="U4536" s="53"/>
      <c r="V4536" s="53"/>
      <c r="W4536" s="75"/>
      <c r="X4536" s="76"/>
    </row>
    <row r="4537" spans="1:27" s="77" customFormat="1" ht="15.75" x14ac:dyDescent="0.25">
      <c r="A4537" s="72" t="s">
        <v>306</v>
      </c>
      <c r="B4537" s="44" t="s">
        <v>334</v>
      </c>
      <c r="C4537" s="98" t="s">
        <v>386</v>
      </c>
      <c r="D4537" s="117" t="s">
        <v>387</v>
      </c>
      <c r="E4537" s="53">
        <v>29841</v>
      </c>
      <c r="F4537" s="53">
        <v>29841</v>
      </c>
      <c r="G4537" s="53">
        <v>29841</v>
      </c>
      <c r="H4537" s="53">
        <v>29841</v>
      </c>
      <c r="I4537" s="119">
        <f>G4537-F4537</f>
        <v>0</v>
      </c>
      <c r="J4537" s="55">
        <f>ROUND(I4537/F4537*100,2)</f>
        <v>0</v>
      </c>
      <c r="K4537" s="54">
        <f>G4537-F4537</f>
        <v>0</v>
      </c>
      <c r="L4537" s="55">
        <f>ROUND(K4537*100/-F4537,2)</f>
        <v>0</v>
      </c>
      <c r="M4537" s="75"/>
      <c r="N4537" s="75"/>
      <c r="O4537" s="74"/>
      <c r="P4537" s="74"/>
      <c r="Q4537" s="57"/>
      <c r="R4537" s="74"/>
      <c r="S4537" s="53"/>
      <c r="T4537" s="53"/>
      <c r="U4537" s="53"/>
      <c r="V4537" s="53"/>
      <c r="W4537" s="75"/>
      <c r="X4537" s="76"/>
    </row>
    <row r="4538" spans="1:27" s="77" customFormat="1" ht="15.75" x14ac:dyDescent="0.25">
      <c r="A4538" s="100" t="s">
        <v>307</v>
      </c>
      <c r="B4538" s="100" t="s">
        <v>335</v>
      </c>
      <c r="C4538" s="101" t="s">
        <v>102</v>
      </c>
      <c r="D4538" s="102" t="s">
        <v>21</v>
      </c>
      <c r="E4538" s="109">
        <f>E4539+E4579</f>
        <v>23119210</v>
      </c>
      <c r="F4538" s="109">
        <f>F4539+F4579</f>
        <v>13568085.583333334</v>
      </c>
      <c r="G4538" s="109">
        <f>G4539+G4579</f>
        <v>14934550.580000021</v>
      </c>
      <c r="H4538" s="109">
        <f>H4539+H4579</f>
        <v>14006856.129999999</v>
      </c>
      <c r="I4538" s="127">
        <f>I4539+I4579</f>
        <v>1290928.8666666879</v>
      </c>
      <c r="J4538" s="104">
        <f>ROUND(I4538/F4538*100,2)</f>
        <v>9.51</v>
      </c>
      <c r="K4538" s="127">
        <f>K4539+K4579</f>
        <v>-125424.87000000004</v>
      </c>
      <c r="L4538" s="106">
        <f>ROUND(K4538*100/-F4538,2)</f>
        <v>0.92</v>
      </c>
      <c r="M4538" s="109">
        <f t="shared" ref="M4538:V4538" si="1585">M4539+M4579</f>
        <v>153344</v>
      </c>
      <c r="N4538" s="109">
        <f t="shared" si="1585"/>
        <v>89450.66</v>
      </c>
      <c r="O4538" s="109">
        <f t="shared" si="1585"/>
        <v>89590</v>
      </c>
      <c r="P4538" s="109">
        <f t="shared" si="1585"/>
        <v>86957</v>
      </c>
      <c r="Q4538" s="127">
        <f t="shared" si="1585"/>
        <v>2633</v>
      </c>
      <c r="R4538" s="109">
        <f t="shared" si="1585"/>
        <v>6638</v>
      </c>
      <c r="S4538" s="103">
        <f t="shared" si="1585"/>
        <v>3880</v>
      </c>
      <c r="T4538" s="103">
        <f t="shared" si="1585"/>
        <v>4112</v>
      </c>
      <c r="U4538" s="103">
        <f t="shared" si="1585"/>
        <v>3887</v>
      </c>
      <c r="V4538" s="103">
        <f t="shared" si="1585"/>
        <v>225</v>
      </c>
      <c r="W4538" s="107">
        <v>186356</v>
      </c>
      <c r="X4538" s="80"/>
    </row>
    <row r="4539" spans="1:27" s="81" customFormat="1" ht="29.25" customHeight="1" x14ac:dyDescent="0.25">
      <c r="A4539" s="72" t="s">
        <v>307</v>
      </c>
      <c r="B4539" s="21">
        <v>1</v>
      </c>
      <c r="C4539" s="23" t="s">
        <v>102</v>
      </c>
      <c r="D4539" s="27" t="s">
        <v>22</v>
      </c>
      <c r="E4539" s="52">
        <f>E4540+E4546+E4560</f>
        <v>9262851</v>
      </c>
      <c r="F4539" s="52">
        <f>F4540+F4546+F4560</f>
        <v>5458272.4199999999</v>
      </c>
      <c r="G4539" s="52">
        <f>G4540+G4546+G4560</f>
        <v>5811741.350000022</v>
      </c>
      <c r="H4539" s="52">
        <f>H4540+H4546+H4560</f>
        <v>5774757</v>
      </c>
      <c r="I4539" s="52">
        <f>I4540+I4546+I4560</f>
        <v>237901.35000002169</v>
      </c>
      <c r="J4539" s="50">
        <f>ROUND(I4539/F4539*100,2)</f>
        <v>4.3600000000000003</v>
      </c>
      <c r="K4539" s="52">
        <f>K4540+K4546+K4560</f>
        <v>-85393.42</v>
      </c>
      <c r="L4539" s="71">
        <f>ROUND(K4539*100/-F4539,2)</f>
        <v>1.56</v>
      </c>
      <c r="M4539" s="49">
        <v>69901</v>
      </c>
      <c r="N4539" s="49">
        <f>ROUND(M4539/12*7,2)</f>
        <v>40775.58</v>
      </c>
      <c r="O4539" s="52">
        <f t="shared" ref="O4539:V4539" si="1586">O4540+O4546+O4560</f>
        <v>47048</v>
      </c>
      <c r="P4539" s="52">
        <f t="shared" si="1586"/>
        <v>47048</v>
      </c>
      <c r="Q4539" s="52">
        <f t="shared" si="1586"/>
        <v>0</v>
      </c>
      <c r="R4539" s="52">
        <f t="shared" si="1586"/>
        <v>3197</v>
      </c>
      <c r="S4539" s="52">
        <f t="shared" si="1586"/>
        <v>1873</v>
      </c>
      <c r="T4539" s="49">
        <f t="shared" si="1586"/>
        <v>1853</v>
      </c>
      <c r="U4539" s="49">
        <f t="shared" si="1586"/>
        <v>1853</v>
      </c>
      <c r="V4539" s="49">
        <f t="shared" si="1586"/>
        <v>0</v>
      </c>
      <c r="W4539" s="83"/>
      <c r="X4539" s="82"/>
    </row>
    <row r="4540" spans="1:27" s="81" customFormat="1" ht="26.25" customHeight="1" x14ac:dyDescent="0.25">
      <c r="A4540" s="72" t="s">
        <v>307</v>
      </c>
      <c r="B4540" s="33" t="s">
        <v>329</v>
      </c>
      <c r="C4540" s="23" t="s">
        <v>102</v>
      </c>
      <c r="D4540" s="32" t="s">
        <v>23</v>
      </c>
      <c r="E4540" s="83">
        <f t="shared" ref="E4540:L4540" si="1587">SUM(E4541:E4545)</f>
        <v>8132513</v>
      </c>
      <c r="F4540" s="83">
        <f t="shared" si="1587"/>
        <v>4743736</v>
      </c>
      <c r="G4540" s="83">
        <f t="shared" si="1587"/>
        <v>4669686</v>
      </c>
      <c r="H4540" s="83">
        <f t="shared" si="1587"/>
        <v>4743736</v>
      </c>
      <c r="I4540" s="49">
        <f t="shared" si="1587"/>
        <v>0</v>
      </c>
      <c r="J4540" s="49">
        <f t="shared" si="1587"/>
        <v>0</v>
      </c>
      <c r="K4540" s="49">
        <f t="shared" si="1587"/>
        <v>-74050</v>
      </c>
      <c r="L4540" s="49">
        <f t="shared" si="1587"/>
        <v>2.4700000000000002</v>
      </c>
      <c r="M4540" s="83"/>
      <c r="N4540" s="83"/>
      <c r="O4540" s="52">
        <f t="shared" ref="O4540:V4540" si="1588">SUM(O4541:O4545)</f>
        <v>33651</v>
      </c>
      <c r="P4540" s="52">
        <f t="shared" si="1588"/>
        <v>33651</v>
      </c>
      <c r="Q4540" s="52">
        <f t="shared" si="1588"/>
        <v>0</v>
      </c>
      <c r="R4540" s="52">
        <f t="shared" si="1588"/>
        <v>3113</v>
      </c>
      <c r="S4540" s="52">
        <f t="shared" si="1588"/>
        <v>1816</v>
      </c>
      <c r="T4540" s="52">
        <f t="shared" si="1588"/>
        <v>1771</v>
      </c>
      <c r="U4540" s="49">
        <f t="shared" si="1588"/>
        <v>1771</v>
      </c>
      <c r="V4540" s="49">
        <f t="shared" si="1588"/>
        <v>0</v>
      </c>
      <c r="W4540" s="83"/>
      <c r="X4540" s="82"/>
    </row>
    <row r="4541" spans="1:27" s="81" customFormat="1" ht="22.5" customHeight="1" x14ac:dyDescent="0.25">
      <c r="A4541" s="72" t="s">
        <v>307</v>
      </c>
      <c r="B4541" s="33" t="s">
        <v>329</v>
      </c>
      <c r="C4541" s="23" t="s">
        <v>73</v>
      </c>
      <c r="D4541" s="34" t="s">
        <v>106</v>
      </c>
      <c r="E4541" s="53">
        <v>5148152</v>
      </c>
      <c r="F4541" s="99">
        <f>428875*3+429058*4</f>
        <v>3002857</v>
      </c>
      <c r="G4541" s="99">
        <v>2928807</v>
      </c>
      <c r="H4541" s="99">
        <f>428875*3+429058*4</f>
        <v>3002857</v>
      </c>
      <c r="I4541" s="119"/>
      <c r="J4541" s="55"/>
      <c r="K4541" s="54">
        <f>G4541-F4541</f>
        <v>-74050</v>
      </c>
      <c r="L4541" s="55">
        <f>ROUND(K4541*100/-F4541,2)</f>
        <v>2.4700000000000002</v>
      </c>
      <c r="M4541" s="74"/>
      <c r="N4541" s="74"/>
      <c r="O4541" s="74">
        <v>33651</v>
      </c>
      <c r="P4541" s="74">
        <v>33651</v>
      </c>
      <c r="Q4541" s="59">
        <f>O4541-P4541</f>
        <v>0</v>
      </c>
      <c r="R4541" s="74">
        <v>3113</v>
      </c>
      <c r="S4541" s="53">
        <f>ROUND(R4541/12*7,0)</f>
        <v>1816</v>
      </c>
      <c r="T4541" s="58">
        <v>1771</v>
      </c>
      <c r="U4541" s="58">
        <v>1771</v>
      </c>
      <c r="V4541" s="53">
        <f>T4541-U4541</f>
        <v>0</v>
      </c>
      <c r="W4541" s="74"/>
      <c r="X4541" s="76"/>
      <c r="Z4541" s="176"/>
      <c r="AA4541" s="176"/>
    </row>
    <row r="4542" spans="1:27" s="77" customFormat="1" ht="15.75" x14ac:dyDescent="0.25">
      <c r="A4542" s="72" t="s">
        <v>307</v>
      </c>
      <c r="B4542" s="33" t="s">
        <v>329</v>
      </c>
      <c r="C4542" s="23" t="s">
        <v>74</v>
      </c>
      <c r="D4542" s="116" t="s">
        <v>104</v>
      </c>
      <c r="E4542" s="53">
        <v>2984361</v>
      </c>
      <c r="F4542" s="53">
        <f>248697*7</f>
        <v>1740879</v>
      </c>
      <c r="G4542" s="53">
        <f>248697*7</f>
        <v>1740879</v>
      </c>
      <c r="H4542" s="53">
        <f>248697*7</f>
        <v>1740879</v>
      </c>
      <c r="I4542" s="119"/>
      <c r="J4542" s="55"/>
      <c r="K4542" s="54"/>
      <c r="L4542" s="55"/>
      <c r="M4542" s="75"/>
      <c r="N4542" s="75"/>
      <c r="O4542" s="74"/>
      <c r="P4542" s="74"/>
      <c r="Q4542" s="57">
        <f>O4542-P4542</f>
        <v>0</v>
      </c>
      <c r="R4542" s="74"/>
      <c r="S4542" s="53">
        <f>ROUND(R4542/12*3,0)</f>
        <v>0</v>
      </c>
      <c r="T4542" s="58"/>
      <c r="U4542" s="58"/>
      <c r="V4542" s="53">
        <f>T4542-U4542</f>
        <v>0</v>
      </c>
      <c r="W4542" s="75"/>
      <c r="X4542" s="76"/>
    </row>
    <row r="4543" spans="1:27" s="77" customFormat="1" ht="15.75" x14ac:dyDescent="0.25">
      <c r="A4543" s="72" t="s">
        <v>307</v>
      </c>
      <c r="B4543" s="33" t="s">
        <v>329</v>
      </c>
      <c r="C4543" s="23" t="s">
        <v>74</v>
      </c>
      <c r="D4543" s="116" t="s">
        <v>105</v>
      </c>
      <c r="E4543" s="53"/>
      <c r="F4543" s="53"/>
      <c r="G4543" s="53"/>
      <c r="H4543" s="53"/>
      <c r="I4543" s="54"/>
      <c r="J4543" s="50"/>
      <c r="K4543" s="54"/>
      <c r="L4543" s="55"/>
      <c r="M4543" s="75"/>
      <c r="N4543" s="75"/>
      <c r="O4543" s="74"/>
      <c r="P4543" s="74"/>
      <c r="Q4543" s="57">
        <f>O4543-P4543</f>
        <v>0</v>
      </c>
      <c r="R4543" s="74"/>
      <c r="S4543" s="53">
        <f>ROUND(R4543/12*3,0)</f>
        <v>0</v>
      </c>
      <c r="T4543" s="58"/>
      <c r="U4543" s="58"/>
      <c r="V4543" s="53">
        <f>T4543-U4543</f>
        <v>0</v>
      </c>
      <c r="W4543" s="75"/>
      <c r="X4543" s="76"/>
    </row>
    <row r="4544" spans="1:27" s="77" customFormat="1" ht="15.75" x14ac:dyDescent="0.25">
      <c r="A4544" s="72" t="s">
        <v>307</v>
      </c>
      <c r="B4544" s="33" t="s">
        <v>329</v>
      </c>
      <c r="C4544" s="23" t="s">
        <v>75</v>
      </c>
      <c r="D4544" s="34" t="s">
        <v>107</v>
      </c>
      <c r="E4544" s="74"/>
      <c r="F4544" s="53"/>
      <c r="G4544" s="74"/>
      <c r="H4544" s="74"/>
      <c r="I4544" s="54"/>
      <c r="J4544" s="50"/>
      <c r="K4544" s="54"/>
      <c r="L4544" s="55"/>
      <c r="M4544" s="75"/>
      <c r="N4544" s="75"/>
      <c r="O4544" s="74"/>
      <c r="P4544" s="74"/>
      <c r="Q4544" s="57">
        <f>O4544-P4544</f>
        <v>0</v>
      </c>
      <c r="R4544" s="74"/>
      <c r="S4544" s="53">
        <f>ROUND(R4544/12*3,0)</f>
        <v>0</v>
      </c>
      <c r="T4544" s="58"/>
      <c r="U4544" s="58"/>
      <c r="V4544" s="53">
        <f>T4544-U4544</f>
        <v>0</v>
      </c>
      <c r="W4544" s="75"/>
      <c r="X4544" s="76"/>
    </row>
    <row r="4545" spans="1:24" s="77" customFormat="1" ht="31.5" x14ac:dyDescent="0.25">
      <c r="A4545" s="72" t="s">
        <v>307</v>
      </c>
      <c r="B4545" s="33" t="s">
        <v>329</v>
      </c>
      <c r="C4545" s="23" t="s">
        <v>76</v>
      </c>
      <c r="D4545" s="34" t="s">
        <v>108</v>
      </c>
      <c r="E4545" s="74"/>
      <c r="F4545" s="53"/>
      <c r="G4545" s="74"/>
      <c r="H4545" s="74"/>
      <c r="I4545" s="54"/>
      <c r="J4545" s="50"/>
      <c r="K4545" s="54"/>
      <c r="L4545" s="55"/>
      <c r="M4545" s="75"/>
      <c r="N4545" s="75"/>
      <c r="O4545" s="74"/>
      <c r="P4545" s="74"/>
      <c r="Q4545" s="57">
        <f>O4545-P4545</f>
        <v>0</v>
      </c>
      <c r="R4545" s="74"/>
      <c r="S4545" s="53">
        <f>ROUND(R4545/12*3,0)</f>
        <v>0</v>
      </c>
      <c r="T4545" s="58"/>
      <c r="U4545" s="58"/>
      <c r="V4545" s="53">
        <f>T4545-U4545</f>
        <v>0</v>
      </c>
      <c r="W4545" s="75"/>
      <c r="X4545" s="76"/>
    </row>
    <row r="4546" spans="1:24" s="77" customFormat="1" ht="15.75" x14ac:dyDescent="0.25">
      <c r="A4546" s="72" t="s">
        <v>307</v>
      </c>
      <c r="B4546" s="22" t="s">
        <v>330</v>
      </c>
      <c r="C4546" s="97"/>
      <c r="D4546" s="32" t="s">
        <v>24</v>
      </c>
      <c r="E4546" s="61">
        <f>SUM(E4547:E4559)</f>
        <v>170759</v>
      </c>
      <c r="F4546" s="61">
        <f>SUM(F4547:F4559)</f>
        <v>99609.42</v>
      </c>
      <c r="G4546" s="61">
        <f>SUM(G4547:G4559)</f>
        <v>89113</v>
      </c>
      <c r="H4546" s="61">
        <f>SUM(H4547:H4559)</f>
        <v>89113</v>
      </c>
      <c r="I4546" s="120">
        <f>SUM(I4547:I4559)</f>
        <v>0</v>
      </c>
      <c r="J4546" s="50">
        <f>ROUND(I4546/F4546*100,2)</f>
        <v>0</v>
      </c>
      <c r="K4546" s="120">
        <f>SUM(K4547:K4559)</f>
        <v>-10496.419999999998</v>
      </c>
      <c r="L4546" s="55">
        <f>ROUND(K4546*100/-F4546,2)</f>
        <v>10.54</v>
      </c>
      <c r="M4546" s="61"/>
      <c r="N4546" s="61"/>
      <c r="O4546" s="61">
        <f t="shared" ref="O4546:V4546" si="1589">SUM(O4547:O4559)</f>
        <v>1023</v>
      </c>
      <c r="P4546" s="61">
        <f t="shared" si="1589"/>
        <v>1023</v>
      </c>
      <c r="Q4546" s="120">
        <f t="shared" si="1589"/>
        <v>0</v>
      </c>
      <c r="R4546" s="61">
        <f t="shared" si="1589"/>
        <v>66</v>
      </c>
      <c r="S4546" s="61">
        <f t="shared" si="1589"/>
        <v>39</v>
      </c>
      <c r="T4546" s="137">
        <f t="shared" si="1589"/>
        <v>33</v>
      </c>
      <c r="U4546" s="137">
        <f t="shared" si="1589"/>
        <v>33</v>
      </c>
      <c r="V4546" s="61">
        <f t="shared" si="1589"/>
        <v>0</v>
      </c>
      <c r="W4546" s="68"/>
      <c r="X4546" s="76"/>
    </row>
    <row r="4547" spans="1:24" s="77" customFormat="1" ht="15.75" x14ac:dyDescent="0.25">
      <c r="A4547" s="72" t="s">
        <v>307</v>
      </c>
      <c r="B4547" s="33" t="s">
        <v>330</v>
      </c>
      <c r="C4547" s="37" t="s">
        <v>25</v>
      </c>
      <c r="D4547" s="34" t="s">
        <v>54</v>
      </c>
      <c r="E4547" s="74"/>
      <c r="F4547" s="74"/>
      <c r="G4547" s="74"/>
      <c r="H4547" s="74"/>
      <c r="I4547" s="119"/>
      <c r="J4547" s="55"/>
      <c r="K4547" s="119"/>
      <c r="L4547" s="55"/>
      <c r="M4547" s="75"/>
      <c r="N4547" s="75"/>
      <c r="O4547" s="74"/>
      <c r="P4547" s="74"/>
      <c r="Q4547" s="59">
        <f t="shared" ref="Q4547:Q4559" si="1590">O4547-P4547</f>
        <v>0</v>
      </c>
      <c r="R4547" s="74"/>
      <c r="S4547" s="53">
        <f t="shared" ref="S4547:S4557" si="1591">ROUND(R4547/12*3,0)</f>
        <v>0</v>
      </c>
      <c r="T4547" s="53"/>
      <c r="U4547" s="53"/>
      <c r="V4547" s="53">
        <f t="shared" ref="V4547:V4559" si="1592">T4547-U4547</f>
        <v>0</v>
      </c>
      <c r="W4547" s="75"/>
      <c r="X4547" s="76"/>
    </row>
    <row r="4548" spans="1:24" s="77" customFormat="1" ht="15.75" x14ac:dyDescent="0.25">
      <c r="A4548" s="72" t="s">
        <v>307</v>
      </c>
      <c r="B4548" s="33" t="s">
        <v>330</v>
      </c>
      <c r="C4548" s="37" t="s">
        <v>26</v>
      </c>
      <c r="D4548" s="34" t="s">
        <v>27</v>
      </c>
      <c r="E4548" s="74"/>
      <c r="F4548" s="74"/>
      <c r="G4548" s="74"/>
      <c r="H4548" s="74"/>
      <c r="I4548" s="54"/>
      <c r="J4548" s="50"/>
      <c r="K4548" s="54"/>
      <c r="L4548" s="55"/>
      <c r="M4548" s="75"/>
      <c r="N4548" s="75"/>
      <c r="O4548" s="74"/>
      <c r="P4548" s="74"/>
      <c r="Q4548" s="57">
        <f t="shared" si="1590"/>
        <v>0</v>
      </c>
      <c r="R4548" s="74"/>
      <c r="S4548" s="53">
        <f t="shared" si="1591"/>
        <v>0</v>
      </c>
      <c r="T4548" s="58"/>
      <c r="U4548" s="58"/>
      <c r="V4548" s="53">
        <f t="shared" si="1592"/>
        <v>0</v>
      </c>
      <c r="W4548" s="75"/>
      <c r="X4548" s="76"/>
    </row>
    <row r="4549" spans="1:24" s="77" customFormat="1" ht="31.5" x14ac:dyDescent="0.25">
      <c r="A4549" s="72" t="s">
        <v>307</v>
      </c>
      <c r="B4549" s="33" t="s">
        <v>330</v>
      </c>
      <c r="C4549" s="37" t="s">
        <v>28</v>
      </c>
      <c r="D4549" s="34" t="s">
        <v>29</v>
      </c>
      <c r="E4549" s="74"/>
      <c r="F4549" s="74"/>
      <c r="G4549" s="74"/>
      <c r="H4549" s="74"/>
      <c r="I4549" s="54"/>
      <c r="J4549" s="50"/>
      <c r="K4549" s="54"/>
      <c r="L4549" s="55"/>
      <c r="M4549" s="75"/>
      <c r="N4549" s="75"/>
      <c r="O4549" s="74"/>
      <c r="P4549" s="74"/>
      <c r="Q4549" s="57">
        <f t="shared" si="1590"/>
        <v>0</v>
      </c>
      <c r="R4549" s="74"/>
      <c r="S4549" s="53">
        <f t="shared" si="1591"/>
        <v>0</v>
      </c>
      <c r="T4549" s="58"/>
      <c r="U4549" s="58"/>
      <c r="V4549" s="53">
        <f t="shared" si="1592"/>
        <v>0</v>
      </c>
      <c r="W4549" s="75"/>
      <c r="X4549" s="76"/>
    </row>
    <row r="4550" spans="1:24" s="77" customFormat="1" ht="15.75" x14ac:dyDescent="0.25">
      <c r="A4550" s="72" t="s">
        <v>307</v>
      </c>
      <c r="B4550" s="33" t="s">
        <v>330</v>
      </c>
      <c r="C4550" s="37" t="s">
        <v>56</v>
      </c>
      <c r="D4550" s="34" t="s">
        <v>53</v>
      </c>
      <c r="E4550" s="74"/>
      <c r="F4550" s="74"/>
      <c r="G4550" s="74"/>
      <c r="H4550" s="74"/>
      <c r="I4550" s="54"/>
      <c r="J4550" s="50"/>
      <c r="K4550" s="54"/>
      <c r="L4550" s="55"/>
      <c r="M4550" s="75"/>
      <c r="N4550" s="75"/>
      <c r="O4550" s="74"/>
      <c r="P4550" s="74"/>
      <c r="Q4550" s="57">
        <f t="shared" si="1590"/>
        <v>0</v>
      </c>
      <c r="R4550" s="74"/>
      <c r="S4550" s="53">
        <f t="shared" si="1591"/>
        <v>0</v>
      </c>
      <c r="T4550" s="58"/>
      <c r="U4550" s="58"/>
      <c r="V4550" s="53">
        <f t="shared" si="1592"/>
        <v>0</v>
      </c>
      <c r="W4550" s="75"/>
      <c r="X4550" s="76"/>
    </row>
    <row r="4551" spans="1:24" s="77" customFormat="1" ht="15.75" x14ac:dyDescent="0.25">
      <c r="A4551" s="72" t="s">
        <v>307</v>
      </c>
      <c r="B4551" s="33" t="s">
        <v>330</v>
      </c>
      <c r="C4551" s="37" t="s">
        <v>57</v>
      </c>
      <c r="D4551" s="34" t="s">
        <v>68</v>
      </c>
      <c r="E4551" s="74"/>
      <c r="F4551" s="74"/>
      <c r="G4551" s="74"/>
      <c r="H4551" s="74"/>
      <c r="I4551" s="54"/>
      <c r="J4551" s="50"/>
      <c r="K4551" s="54"/>
      <c r="L4551" s="55"/>
      <c r="M4551" s="75"/>
      <c r="N4551" s="75"/>
      <c r="O4551" s="74"/>
      <c r="P4551" s="74"/>
      <c r="Q4551" s="57">
        <f t="shared" si="1590"/>
        <v>0</v>
      </c>
      <c r="R4551" s="74"/>
      <c r="S4551" s="53">
        <f t="shared" si="1591"/>
        <v>0</v>
      </c>
      <c r="T4551" s="58"/>
      <c r="U4551" s="58"/>
      <c r="V4551" s="53">
        <f t="shared" si="1592"/>
        <v>0</v>
      </c>
      <c r="W4551" s="75"/>
      <c r="X4551" s="76"/>
    </row>
    <row r="4552" spans="1:24" s="77" customFormat="1" ht="15.75" x14ac:dyDescent="0.25">
      <c r="A4552" s="72" t="s">
        <v>307</v>
      </c>
      <c r="B4552" s="33" t="s">
        <v>330</v>
      </c>
      <c r="C4552" s="37" t="s">
        <v>58</v>
      </c>
      <c r="D4552" s="34" t="s">
        <v>70</v>
      </c>
      <c r="E4552" s="74"/>
      <c r="F4552" s="74"/>
      <c r="G4552" s="74"/>
      <c r="H4552" s="74"/>
      <c r="I4552" s="54"/>
      <c r="J4552" s="50"/>
      <c r="K4552" s="54"/>
      <c r="L4552" s="55"/>
      <c r="M4552" s="75"/>
      <c r="N4552" s="75"/>
      <c r="O4552" s="74"/>
      <c r="P4552" s="74"/>
      <c r="Q4552" s="57">
        <f t="shared" si="1590"/>
        <v>0</v>
      </c>
      <c r="R4552" s="74"/>
      <c r="S4552" s="53">
        <f t="shared" si="1591"/>
        <v>0</v>
      </c>
      <c r="T4552" s="58"/>
      <c r="U4552" s="58"/>
      <c r="V4552" s="53">
        <f t="shared" si="1592"/>
        <v>0</v>
      </c>
      <c r="W4552" s="75"/>
      <c r="X4552" s="76"/>
    </row>
    <row r="4553" spans="1:24" s="77" customFormat="1" ht="31.5" x14ac:dyDescent="0.25">
      <c r="A4553" s="72" t="s">
        <v>307</v>
      </c>
      <c r="B4553" s="33" t="s">
        <v>330</v>
      </c>
      <c r="C4553" s="37" t="s">
        <v>59</v>
      </c>
      <c r="D4553" s="34" t="s">
        <v>69</v>
      </c>
      <c r="E4553" s="74"/>
      <c r="F4553" s="74"/>
      <c r="G4553" s="74"/>
      <c r="H4553" s="74"/>
      <c r="I4553" s="54"/>
      <c r="J4553" s="50"/>
      <c r="K4553" s="54"/>
      <c r="L4553" s="55"/>
      <c r="M4553" s="75"/>
      <c r="N4553" s="75"/>
      <c r="O4553" s="74"/>
      <c r="P4553" s="74"/>
      <c r="Q4553" s="57">
        <f t="shared" si="1590"/>
        <v>0</v>
      </c>
      <c r="R4553" s="74"/>
      <c r="S4553" s="53">
        <f t="shared" si="1591"/>
        <v>0</v>
      </c>
      <c r="T4553" s="58"/>
      <c r="U4553" s="58"/>
      <c r="V4553" s="53">
        <f t="shared" si="1592"/>
        <v>0</v>
      </c>
      <c r="W4553" s="75"/>
      <c r="X4553" s="76"/>
    </row>
    <row r="4554" spans="1:24" s="77" customFormat="1" ht="15.75" x14ac:dyDescent="0.25">
      <c r="A4554" s="72" t="s">
        <v>307</v>
      </c>
      <c r="B4554" s="33" t="s">
        <v>330</v>
      </c>
      <c r="C4554" s="37" t="s">
        <v>60</v>
      </c>
      <c r="D4554" s="34" t="s">
        <v>72</v>
      </c>
      <c r="E4554" s="74"/>
      <c r="F4554" s="74"/>
      <c r="G4554" s="74"/>
      <c r="H4554" s="74"/>
      <c r="I4554" s="54"/>
      <c r="J4554" s="50"/>
      <c r="K4554" s="54"/>
      <c r="L4554" s="55"/>
      <c r="M4554" s="75"/>
      <c r="N4554" s="75"/>
      <c r="O4554" s="74"/>
      <c r="P4554" s="74"/>
      <c r="Q4554" s="57">
        <f t="shared" si="1590"/>
        <v>0</v>
      </c>
      <c r="R4554" s="74"/>
      <c r="S4554" s="53">
        <f t="shared" si="1591"/>
        <v>0</v>
      </c>
      <c r="T4554" s="58"/>
      <c r="U4554" s="58"/>
      <c r="V4554" s="53">
        <f t="shared" si="1592"/>
        <v>0</v>
      </c>
      <c r="W4554" s="75"/>
      <c r="X4554" s="76"/>
    </row>
    <row r="4555" spans="1:24" s="77" customFormat="1" ht="15.75" x14ac:dyDescent="0.25">
      <c r="A4555" s="72" t="s">
        <v>307</v>
      </c>
      <c r="B4555" s="33" t="s">
        <v>330</v>
      </c>
      <c r="C4555" s="37" t="s">
        <v>61</v>
      </c>
      <c r="D4555" s="34" t="s">
        <v>67</v>
      </c>
      <c r="E4555" s="74"/>
      <c r="F4555" s="74"/>
      <c r="G4555" s="74"/>
      <c r="H4555" s="74"/>
      <c r="I4555" s="54"/>
      <c r="J4555" s="50"/>
      <c r="K4555" s="54"/>
      <c r="L4555" s="55"/>
      <c r="M4555" s="75"/>
      <c r="N4555" s="75"/>
      <c r="O4555" s="74"/>
      <c r="P4555" s="74"/>
      <c r="Q4555" s="57">
        <f t="shared" si="1590"/>
        <v>0</v>
      </c>
      <c r="R4555" s="74"/>
      <c r="S4555" s="53">
        <f t="shared" si="1591"/>
        <v>0</v>
      </c>
      <c r="T4555" s="58"/>
      <c r="U4555" s="58"/>
      <c r="V4555" s="53">
        <f t="shared" si="1592"/>
        <v>0</v>
      </c>
      <c r="W4555" s="75"/>
      <c r="X4555" s="76"/>
    </row>
    <row r="4556" spans="1:24" s="77" customFormat="1" ht="15.75" x14ac:dyDescent="0.25">
      <c r="A4556" s="72" t="s">
        <v>307</v>
      </c>
      <c r="B4556" s="33" t="s">
        <v>330</v>
      </c>
      <c r="C4556" s="37" t="s">
        <v>62</v>
      </c>
      <c r="D4556" s="34" t="s">
        <v>66</v>
      </c>
      <c r="E4556" s="74"/>
      <c r="F4556" s="74"/>
      <c r="G4556" s="74"/>
      <c r="H4556" s="74"/>
      <c r="I4556" s="54"/>
      <c r="J4556" s="50"/>
      <c r="K4556" s="54"/>
      <c r="L4556" s="55"/>
      <c r="M4556" s="75"/>
      <c r="N4556" s="75"/>
      <c r="O4556" s="74"/>
      <c r="P4556" s="74"/>
      <c r="Q4556" s="57">
        <f t="shared" si="1590"/>
        <v>0</v>
      </c>
      <c r="R4556" s="74"/>
      <c r="S4556" s="53">
        <f t="shared" si="1591"/>
        <v>0</v>
      </c>
      <c r="T4556" s="58"/>
      <c r="U4556" s="58"/>
      <c r="V4556" s="53">
        <f t="shared" si="1592"/>
        <v>0</v>
      </c>
      <c r="W4556" s="75"/>
      <c r="X4556" s="76"/>
    </row>
    <row r="4557" spans="1:24" s="77" customFormat="1" ht="15.75" x14ac:dyDescent="0.25">
      <c r="A4557" s="72" t="s">
        <v>307</v>
      </c>
      <c r="B4557" s="33" t="s">
        <v>330</v>
      </c>
      <c r="C4557" s="37" t="s">
        <v>63</v>
      </c>
      <c r="D4557" s="34" t="s">
        <v>52</v>
      </c>
      <c r="E4557" s="74"/>
      <c r="F4557" s="74"/>
      <c r="G4557" s="74"/>
      <c r="H4557" s="74"/>
      <c r="I4557" s="54"/>
      <c r="J4557" s="50"/>
      <c r="K4557" s="54"/>
      <c r="L4557" s="55"/>
      <c r="M4557" s="75"/>
      <c r="N4557" s="75"/>
      <c r="O4557" s="74"/>
      <c r="P4557" s="74"/>
      <c r="Q4557" s="57">
        <f t="shared" si="1590"/>
        <v>0</v>
      </c>
      <c r="R4557" s="74"/>
      <c r="S4557" s="53">
        <f t="shared" si="1591"/>
        <v>0</v>
      </c>
      <c r="T4557" s="58"/>
      <c r="U4557" s="58"/>
      <c r="V4557" s="53">
        <f t="shared" si="1592"/>
        <v>0</v>
      </c>
      <c r="W4557" s="75"/>
      <c r="X4557" s="76"/>
    </row>
    <row r="4558" spans="1:24" s="77" customFormat="1" ht="15.75" x14ac:dyDescent="0.25">
      <c r="A4558" s="72" t="s">
        <v>307</v>
      </c>
      <c r="B4558" s="33" t="s">
        <v>330</v>
      </c>
      <c r="C4558" s="37" t="s">
        <v>64</v>
      </c>
      <c r="D4558" s="34" t="s">
        <v>55</v>
      </c>
      <c r="E4558" s="53">
        <v>170759</v>
      </c>
      <c r="F4558" s="53">
        <f>ROUND(E4558/12*7,2)</f>
        <v>99609.42</v>
      </c>
      <c r="G4558" s="99">
        <v>89113</v>
      </c>
      <c r="H4558" s="99">
        <v>89113</v>
      </c>
      <c r="I4558" s="119"/>
      <c r="J4558" s="55"/>
      <c r="K4558" s="54">
        <f>G4558-F4558</f>
        <v>-10496.419999999998</v>
      </c>
      <c r="L4558" s="55">
        <f>ROUND(K4558*100/-F4558,2)</f>
        <v>10.54</v>
      </c>
      <c r="M4558" s="75"/>
      <c r="N4558" s="75"/>
      <c r="O4558" s="74">
        <v>1023</v>
      </c>
      <c r="P4558" s="74">
        <v>1023</v>
      </c>
      <c r="Q4558" s="57">
        <f t="shared" si="1590"/>
        <v>0</v>
      </c>
      <c r="R4558" s="74">
        <v>66</v>
      </c>
      <c r="S4558" s="53">
        <f>ROUND(R4558/12*7,0)</f>
        <v>39</v>
      </c>
      <c r="T4558" s="58">
        <v>33</v>
      </c>
      <c r="U4558" s="58">
        <v>33</v>
      </c>
      <c r="V4558" s="53">
        <f t="shared" si="1592"/>
        <v>0</v>
      </c>
      <c r="W4558" s="75"/>
      <c r="X4558" s="76"/>
    </row>
    <row r="4559" spans="1:24" s="77" customFormat="1" ht="15.75" x14ac:dyDescent="0.25">
      <c r="A4559" s="72" t="s">
        <v>307</v>
      </c>
      <c r="B4559" s="33" t="s">
        <v>330</v>
      </c>
      <c r="C4559" s="37" t="s">
        <v>65</v>
      </c>
      <c r="D4559" s="34" t="s">
        <v>71</v>
      </c>
      <c r="E4559" s="74"/>
      <c r="F4559" s="74"/>
      <c r="G4559" s="74"/>
      <c r="H4559" s="74"/>
      <c r="I4559" s="54"/>
      <c r="J4559" s="50"/>
      <c r="K4559" s="54"/>
      <c r="L4559" s="55"/>
      <c r="M4559" s="75"/>
      <c r="N4559" s="75"/>
      <c r="O4559" s="74"/>
      <c r="P4559" s="74"/>
      <c r="Q4559" s="57">
        <f t="shared" si="1590"/>
        <v>0</v>
      </c>
      <c r="R4559" s="74"/>
      <c r="S4559" s="53">
        <f>ROUND(R4559/12*3,0)</f>
        <v>0</v>
      </c>
      <c r="T4559" s="58"/>
      <c r="U4559" s="58"/>
      <c r="V4559" s="53">
        <f t="shared" si="1592"/>
        <v>0</v>
      </c>
      <c r="W4559" s="75"/>
      <c r="X4559" s="76"/>
    </row>
    <row r="4560" spans="1:24" s="77" customFormat="1" ht="31.5" x14ac:dyDescent="0.25">
      <c r="A4560" s="72" t="s">
        <v>307</v>
      </c>
      <c r="B4560" s="22" t="s">
        <v>331</v>
      </c>
      <c r="C4560" s="23" t="s">
        <v>102</v>
      </c>
      <c r="D4560" s="32" t="s">
        <v>30</v>
      </c>
      <c r="E4560" s="61">
        <f>SUM(E4561:E4578)</f>
        <v>959579</v>
      </c>
      <c r="F4560" s="61">
        <f>SUM(F4561:F4578)</f>
        <v>614927</v>
      </c>
      <c r="G4560" s="61">
        <f>SUM(G4561:G4578)</f>
        <v>1052942.3500000217</v>
      </c>
      <c r="H4560" s="61">
        <f>SUM(H4561:H4578)</f>
        <v>941908</v>
      </c>
      <c r="I4560" s="120">
        <f>SUM(I4561:I4578)</f>
        <v>237901.35000002169</v>
      </c>
      <c r="J4560" s="50">
        <f>ROUND(I4560/F4560*100,2)</f>
        <v>38.69</v>
      </c>
      <c r="K4560" s="120">
        <f>SUM(K4561:K4578)</f>
        <v>-847</v>
      </c>
      <c r="L4560" s="61">
        <f>SUM(L4561:L4578)</f>
        <v>100</v>
      </c>
      <c r="M4560" s="61"/>
      <c r="N4560" s="61"/>
      <c r="O4560" s="61">
        <f t="shared" ref="O4560:V4560" si="1593">SUM(O4561:O4576)</f>
        <v>12374</v>
      </c>
      <c r="P4560" s="61">
        <f t="shared" si="1593"/>
        <v>12374</v>
      </c>
      <c r="Q4560" s="120">
        <f t="shared" si="1593"/>
        <v>0</v>
      </c>
      <c r="R4560" s="61">
        <f t="shared" si="1593"/>
        <v>18</v>
      </c>
      <c r="S4560" s="61">
        <f t="shared" si="1593"/>
        <v>18</v>
      </c>
      <c r="T4560" s="137">
        <f t="shared" si="1593"/>
        <v>49</v>
      </c>
      <c r="U4560" s="137">
        <f t="shared" si="1593"/>
        <v>49</v>
      </c>
      <c r="V4560" s="61">
        <f t="shared" si="1593"/>
        <v>0</v>
      </c>
      <c r="W4560" s="61"/>
      <c r="X4560" s="76"/>
    </row>
    <row r="4561" spans="1:28" s="77" customFormat="1" ht="15.75" x14ac:dyDescent="0.25">
      <c r="A4561" s="72" t="s">
        <v>307</v>
      </c>
      <c r="B4561" s="33" t="s">
        <v>331</v>
      </c>
      <c r="C4561" s="23" t="s">
        <v>79</v>
      </c>
      <c r="D4561" s="43" t="s">
        <v>77</v>
      </c>
      <c r="E4561" s="53">
        <v>3508</v>
      </c>
      <c r="F4561" s="53">
        <f>ROUND(E4561/12*7,0)</f>
        <v>2046</v>
      </c>
      <c r="G4561" s="59">
        <v>8032.18</v>
      </c>
      <c r="H4561" s="99">
        <v>3508</v>
      </c>
      <c r="I4561" s="119">
        <f>G4561-F4561</f>
        <v>5986.18</v>
      </c>
      <c r="J4561" s="55">
        <f>ROUND(I4561/F4561*100,2)</f>
        <v>292.58</v>
      </c>
      <c r="K4561" s="54"/>
      <c r="L4561" s="55"/>
      <c r="M4561" s="75"/>
      <c r="N4561" s="75"/>
      <c r="O4561" s="74"/>
      <c r="P4561" s="74"/>
      <c r="Q4561" s="59">
        <f t="shared" ref="Q4561:Q4568" si="1594">O4561-P4561</f>
        <v>0</v>
      </c>
      <c r="R4561" s="74"/>
      <c r="S4561" s="53">
        <f>ROUND(R4561/12*3,0)</f>
        <v>0</v>
      </c>
      <c r="T4561" s="53"/>
      <c r="U4561" s="53"/>
      <c r="V4561" s="53">
        <f t="shared" ref="V4561:V4568" si="1595">T4561-U4561</f>
        <v>0</v>
      </c>
      <c r="W4561" s="75"/>
      <c r="X4561" s="76"/>
      <c r="Y4561" s="177"/>
      <c r="Z4561" s="177"/>
      <c r="AA4561" s="177"/>
      <c r="AB4561" s="177"/>
    </row>
    <row r="4562" spans="1:28" s="77" customFormat="1" ht="15.75" x14ac:dyDescent="0.25">
      <c r="A4562" s="72" t="s">
        <v>307</v>
      </c>
      <c r="B4562" s="33" t="s">
        <v>331</v>
      </c>
      <c r="C4562" s="23" t="s">
        <v>80</v>
      </c>
      <c r="D4562" s="43" t="s">
        <v>78</v>
      </c>
      <c r="E4562" s="74"/>
      <c r="F4562" s="74"/>
      <c r="G4562" s="74"/>
      <c r="H4562" s="74"/>
      <c r="I4562" s="119"/>
      <c r="J4562" s="50"/>
      <c r="K4562" s="54"/>
      <c r="L4562" s="55"/>
      <c r="M4562" s="75"/>
      <c r="N4562" s="75"/>
      <c r="O4562" s="74"/>
      <c r="P4562" s="74"/>
      <c r="Q4562" s="57">
        <f t="shared" si="1594"/>
        <v>0</v>
      </c>
      <c r="R4562" s="74"/>
      <c r="S4562" s="53">
        <f>ROUND(R4562/12*3,0)</f>
        <v>0</v>
      </c>
      <c r="T4562" s="58"/>
      <c r="U4562" s="58"/>
      <c r="V4562" s="53">
        <f t="shared" si="1595"/>
        <v>0</v>
      </c>
      <c r="W4562" s="75"/>
      <c r="X4562" s="76"/>
      <c r="Y4562" s="177"/>
      <c r="Z4562" s="177"/>
    </row>
    <row r="4563" spans="1:28" s="77" customFormat="1" ht="15.75" x14ac:dyDescent="0.25">
      <c r="A4563" s="72" t="s">
        <v>307</v>
      </c>
      <c r="B4563" s="33" t="s">
        <v>331</v>
      </c>
      <c r="C4563" s="23" t="s">
        <v>82</v>
      </c>
      <c r="D4563" s="34" t="s">
        <v>81</v>
      </c>
      <c r="E4563" s="74"/>
      <c r="F4563" s="74"/>
      <c r="G4563" s="74"/>
      <c r="H4563" s="74"/>
      <c r="I4563" s="54"/>
      <c r="J4563" s="50"/>
      <c r="K4563" s="54"/>
      <c r="L4563" s="55"/>
      <c r="M4563" s="75"/>
      <c r="N4563" s="75"/>
      <c r="O4563" s="74"/>
      <c r="P4563" s="74"/>
      <c r="Q4563" s="57">
        <f t="shared" si="1594"/>
        <v>0</v>
      </c>
      <c r="R4563" s="74"/>
      <c r="S4563" s="53">
        <f>ROUND(R4563/12*3,0)</f>
        <v>0</v>
      </c>
      <c r="T4563" s="58"/>
      <c r="U4563" s="58"/>
      <c r="V4563" s="53">
        <f t="shared" si="1595"/>
        <v>0</v>
      </c>
      <c r="W4563" s="75"/>
      <c r="X4563" s="76"/>
    </row>
    <row r="4564" spans="1:28" s="77" customFormat="1" ht="31.5" x14ac:dyDescent="0.25">
      <c r="A4564" s="72" t="s">
        <v>307</v>
      </c>
      <c r="B4564" s="33" t="s">
        <v>331</v>
      </c>
      <c r="C4564" s="23" t="s">
        <v>84</v>
      </c>
      <c r="D4564" s="43" t="s">
        <v>83</v>
      </c>
      <c r="E4564" s="74"/>
      <c r="F4564" s="74"/>
      <c r="G4564" s="74"/>
      <c r="H4564" s="74"/>
      <c r="I4564" s="54"/>
      <c r="J4564" s="50"/>
      <c r="K4564" s="54"/>
      <c r="L4564" s="55"/>
      <c r="M4564" s="75"/>
      <c r="N4564" s="75"/>
      <c r="O4564" s="74"/>
      <c r="P4564" s="74"/>
      <c r="Q4564" s="57">
        <f t="shared" si="1594"/>
        <v>0</v>
      </c>
      <c r="R4564" s="74"/>
      <c r="S4564" s="53">
        <f>ROUND(R4564/12*3,0)</f>
        <v>0</v>
      </c>
      <c r="T4564" s="58"/>
      <c r="U4564" s="58"/>
      <c r="V4564" s="53">
        <f t="shared" si="1595"/>
        <v>0</v>
      </c>
      <c r="W4564" s="75"/>
      <c r="X4564" s="76"/>
    </row>
    <row r="4565" spans="1:28" s="77" customFormat="1" ht="15.75" x14ac:dyDescent="0.25">
      <c r="A4565" s="72" t="s">
        <v>307</v>
      </c>
      <c r="B4565" s="33" t="s">
        <v>331</v>
      </c>
      <c r="C4565" s="23" t="s">
        <v>95</v>
      </c>
      <c r="D4565" s="43" t="s">
        <v>96</v>
      </c>
      <c r="E4565" s="74"/>
      <c r="F4565" s="74"/>
      <c r="G4565" s="74"/>
      <c r="H4565" s="74"/>
      <c r="I4565" s="54"/>
      <c r="J4565" s="50"/>
      <c r="K4565" s="54"/>
      <c r="L4565" s="55"/>
      <c r="M4565" s="75"/>
      <c r="N4565" s="75"/>
      <c r="O4565" s="74"/>
      <c r="P4565" s="74"/>
      <c r="Q4565" s="57">
        <f t="shared" si="1594"/>
        <v>0</v>
      </c>
      <c r="R4565" s="74"/>
      <c r="S4565" s="53">
        <f>ROUND(R4565/12*3,0)</f>
        <v>0</v>
      </c>
      <c r="T4565" s="58"/>
      <c r="U4565" s="58"/>
      <c r="V4565" s="53">
        <f t="shared" si="1595"/>
        <v>0</v>
      </c>
      <c r="W4565" s="75"/>
      <c r="X4565" s="76"/>
    </row>
    <row r="4566" spans="1:28" s="77" customFormat="1" ht="31.5" x14ac:dyDescent="0.25">
      <c r="A4566" s="72" t="s">
        <v>307</v>
      </c>
      <c r="B4566" s="33" t="s">
        <v>331</v>
      </c>
      <c r="C4566" s="23" t="s">
        <v>86</v>
      </c>
      <c r="D4566" s="43" t="s">
        <v>85</v>
      </c>
      <c r="E4566" s="53">
        <v>132414</v>
      </c>
      <c r="F4566" s="53">
        <f>E4566</f>
        <v>132414</v>
      </c>
      <c r="G4566" s="59">
        <v>325709</v>
      </c>
      <c r="H4566" s="99">
        <v>325709</v>
      </c>
      <c r="I4566" s="119"/>
      <c r="J4566" s="55"/>
      <c r="K4566" s="54"/>
      <c r="L4566" s="55"/>
      <c r="M4566" s="75"/>
      <c r="N4566" s="75"/>
      <c r="O4566" s="74">
        <v>12374</v>
      </c>
      <c r="P4566" s="74">
        <v>12374</v>
      </c>
      <c r="Q4566" s="57">
        <f t="shared" si="1594"/>
        <v>0</v>
      </c>
      <c r="R4566" s="74">
        <v>18</v>
      </c>
      <c r="S4566" s="53">
        <f>R4566</f>
        <v>18</v>
      </c>
      <c r="T4566" s="58">
        <v>46</v>
      </c>
      <c r="U4566" s="58">
        <v>46</v>
      </c>
      <c r="V4566" s="53">
        <f t="shared" si="1595"/>
        <v>0</v>
      </c>
      <c r="W4566" s="75"/>
      <c r="X4566" s="76"/>
    </row>
    <row r="4567" spans="1:28" s="77" customFormat="1" ht="31.5" x14ac:dyDescent="0.25">
      <c r="A4567" s="72" t="s">
        <v>307</v>
      </c>
      <c r="B4567" s="33" t="s">
        <v>331</v>
      </c>
      <c r="C4567" s="23" t="s">
        <v>102</v>
      </c>
      <c r="D4567" s="39" t="s">
        <v>351</v>
      </c>
      <c r="E4567" s="74"/>
      <c r="F4567" s="74"/>
      <c r="G4567" s="74">
        <v>7666</v>
      </c>
      <c r="H4567" s="74">
        <v>7666</v>
      </c>
      <c r="I4567" s="54"/>
      <c r="J4567" s="50"/>
      <c r="K4567" s="54"/>
      <c r="L4567" s="55"/>
      <c r="M4567" s="75"/>
      <c r="N4567" s="75"/>
      <c r="O4567" s="74">
        <v>0</v>
      </c>
      <c r="P4567" s="74">
        <v>0</v>
      </c>
      <c r="Q4567" s="57">
        <f t="shared" si="1594"/>
        <v>0</v>
      </c>
      <c r="R4567" s="74"/>
      <c r="S4567" s="53">
        <f>R4567</f>
        <v>0</v>
      </c>
      <c r="T4567" s="58">
        <v>3</v>
      </c>
      <c r="U4567" s="58">
        <v>3</v>
      </c>
      <c r="V4567" s="53">
        <f t="shared" si="1595"/>
        <v>0</v>
      </c>
      <c r="W4567" s="75"/>
      <c r="X4567" s="76"/>
    </row>
    <row r="4568" spans="1:28" s="77" customFormat="1" ht="15.75" x14ac:dyDescent="0.25">
      <c r="A4568" s="72" t="s">
        <v>307</v>
      </c>
      <c r="B4568" s="33" t="s">
        <v>331</v>
      </c>
      <c r="C4568" s="23" t="s">
        <v>89</v>
      </c>
      <c r="D4568" s="43" t="s">
        <v>88</v>
      </c>
      <c r="E4568" s="74"/>
      <c r="F4568" s="74"/>
      <c r="G4568" s="74"/>
      <c r="H4568" s="74"/>
      <c r="I4568" s="54"/>
      <c r="J4568" s="50"/>
      <c r="K4568" s="54"/>
      <c r="L4568" s="55"/>
      <c r="M4568" s="75"/>
      <c r="N4568" s="75"/>
      <c r="O4568" s="74"/>
      <c r="P4568" s="74"/>
      <c r="Q4568" s="57">
        <f t="shared" si="1594"/>
        <v>0</v>
      </c>
      <c r="R4568" s="74"/>
      <c r="S4568" s="53">
        <f>ROUND(R4568/12*3,0)</f>
        <v>0</v>
      </c>
      <c r="T4568" s="58"/>
      <c r="U4568" s="58"/>
      <c r="V4568" s="53">
        <f t="shared" si="1595"/>
        <v>0</v>
      </c>
      <c r="W4568" s="75"/>
      <c r="X4568" s="76"/>
    </row>
    <row r="4569" spans="1:28" s="77" customFormat="1" ht="15.75" x14ac:dyDescent="0.25">
      <c r="A4569" s="72" t="s">
        <v>307</v>
      </c>
      <c r="B4569" s="33" t="s">
        <v>331</v>
      </c>
      <c r="C4569" s="23" t="s">
        <v>356</v>
      </c>
      <c r="D4569" s="38" t="s">
        <v>357</v>
      </c>
      <c r="E4569" s="53">
        <v>1452</v>
      </c>
      <c r="F4569" s="53">
        <f t="shared" ref="F4569:F4570" si="1596">ROUND(E4569/12*7,0)</f>
        <v>847</v>
      </c>
      <c r="G4569" s="59">
        <v>0</v>
      </c>
      <c r="H4569" s="99">
        <v>0</v>
      </c>
      <c r="I4569" s="119"/>
      <c r="J4569" s="55"/>
      <c r="K4569" s="54">
        <f t="shared" ref="K4569:K4570" si="1597">G4569-F4569</f>
        <v>-847</v>
      </c>
      <c r="L4569" s="55">
        <f t="shared" ref="L4569:L4570" si="1598">ROUND(K4569*100/-F4569,2)</f>
        <v>100</v>
      </c>
      <c r="M4569" s="75"/>
      <c r="N4569" s="75"/>
      <c r="O4569" s="74"/>
      <c r="P4569" s="74"/>
      <c r="Q4569" s="57"/>
      <c r="R4569" s="74"/>
      <c r="S4569" s="53"/>
      <c r="T4569" s="58"/>
      <c r="U4569" s="58"/>
      <c r="V4569" s="53"/>
      <c r="W4569" s="75"/>
      <c r="X4569" s="76"/>
    </row>
    <row r="4570" spans="1:28" s="77" customFormat="1" ht="15.75" x14ac:dyDescent="0.25">
      <c r="A4570" s="72" t="s">
        <v>307</v>
      </c>
      <c r="B4570" s="33" t="s">
        <v>331</v>
      </c>
      <c r="C4570" s="23" t="s">
        <v>91</v>
      </c>
      <c r="D4570" s="43" t="s">
        <v>90</v>
      </c>
      <c r="E4570" s="53">
        <v>822205</v>
      </c>
      <c r="F4570" s="53">
        <f t="shared" si="1596"/>
        <v>479620</v>
      </c>
      <c r="G4570" s="59">
        <v>711535.1700000217</v>
      </c>
      <c r="H4570" s="99">
        <v>605025</v>
      </c>
      <c r="I4570" s="119">
        <f t="shared" ref="I4569:I4570" si="1599">G4570-F4570</f>
        <v>231915.1700000217</v>
      </c>
      <c r="J4570" s="55">
        <f t="shared" ref="J4569:J4570" si="1600">ROUND(I4570/F4570*100,2)</f>
        <v>48.35</v>
      </c>
      <c r="K4570" s="54"/>
      <c r="L4570" s="55"/>
      <c r="M4570" s="75"/>
      <c r="N4570" s="75"/>
      <c r="O4570" s="74"/>
      <c r="P4570" s="74"/>
      <c r="Q4570" s="57">
        <f t="shared" ref="Q4570:Q4576" si="1601">O4570-P4570</f>
        <v>0</v>
      </c>
      <c r="R4570" s="74"/>
      <c r="S4570" s="53">
        <f t="shared" ref="S4570:S4576" si="1602">ROUND(R4570/12*3,0)</f>
        <v>0</v>
      </c>
      <c r="T4570" s="58"/>
      <c r="U4570" s="58"/>
      <c r="V4570" s="53">
        <f t="shared" ref="V4570:V4576" si="1603">T4570-U4570</f>
        <v>0</v>
      </c>
      <c r="W4570" s="75"/>
      <c r="X4570" s="76"/>
    </row>
    <row r="4571" spans="1:28" s="77" customFormat="1" ht="15.75" x14ac:dyDescent="0.25">
      <c r="A4571" s="72" t="s">
        <v>307</v>
      </c>
      <c r="B4571" s="33" t="s">
        <v>331</v>
      </c>
      <c r="C4571" s="23" t="s">
        <v>94</v>
      </c>
      <c r="D4571" s="43" t="s">
        <v>97</v>
      </c>
      <c r="E4571" s="74"/>
      <c r="F4571" s="74"/>
      <c r="G4571" s="74"/>
      <c r="H4571" s="74"/>
      <c r="I4571" s="54"/>
      <c r="J4571" s="50"/>
      <c r="K4571" s="54"/>
      <c r="L4571" s="55"/>
      <c r="M4571" s="75"/>
      <c r="N4571" s="75"/>
      <c r="O4571" s="74"/>
      <c r="P4571" s="74"/>
      <c r="Q4571" s="57">
        <f t="shared" si="1601"/>
        <v>0</v>
      </c>
      <c r="R4571" s="74"/>
      <c r="S4571" s="53">
        <f t="shared" si="1602"/>
        <v>0</v>
      </c>
      <c r="T4571" s="58"/>
      <c r="U4571" s="58"/>
      <c r="V4571" s="53">
        <f t="shared" si="1603"/>
        <v>0</v>
      </c>
      <c r="W4571" s="75"/>
      <c r="X4571" s="76"/>
    </row>
    <row r="4572" spans="1:28" s="77" customFormat="1" ht="37.5" customHeight="1" x14ac:dyDescent="0.25">
      <c r="A4572" s="72" t="s">
        <v>307</v>
      </c>
      <c r="B4572" s="33" t="s">
        <v>331</v>
      </c>
      <c r="C4572" s="23" t="s">
        <v>93</v>
      </c>
      <c r="D4572" s="43" t="s">
        <v>92</v>
      </c>
      <c r="E4572" s="74"/>
      <c r="F4572" s="74"/>
      <c r="G4572" s="74"/>
      <c r="H4572" s="74"/>
      <c r="I4572" s="54"/>
      <c r="J4572" s="50"/>
      <c r="K4572" s="54"/>
      <c r="L4572" s="55"/>
      <c r="M4572" s="75"/>
      <c r="N4572" s="75"/>
      <c r="O4572" s="74"/>
      <c r="P4572" s="74"/>
      <c r="Q4572" s="57">
        <f t="shared" si="1601"/>
        <v>0</v>
      </c>
      <c r="R4572" s="74"/>
      <c r="S4572" s="53">
        <f t="shared" si="1602"/>
        <v>0</v>
      </c>
      <c r="T4572" s="58"/>
      <c r="U4572" s="58"/>
      <c r="V4572" s="53">
        <f t="shared" si="1603"/>
        <v>0</v>
      </c>
      <c r="W4572" s="75"/>
      <c r="X4572" s="76"/>
    </row>
    <row r="4573" spans="1:28" s="77" customFormat="1" ht="31.5" x14ac:dyDescent="0.25">
      <c r="A4573" s="72" t="s">
        <v>307</v>
      </c>
      <c r="B4573" s="33" t="s">
        <v>331</v>
      </c>
      <c r="C4573" s="23" t="s">
        <v>98</v>
      </c>
      <c r="D4573" s="34" t="s">
        <v>99</v>
      </c>
      <c r="E4573" s="74"/>
      <c r="F4573" s="74"/>
      <c r="G4573" s="74"/>
      <c r="H4573" s="74"/>
      <c r="I4573" s="54"/>
      <c r="J4573" s="50"/>
      <c r="K4573" s="54"/>
      <c r="L4573" s="55"/>
      <c r="M4573" s="75"/>
      <c r="N4573" s="75"/>
      <c r="O4573" s="74"/>
      <c r="P4573" s="74"/>
      <c r="Q4573" s="57">
        <f t="shared" si="1601"/>
        <v>0</v>
      </c>
      <c r="R4573" s="74"/>
      <c r="S4573" s="53">
        <f t="shared" si="1602"/>
        <v>0</v>
      </c>
      <c r="T4573" s="58"/>
      <c r="U4573" s="58"/>
      <c r="V4573" s="53">
        <f t="shared" si="1603"/>
        <v>0</v>
      </c>
      <c r="W4573" s="75"/>
      <c r="X4573" s="76"/>
    </row>
    <row r="4574" spans="1:28" s="77" customFormat="1" ht="15.75" x14ac:dyDescent="0.25">
      <c r="A4574" s="72" t="s">
        <v>307</v>
      </c>
      <c r="B4574" s="33" t="s">
        <v>331</v>
      </c>
      <c r="C4574" s="23" t="s">
        <v>100</v>
      </c>
      <c r="D4574" s="34" t="s">
        <v>101</v>
      </c>
      <c r="E4574" s="74"/>
      <c r="F4574" s="74"/>
      <c r="G4574" s="74"/>
      <c r="H4574" s="74"/>
      <c r="I4574" s="54"/>
      <c r="J4574" s="50"/>
      <c r="K4574" s="54"/>
      <c r="L4574" s="55"/>
      <c r="M4574" s="75"/>
      <c r="N4574" s="75"/>
      <c r="O4574" s="74"/>
      <c r="P4574" s="74"/>
      <c r="Q4574" s="57">
        <f t="shared" si="1601"/>
        <v>0</v>
      </c>
      <c r="R4574" s="74"/>
      <c r="S4574" s="53">
        <f t="shared" si="1602"/>
        <v>0</v>
      </c>
      <c r="T4574" s="58"/>
      <c r="U4574" s="58"/>
      <c r="V4574" s="53">
        <f t="shared" si="1603"/>
        <v>0</v>
      </c>
      <c r="W4574" s="75"/>
      <c r="X4574" s="76"/>
    </row>
    <row r="4575" spans="1:28" s="77" customFormat="1" ht="47.25" x14ac:dyDescent="0.25">
      <c r="A4575" s="72" t="s">
        <v>307</v>
      </c>
      <c r="B4575" s="33" t="s">
        <v>331</v>
      </c>
      <c r="C4575" s="23" t="s">
        <v>102</v>
      </c>
      <c r="D4575" s="39" t="s">
        <v>87</v>
      </c>
      <c r="E4575" s="74"/>
      <c r="F4575" s="74"/>
      <c r="G4575" s="74"/>
      <c r="H4575" s="74"/>
      <c r="I4575" s="54"/>
      <c r="J4575" s="50"/>
      <c r="K4575" s="54"/>
      <c r="L4575" s="55"/>
      <c r="M4575" s="75"/>
      <c r="N4575" s="75"/>
      <c r="O4575" s="74"/>
      <c r="P4575" s="74"/>
      <c r="Q4575" s="57">
        <f t="shared" si="1601"/>
        <v>0</v>
      </c>
      <c r="R4575" s="74"/>
      <c r="S4575" s="53">
        <f t="shared" si="1602"/>
        <v>0</v>
      </c>
      <c r="T4575" s="58"/>
      <c r="U4575" s="58"/>
      <c r="V4575" s="53">
        <f t="shared" si="1603"/>
        <v>0</v>
      </c>
      <c r="W4575" s="75"/>
      <c r="X4575" s="76"/>
    </row>
    <row r="4576" spans="1:28" s="77" customFormat="1" ht="63" x14ac:dyDescent="0.25">
      <c r="A4576" s="72" t="s">
        <v>307</v>
      </c>
      <c r="B4576" s="33" t="s">
        <v>331</v>
      </c>
      <c r="C4576" s="23" t="s">
        <v>102</v>
      </c>
      <c r="D4576" s="39" t="s">
        <v>103</v>
      </c>
      <c r="E4576" s="74"/>
      <c r="F4576" s="74"/>
      <c r="G4576" s="74"/>
      <c r="H4576" s="74"/>
      <c r="I4576" s="54"/>
      <c r="J4576" s="50"/>
      <c r="K4576" s="54"/>
      <c r="L4576" s="55"/>
      <c r="M4576" s="75"/>
      <c r="N4576" s="75"/>
      <c r="O4576" s="74"/>
      <c r="P4576" s="74"/>
      <c r="Q4576" s="57">
        <f t="shared" si="1601"/>
        <v>0</v>
      </c>
      <c r="R4576" s="74"/>
      <c r="S4576" s="53">
        <f t="shared" si="1602"/>
        <v>0</v>
      </c>
      <c r="T4576" s="58"/>
      <c r="U4576" s="58"/>
      <c r="V4576" s="53">
        <f t="shared" si="1603"/>
        <v>0</v>
      </c>
      <c r="W4576" s="75"/>
      <c r="X4576" s="76"/>
    </row>
    <row r="4577" spans="1:24" s="77" customFormat="1" ht="31.5" x14ac:dyDescent="0.25">
      <c r="A4577" s="72" t="s">
        <v>307</v>
      </c>
      <c r="B4577" s="33" t="s">
        <v>331</v>
      </c>
      <c r="C4577" s="23" t="s">
        <v>361</v>
      </c>
      <c r="D4577" s="39" t="s">
        <v>362</v>
      </c>
      <c r="E4577" s="53"/>
      <c r="F4577" s="53"/>
      <c r="G4577" s="53"/>
      <c r="H4577" s="53"/>
      <c r="I4577" s="119"/>
      <c r="J4577" s="55"/>
      <c r="K4577" s="54"/>
      <c r="L4577" s="55"/>
      <c r="M4577" s="75"/>
      <c r="N4577" s="75"/>
      <c r="O4577" s="74"/>
      <c r="P4577" s="74"/>
      <c r="Q4577" s="57"/>
      <c r="R4577" s="74"/>
      <c r="S4577" s="53"/>
      <c r="T4577" s="58"/>
      <c r="U4577" s="58"/>
      <c r="V4577" s="53"/>
      <c r="W4577" s="75"/>
      <c r="X4577" s="76"/>
    </row>
    <row r="4578" spans="1:24" s="77" customFormat="1" ht="15.75" x14ac:dyDescent="0.25">
      <c r="A4578" s="72" t="s">
        <v>307</v>
      </c>
      <c r="B4578" s="33" t="s">
        <v>331</v>
      </c>
      <c r="C4578" s="23" t="s">
        <v>364</v>
      </c>
      <c r="D4578" s="39" t="s">
        <v>363</v>
      </c>
      <c r="E4578" s="74"/>
      <c r="F4578" s="74"/>
      <c r="G4578" s="74"/>
      <c r="H4578" s="74"/>
      <c r="I4578" s="54"/>
      <c r="J4578" s="50"/>
      <c r="K4578" s="54"/>
      <c r="L4578" s="55"/>
      <c r="M4578" s="75"/>
      <c r="N4578" s="75"/>
      <c r="O4578" s="74"/>
      <c r="P4578" s="74"/>
      <c r="Q4578" s="57"/>
      <c r="R4578" s="74"/>
      <c r="S4578" s="53"/>
      <c r="T4578" s="58"/>
      <c r="U4578" s="58"/>
      <c r="V4578" s="53"/>
      <c r="W4578" s="75"/>
      <c r="X4578" s="76"/>
    </row>
    <row r="4579" spans="1:24" s="77" customFormat="1" ht="23.25" customHeight="1" x14ac:dyDescent="0.25">
      <c r="A4579" s="72" t="s">
        <v>307</v>
      </c>
      <c r="B4579" s="21">
        <v>2</v>
      </c>
      <c r="C4579" s="73" t="s">
        <v>102</v>
      </c>
      <c r="D4579" s="40" t="s">
        <v>31</v>
      </c>
      <c r="E4579" s="68">
        <f>E4580+E4586+E4642</f>
        <v>13856359</v>
      </c>
      <c r="F4579" s="68">
        <f>F4580+F4586+F4642</f>
        <v>8109813.163333334</v>
      </c>
      <c r="G4579" s="68">
        <f>G4580+G4586+G4642</f>
        <v>9122809.2299999986</v>
      </c>
      <c r="H4579" s="68">
        <f>H4580+H4586+H4642</f>
        <v>8232099.129999999</v>
      </c>
      <c r="I4579" s="64">
        <f>I4580+I4586+I4642</f>
        <v>1053027.5166666661</v>
      </c>
      <c r="J4579" s="50">
        <f>ROUND(I4579/F4579*100,2)</f>
        <v>12.98</v>
      </c>
      <c r="K4579" s="64">
        <f>K4580+K4586+K4642</f>
        <v>-40031.450000000041</v>
      </c>
      <c r="L4579" s="55">
        <f>ROUND(K4579*100/-F4579,2)</f>
        <v>0.49</v>
      </c>
      <c r="M4579" s="64">
        <v>83443</v>
      </c>
      <c r="N4579" s="49">
        <f>ROUND(M4579/12*7,2)</f>
        <v>48675.08</v>
      </c>
      <c r="O4579" s="68">
        <f t="shared" ref="O4579:V4579" si="1604">O4580+O4586+O4642</f>
        <v>42542</v>
      </c>
      <c r="P4579" s="68">
        <f t="shared" si="1604"/>
        <v>39909</v>
      </c>
      <c r="Q4579" s="64">
        <f t="shared" si="1604"/>
        <v>2633</v>
      </c>
      <c r="R4579" s="68">
        <f t="shared" si="1604"/>
        <v>3441</v>
      </c>
      <c r="S4579" s="64">
        <f t="shared" si="1604"/>
        <v>2007</v>
      </c>
      <c r="T4579" s="64">
        <f t="shared" si="1604"/>
        <v>2259</v>
      </c>
      <c r="U4579" s="64">
        <f t="shared" si="1604"/>
        <v>2034</v>
      </c>
      <c r="V4579" s="64">
        <f t="shared" si="1604"/>
        <v>225</v>
      </c>
      <c r="W4579" s="68"/>
      <c r="X4579" s="76"/>
    </row>
    <row r="4580" spans="1:24" s="77" customFormat="1" ht="15.75" x14ac:dyDescent="0.25">
      <c r="A4580" s="72" t="s">
        <v>307</v>
      </c>
      <c r="B4580" s="22" t="s">
        <v>332</v>
      </c>
      <c r="C4580" s="73" t="s">
        <v>102</v>
      </c>
      <c r="D4580" s="32" t="s">
        <v>32</v>
      </c>
      <c r="E4580" s="64">
        <f t="shared" ref="E4580:K4580" si="1605">SUM(E4581:E4585)</f>
        <v>1012101</v>
      </c>
      <c r="F4580" s="64">
        <f t="shared" si="1605"/>
        <v>590394</v>
      </c>
      <c r="G4580" s="64">
        <f t="shared" si="1605"/>
        <v>737577</v>
      </c>
      <c r="H4580" s="64">
        <f t="shared" si="1605"/>
        <v>590394</v>
      </c>
      <c r="I4580" s="64">
        <f t="shared" si="1605"/>
        <v>147183</v>
      </c>
      <c r="J4580" s="64">
        <f t="shared" si="1605"/>
        <v>24.93</v>
      </c>
      <c r="K4580" s="64">
        <f t="shared" si="1605"/>
        <v>0</v>
      </c>
      <c r="L4580" s="55">
        <f>ROUND(K4580*100/-F4580,2)</f>
        <v>0</v>
      </c>
      <c r="M4580" s="64"/>
      <c r="N4580" s="64"/>
      <c r="O4580" s="64">
        <f t="shared" ref="O4580:V4580" si="1606">SUM(O4581:O4585)</f>
        <v>4650</v>
      </c>
      <c r="P4580" s="64">
        <f t="shared" si="1606"/>
        <v>4650</v>
      </c>
      <c r="Q4580" s="64">
        <f t="shared" si="1606"/>
        <v>0</v>
      </c>
      <c r="R4580" s="64">
        <f t="shared" si="1606"/>
        <v>612</v>
      </c>
      <c r="S4580" s="64">
        <f t="shared" si="1606"/>
        <v>357</v>
      </c>
      <c r="T4580" s="64">
        <f t="shared" si="1606"/>
        <v>446</v>
      </c>
      <c r="U4580" s="64">
        <f t="shared" si="1606"/>
        <v>446</v>
      </c>
      <c r="V4580" s="64">
        <f t="shared" si="1606"/>
        <v>0</v>
      </c>
      <c r="W4580" s="64"/>
      <c r="X4580" s="76"/>
    </row>
    <row r="4581" spans="1:24" s="77" customFormat="1" ht="15.75" x14ac:dyDescent="0.25">
      <c r="A4581" s="72" t="s">
        <v>307</v>
      </c>
      <c r="B4581" s="33" t="s">
        <v>332</v>
      </c>
      <c r="C4581" s="73" t="s">
        <v>109</v>
      </c>
      <c r="D4581" s="34" t="s">
        <v>106</v>
      </c>
      <c r="E4581" s="53">
        <v>1012101</v>
      </c>
      <c r="F4581" s="99">
        <f>84342*7</f>
        <v>590394</v>
      </c>
      <c r="G4581" s="99">
        <v>737577</v>
      </c>
      <c r="H4581" s="99">
        <f>84342*7</f>
        <v>590394</v>
      </c>
      <c r="I4581" s="119">
        <f>G4581-F4581</f>
        <v>147183</v>
      </c>
      <c r="J4581" s="55">
        <f>ROUND(I4581/F4581*100,2)</f>
        <v>24.93</v>
      </c>
      <c r="K4581" s="54"/>
      <c r="L4581" s="55"/>
      <c r="M4581" s="75"/>
      <c r="N4581" s="75"/>
      <c r="O4581" s="74">
        <v>4650</v>
      </c>
      <c r="P4581" s="74">
        <v>4650</v>
      </c>
      <c r="Q4581" s="57">
        <f>O4581-P4581</f>
        <v>0</v>
      </c>
      <c r="R4581" s="74">
        <v>612</v>
      </c>
      <c r="S4581" s="53">
        <f>ROUND(R4581/12*7,0)</f>
        <v>357</v>
      </c>
      <c r="T4581" s="58">
        <v>446</v>
      </c>
      <c r="U4581" s="58">
        <v>446</v>
      </c>
      <c r="V4581" s="53">
        <f>T4581-U4581</f>
        <v>0</v>
      </c>
      <c r="W4581" s="75"/>
      <c r="X4581" s="76"/>
    </row>
    <row r="4582" spans="1:24" s="77" customFormat="1" ht="31.5" x14ac:dyDescent="0.25">
      <c r="A4582" s="72" t="s">
        <v>307</v>
      </c>
      <c r="B4582" s="33" t="s">
        <v>332</v>
      </c>
      <c r="C4582" s="73" t="s">
        <v>110</v>
      </c>
      <c r="D4582" s="34" t="s">
        <v>114</v>
      </c>
      <c r="E4582" s="74"/>
      <c r="F4582" s="74"/>
      <c r="G4582" s="74"/>
      <c r="H4582" s="74"/>
      <c r="I4582" s="54"/>
      <c r="J4582" s="50"/>
      <c r="K4582" s="54"/>
      <c r="L4582" s="55"/>
      <c r="M4582" s="75"/>
      <c r="N4582" s="75"/>
      <c r="O4582" s="74"/>
      <c r="P4582" s="74"/>
      <c r="Q4582" s="57">
        <f>O4582-P4582</f>
        <v>0</v>
      </c>
      <c r="R4582" s="74"/>
      <c r="S4582" s="53">
        <f>ROUND(R4582/12*3,0)</f>
        <v>0</v>
      </c>
      <c r="T4582" s="58"/>
      <c r="U4582" s="58"/>
      <c r="V4582" s="53">
        <f>T4582-U4582</f>
        <v>0</v>
      </c>
      <c r="W4582" s="75"/>
      <c r="X4582" s="76"/>
    </row>
    <row r="4583" spans="1:24" s="77" customFormat="1" ht="15.75" x14ac:dyDescent="0.25">
      <c r="A4583" s="72" t="s">
        <v>307</v>
      </c>
      <c r="B4583" s="33" t="s">
        <v>332</v>
      </c>
      <c r="C4583" s="73" t="s">
        <v>111</v>
      </c>
      <c r="D4583" s="34" t="s">
        <v>115</v>
      </c>
      <c r="E4583" s="74"/>
      <c r="F4583" s="74"/>
      <c r="G4583" s="74"/>
      <c r="H4583" s="74"/>
      <c r="I4583" s="54"/>
      <c r="J4583" s="50"/>
      <c r="K4583" s="54"/>
      <c r="L4583" s="55"/>
      <c r="M4583" s="75"/>
      <c r="N4583" s="75"/>
      <c r="O4583" s="74"/>
      <c r="P4583" s="74"/>
      <c r="Q4583" s="57">
        <f>O4583-P4583</f>
        <v>0</v>
      </c>
      <c r="R4583" s="74"/>
      <c r="S4583" s="53">
        <f>ROUND(R4583/12*3,0)</f>
        <v>0</v>
      </c>
      <c r="T4583" s="58"/>
      <c r="U4583" s="58"/>
      <c r="V4583" s="53">
        <f>T4583-U4583</f>
        <v>0</v>
      </c>
      <c r="W4583" s="75"/>
      <c r="X4583" s="76"/>
    </row>
    <row r="4584" spans="1:24" s="77" customFormat="1" ht="31.5" x14ac:dyDescent="0.25">
      <c r="A4584" s="72" t="s">
        <v>307</v>
      </c>
      <c r="B4584" s="33" t="s">
        <v>332</v>
      </c>
      <c r="C4584" s="73" t="s">
        <v>113</v>
      </c>
      <c r="D4584" s="34" t="s">
        <v>116</v>
      </c>
      <c r="E4584" s="74"/>
      <c r="F4584" s="74"/>
      <c r="G4584" s="74"/>
      <c r="H4584" s="74"/>
      <c r="I4584" s="54"/>
      <c r="J4584" s="50"/>
      <c r="K4584" s="54"/>
      <c r="L4584" s="55"/>
      <c r="M4584" s="75"/>
      <c r="N4584" s="75"/>
      <c r="O4584" s="74"/>
      <c r="P4584" s="74"/>
      <c r="Q4584" s="57">
        <f>O4584-P4584</f>
        <v>0</v>
      </c>
      <c r="R4584" s="74"/>
      <c r="S4584" s="53">
        <f>ROUND(R4584/12*3,0)</f>
        <v>0</v>
      </c>
      <c r="T4584" s="58"/>
      <c r="U4584" s="58"/>
      <c r="V4584" s="53">
        <f>T4584-U4584</f>
        <v>0</v>
      </c>
      <c r="W4584" s="75"/>
      <c r="X4584" s="76"/>
    </row>
    <row r="4585" spans="1:24" s="77" customFormat="1" ht="15.75" x14ac:dyDescent="0.25">
      <c r="A4585" s="72" t="s">
        <v>307</v>
      </c>
      <c r="B4585" s="33" t="s">
        <v>332</v>
      </c>
      <c r="C4585" s="73" t="s">
        <v>112</v>
      </c>
      <c r="D4585" s="34" t="s">
        <v>117</v>
      </c>
      <c r="E4585" s="74"/>
      <c r="F4585" s="74"/>
      <c r="G4585" s="74"/>
      <c r="H4585" s="74"/>
      <c r="I4585" s="54"/>
      <c r="J4585" s="50"/>
      <c r="K4585" s="54"/>
      <c r="L4585" s="55"/>
      <c r="M4585" s="75"/>
      <c r="N4585" s="75"/>
      <c r="O4585" s="74"/>
      <c r="P4585" s="74"/>
      <c r="Q4585" s="57">
        <f>O4585-P4585</f>
        <v>0</v>
      </c>
      <c r="R4585" s="74"/>
      <c r="S4585" s="53">
        <f>ROUND(R4585/12*3,0)</f>
        <v>0</v>
      </c>
      <c r="T4585" s="58"/>
      <c r="U4585" s="58"/>
      <c r="V4585" s="53">
        <f>T4585-U4585</f>
        <v>0</v>
      </c>
      <c r="W4585" s="75"/>
      <c r="X4585" s="76"/>
    </row>
    <row r="4586" spans="1:24" s="77" customFormat="1" ht="15.75" x14ac:dyDescent="0.25">
      <c r="A4586" s="72" t="s">
        <v>307</v>
      </c>
      <c r="B4586" s="22" t="s">
        <v>333</v>
      </c>
      <c r="C4586" s="73" t="s">
        <v>102</v>
      </c>
      <c r="D4586" s="41" t="s">
        <v>33</v>
      </c>
      <c r="E4586" s="64">
        <f>SUM(E4587:E4641)</f>
        <v>10210573</v>
      </c>
      <c r="F4586" s="64">
        <f>SUM(F4587:F4641)</f>
        <v>5956167.5800000001</v>
      </c>
      <c r="G4586" s="64">
        <f>SUM(G4587:G4641)</f>
        <v>6609361</v>
      </c>
      <c r="H4586" s="64">
        <f>SUM(H4587:H4641)</f>
        <v>5898486</v>
      </c>
      <c r="I4586" s="64">
        <f>SUM(I4587:I4641)</f>
        <v>686728.09000000008</v>
      </c>
      <c r="J4586" s="50">
        <f>ROUND(I4586/F4586*100,2)</f>
        <v>11.53</v>
      </c>
      <c r="K4586" s="64">
        <f>SUM(K4587:K4641)</f>
        <v>-33534.670000000042</v>
      </c>
      <c r="L4586" s="55">
        <f>ROUND(K4586*100/-F4586,2)</f>
        <v>0.56000000000000005</v>
      </c>
      <c r="M4586" s="64"/>
      <c r="N4586" s="64"/>
      <c r="O4586" s="64">
        <f t="shared" ref="O4586:V4586" si="1607">SUM(O4587:O4641)</f>
        <v>37892</v>
      </c>
      <c r="P4586" s="64">
        <f t="shared" si="1607"/>
        <v>35259</v>
      </c>
      <c r="Q4586" s="64">
        <f t="shared" si="1607"/>
        <v>2633</v>
      </c>
      <c r="R4586" s="64">
        <f t="shared" si="1607"/>
        <v>2829</v>
      </c>
      <c r="S4586" s="64">
        <f t="shared" si="1607"/>
        <v>1650</v>
      </c>
      <c r="T4586" s="64">
        <f t="shared" si="1607"/>
        <v>1813</v>
      </c>
      <c r="U4586" s="64">
        <f t="shared" si="1607"/>
        <v>1588</v>
      </c>
      <c r="V4586" s="64">
        <f t="shared" si="1607"/>
        <v>225</v>
      </c>
      <c r="W4586" s="64"/>
      <c r="X4586" s="76"/>
    </row>
    <row r="4587" spans="1:24" s="77" customFormat="1" ht="31.5" x14ac:dyDescent="0.25">
      <c r="A4587" s="72" t="s">
        <v>307</v>
      </c>
      <c r="B4587" s="33" t="s">
        <v>333</v>
      </c>
      <c r="C4587" s="78" t="s">
        <v>139</v>
      </c>
      <c r="D4587" s="43" t="s">
        <v>119</v>
      </c>
      <c r="E4587" s="74"/>
      <c r="F4587" s="74"/>
      <c r="G4587" s="74"/>
      <c r="H4587" s="74"/>
      <c r="I4587" s="54"/>
      <c r="J4587" s="50"/>
      <c r="K4587" s="54"/>
      <c r="L4587" s="55"/>
      <c r="M4587" s="75"/>
      <c r="N4587" s="75"/>
      <c r="O4587" s="74"/>
      <c r="P4587" s="74"/>
      <c r="Q4587" s="57">
        <f t="shared" ref="Q4587:Q4618" si="1608">O4587-P4587</f>
        <v>0</v>
      </c>
      <c r="R4587" s="74"/>
      <c r="S4587" s="53">
        <f t="shared" ref="S4587:S4593" si="1609">ROUND(R4587/12*3,0)</f>
        <v>0</v>
      </c>
      <c r="T4587" s="58"/>
      <c r="U4587" s="58"/>
      <c r="V4587" s="53">
        <f t="shared" ref="V4587:V4618" si="1610">T4587-U4587</f>
        <v>0</v>
      </c>
      <c r="W4587" s="75"/>
      <c r="X4587" s="76"/>
    </row>
    <row r="4588" spans="1:24" s="77" customFormat="1" ht="47.25" x14ac:dyDescent="0.25">
      <c r="A4588" s="72" t="s">
        <v>307</v>
      </c>
      <c r="B4588" s="33" t="s">
        <v>333</v>
      </c>
      <c r="C4588" s="78" t="s">
        <v>140</v>
      </c>
      <c r="D4588" s="43" t="s">
        <v>120</v>
      </c>
      <c r="E4588" s="74"/>
      <c r="F4588" s="74"/>
      <c r="G4588" s="74"/>
      <c r="H4588" s="74"/>
      <c r="I4588" s="54"/>
      <c r="J4588" s="50"/>
      <c r="K4588" s="54"/>
      <c r="L4588" s="55"/>
      <c r="M4588" s="75"/>
      <c r="N4588" s="75"/>
      <c r="O4588" s="74"/>
      <c r="P4588" s="74"/>
      <c r="Q4588" s="57">
        <f t="shared" si="1608"/>
        <v>0</v>
      </c>
      <c r="R4588" s="74"/>
      <c r="S4588" s="53">
        <f t="shared" si="1609"/>
        <v>0</v>
      </c>
      <c r="T4588" s="58"/>
      <c r="U4588" s="58"/>
      <c r="V4588" s="53">
        <f t="shared" si="1610"/>
        <v>0</v>
      </c>
      <c r="W4588" s="75"/>
      <c r="X4588" s="76"/>
    </row>
    <row r="4589" spans="1:24" s="77" customFormat="1" ht="31.5" x14ac:dyDescent="0.25">
      <c r="A4589" s="72" t="s">
        <v>307</v>
      </c>
      <c r="B4589" s="33" t="s">
        <v>333</v>
      </c>
      <c r="C4589" s="78" t="s">
        <v>141</v>
      </c>
      <c r="D4589" s="43" t="s">
        <v>142</v>
      </c>
      <c r="E4589" s="74"/>
      <c r="F4589" s="74"/>
      <c r="G4589" s="74"/>
      <c r="H4589" s="74"/>
      <c r="I4589" s="54"/>
      <c r="J4589" s="50"/>
      <c r="K4589" s="54"/>
      <c r="L4589" s="55"/>
      <c r="M4589" s="75"/>
      <c r="N4589" s="75"/>
      <c r="O4589" s="74"/>
      <c r="P4589" s="74"/>
      <c r="Q4589" s="57">
        <f t="shared" si="1608"/>
        <v>0</v>
      </c>
      <c r="R4589" s="74"/>
      <c r="S4589" s="53">
        <f t="shared" si="1609"/>
        <v>0</v>
      </c>
      <c r="T4589" s="58"/>
      <c r="U4589" s="58"/>
      <c r="V4589" s="53">
        <f t="shared" si="1610"/>
        <v>0</v>
      </c>
      <c r="W4589" s="75"/>
      <c r="X4589" s="76"/>
    </row>
    <row r="4590" spans="1:24" s="77" customFormat="1" ht="31.5" x14ac:dyDescent="0.25">
      <c r="A4590" s="72" t="s">
        <v>307</v>
      </c>
      <c r="B4590" s="33" t="s">
        <v>333</v>
      </c>
      <c r="C4590" s="78" t="s">
        <v>143</v>
      </c>
      <c r="D4590" s="43" t="s">
        <v>144</v>
      </c>
      <c r="E4590" s="74"/>
      <c r="F4590" s="74"/>
      <c r="G4590" s="74"/>
      <c r="H4590" s="74"/>
      <c r="I4590" s="54"/>
      <c r="J4590" s="50"/>
      <c r="K4590" s="54"/>
      <c r="L4590" s="55"/>
      <c r="M4590" s="75"/>
      <c r="N4590" s="75"/>
      <c r="O4590" s="74"/>
      <c r="P4590" s="74"/>
      <c r="Q4590" s="57">
        <f t="shared" si="1608"/>
        <v>0</v>
      </c>
      <c r="R4590" s="74"/>
      <c r="S4590" s="53">
        <f t="shared" si="1609"/>
        <v>0</v>
      </c>
      <c r="T4590" s="58"/>
      <c r="U4590" s="58"/>
      <c r="V4590" s="53">
        <f t="shared" si="1610"/>
        <v>0</v>
      </c>
      <c r="W4590" s="75"/>
      <c r="X4590" s="76"/>
    </row>
    <row r="4591" spans="1:24" s="77" customFormat="1" ht="15.75" x14ac:dyDescent="0.25">
      <c r="A4591" s="72" t="s">
        <v>307</v>
      </c>
      <c r="B4591" s="33" t="s">
        <v>333</v>
      </c>
      <c r="C4591" s="78" t="s">
        <v>145</v>
      </c>
      <c r="D4591" s="43" t="s">
        <v>146</v>
      </c>
      <c r="E4591" s="74"/>
      <c r="F4591" s="74"/>
      <c r="G4591" s="74"/>
      <c r="H4591" s="74"/>
      <c r="I4591" s="54"/>
      <c r="J4591" s="50"/>
      <c r="K4591" s="54"/>
      <c r="L4591" s="55"/>
      <c r="M4591" s="75"/>
      <c r="N4591" s="75"/>
      <c r="O4591" s="74"/>
      <c r="P4591" s="74"/>
      <c r="Q4591" s="57">
        <f t="shared" si="1608"/>
        <v>0</v>
      </c>
      <c r="R4591" s="74"/>
      <c r="S4591" s="53">
        <f t="shared" si="1609"/>
        <v>0</v>
      </c>
      <c r="T4591" s="58"/>
      <c r="U4591" s="58"/>
      <c r="V4591" s="53">
        <f t="shared" si="1610"/>
        <v>0</v>
      </c>
      <c r="W4591" s="75"/>
      <c r="X4591" s="76"/>
    </row>
    <row r="4592" spans="1:24" s="77" customFormat="1" ht="15.75" x14ac:dyDescent="0.25">
      <c r="A4592" s="72" t="s">
        <v>307</v>
      </c>
      <c r="B4592" s="33" t="s">
        <v>333</v>
      </c>
      <c r="C4592" s="78" t="s">
        <v>147</v>
      </c>
      <c r="D4592" s="43" t="s">
        <v>148</v>
      </c>
      <c r="E4592" s="74"/>
      <c r="F4592" s="74"/>
      <c r="G4592" s="74"/>
      <c r="H4592" s="74"/>
      <c r="I4592" s="54"/>
      <c r="J4592" s="50"/>
      <c r="K4592" s="54"/>
      <c r="L4592" s="55"/>
      <c r="M4592" s="75"/>
      <c r="N4592" s="75"/>
      <c r="O4592" s="74"/>
      <c r="P4592" s="74"/>
      <c r="Q4592" s="57">
        <f t="shared" si="1608"/>
        <v>0</v>
      </c>
      <c r="R4592" s="74"/>
      <c r="S4592" s="53">
        <f t="shared" si="1609"/>
        <v>0</v>
      </c>
      <c r="T4592" s="58"/>
      <c r="U4592" s="58"/>
      <c r="V4592" s="53">
        <f t="shared" si="1610"/>
        <v>0</v>
      </c>
      <c r="W4592" s="75"/>
      <c r="X4592" s="76"/>
    </row>
    <row r="4593" spans="1:24" s="77" customFormat="1" ht="78.75" x14ac:dyDescent="0.25">
      <c r="A4593" s="72" t="s">
        <v>307</v>
      </c>
      <c r="B4593" s="33" t="s">
        <v>333</v>
      </c>
      <c r="C4593" s="78" t="s">
        <v>149</v>
      </c>
      <c r="D4593" s="43" t="s">
        <v>150</v>
      </c>
      <c r="E4593" s="74"/>
      <c r="F4593" s="74"/>
      <c r="G4593" s="74"/>
      <c r="H4593" s="74"/>
      <c r="I4593" s="54"/>
      <c r="J4593" s="50"/>
      <c r="K4593" s="54"/>
      <c r="L4593" s="55"/>
      <c r="M4593" s="75"/>
      <c r="N4593" s="75"/>
      <c r="O4593" s="74"/>
      <c r="P4593" s="74"/>
      <c r="Q4593" s="57">
        <f t="shared" si="1608"/>
        <v>0</v>
      </c>
      <c r="R4593" s="74"/>
      <c r="S4593" s="53">
        <f t="shared" si="1609"/>
        <v>0</v>
      </c>
      <c r="T4593" s="58"/>
      <c r="U4593" s="58"/>
      <c r="V4593" s="53">
        <f t="shared" si="1610"/>
        <v>0</v>
      </c>
      <c r="W4593" s="75"/>
      <c r="X4593" s="76"/>
    </row>
    <row r="4594" spans="1:24" s="77" customFormat="1" ht="31.5" x14ac:dyDescent="0.25">
      <c r="A4594" s="72" t="s">
        <v>307</v>
      </c>
      <c r="B4594" s="33" t="s">
        <v>333</v>
      </c>
      <c r="C4594" s="78" t="s">
        <v>130</v>
      </c>
      <c r="D4594" s="43" t="s">
        <v>151</v>
      </c>
      <c r="E4594" s="74">
        <v>866344</v>
      </c>
      <c r="F4594" s="53">
        <f t="shared" ref="F4594:F4602" si="1611">ROUND(E4594/12*7,2)</f>
        <v>505367.33</v>
      </c>
      <c r="G4594" s="99">
        <v>509614</v>
      </c>
      <c r="H4594" s="99">
        <v>505974</v>
      </c>
      <c r="I4594" s="119">
        <f t="shared" ref="I4594:I4602" si="1612">G4594-F4594</f>
        <v>4246.6699999999837</v>
      </c>
      <c r="J4594" s="55">
        <f t="shared" ref="J4594:J4602" si="1613">ROUND(I4594/F4594*100,2)</f>
        <v>0.84</v>
      </c>
      <c r="K4594" s="54"/>
      <c r="L4594" s="55"/>
      <c r="M4594" s="75"/>
      <c r="N4594" s="75"/>
      <c r="O4594" s="74">
        <v>862</v>
      </c>
      <c r="P4594" s="74">
        <v>862</v>
      </c>
      <c r="Q4594" s="57">
        <f t="shared" si="1608"/>
        <v>0</v>
      </c>
      <c r="R4594" s="75">
        <v>238</v>
      </c>
      <c r="S4594" s="53">
        <f t="shared" ref="S4594:S4602" si="1614">ROUND(R4594/12*7,0)</f>
        <v>139</v>
      </c>
      <c r="T4594" s="58">
        <v>140</v>
      </c>
      <c r="U4594" s="58">
        <v>139</v>
      </c>
      <c r="V4594" s="53">
        <f t="shared" si="1610"/>
        <v>1</v>
      </c>
      <c r="W4594" s="75"/>
      <c r="X4594" s="76"/>
    </row>
    <row r="4595" spans="1:24" s="77" customFormat="1" ht="47.25" x14ac:dyDescent="0.25">
      <c r="A4595" s="72" t="s">
        <v>307</v>
      </c>
      <c r="B4595" s="33" t="s">
        <v>333</v>
      </c>
      <c r="C4595" s="78" t="s">
        <v>174</v>
      </c>
      <c r="D4595" s="43" t="s">
        <v>175</v>
      </c>
      <c r="E4595" s="74">
        <v>922337</v>
      </c>
      <c r="F4595" s="53">
        <f t="shared" si="1611"/>
        <v>538029.92000000004</v>
      </c>
      <c r="G4595" s="99">
        <v>519064</v>
      </c>
      <c r="H4595" s="99">
        <v>519064</v>
      </c>
      <c r="I4595" s="119"/>
      <c r="J4595" s="55"/>
      <c r="K4595" s="54">
        <f t="shared" ref="K4594:K4602" si="1615">G4595-F4595</f>
        <v>-18965.920000000042</v>
      </c>
      <c r="L4595" s="55">
        <f t="shared" ref="L4594:L4602" si="1616">ROUND(K4595*100/-F4595,2)</f>
        <v>3.53</v>
      </c>
      <c r="M4595" s="75"/>
      <c r="N4595" s="75"/>
      <c r="O4595" s="74">
        <v>2372</v>
      </c>
      <c r="P4595" s="153">
        <v>2372</v>
      </c>
      <c r="Q4595" s="57">
        <f t="shared" si="1608"/>
        <v>0</v>
      </c>
      <c r="R4595" s="75">
        <v>231</v>
      </c>
      <c r="S4595" s="53">
        <f t="shared" si="1614"/>
        <v>135</v>
      </c>
      <c r="T4595" s="58">
        <v>130</v>
      </c>
      <c r="U4595" s="58">
        <v>130</v>
      </c>
      <c r="V4595" s="53">
        <f t="shared" si="1610"/>
        <v>0</v>
      </c>
      <c r="W4595" s="75"/>
      <c r="X4595" s="76"/>
    </row>
    <row r="4596" spans="1:24" s="77" customFormat="1" ht="31.5" x14ac:dyDescent="0.25">
      <c r="A4596" s="72" t="s">
        <v>307</v>
      </c>
      <c r="B4596" s="33" t="s">
        <v>333</v>
      </c>
      <c r="C4596" s="78" t="s">
        <v>129</v>
      </c>
      <c r="D4596" s="43" t="s">
        <v>152</v>
      </c>
      <c r="E4596" s="74">
        <v>139863</v>
      </c>
      <c r="F4596" s="53">
        <f t="shared" si="1611"/>
        <v>81586.75</v>
      </c>
      <c r="G4596" s="99">
        <v>67018</v>
      </c>
      <c r="H4596" s="99">
        <v>67018</v>
      </c>
      <c r="I4596" s="119"/>
      <c r="J4596" s="55"/>
      <c r="K4596" s="54">
        <f t="shared" si="1615"/>
        <v>-14568.75</v>
      </c>
      <c r="L4596" s="55">
        <f t="shared" si="1616"/>
        <v>17.86</v>
      </c>
      <c r="M4596" s="75"/>
      <c r="N4596" s="75"/>
      <c r="O4596" s="74">
        <v>234</v>
      </c>
      <c r="P4596" s="153">
        <v>234</v>
      </c>
      <c r="Q4596" s="57">
        <f t="shared" si="1608"/>
        <v>0</v>
      </c>
      <c r="R4596" s="75">
        <v>48</v>
      </c>
      <c r="S4596" s="53">
        <f t="shared" si="1614"/>
        <v>28</v>
      </c>
      <c r="T4596" s="58">
        <v>23</v>
      </c>
      <c r="U4596" s="58">
        <v>23</v>
      </c>
      <c r="V4596" s="53">
        <f t="shared" si="1610"/>
        <v>0</v>
      </c>
      <c r="W4596" s="75"/>
      <c r="X4596" s="76"/>
    </row>
    <row r="4597" spans="1:24" s="77" customFormat="1" ht="31.5" x14ac:dyDescent="0.25">
      <c r="A4597" s="72" t="s">
        <v>307</v>
      </c>
      <c r="B4597" s="33" t="s">
        <v>333</v>
      </c>
      <c r="C4597" s="78" t="s">
        <v>176</v>
      </c>
      <c r="D4597" s="43" t="s">
        <v>177</v>
      </c>
      <c r="E4597" s="74">
        <v>305688</v>
      </c>
      <c r="F4597" s="53">
        <f t="shared" si="1611"/>
        <v>178318</v>
      </c>
      <c r="G4597" s="99">
        <v>178571</v>
      </c>
      <c r="H4597" s="99">
        <v>175544</v>
      </c>
      <c r="I4597" s="119">
        <f t="shared" si="1612"/>
        <v>253</v>
      </c>
      <c r="J4597" s="55">
        <f t="shared" si="1613"/>
        <v>0.14000000000000001</v>
      </c>
      <c r="K4597" s="54"/>
      <c r="L4597" s="55"/>
      <c r="M4597" s="75"/>
      <c r="N4597" s="75"/>
      <c r="O4597" s="74">
        <v>2993</v>
      </c>
      <c r="P4597" s="153">
        <v>2993</v>
      </c>
      <c r="Q4597" s="57">
        <f t="shared" si="1608"/>
        <v>0</v>
      </c>
      <c r="R4597" s="75">
        <v>101</v>
      </c>
      <c r="S4597" s="53">
        <f t="shared" si="1614"/>
        <v>59</v>
      </c>
      <c r="T4597" s="58">
        <v>59</v>
      </c>
      <c r="U4597" s="58">
        <v>58</v>
      </c>
      <c r="V4597" s="53">
        <f t="shared" si="1610"/>
        <v>1</v>
      </c>
      <c r="W4597" s="75"/>
      <c r="X4597" s="76"/>
    </row>
    <row r="4598" spans="1:24" s="77" customFormat="1" ht="15.75" x14ac:dyDescent="0.25">
      <c r="A4598" s="72" t="s">
        <v>307</v>
      </c>
      <c r="B4598" s="33" t="s">
        <v>333</v>
      </c>
      <c r="C4598" s="78" t="s">
        <v>131</v>
      </c>
      <c r="D4598" s="43" t="s">
        <v>153</v>
      </c>
      <c r="E4598" s="74">
        <v>803456</v>
      </c>
      <c r="F4598" s="53">
        <f t="shared" si="1611"/>
        <v>468682.67</v>
      </c>
      <c r="G4598" s="99">
        <v>520758</v>
      </c>
      <c r="H4598" s="99">
        <v>483561</v>
      </c>
      <c r="I4598" s="119">
        <f t="shared" si="1612"/>
        <v>52075.330000000016</v>
      </c>
      <c r="J4598" s="55">
        <f t="shared" si="1613"/>
        <v>11.11</v>
      </c>
      <c r="K4598" s="54"/>
      <c r="L4598" s="55"/>
      <c r="M4598" s="75"/>
      <c r="N4598" s="75"/>
      <c r="O4598" s="74">
        <v>1699</v>
      </c>
      <c r="P4598" s="153">
        <v>1559</v>
      </c>
      <c r="Q4598" s="57">
        <f t="shared" si="1608"/>
        <v>140</v>
      </c>
      <c r="R4598" s="75">
        <v>216</v>
      </c>
      <c r="S4598" s="53">
        <f t="shared" si="1614"/>
        <v>126</v>
      </c>
      <c r="T4598" s="58">
        <v>140</v>
      </c>
      <c r="U4598" s="58">
        <v>130</v>
      </c>
      <c r="V4598" s="53">
        <f t="shared" si="1610"/>
        <v>10</v>
      </c>
      <c r="W4598" s="75"/>
      <c r="X4598" s="76"/>
    </row>
    <row r="4599" spans="1:24" s="77" customFormat="1" ht="31.5" x14ac:dyDescent="0.25">
      <c r="A4599" s="72" t="s">
        <v>307</v>
      </c>
      <c r="B4599" s="33" t="s">
        <v>333</v>
      </c>
      <c r="C4599" s="78" t="s">
        <v>178</v>
      </c>
      <c r="D4599" s="43" t="s">
        <v>179</v>
      </c>
      <c r="E4599" s="74">
        <v>1048582</v>
      </c>
      <c r="F4599" s="53">
        <f t="shared" si="1611"/>
        <v>611672.82999999996</v>
      </c>
      <c r="G4599" s="99">
        <v>643202</v>
      </c>
      <c r="H4599" s="99">
        <v>594556</v>
      </c>
      <c r="I4599" s="119">
        <f t="shared" si="1612"/>
        <v>31529.170000000042</v>
      </c>
      <c r="J4599" s="55">
        <f t="shared" si="1613"/>
        <v>5.15</v>
      </c>
      <c r="K4599" s="54"/>
      <c r="L4599" s="55"/>
      <c r="M4599" s="75"/>
      <c r="N4599" s="75"/>
      <c r="O4599" s="74">
        <v>3019</v>
      </c>
      <c r="P4599" s="153">
        <v>2889</v>
      </c>
      <c r="Q4599" s="57">
        <f t="shared" si="1608"/>
        <v>130</v>
      </c>
      <c r="R4599" s="75">
        <v>194</v>
      </c>
      <c r="S4599" s="53">
        <f t="shared" si="1614"/>
        <v>113</v>
      </c>
      <c r="T4599" s="58">
        <v>119</v>
      </c>
      <c r="U4599" s="58">
        <v>110</v>
      </c>
      <c r="V4599" s="53">
        <f t="shared" si="1610"/>
        <v>9</v>
      </c>
      <c r="W4599" s="75"/>
      <c r="X4599" s="76"/>
    </row>
    <row r="4600" spans="1:24" s="77" customFormat="1" ht="31.5" x14ac:dyDescent="0.25">
      <c r="A4600" s="72" t="s">
        <v>307</v>
      </c>
      <c r="B4600" s="33" t="s">
        <v>333</v>
      </c>
      <c r="C4600" s="78" t="s">
        <v>132</v>
      </c>
      <c r="D4600" s="43" t="s">
        <v>154</v>
      </c>
      <c r="E4600" s="74">
        <v>20895</v>
      </c>
      <c r="F4600" s="53">
        <f t="shared" si="1611"/>
        <v>12188.75</v>
      </c>
      <c r="G4600" s="99">
        <v>14925</v>
      </c>
      <c r="H4600" s="99">
        <v>11940</v>
      </c>
      <c r="I4600" s="119">
        <f t="shared" si="1612"/>
        <v>2736.25</v>
      </c>
      <c r="J4600" s="55">
        <f t="shared" si="1613"/>
        <v>22.45</v>
      </c>
      <c r="K4600" s="54"/>
      <c r="L4600" s="55"/>
      <c r="M4600" s="75"/>
      <c r="N4600" s="75"/>
      <c r="O4600" s="74">
        <v>0</v>
      </c>
      <c r="P4600" s="153">
        <v>0</v>
      </c>
      <c r="Q4600" s="57">
        <f t="shared" si="1608"/>
        <v>0</v>
      </c>
      <c r="R4600" s="75">
        <v>7</v>
      </c>
      <c r="S4600" s="53">
        <f t="shared" si="1614"/>
        <v>4</v>
      </c>
      <c r="T4600" s="58">
        <v>5</v>
      </c>
      <c r="U4600" s="58">
        <v>4</v>
      </c>
      <c r="V4600" s="53">
        <f t="shared" si="1610"/>
        <v>1</v>
      </c>
      <c r="W4600" s="75"/>
      <c r="X4600" s="76"/>
    </row>
    <row r="4601" spans="1:24" s="77" customFormat="1" ht="15.75" x14ac:dyDescent="0.25">
      <c r="A4601" s="72" t="s">
        <v>307</v>
      </c>
      <c r="B4601" s="33" t="s">
        <v>333</v>
      </c>
      <c r="C4601" s="78" t="s">
        <v>133</v>
      </c>
      <c r="D4601" s="43" t="s">
        <v>155</v>
      </c>
      <c r="E4601" s="74">
        <v>30404</v>
      </c>
      <c r="F4601" s="53">
        <f t="shared" si="1611"/>
        <v>17735.669999999998</v>
      </c>
      <c r="G4601" s="99">
        <v>18243</v>
      </c>
      <c r="H4601" s="99">
        <v>12162</v>
      </c>
      <c r="I4601" s="119">
        <f t="shared" si="1612"/>
        <v>507.33000000000175</v>
      </c>
      <c r="J4601" s="55">
        <f t="shared" si="1613"/>
        <v>2.86</v>
      </c>
      <c r="K4601" s="54"/>
      <c r="L4601" s="55"/>
      <c r="M4601" s="75"/>
      <c r="N4601" s="75"/>
      <c r="O4601" s="74">
        <v>184</v>
      </c>
      <c r="P4601" s="153">
        <v>184</v>
      </c>
      <c r="Q4601" s="57">
        <f t="shared" si="1608"/>
        <v>0</v>
      </c>
      <c r="R4601" s="75">
        <v>5</v>
      </c>
      <c r="S4601" s="53">
        <f t="shared" si="1614"/>
        <v>3</v>
      </c>
      <c r="T4601" s="58">
        <v>3</v>
      </c>
      <c r="U4601" s="58">
        <v>2</v>
      </c>
      <c r="V4601" s="53">
        <f t="shared" si="1610"/>
        <v>1</v>
      </c>
      <c r="W4601" s="75"/>
      <c r="X4601" s="76"/>
    </row>
    <row r="4602" spans="1:24" s="77" customFormat="1" ht="15.75" x14ac:dyDescent="0.25">
      <c r="A4602" s="72" t="s">
        <v>307</v>
      </c>
      <c r="B4602" s="33" t="s">
        <v>333</v>
      </c>
      <c r="C4602" s="78" t="s">
        <v>135</v>
      </c>
      <c r="D4602" s="43" t="s">
        <v>156</v>
      </c>
      <c r="E4602" s="74">
        <v>718911</v>
      </c>
      <c r="F4602" s="53">
        <f t="shared" si="1611"/>
        <v>419364.75</v>
      </c>
      <c r="G4602" s="99">
        <v>431347</v>
      </c>
      <c r="H4602" s="99">
        <v>412176</v>
      </c>
      <c r="I4602" s="119">
        <f t="shared" si="1612"/>
        <v>11982.25</v>
      </c>
      <c r="J4602" s="55">
        <f t="shared" si="1613"/>
        <v>2.86</v>
      </c>
      <c r="K4602" s="54"/>
      <c r="L4602" s="55"/>
      <c r="M4602" s="75"/>
      <c r="N4602" s="75"/>
      <c r="O4602" s="74">
        <v>1479</v>
      </c>
      <c r="P4602" s="153">
        <v>1479</v>
      </c>
      <c r="Q4602" s="57">
        <f t="shared" si="1608"/>
        <v>0</v>
      </c>
      <c r="R4602" s="75">
        <v>150</v>
      </c>
      <c r="S4602" s="53">
        <f t="shared" si="1614"/>
        <v>88</v>
      </c>
      <c r="T4602" s="58">
        <v>90</v>
      </c>
      <c r="U4602" s="58">
        <v>86</v>
      </c>
      <c r="V4602" s="53">
        <f t="shared" si="1610"/>
        <v>4</v>
      </c>
      <c r="W4602" s="75"/>
      <c r="X4602" s="76"/>
    </row>
    <row r="4603" spans="1:24" s="77" customFormat="1" ht="31.5" x14ac:dyDescent="0.25">
      <c r="A4603" s="72" t="s">
        <v>307</v>
      </c>
      <c r="B4603" s="33" t="s">
        <v>333</v>
      </c>
      <c r="C4603" s="78" t="s">
        <v>136</v>
      </c>
      <c r="D4603" s="43" t="s">
        <v>157</v>
      </c>
      <c r="E4603" s="74"/>
      <c r="F4603" s="74"/>
      <c r="G4603" s="74"/>
      <c r="H4603" s="74"/>
      <c r="I4603" s="54"/>
      <c r="J4603" s="50"/>
      <c r="K4603" s="54"/>
      <c r="L4603" s="55"/>
      <c r="M4603" s="75"/>
      <c r="N4603" s="75"/>
      <c r="O4603" s="74"/>
      <c r="P4603" s="153"/>
      <c r="Q4603" s="57">
        <f t="shared" si="1608"/>
        <v>0</v>
      </c>
      <c r="R4603" s="74"/>
      <c r="S4603" s="53">
        <f>ROUND(R4603/12*3,0)</f>
        <v>0</v>
      </c>
      <c r="T4603" s="58"/>
      <c r="U4603" s="58"/>
      <c r="V4603" s="53">
        <f t="shared" si="1610"/>
        <v>0</v>
      </c>
      <c r="W4603" s="75"/>
      <c r="X4603" s="76"/>
    </row>
    <row r="4604" spans="1:24" s="77" customFormat="1" ht="47.25" x14ac:dyDescent="0.25">
      <c r="A4604" s="72" t="s">
        <v>307</v>
      </c>
      <c r="B4604" s="33" t="s">
        <v>333</v>
      </c>
      <c r="C4604" s="78" t="s">
        <v>134</v>
      </c>
      <c r="D4604" s="43" t="s">
        <v>158</v>
      </c>
      <c r="E4604" s="74">
        <v>3778182</v>
      </c>
      <c r="F4604" s="53">
        <f>ROUND(E4604/12*7,2)</f>
        <v>2203939.5</v>
      </c>
      <c r="G4604" s="99">
        <v>2379311</v>
      </c>
      <c r="H4604" s="99">
        <v>2190607</v>
      </c>
      <c r="I4604" s="119">
        <f>G4604-F4604</f>
        <v>175371.5</v>
      </c>
      <c r="J4604" s="55">
        <f>ROUND(I4604/F4604*100,2)</f>
        <v>7.96</v>
      </c>
      <c r="K4604" s="54"/>
      <c r="L4604" s="55"/>
      <c r="M4604" s="75"/>
      <c r="N4604" s="75"/>
      <c r="O4604" s="74">
        <v>21578</v>
      </c>
      <c r="P4604" s="74">
        <v>19735</v>
      </c>
      <c r="Q4604" s="57">
        <f t="shared" si="1608"/>
        <v>1843</v>
      </c>
      <c r="R4604" s="75">
        <v>921</v>
      </c>
      <c r="S4604" s="53">
        <f>ROUND(R4604/12*7,0)</f>
        <v>537</v>
      </c>
      <c r="T4604" s="58">
        <v>580</v>
      </c>
      <c r="U4604" s="58">
        <v>534</v>
      </c>
      <c r="V4604" s="53">
        <f t="shared" si="1610"/>
        <v>46</v>
      </c>
      <c r="W4604" s="75"/>
      <c r="X4604" s="76"/>
    </row>
    <row r="4605" spans="1:24" s="77" customFormat="1" ht="15.75" x14ac:dyDescent="0.25">
      <c r="A4605" s="72" t="s">
        <v>307</v>
      </c>
      <c r="B4605" s="33" t="s">
        <v>333</v>
      </c>
      <c r="C4605" s="78" t="s">
        <v>138</v>
      </c>
      <c r="D4605" s="43" t="s">
        <v>159</v>
      </c>
      <c r="E4605" s="74"/>
      <c r="F4605" s="74"/>
      <c r="G4605" s="74"/>
      <c r="H4605" s="74"/>
      <c r="I4605" s="54"/>
      <c r="J4605" s="50"/>
      <c r="K4605" s="54"/>
      <c r="L4605" s="55"/>
      <c r="M4605" s="75"/>
      <c r="N4605" s="75"/>
      <c r="O4605" s="74"/>
      <c r="P4605" s="74"/>
      <c r="Q4605" s="57">
        <f t="shared" si="1608"/>
        <v>0</v>
      </c>
      <c r="R4605" s="74"/>
      <c r="S4605" s="53">
        <f t="shared" ref="S4605:S4617" si="1617">ROUND(R4605/12*3,0)</f>
        <v>0</v>
      </c>
      <c r="T4605" s="58"/>
      <c r="U4605" s="58"/>
      <c r="V4605" s="53">
        <f t="shared" si="1610"/>
        <v>0</v>
      </c>
      <c r="W4605" s="75"/>
      <c r="X4605" s="76"/>
    </row>
    <row r="4606" spans="1:24" s="77" customFormat="1" ht="15.75" x14ac:dyDescent="0.25">
      <c r="A4606" s="72" t="s">
        <v>307</v>
      </c>
      <c r="B4606" s="33" t="s">
        <v>333</v>
      </c>
      <c r="C4606" s="78" t="s">
        <v>180</v>
      </c>
      <c r="D4606" s="43" t="s">
        <v>181</v>
      </c>
      <c r="E4606" s="74"/>
      <c r="F4606" s="74"/>
      <c r="G4606" s="74"/>
      <c r="H4606" s="74"/>
      <c r="I4606" s="54"/>
      <c r="J4606" s="50"/>
      <c r="K4606" s="54"/>
      <c r="L4606" s="55"/>
      <c r="M4606" s="75"/>
      <c r="N4606" s="75"/>
      <c r="O4606" s="74"/>
      <c r="P4606" s="74"/>
      <c r="Q4606" s="57">
        <f t="shared" si="1608"/>
        <v>0</v>
      </c>
      <c r="R4606" s="74"/>
      <c r="S4606" s="53">
        <f t="shared" si="1617"/>
        <v>0</v>
      </c>
      <c r="T4606" s="58"/>
      <c r="U4606" s="58"/>
      <c r="V4606" s="53">
        <f t="shared" si="1610"/>
        <v>0</v>
      </c>
      <c r="W4606" s="75"/>
      <c r="X4606" s="76"/>
    </row>
    <row r="4607" spans="1:24" s="77" customFormat="1" ht="31.5" x14ac:dyDescent="0.25">
      <c r="A4607" s="72" t="s">
        <v>307</v>
      </c>
      <c r="B4607" s="33" t="s">
        <v>333</v>
      </c>
      <c r="C4607" s="78" t="s">
        <v>137</v>
      </c>
      <c r="D4607" s="43" t="s">
        <v>160</v>
      </c>
      <c r="E4607" s="74"/>
      <c r="F4607" s="74"/>
      <c r="G4607" s="74"/>
      <c r="H4607" s="74"/>
      <c r="I4607" s="54"/>
      <c r="J4607" s="50"/>
      <c r="K4607" s="54"/>
      <c r="L4607" s="55"/>
      <c r="M4607" s="75"/>
      <c r="N4607" s="75"/>
      <c r="O4607" s="74"/>
      <c r="P4607" s="74"/>
      <c r="Q4607" s="57">
        <f t="shared" si="1608"/>
        <v>0</v>
      </c>
      <c r="R4607" s="74"/>
      <c r="S4607" s="53">
        <f t="shared" si="1617"/>
        <v>0</v>
      </c>
      <c r="T4607" s="58"/>
      <c r="U4607" s="58"/>
      <c r="V4607" s="53">
        <f t="shared" si="1610"/>
        <v>0</v>
      </c>
      <c r="W4607" s="75"/>
      <c r="X4607" s="76"/>
    </row>
    <row r="4608" spans="1:24" s="77" customFormat="1" ht="15.75" x14ac:dyDescent="0.25">
      <c r="A4608" s="72" t="s">
        <v>307</v>
      </c>
      <c r="B4608" s="33" t="s">
        <v>333</v>
      </c>
      <c r="C4608" s="78" t="s">
        <v>127</v>
      </c>
      <c r="D4608" s="43" t="s">
        <v>161</v>
      </c>
      <c r="E4608" s="74"/>
      <c r="F4608" s="74"/>
      <c r="G4608" s="74"/>
      <c r="H4608" s="74"/>
      <c r="I4608" s="54"/>
      <c r="J4608" s="50"/>
      <c r="K4608" s="54"/>
      <c r="L4608" s="55"/>
      <c r="M4608" s="75"/>
      <c r="N4608" s="75"/>
      <c r="O4608" s="74"/>
      <c r="P4608" s="74"/>
      <c r="Q4608" s="57">
        <f t="shared" si="1608"/>
        <v>0</v>
      </c>
      <c r="R4608" s="74"/>
      <c r="S4608" s="53">
        <f t="shared" si="1617"/>
        <v>0</v>
      </c>
      <c r="T4608" s="58"/>
      <c r="U4608" s="58"/>
      <c r="V4608" s="53">
        <f t="shared" si="1610"/>
        <v>0</v>
      </c>
      <c r="W4608" s="75"/>
      <c r="X4608" s="76"/>
    </row>
    <row r="4609" spans="1:24" s="77" customFormat="1" ht="31.5" x14ac:dyDescent="0.25">
      <c r="A4609" s="72" t="s">
        <v>307</v>
      </c>
      <c r="B4609" s="33" t="s">
        <v>333</v>
      </c>
      <c r="C4609" s="78" t="s">
        <v>126</v>
      </c>
      <c r="D4609" s="43" t="s">
        <v>162</v>
      </c>
      <c r="E4609" s="74"/>
      <c r="F4609" s="74"/>
      <c r="G4609" s="74"/>
      <c r="H4609" s="74"/>
      <c r="I4609" s="54"/>
      <c r="J4609" s="50"/>
      <c r="K4609" s="54"/>
      <c r="L4609" s="55"/>
      <c r="M4609" s="75"/>
      <c r="N4609" s="75"/>
      <c r="O4609" s="74"/>
      <c r="P4609" s="74"/>
      <c r="Q4609" s="57">
        <f t="shared" si="1608"/>
        <v>0</v>
      </c>
      <c r="R4609" s="74"/>
      <c r="S4609" s="53">
        <f t="shared" si="1617"/>
        <v>0</v>
      </c>
      <c r="T4609" s="58"/>
      <c r="U4609" s="58"/>
      <c r="V4609" s="53">
        <f t="shared" si="1610"/>
        <v>0</v>
      </c>
      <c r="W4609" s="75"/>
      <c r="X4609" s="76"/>
    </row>
    <row r="4610" spans="1:24" s="77" customFormat="1" ht="15.75" x14ac:dyDescent="0.25">
      <c r="A4610" s="72" t="s">
        <v>307</v>
      </c>
      <c r="B4610" s="33" t="s">
        <v>333</v>
      </c>
      <c r="C4610" s="78" t="s">
        <v>122</v>
      </c>
      <c r="D4610" s="43" t="s">
        <v>163</v>
      </c>
      <c r="E4610" s="74"/>
      <c r="F4610" s="74"/>
      <c r="G4610" s="74"/>
      <c r="H4610" s="74"/>
      <c r="I4610" s="54"/>
      <c r="J4610" s="50"/>
      <c r="K4610" s="54"/>
      <c r="L4610" s="55"/>
      <c r="M4610" s="75"/>
      <c r="N4610" s="75"/>
      <c r="O4610" s="74"/>
      <c r="P4610" s="74"/>
      <c r="Q4610" s="57">
        <f t="shared" si="1608"/>
        <v>0</v>
      </c>
      <c r="R4610" s="74"/>
      <c r="S4610" s="53">
        <f t="shared" si="1617"/>
        <v>0</v>
      </c>
      <c r="T4610" s="58"/>
      <c r="U4610" s="58"/>
      <c r="V4610" s="53">
        <f t="shared" si="1610"/>
        <v>0</v>
      </c>
      <c r="W4610" s="75"/>
      <c r="X4610" s="76"/>
    </row>
    <row r="4611" spans="1:24" s="77" customFormat="1" ht="15.75" x14ac:dyDescent="0.25">
      <c r="A4611" s="72" t="s">
        <v>307</v>
      </c>
      <c r="B4611" s="33" t="s">
        <v>333</v>
      </c>
      <c r="C4611" s="78" t="s">
        <v>123</v>
      </c>
      <c r="D4611" s="43" t="s">
        <v>164</v>
      </c>
      <c r="E4611" s="74"/>
      <c r="F4611" s="74"/>
      <c r="G4611" s="74"/>
      <c r="H4611" s="74"/>
      <c r="I4611" s="54"/>
      <c r="J4611" s="50"/>
      <c r="K4611" s="54"/>
      <c r="L4611" s="55"/>
      <c r="M4611" s="75"/>
      <c r="N4611" s="75"/>
      <c r="O4611" s="74"/>
      <c r="P4611" s="74"/>
      <c r="Q4611" s="57">
        <f t="shared" si="1608"/>
        <v>0</v>
      </c>
      <c r="R4611" s="74"/>
      <c r="S4611" s="53">
        <f t="shared" si="1617"/>
        <v>0</v>
      </c>
      <c r="T4611" s="58"/>
      <c r="U4611" s="58"/>
      <c r="V4611" s="53">
        <f t="shared" si="1610"/>
        <v>0</v>
      </c>
      <c r="W4611" s="75"/>
      <c r="X4611" s="76"/>
    </row>
    <row r="4612" spans="1:24" s="77" customFormat="1" ht="15.75" x14ac:dyDescent="0.25">
      <c r="A4612" s="72" t="s">
        <v>307</v>
      </c>
      <c r="B4612" s="33" t="s">
        <v>333</v>
      </c>
      <c r="C4612" s="78" t="s">
        <v>182</v>
      </c>
      <c r="D4612" s="43" t="s">
        <v>183</v>
      </c>
      <c r="E4612" s="74"/>
      <c r="F4612" s="74"/>
      <c r="G4612" s="74"/>
      <c r="H4612" s="74"/>
      <c r="I4612" s="54"/>
      <c r="J4612" s="50"/>
      <c r="K4612" s="54"/>
      <c r="L4612" s="55"/>
      <c r="M4612" s="75"/>
      <c r="N4612" s="75"/>
      <c r="O4612" s="74"/>
      <c r="P4612" s="74"/>
      <c r="Q4612" s="57">
        <f t="shared" si="1608"/>
        <v>0</v>
      </c>
      <c r="R4612" s="74"/>
      <c r="S4612" s="53">
        <f t="shared" si="1617"/>
        <v>0</v>
      </c>
      <c r="T4612" s="58"/>
      <c r="U4612" s="58"/>
      <c r="V4612" s="53">
        <f t="shared" si="1610"/>
        <v>0</v>
      </c>
      <c r="W4612" s="75"/>
      <c r="X4612" s="76"/>
    </row>
    <row r="4613" spans="1:24" s="77" customFormat="1" ht="15.75" x14ac:dyDescent="0.25">
      <c r="A4613" s="72" t="s">
        <v>307</v>
      </c>
      <c r="B4613" s="33" t="s">
        <v>333</v>
      </c>
      <c r="C4613" s="78" t="s">
        <v>184</v>
      </c>
      <c r="D4613" s="43" t="s">
        <v>185</v>
      </c>
      <c r="E4613" s="74"/>
      <c r="F4613" s="74"/>
      <c r="G4613" s="74"/>
      <c r="H4613" s="74"/>
      <c r="I4613" s="54"/>
      <c r="J4613" s="50"/>
      <c r="K4613" s="54"/>
      <c r="L4613" s="55"/>
      <c r="M4613" s="75"/>
      <c r="N4613" s="75"/>
      <c r="O4613" s="74"/>
      <c r="P4613" s="74"/>
      <c r="Q4613" s="57">
        <f t="shared" si="1608"/>
        <v>0</v>
      </c>
      <c r="R4613" s="74"/>
      <c r="S4613" s="53">
        <f t="shared" si="1617"/>
        <v>0</v>
      </c>
      <c r="T4613" s="58"/>
      <c r="U4613" s="58"/>
      <c r="V4613" s="53">
        <f t="shared" si="1610"/>
        <v>0</v>
      </c>
      <c r="W4613" s="75"/>
      <c r="X4613" s="76"/>
    </row>
    <row r="4614" spans="1:24" s="77" customFormat="1" ht="15.75" x14ac:dyDescent="0.25">
      <c r="A4614" s="72" t="s">
        <v>307</v>
      </c>
      <c r="B4614" s="33" t="s">
        <v>333</v>
      </c>
      <c r="C4614" s="78" t="s">
        <v>186</v>
      </c>
      <c r="D4614" s="43" t="s">
        <v>187</v>
      </c>
      <c r="E4614" s="74"/>
      <c r="F4614" s="74"/>
      <c r="G4614" s="74"/>
      <c r="H4614" s="74"/>
      <c r="I4614" s="54"/>
      <c r="J4614" s="50"/>
      <c r="K4614" s="54"/>
      <c r="L4614" s="55"/>
      <c r="M4614" s="75"/>
      <c r="N4614" s="75"/>
      <c r="O4614" s="74"/>
      <c r="P4614" s="74"/>
      <c r="Q4614" s="57">
        <f t="shared" si="1608"/>
        <v>0</v>
      </c>
      <c r="R4614" s="74"/>
      <c r="S4614" s="53">
        <f t="shared" si="1617"/>
        <v>0</v>
      </c>
      <c r="T4614" s="58"/>
      <c r="U4614" s="58"/>
      <c r="V4614" s="53">
        <f t="shared" si="1610"/>
        <v>0</v>
      </c>
      <c r="W4614" s="75"/>
      <c r="X4614" s="76"/>
    </row>
    <row r="4615" spans="1:24" s="77" customFormat="1" ht="31.5" x14ac:dyDescent="0.25">
      <c r="A4615" s="72" t="s">
        <v>307</v>
      </c>
      <c r="B4615" s="33" t="s">
        <v>333</v>
      </c>
      <c r="C4615" s="78" t="s">
        <v>188</v>
      </c>
      <c r="D4615" s="43" t="s">
        <v>189</v>
      </c>
      <c r="E4615" s="74"/>
      <c r="F4615" s="74"/>
      <c r="G4615" s="74"/>
      <c r="H4615" s="74"/>
      <c r="I4615" s="54"/>
      <c r="J4615" s="50"/>
      <c r="K4615" s="54"/>
      <c r="L4615" s="55"/>
      <c r="M4615" s="75"/>
      <c r="N4615" s="75"/>
      <c r="O4615" s="74"/>
      <c r="P4615" s="74"/>
      <c r="Q4615" s="57">
        <f t="shared" si="1608"/>
        <v>0</v>
      </c>
      <c r="R4615" s="74"/>
      <c r="S4615" s="53">
        <f t="shared" si="1617"/>
        <v>0</v>
      </c>
      <c r="T4615" s="58"/>
      <c r="U4615" s="58"/>
      <c r="V4615" s="53">
        <f t="shared" si="1610"/>
        <v>0</v>
      </c>
      <c r="W4615" s="75"/>
      <c r="X4615" s="76"/>
    </row>
    <row r="4616" spans="1:24" s="77" customFormat="1" ht="15.75" x14ac:dyDescent="0.25">
      <c r="A4616" s="72" t="s">
        <v>307</v>
      </c>
      <c r="B4616" s="33" t="s">
        <v>333</v>
      </c>
      <c r="C4616" s="78" t="s">
        <v>124</v>
      </c>
      <c r="D4616" s="43" t="s">
        <v>165</v>
      </c>
      <c r="E4616" s="74"/>
      <c r="F4616" s="74"/>
      <c r="G4616" s="74"/>
      <c r="H4616" s="74"/>
      <c r="I4616" s="54"/>
      <c r="J4616" s="50"/>
      <c r="K4616" s="54"/>
      <c r="L4616" s="55"/>
      <c r="M4616" s="75"/>
      <c r="N4616" s="75"/>
      <c r="O4616" s="74"/>
      <c r="P4616" s="74"/>
      <c r="Q4616" s="57">
        <f t="shared" si="1608"/>
        <v>0</v>
      </c>
      <c r="R4616" s="74"/>
      <c r="S4616" s="53">
        <f t="shared" si="1617"/>
        <v>0</v>
      </c>
      <c r="T4616" s="58"/>
      <c r="U4616" s="58"/>
      <c r="V4616" s="53">
        <f t="shared" si="1610"/>
        <v>0</v>
      </c>
      <c r="W4616" s="75"/>
      <c r="X4616" s="76"/>
    </row>
    <row r="4617" spans="1:24" s="77" customFormat="1" ht="15.75" x14ac:dyDescent="0.25">
      <c r="A4617" s="72" t="s">
        <v>307</v>
      </c>
      <c r="B4617" s="33" t="s">
        <v>333</v>
      </c>
      <c r="C4617" s="78" t="s">
        <v>125</v>
      </c>
      <c r="D4617" s="43" t="s">
        <v>166</v>
      </c>
      <c r="E4617" s="74"/>
      <c r="F4617" s="74"/>
      <c r="G4617" s="74"/>
      <c r="H4617" s="74"/>
      <c r="I4617" s="54"/>
      <c r="J4617" s="50"/>
      <c r="K4617" s="54"/>
      <c r="L4617" s="55"/>
      <c r="M4617" s="75"/>
      <c r="N4617" s="75"/>
      <c r="O4617" s="74"/>
      <c r="P4617" s="74"/>
      <c r="Q4617" s="57">
        <f t="shared" si="1608"/>
        <v>0</v>
      </c>
      <c r="R4617" s="74"/>
      <c r="S4617" s="53">
        <f t="shared" si="1617"/>
        <v>0</v>
      </c>
      <c r="T4617" s="58"/>
      <c r="U4617" s="58"/>
      <c r="V4617" s="53">
        <f t="shared" si="1610"/>
        <v>0</v>
      </c>
      <c r="W4617" s="75"/>
      <c r="X4617" s="76"/>
    </row>
    <row r="4618" spans="1:24" s="77" customFormat="1" ht="63" x14ac:dyDescent="0.25">
      <c r="A4618" s="72" t="s">
        <v>307</v>
      </c>
      <c r="B4618" s="33" t="s">
        <v>333</v>
      </c>
      <c r="C4618" s="78" t="s">
        <v>400</v>
      </c>
      <c r="D4618" s="43" t="s">
        <v>401</v>
      </c>
      <c r="E4618" s="74">
        <v>273061</v>
      </c>
      <c r="F4618" s="53">
        <f>ROUND(E4618/12*7,2)</f>
        <v>159285.57999999999</v>
      </c>
      <c r="G4618" s="99">
        <v>187242</v>
      </c>
      <c r="H4618" s="99">
        <v>156034</v>
      </c>
      <c r="I4618" s="119">
        <f>G4618-F4618</f>
        <v>27956.420000000013</v>
      </c>
      <c r="J4618" s="55">
        <f>ROUND(I4618/F4618*100,2)</f>
        <v>17.55</v>
      </c>
      <c r="K4618" s="54"/>
      <c r="L4618" s="55"/>
      <c r="M4618" s="75"/>
      <c r="N4618" s="75"/>
      <c r="O4618" s="74">
        <v>1906</v>
      </c>
      <c r="P4618" s="74">
        <v>1890</v>
      </c>
      <c r="Q4618" s="57">
        <f t="shared" si="1608"/>
        <v>16</v>
      </c>
      <c r="R4618" s="75">
        <v>35</v>
      </c>
      <c r="S4618" s="53">
        <f>ROUND(R4618/12*7,0)</f>
        <v>20</v>
      </c>
      <c r="T4618" s="58">
        <v>24</v>
      </c>
      <c r="U4618" s="58">
        <v>20</v>
      </c>
      <c r="V4618" s="53">
        <f t="shared" si="1610"/>
        <v>4</v>
      </c>
      <c r="W4618" s="75"/>
      <c r="X4618" s="76"/>
    </row>
    <row r="4619" spans="1:24" s="77" customFormat="1" ht="47.25" x14ac:dyDescent="0.25">
      <c r="A4619" s="72" t="s">
        <v>307</v>
      </c>
      <c r="B4619" s="33" t="s">
        <v>333</v>
      </c>
      <c r="C4619" s="78" t="s">
        <v>34</v>
      </c>
      <c r="D4619" s="43" t="s">
        <v>167</v>
      </c>
      <c r="E4619" s="74"/>
      <c r="F4619" s="74"/>
      <c r="G4619" s="74"/>
      <c r="H4619" s="74"/>
      <c r="I4619" s="54"/>
      <c r="J4619" s="50"/>
      <c r="K4619" s="54"/>
      <c r="L4619" s="55"/>
      <c r="M4619" s="75"/>
      <c r="N4619" s="75"/>
      <c r="O4619" s="74"/>
      <c r="P4619" s="74"/>
      <c r="Q4619" s="57">
        <f t="shared" ref="Q4619:Q4641" si="1618">O4619-P4619</f>
        <v>0</v>
      </c>
      <c r="R4619" s="74"/>
      <c r="S4619" s="53">
        <f t="shared" ref="S4619:S4631" si="1619">ROUND(R4619/12*3,0)</f>
        <v>0</v>
      </c>
      <c r="T4619" s="58"/>
      <c r="U4619" s="58"/>
      <c r="V4619" s="53">
        <f t="shared" ref="V4619:V4641" si="1620">T4619-U4619</f>
        <v>0</v>
      </c>
      <c r="W4619" s="75"/>
      <c r="X4619" s="76"/>
    </row>
    <row r="4620" spans="1:24" s="77" customFormat="1" ht="15.75" x14ac:dyDescent="0.25">
      <c r="A4620" s="72" t="s">
        <v>307</v>
      </c>
      <c r="B4620" s="33" t="s">
        <v>333</v>
      </c>
      <c r="C4620" s="78" t="s">
        <v>35</v>
      </c>
      <c r="D4620" s="43" t="s">
        <v>168</v>
      </c>
      <c r="E4620" s="74"/>
      <c r="F4620" s="74"/>
      <c r="G4620" s="74"/>
      <c r="H4620" s="74"/>
      <c r="I4620" s="54"/>
      <c r="J4620" s="50"/>
      <c r="K4620" s="54"/>
      <c r="L4620" s="55"/>
      <c r="M4620" s="75"/>
      <c r="N4620" s="75"/>
      <c r="O4620" s="74"/>
      <c r="P4620" s="74"/>
      <c r="Q4620" s="57">
        <f t="shared" si="1618"/>
        <v>0</v>
      </c>
      <c r="R4620" s="74"/>
      <c r="S4620" s="53">
        <f t="shared" si="1619"/>
        <v>0</v>
      </c>
      <c r="T4620" s="58"/>
      <c r="U4620" s="58"/>
      <c r="V4620" s="53">
        <f t="shared" si="1620"/>
        <v>0</v>
      </c>
      <c r="W4620" s="75"/>
      <c r="X4620" s="76"/>
    </row>
    <row r="4621" spans="1:24" s="77" customFormat="1" ht="31.5" x14ac:dyDescent="0.25">
      <c r="A4621" s="72" t="s">
        <v>307</v>
      </c>
      <c r="B4621" s="33" t="s">
        <v>333</v>
      </c>
      <c r="C4621" s="78" t="s">
        <v>36</v>
      </c>
      <c r="D4621" s="43" t="s">
        <v>190</v>
      </c>
      <c r="E4621" s="74"/>
      <c r="F4621" s="74"/>
      <c r="G4621" s="74"/>
      <c r="H4621" s="74"/>
      <c r="I4621" s="54"/>
      <c r="J4621" s="50"/>
      <c r="K4621" s="54"/>
      <c r="L4621" s="55"/>
      <c r="M4621" s="75"/>
      <c r="N4621" s="75"/>
      <c r="O4621" s="74"/>
      <c r="P4621" s="74"/>
      <c r="Q4621" s="57">
        <f t="shared" si="1618"/>
        <v>0</v>
      </c>
      <c r="R4621" s="74"/>
      <c r="S4621" s="53">
        <f t="shared" si="1619"/>
        <v>0</v>
      </c>
      <c r="T4621" s="58"/>
      <c r="U4621" s="58"/>
      <c r="V4621" s="53">
        <f t="shared" si="1620"/>
        <v>0</v>
      </c>
      <c r="W4621" s="75"/>
      <c r="X4621" s="76"/>
    </row>
    <row r="4622" spans="1:24" s="77" customFormat="1" ht="31.5" x14ac:dyDescent="0.25">
      <c r="A4622" s="72" t="s">
        <v>307</v>
      </c>
      <c r="B4622" s="33" t="s">
        <v>333</v>
      </c>
      <c r="C4622" s="78" t="s">
        <v>37</v>
      </c>
      <c r="D4622" s="43" t="s">
        <v>191</v>
      </c>
      <c r="E4622" s="74"/>
      <c r="F4622" s="74"/>
      <c r="G4622" s="75"/>
      <c r="H4622" s="75"/>
      <c r="I4622" s="121"/>
      <c r="J4622" s="50"/>
      <c r="K4622" s="54"/>
      <c r="L4622" s="55"/>
      <c r="M4622" s="75"/>
      <c r="N4622" s="75"/>
      <c r="O4622" s="74"/>
      <c r="P4622" s="74"/>
      <c r="Q4622" s="57">
        <f t="shared" si="1618"/>
        <v>0</v>
      </c>
      <c r="R4622" s="74"/>
      <c r="S4622" s="53">
        <f t="shared" si="1619"/>
        <v>0</v>
      </c>
      <c r="T4622" s="58"/>
      <c r="U4622" s="58"/>
      <c r="V4622" s="53">
        <f t="shared" si="1620"/>
        <v>0</v>
      </c>
      <c r="W4622" s="75"/>
      <c r="X4622" s="76"/>
    </row>
    <row r="4623" spans="1:24" s="77" customFormat="1" ht="31.5" x14ac:dyDescent="0.25">
      <c r="A4623" s="72" t="s">
        <v>307</v>
      </c>
      <c r="B4623" s="33" t="s">
        <v>333</v>
      </c>
      <c r="C4623" s="78" t="s">
        <v>38</v>
      </c>
      <c r="D4623" s="43" t="s">
        <v>169</v>
      </c>
      <c r="E4623" s="74"/>
      <c r="F4623" s="74"/>
      <c r="G4623" s="75"/>
      <c r="H4623" s="75"/>
      <c r="I4623" s="121"/>
      <c r="J4623" s="50"/>
      <c r="K4623" s="54"/>
      <c r="L4623" s="55"/>
      <c r="M4623" s="75"/>
      <c r="N4623" s="75"/>
      <c r="O4623" s="74"/>
      <c r="P4623" s="74"/>
      <c r="Q4623" s="57">
        <f t="shared" si="1618"/>
        <v>0</v>
      </c>
      <c r="R4623" s="74"/>
      <c r="S4623" s="53">
        <f t="shared" si="1619"/>
        <v>0</v>
      </c>
      <c r="T4623" s="58"/>
      <c r="U4623" s="58"/>
      <c r="V4623" s="53">
        <f t="shared" si="1620"/>
        <v>0</v>
      </c>
      <c r="W4623" s="75"/>
      <c r="X4623" s="76"/>
    </row>
    <row r="4624" spans="1:24" s="77" customFormat="1" ht="15.75" x14ac:dyDescent="0.25">
      <c r="A4624" s="72" t="s">
        <v>307</v>
      </c>
      <c r="B4624" s="33" t="s">
        <v>333</v>
      </c>
      <c r="C4624" s="78" t="s">
        <v>39</v>
      </c>
      <c r="D4624" s="43" t="s">
        <v>170</v>
      </c>
      <c r="E4624" s="74"/>
      <c r="F4624" s="74"/>
      <c r="G4624" s="75"/>
      <c r="H4624" s="75"/>
      <c r="I4624" s="121"/>
      <c r="J4624" s="50"/>
      <c r="K4624" s="54"/>
      <c r="L4624" s="55"/>
      <c r="M4624" s="75"/>
      <c r="N4624" s="75"/>
      <c r="O4624" s="74"/>
      <c r="P4624" s="74"/>
      <c r="Q4624" s="57">
        <f t="shared" si="1618"/>
        <v>0</v>
      </c>
      <c r="R4624" s="74"/>
      <c r="S4624" s="53">
        <f t="shared" si="1619"/>
        <v>0</v>
      </c>
      <c r="T4624" s="58"/>
      <c r="U4624" s="58"/>
      <c r="V4624" s="53">
        <f t="shared" si="1620"/>
        <v>0</v>
      </c>
      <c r="W4624" s="75"/>
      <c r="X4624" s="76"/>
    </row>
    <row r="4625" spans="1:26" s="77" customFormat="1" ht="47.25" x14ac:dyDescent="0.25">
      <c r="A4625" s="72" t="s">
        <v>307</v>
      </c>
      <c r="B4625" s="33" t="s">
        <v>333</v>
      </c>
      <c r="C4625" s="78" t="s">
        <v>40</v>
      </c>
      <c r="D4625" s="43" t="s">
        <v>172</v>
      </c>
      <c r="E4625" s="74"/>
      <c r="F4625" s="74"/>
      <c r="G4625" s="75"/>
      <c r="H4625" s="75"/>
      <c r="I4625" s="121"/>
      <c r="J4625" s="50"/>
      <c r="K4625" s="54"/>
      <c r="L4625" s="55"/>
      <c r="M4625" s="75"/>
      <c r="N4625" s="75"/>
      <c r="O4625" s="74"/>
      <c r="P4625" s="74"/>
      <c r="Q4625" s="57">
        <f t="shared" si="1618"/>
        <v>0</v>
      </c>
      <c r="R4625" s="74"/>
      <c r="S4625" s="53">
        <f t="shared" si="1619"/>
        <v>0</v>
      </c>
      <c r="T4625" s="58"/>
      <c r="U4625" s="58"/>
      <c r="V4625" s="53">
        <f t="shared" si="1620"/>
        <v>0</v>
      </c>
      <c r="W4625" s="75"/>
      <c r="X4625" s="76"/>
    </row>
    <row r="4626" spans="1:26" s="77" customFormat="1" ht="15.75" x14ac:dyDescent="0.25">
      <c r="A4626" s="72" t="s">
        <v>307</v>
      </c>
      <c r="B4626" s="33" t="s">
        <v>333</v>
      </c>
      <c r="C4626" s="78" t="s">
        <v>41</v>
      </c>
      <c r="D4626" s="43" t="s">
        <v>171</v>
      </c>
      <c r="E4626" s="74"/>
      <c r="F4626" s="74"/>
      <c r="G4626" s="75"/>
      <c r="H4626" s="75"/>
      <c r="I4626" s="121"/>
      <c r="J4626" s="50"/>
      <c r="K4626" s="54"/>
      <c r="L4626" s="55"/>
      <c r="M4626" s="75"/>
      <c r="N4626" s="75"/>
      <c r="O4626" s="74"/>
      <c r="P4626" s="74"/>
      <c r="Q4626" s="57">
        <f t="shared" si="1618"/>
        <v>0</v>
      </c>
      <c r="R4626" s="74"/>
      <c r="S4626" s="53">
        <f t="shared" si="1619"/>
        <v>0</v>
      </c>
      <c r="T4626" s="58"/>
      <c r="U4626" s="58"/>
      <c r="V4626" s="53">
        <f t="shared" si="1620"/>
        <v>0</v>
      </c>
      <c r="W4626" s="75"/>
      <c r="X4626" s="76"/>
    </row>
    <row r="4627" spans="1:26" s="77" customFormat="1" ht="15.75" x14ac:dyDescent="0.25">
      <c r="A4627" s="72" t="s">
        <v>307</v>
      </c>
      <c r="B4627" s="33" t="s">
        <v>333</v>
      </c>
      <c r="C4627" s="78" t="s">
        <v>42</v>
      </c>
      <c r="D4627" s="43" t="s">
        <v>192</v>
      </c>
      <c r="E4627" s="74"/>
      <c r="F4627" s="74"/>
      <c r="G4627" s="74"/>
      <c r="H4627" s="74"/>
      <c r="I4627" s="54"/>
      <c r="J4627" s="50"/>
      <c r="K4627" s="54"/>
      <c r="L4627" s="55"/>
      <c r="M4627" s="75"/>
      <c r="N4627" s="75"/>
      <c r="O4627" s="74"/>
      <c r="P4627" s="74"/>
      <c r="Q4627" s="57">
        <f t="shared" si="1618"/>
        <v>0</v>
      </c>
      <c r="R4627" s="74"/>
      <c r="S4627" s="53">
        <f t="shared" si="1619"/>
        <v>0</v>
      </c>
      <c r="T4627" s="58"/>
      <c r="U4627" s="58"/>
      <c r="V4627" s="53">
        <f t="shared" si="1620"/>
        <v>0</v>
      </c>
      <c r="W4627" s="75"/>
      <c r="X4627" s="76"/>
    </row>
    <row r="4628" spans="1:26" s="77" customFormat="1" ht="15.75" x14ac:dyDescent="0.25">
      <c r="A4628" s="72" t="s">
        <v>307</v>
      </c>
      <c r="B4628" s="33" t="s">
        <v>333</v>
      </c>
      <c r="C4628" s="78" t="s">
        <v>43</v>
      </c>
      <c r="D4628" s="43" t="s">
        <v>193</v>
      </c>
      <c r="E4628" s="74"/>
      <c r="F4628" s="74"/>
      <c r="G4628" s="74"/>
      <c r="H4628" s="74"/>
      <c r="I4628" s="54"/>
      <c r="J4628" s="50"/>
      <c r="K4628" s="54"/>
      <c r="L4628" s="55"/>
      <c r="M4628" s="75"/>
      <c r="N4628" s="75"/>
      <c r="O4628" s="74"/>
      <c r="P4628" s="74"/>
      <c r="Q4628" s="57">
        <f t="shared" si="1618"/>
        <v>0</v>
      </c>
      <c r="R4628" s="74"/>
      <c r="S4628" s="53">
        <f t="shared" si="1619"/>
        <v>0</v>
      </c>
      <c r="T4628" s="58"/>
      <c r="U4628" s="58"/>
      <c r="V4628" s="53">
        <f t="shared" si="1620"/>
        <v>0</v>
      </c>
      <c r="W4628" s="75"/>
      <c r="X4628" s="76"/>
    </row>
    <row r="4629" spans="1:26" s="77" customFormat="1" ht="15.75" x14ac:dyDescent="0.25">
      <c r="A4629" s="72" t="s">
        <v>307</v>
      </c>
      <c r="B4629" s="33" t="s">
        <v>333</v>
      </c>
      <c r="C4629" s="78" t="s">
        <v>44</v>
      </c>
      <c r="D4629" s="43" t="s">
        <v>173</v>
      </c>
      <c r="E4629" s="74"/>
      <c r="F4629" s="74"/>
      <c r="G4629" s="74"/>
      <c r="H4629" s="74"/>
      <c r="I4629" s="54"/>
      <c r="J4629" s="50"/>
      <c r="K4629" s="54"/>
      <c r="L4629" s="55"/>
      <c r="M4629" s="75"/>
      <c r="N4629" s="75"/>
      <c r="O4629" s="74"/>
      <c r="P4629" s="74"/>
      <c r="Q4629" s="57">
        <f t="shared" si="1618"/>
        <v>0</v>
      </c>
      <c r="R4629" s="74"/>
      <c r="S4629" s="53">
        <f t="shared" si="1619"/>
        <v>0</v>
      </c>
      <c r="T4629" s="58"/>
      <c r="U4629" s="58"/>
      <c r="V4629" s="53">
        <f t="shared" si="1620"/>
        <v>0</v>
      </c>
      <c r="W4629" s="75"/>
      <c r="X4629" s="76"/>
    </row>
    <row r="4630" spans="1:26" s="77" customFormat="1" ht="15.75" x14ac:dyDescent="0.25">
      <c r="A4630" s="72" t="s">
        <v>307</v>
      </c>
      <c r="B4630" s="33" t="s">
        <v>333</v>
      </c>
      <c r="C4630" s="78" t="s">
        <v>45</v>
      </c>
      <c r="D4630" s="43" t="s">
        <v>187</v>
      </c>
      <c r="E4630" s="74"/>
      <c r="F4630" s="74"/>
      <c r="G4630" s="74"/>
      <c r="H4630" s="74"/>
      <c r="I4630" s="54"/>
      <c r="J4630" s="50"/>
      <c r="K4630" s="54"/>
      <c r="L4630" s="55"/>
      <c r="M4630" s="75"/>
      <c r="N4630" s="75"/>
      <c r="O4630" s="74"/>
      <c r="P4630" s="74"/>
      <c r="Q4630" s="57">
        <f t="shared" si="1618"/>
        <v>0</v>
      </c>
      <c r="R4630" s="74"/>
      <c r="S4630" s="53">
        <f t="shared" si="1619"/>
        <v>0</v>
      </c>
      <c r="T4630" s="58"/>
      <c r="U4630" s="58"/>
      <c r="V4630" s="53">
        <f t="shared" si="1620"/>
        <v>0</v>
      </c>
      <c r="W4630" s="75"/>
      <c r="X4630" s="76"/>
    </row>
    <row r="4631" spans="1:26" s="77" customFormat="1" ht="15.75" x14ac:dyDescent="0.25">
      <c r="A4631" s="72" t="s">
        <v>307</v>
      </c>
      <c r="B4631" s="33" t="s">
        <v>333</v>
      </c>
      <c r="C4631" s="78" t="s">
        <v>46</v>
      </c>
      <c r="D4631" s="43" t="s">
        <v>194</v>
      </c>
      <c r="E4631" s="74"/>
      <c r="F4631" s="74"/>
      <c r="G4631" s="74"/>
      <c r="H4631" s="74"/>
      <c r="I4631" s="54"/>
      <c r="J4631" s="50"/>
      <c r="K4631" s="54"/>
      <c r="L4631" s="55"/>
      <c r="M4631" s="75"/>
      <c r="N4631" s="75"/>
      <c r="O4631" s="74"/>
      <c r="P4631" s="74"/>
      <c r="Q4631" s="57">
        <f t="shared" si="1618"/>
        <v>0</v>
      </c>
      <c r="R4631" s="74"/>
      <c r="S4631" s="53">
        <f t="shared" si="1619"/>
        <v>0</v>
      </c>
      <c r="T4631" s="58"/>
      <c r="U4631" s="58"/>
      <c r="V4631" s="53">
        <f t="shared" si="1620"/>
        <v>0</v>
      </c>
      <c r="W4631" s="75"/>
      <c r="X4631" s="76"/>
    </row>
    <row r="4632" spans="1:26" s="77" customFormat="1" ht="15.75" x14ac:dyDescent="0.25">
      <c r="A4632" s="72" t="s">
        <v>307</v>
      </c>
      <c r="B4632" s="33" t="s">
        <v>333</v>
      </c>
      <c r="C4632" s="78" t="s">
        <v>47</v>
      </c>
      <c r="D4632" s="43" t="s">
        <v>121</v>
      </c>
      <c r="E4632" s="74">
        <v>57637</v>
      </c>
      <c r="F4632" s="53">
        <f>ROUND(E4632/12*7,2)</f>
        <v>33621.58</v>
      </c>
      <c r="G4632" s="99">
        <v>53168</v>
      </c>
      <c r="H4632" s="99">
        <v>45347</v>
      </c>
      <c r="I4632" s="119">
        <f>G4632-F4632</f>
        <v>19546.419999999998</v>
      </c>
      <c r="J4632" s="55">
        <f>ROUND(I4632/F4632*100,2)</f>
        <v>58.14</v>
      </c>
      <c r="K4632" s="54"/>
      <c r="L4632" s="55"/>
      <c r="M4632" s="75"/>
      <c r="N4632" s="75"/>
      <c r="O4632" s="74">
        <v>124</v>
      </c>
      <c r="P4632" s="74">
        <v>124</v>
      </c>
      <c r="Q4632" s="57">
        <f t="shared" si="1618"/>
        <v>0</v>
      </c>
      <c r="R4632" s="74">
        <v>31</v>
      </c>
      <c r="S4632" s="53">
        <f>ROUND(R4632/12*7,0)</f>
        <v>18</v>
      </c>
      <c r="T4632" s="58">
        <v>28</v>
      </c>
      <c r="U4632" s="58">
        <v>22</v>
      </c>
      <c r="V4632" s="53">
        <f t="shared" si="1620"/>
        <v>6</v>
      </c>
      <c r="W4632" s="75"/>
      <c r="X4632" s="76"/>
    </row>
    <row r="4633" spans="1:26" s="77" customFormat="1" ht="15.75" x14ac:dyDescent="0.25">
      <c r="A4633" s="72" t="s">
        <v>307</v>
      </c>
      <c r="B4633" s="33" t="s">
        <v>333</v>
      </c>
      <c r="C4633" s="78" t="s">
        <v>48</v>
      </c>
      <c r="D4633" s="43" t="s">
        <v>195</v>
      </c>
      <c r="E4633" s="74"/>
      <c r="F4633" s="74"/>
      <c r="G4633" s="74"/>
      <c r="H4633" s="74"/>
      <c r="I4633" s="54"/>
      <c r="J4633" s="50"/>
      <c r="K4633" s="54"/>
      <c r="L4633" s="55"/>
      <c r="M4633" s="75"/>
      <c r="N4633" s="75"/>
      <c r="O4633" s="74"/>
      <c r="P4633" s="74"/>
      <c r="Q4633" s="57">
        <f t="shared" si="1618"/>
        <v>0</v>
      </c>
      <c r="R4633" s="74"/>
      <c r="S4633" s="53">
        <f>ROUND(R4633/12*3,0)</f>
        <v>0</v>
      </c>
      <c r="T4633" s="58"/>
      <c r="U4633" s="58"/>
      <c r="V4633" s="53">
        <f t="shared" si="1620"/>
        <v>0</v>
      </c>
      <c r="W4633" s="75"/>
      <c r="X4633" s="76"/>
    </row>
    <row r="4634" spans="1:26" s="77" customFormat="1" ht="31.5" x14ac:dyDescent="0.25">
      <c r="A4634" s="72" t="s">
        <v>307</v>
      </c>
      <c r="B4634" s="33" t="s">
        <v>333</v>
      </c>
      <c r="C4634" s="78" t="s">
        <v>128</v>
      </c>
      <c r="D4634" s="43" t="s">
        <v>118</v>
      </c>
      <c r="E4634" s="53"/>
      <c r="F4634" s="53"/>
      <c r="G4634" s="53"/>
      <c r="H4634" s="53"/>
      <c r="I4634" s="119"/>
      <c r="J4634" s="55"/>
      <c r="K4634" s="54"/>
      <c r="L4634" s="55"/>
      <c r="M4634" s="75"/>
      <c r="N4634" s="75"/>
      <c r="O4634" s="74"/>
      <c r="P4634" s="74"/>
      <c r="Q4634" s="57">
        <f t="shared" si="1618"/>
        <v>0</v>
      </c>
      <c r="R4634" s="75"/>
      <c r="S4634" s="53">
        <f>ROUND(R4634/12*2,0)</f>
        <v>0</v>
      </c>
      <c r="T4634" s="58"/>
      <c r="U4634" s="58"/>
      <c r="V4634" s="53">
        <f t="shared" si="1620"/>
        <v>0</v>
      </c>
      <c r="W4634" s="75"/>
      <c r="X4634" s="76"/>
    </row>
    <row r="4635" spans="1:26" s="77" customFormat="1" ht="15.75" x14ac:dyDescent="0.25">
      <c r="A4635" s="72" t="s">
        <v>307</v>
      </c>
      <c r="B4635" s="33" t="s">
        <v>333</v>
      </c>
      <c r="C4635" s="78" t="s">
        <v>47</v>
      </c>
      <c r="D4635" s="43" t="s">
        <v>121</v>
      </c>
      <c r="E4635" s="74"/>
      <c r="F4635" s="74"/>
      <c r="G4635" s="74"/>
      <c r="H4635" s="74"/>
      <c r="I4635" s="54"/>
      <c r="J4635" s="50"/>
      <c r="K4635" s="54"/>
      <c r="L4635" s="55"/>
      <c r="M4635" s="75"/>
      <c r="N4635" s="75"/>
      <c r="O4635" s="74"/>
      <c r="P4635" s="74"/>
      <c r="Q4635" s="57">
        <f t="shared" si="1618"/>
        <v>0</v>
      </c>
      <c r="R4635" s="74"/>
      <c r="S4635" s="53">
        <f t="shared" ref="S4635:S4640" si="1621">ROUND(R4635/12*3,0)</f>
        <v>0</v>
      </c>
      <c r="T4635" s="58"/>
      <c r="U4635" s="58"/>
      <c r="V4635" s="53">
        <f t="shared" si="1620"/>
        <v>0</v>
      </c>
      <c r="W4635" s="75"/>
      <c r="X4635" s="76"/>
    </row>
    <row r="4636" spans="1:26" s="77" customFormat="1" ht="31.5" x14ac:dyDescent="0.25">
      <c r="A4636" s="72" t="s">
        <v>307</v>
      </c>
      <c r="B4636" s="33" t="s">
        <v>333</v>
      </c>
      <c r="C4636" s="78" t="s">
        <v>49</v>
      </c>
      <c r="D4636" s="43" t="s">
        <v>196</v>
      </c>
      <c r="E4636" s="74"/>
      <c r="F4636" s="74"/>
      <c r="G4636" s="74"/>
      <c r="H4636" s="74"/>
      <c r="I4636" s="54"/>
      <c r="J4636" s="50"/>
      <c r="K4636" s="54"/>
      <c r="L4636" s="55"/>
      <c r="M4636" s="75"/>
      <c r="N4636" s="75"/>
      <c r="O4636" s="74"/>
      <c r="P4636" s="74"/>
      <c r="Q4636" s="57">
        <f t="shared" si="1618"/>
        <v>0</v>
      </c>
      <c r="R4636" s="74"/>
      <c r="S4636" s="53">
        <f t="shared" si="1621"/>
        <v>0</v>
      </c>
      <c r="T4636" s="58"/>
      <c r="U4636" s="58"/>
      <c r="V4636" s="53">
        <f t="shared" si="1620"/>
        <v>0</v>
      </c>
      <c r="W4636" s="75"/>
      <c r="X4636" s="76"/>
    </row>
    <row r="4637" spans="1:26" s="77" customFormat="1" ht="31.5" x14ac:dyDescent="0.25">
      <c r="A4637" s="72" t="s">
        <v>307</v>
      </c>
      <c r="B4637" s="33" t="s">
        <v>333</v>
      </c>
      <c r="C4637" s="78" t="s">
        <v>197</v>
      </c>
      <c r="D4637" s="43" t="s">
        <v>198</v>
      </c>
      <c r="E4637" s="74"/>
      <c r="F4637" s="74"/>
      <c r="G4637" s="74"/>
      <c r="H4637" s="74"/>
      <c r="I4637" s="54"/>
      <c r="J4637" s="50"/>
      <c r="K4637" s="54"/>
      <c r="L4637" s="55"/>
      <c r="M4637" s="75"/>
      <c r="N4637" s="75"/>
      <c r="O4637" s="74"/>
      <c r="P4637" s="74"/>
      <c r="Q4637" s="57">
        <f t="shared" si="1618"/>
        <v>0</v>
      </c>
      <c r="R4637" s="74"/>
      <c r="S4637" s="53">
        <f t="shared" si="1621"/>
        <v>0</v>
      </c>
      <c r="T4637" s="58"/>
      <c r="U4637" s="58"/>
      <c r="V4637" s="53">
        <f t="shared" si="1620"/>
        <v>0</v>
      </c>
      <c r="W4637" s="75"/>
      <c r="X4637" s="76"/>
    </row>
    <row r="4638" spans="1:26" s="77" customFormat="1" ht="47.25" x14ac:dyDescent="0.25">
      <c r="A4638" s="72" t="s">
        <v>307</v>
      </c>
      <c r="B4638" s="33" t="s">
        <v>333</v>
      </c>
      <c r="C4638" s="78" t="s">
        <v>199</v>
      </c>
      <c r="D4638" s="43" t="s">
        <v>200</v>
      </c>
      <c r="E4638" s="74"/>
      <c r="F4638" s="74"/>
      <c r="G4638" s="53"/>
      <c r="H4638" s="53"/>
      <c r="I4638" s="54"/>
      <c r="J4638" s="50"/>
      <c r="K4638" s="54"/>
      <c r="L4638" s="55"/>
      <c r="M4638" s="75"/>
      <c r="N4638" s="75"/>
      <c r="O4638" s="74"/>
      <c r="P4638" s="74"/>
      <c r="Q4638" s="57">
        <f t="shared" si="1618"/>
        <v>0</v>
      </c>
      <c r="R4638" s="74"/>
      <c r="S4638" s="53">
        <f t="shared" si="1621"/>
        <v>0</v>
      </c>
      <c r="T4638" s="58"/>
      <c r="U4638" s="58"/>
      <c r="V4638" s="53">
        <f t="shared" si="1620"/>
        <v>0</v>
      </c>
      <c r="W4638" s="75"/>
      <c r="X4638" s="76"/>
      <c r="Y4638" s="177"/>
      <c r="Z4638" s="177"/>
    </row>
    <row r="4639" spans="1:26" s="77" customFormat="1" ht="31.5" x14ac:dyDescent="0.25">
      <c r="A4639" s="72" t="s">
        <v>307</v>
      </c>
      <c r="B4639" s="33" t="s">
        <v>333</v>
      </c>
      <c r="C4639" s="78" t="s">
        <v>201</v>
      </c>
      <c r="D4639" s="43" t="s">
        <v>202</v>
      </c>
      <c r="E4639" s="74"/>
      <c r="F4639" s="74"/>
      <c r="G4639" s="74"/>
      <c r="H4639" s="74"/>
      <c r="I4639" s="54"/>
      <c r="J4639" s="50"/>
      <c r="K4639" s="54"/>
      <c r="L4639" s="55"/>
      <c r="M4639" s="75"/>
      <c r="N4639" s="75"/>
      <c r="O4639" s="74"/>
      <c r="P4639" s="74"/>
      <c r="Q4639" s="57">
        <f t="shared" si="1618"/>
        <v>0</v>
      </c>
      <c r="R4639" s="74"/>
      <c r="S4639" s="53">
        <f t="shared" si="1621"/>
        <v>0</v>
      </c>
      <c r="T4639" s="58"/>
      <c r="U4639" s="58"/>
      <c r="V4639" s="53">
        <f t="shared" si="1620"/>
        <v>0</v>
      </c>
      <c r="W4639" s="75"/>
      <c r="X4639" s="76"/>
    </row>
    <row r="4640" spans="1:26" s="77" customFormat="1" ht="47.25" x14ac:dyDescent="0.25">
      <c r="A4640" s="72" t="s">
        <v>307</v>
      </c>
      <c r="B4640" s="33" t="s">
        <v>333</v>
      </c>
      <c r="C4640" s="78" t="s">
        <v>203</v>
      </c>
      <c r="D4640" s="43" t="s">
        <v>204</v>
      </c>
      <c r="E4640" s="74"/>
      <c r="F4640" s="74"/>
      <c r="G4640" s="74"/>
      <c r="H4640" s="74"/>
      <c r="I4640" s="54"/>
      <c r="J4640" s="50"/>
      <c r="K4640" s="54"/>
      <c r="L4640" s="55"/>
      <c r="M4640" s="75"/>
      <c r="N4640" s="75"/>
      <c r="O4640" s="74"/>
      <c r="P4640" s="74"/>
      <c r="Q4640" s="57">
        <f t="shared" si="1618"/>
        <v>0</v>
      </c>
      <c r="R4640" s="74"/>
      <c r="S4640" s="53">
        <f t="shared" si="1621"/>
        <v>0</v>
      </c>
      <c r="T4640" s="58"/>
      <c r="U4640" s="58"/>
      <c r="V4640" s="53">
        <f t="shared" si="1620"/>
        <v>0</v>
      </c>
      <c r="W4640" s="75"/>
      <c r="X4640" s="76"/>
    </row>
    <row r="4641" spans="1:27" s="77" customFormat="1" ht="47.25" x14ac:dyDescent="0.25">
      <c r="A4641" s="72" t="s">
        <v>307</v>
      </c>
      <c r="B4641" s="33" t="s">
        <v>333</v>
      </c>
      <c r="C4641" s="78" t="s">
        <v>396</v>
      </c>
      <c r="D4641" s="43" t="s">
        <v>395</v>
      </c>
      <c r="E4641" s="74">
        <v>1245213</v>
      </c>
      <c r="F4641" s="53">
        <f>ROUND(E4641/12*7,2)</f>
        <v>726374.25</v>
      </c>
      <c r="G4641" s="99">
        <v>1086898</v>
      </c>
      <c r="H4641" s="99">
        <v>724503</v>
      </c>
      <c r="I4641" s="119">
        <f>G4641-F4641</f>
        <v>360523.75</v>
      </c>
      <c r="J4641" s="55">
        <f>ROUND(I4641/F4641*100,2)</f>
        <v>49.63</v>
      </c>
      <c r="K4641" s="54"/>
      <c r="L4641" s="55"/>
      <c r="M4641" s="75"/>
      <c r="N4641" s="75"/>
      <c r="O4641" s="74">
        <v>1442</v>
      </c>
      <c r="P4641" s="74">
        <v>938</v>
      </c>
      <c r="Q4641" s="57">
        <f t="shared" si="1618"/>
        <v>504</v>
      </c>
      <c r="R4641" s="75">
        <v>652</v>
      </c>
      <c r="S4641" s="53">
        <f>ROUND(R4641/12*7,0)</f>
        <v>380</v>
      </c>
      <c r="T4641" s="58">
        <v>472</v>
      </c>
      <c r="U4641" s="58">
        <v>330</v>
      </c>
      <c r="V4641" s="53">
        <f t="shared" si="1620"/>
        <v>142</v>
      </c>
      <c r="W4641" s="75"/>
      <c r="X4641" s="76"/>
    </row>
    <row r="4642" spans="1:27" s="77" customFormat="1" ht="31.5" x14ac:dyDescent="0.25">
      <c r="A4642" s="72" t="s">
        <v>307</v>
      </c>
      <c r="B4642" s="22" t="s">
        <v>334</v>
      </c>
      <c r="C4642" s="73" t="s">
        <v>102</v>
      </c>
      <c r="D4642" s="32" t="s">
        <v>50</v>
      </c>
      <c r="E4642" s="64">
        <f>SUM(E4643:E4689)</f>
        <v>2633685</v>
      </c>
      <c r="F4642" s="64">
        <f>SUM(F4643:F4689)</f>
        <v>1563251.5833333335</v>
      </c>
      <c r="G4642" s="64">
        <f>SUM(G4643:G4689)</f>
        <v>1775871.2299999993</v>
      </c>
      <c r="H4642" s="64">
        <f>SUM(H4643:H4689)</f>
        <v>1743219.1299999994</v>
      </c>
      <c r="I4642" s="64">
        <f>SUM(I4643:I4689)</f>
        <v>219116.42666666594</v>
      </c>
      <c r="J4642" s="50">
        <f>ROUND(I4642/F4642*100,2)</f>
        <v>14.02</v>
      </c>
      <c r="K4642" s="64">
        <f>SUM(K4643:K4689)</f>
        <v>-6496.78</v>
      </c>
      <c r="L4642" s="55">
        <f>ROUND(K4642*100/-F4642,2)</f>
        <v>0.42</v>
      </c>
      <c r="M4642" s="64"/>
      <c r="N4642" s="64"/>
      <c r="O4642" s="64">
        <f t="shared" ref="O4642:V4642" si="1622">SUM(O4643:O4686)</f>
        <v>0</v>
      </c>
      <c r="P4642" s="64">
        <f t="shared" si="1622"/>
        <v>0</v>
      </c>
      <c r="Q4642" s="64">
        <f t="shared" si="1622"/>
        <v>0</v>
      </c>
      <c r="R4642" s="64">
        <f t="shared" si="1622"/>
        <v>0</v>
      </c>
      <c r="S4642" s="64">
        <f t="shared" si="1622"/>
        <v>0</v>
      </c>
      <c r="T4642" s="64">
        <f t="shared" si="1622"/>
        <v>0</v>
      </c>
      <c r="U4642" s="64">
        <f t="shared" si="1622"/>
        <v>0</v>
      </c>
      <c r="V4642" s="64">
        <f t="shared" si="1622"/>
        <v>0</v>
      </c>
      <c r="W4642" s="64"/>
      <c r="X4642" s="76"/>
    </row>
    <row r="4643" spans="1:27" s="77" customFormat="1" ht="63" x14ac:dyDescent="0.25">
      <c r="A4643" s="72" t="s">
        <v>307</v>
      </c>
      <c r="B4643" s="44" t="s">
        <v>334</v>
      </c>
      <c r="C4643" s="73" t="s">
        <v>102</v>
      </c>
      <c r="D4643" s="43" t="s">
        <v>205</v>
      </c>
      <c r="E4643" s="53">
        <f>1432504+857373</f>
        <v>2289877</v>
      </c>
      <c r="F4643" s="53">
        <f>E4643/12*7</f>
        <v>1335761.5833333335</v>
      </c>
      <c r="G4643" s="99">
        <v>1486057.1299999994</v>
      </c>
      <c r="H4643" s="99">
        <v>1486057.1299999994</v>
      </c>
      <c r="I4643" s="119">
        <f>G4643-F4643</f>
        <v>150295.54666666593</v>
      </c>
      <c r="J4643" s="55">
        <f>ROUND(I4643/F4643*100,2)</f>
        <v>11.25</v>
      </c>
      <c r="K4643" s="54"/>
      <c r="L4643" s="55"/>
      <c r="M4643" s="75"/>
      <c r="N4643" s="75"/>
      <c r="O4643" s="74"/>
      <c r="P4643" s="74"/>
      <c r="Q4643" s="57">
        <f>O4643-P4643</f>
        <v>0</v>
      </c>
      <c r="R4643" s="74"/>
      <c r="S4643" s="53">
        <f>ROUND(R4643/12*3,0)</f>
        <v>0</v>
      </c>
      <c r="T4643" s="58"/>
      <c r="U4643" s="58"/>
      <c r="V4643" s="53">
        <f>T4643-U4643</f>
        <v>0</v>
      </c>
      <c r="W4643" s="75"/>
      <c r="X4643" s="76"/>
    </row>
    <row r="4644" spans="1:27" s="77" customFormat="1" ht="15.75" x14ac:dyDescent="0.25">
      <c r="A4644" s="72" t="s">
        <v>307</v>
      </c>
      <c r="B4644" s="44" t="s">
        <v>334</v>
      </c>
      <c r="C4644" s="23" t="s">
        <v>366</v>
      </c>
      <c r="D4644" s="43" t="s">
        <v>369</v>
      </c>
      <c r="E4644" s="53"/>
      <c r="F4644" s="53"/>
      <c r="G4644" s="53"/>
      <c r="H4644" s="53"/>
      <c r="I4644" s="54"/>
      <c r="J4644" s="50"/>
      <c r="K4644" s="54"/>
      <c r="L4644" s="55"/>
      <c r="M4644" s="75"/>
      <c r="N4644" s="75"/>
      <c r="O4644" s="74"/>
      <c r="P4644" s="74"/>
      <c r="Q4644" s="57"/>
      <c r="R4644" s="74"/>
      <c r="S4644" s="53"/>
      <c r="T4644" s="58"/>
      <c r="U4644" s="58"/>
      <c r="V4644" s="53"/>
      <c r="W4644" s="75"/>
      <c r="X4644" s="76"/>
    </row>
    <row r="4645" spans="1:27" s="77" customFormat="1" ht="15.75" x14ac:dyDescent="0.25">
      <c r="A4645" s="72" t="s">
        <v>307</v>
      </c>
      <c r="B4645" s="44" t="s">
        <v>334</v>
      </c>
      <c r="C4645" s="23" t="s">
        <v>367</v>
      </c>
      <c r="D4645" s="43" t="s">
        <v>370</v>
      </c>
      <c r="E4645" s="53"/>
      <c r="F4645" s="53"/>
      <c r="G4645" s="53"/>
      <c r="H4645" s="53"/>
      <c r="I4645" s="54"/>
      <c r="J4645" s="50"/>
      <c r="K4645" s="54"/>
      <c r="L4645" s="55"/>
      <c r="M4645" s="75"/>
      <c r="N4645" s="75"/>
      <c r="O4645" s="74"/>
      <c r="P4645" s="74"/>
      <c r="Q4645" s="57"/>
      <c r="R4645" s="74"/>
      <c r="S4645" s="53"/>
      <c r="T4645" s="58"/>
      <c r="U4645" s="58"/>
      <c r="V4645" s="53"/>
      <c r="W4645" s="75"/>
      <c r="X4645" s="76"/>
    </row>
    <row r="4646" spans="1:27" s="77" customFormat="1" ht="31.5" x14ac:dyDescent="0.25">
      <c r="A4646" s="72" t="s">
        <v>307</v>
      </c>
      <c r="B4646" s="44" t="s">
        <v>334</v>
      </c>
      <c r="C4646" s="23" t="s">
        <v>368</v>
      </c>
      <c r="D4646" s="43" t="s">
        <v>371</v>
      </c>
      <c r="E4646" s="53"/>
      <c r="F4646" s="53"/>
      <c r="G4646" s="53"/>
      <c r="H4646" s="53"/>
      <c r="I4646" s="54"/>
      <c r="J4646" s="50"/>
      <c r="K4646" s="54"/>
      <c r="L4646" s="55"/>
      <c r="M4646" s="75"/>
      <c r="N4646" s="75"/>
      <c r="O4646" s="74"/>
      <c r="P4646" s="74"/>
      <c r="Q4646" s="57"/>
      <c r="R4646" s="74"/>
      <c r="S4646" s="53"/>
      <c r="T4646" s="58"/>
      <c r="U4646" s="58"/>
      <c r="V4646" s="53"/>
      <c r="W4646" s="75"/>
      <c r="X4646" s="76"/>
    </row>
    <row r="4647" spans="1:27" s="77" customFormat="1" ht="31.5" x14ac:dyDescent="0.25">
      <c r="A4647" s="72" t="s">
        <v>307</v>
      </c>
      <c r="B4647" s="44" t="s">
        <v>334</v>
      </c>
      <c r="C4647" s="79" t="s">
        <v>206</v>
      </c>
      <c r="D4647" s="43" t="s">
        <v>207</v>
      </c>
      <c r="E4647" s="74"/>
      <c r="F4647" s="74"/>
      <c r="G4647" s="74"/>
      <c r="H4647" s="74"/>
      <c r="I4647" s="54"/>
      <c r="J4647" s="50"/>
      <c r="K4647" s="54"/>
      <c r="L4647" s="55"/>
      <c r="M4647" s="75"/>
      <c r="N4647" s="75"/>
      <c r="O4647" s="74"/>
      <c r="P4647" s="74"/>
      <c r="Q4647" s="57">
        <f t="shared" ref="Q4647:Q4684" si="1623">O4647-P4647</f>
        <v>0</v>
      </c>
      <c r="R4647" s="74"/>
      <c r="S4647" s="53">
        <f t="shared" ref="S4647:S4684" si="1624">ROUND(R4647/12*3,0)</f>
        <v>0</v>
      </c>
      <c r="T4647" s="58"/>
      <c r="U4647" s="58"/>
      <c r="V4647" s="53">
        <f t="shared" ref="V4647:V4684" si="1625">T4647-U4647</f>
        <v>0</v>
      </c>
      <c r="W4647" s="75"/>
      <c r="X4647" s="76"/>
    </row>
    <row r="4648" spans="1:27" s="77" customFormat="1" ht="31.5" x14ac:dyDescent="0.25">
      <c r="A4648" s="72" t="s">
        <v>307</v>
      </c>
      <c r="B4648" s="44" t="s">
        <v>334</v>
      </c>
      <c r="C4648" s="79" t="s">
        <v>208</v>
      </c>
      <c r="D4648" s="43" t="s">
        <v>209</v>
      </c>
      <c r="E4648" s="74">
        <v>94</v>
      </c>
      <c r="F4648" s="53">
        <f>ROUND(E4648/12*6,0)</f>
        <v>47</v>
      </c>
      <c r="G4648" s="59"/>
      <c r="H4648" s="99"/>
      <c r="I4648" s="119"/>
      <c r="J4648" s="55"/>
      <c r="K4648" s="54">
        <f>G4648-F4648</f>
        <v>-47</v>
      </c>
      <c r="L4648" s="55">
        <f>ROUND(K4648*100/-F4648,2)</f>
        <v>100</v>
      </c>
      <c r="M4648" s="75"/>
      <c r="N4648" s="75"/>
      <c r="O4648" s="74"/>
      <c r="P4648" s="74"/>
      <c r="Q4648" s="57">
        <f t="shared" si="1623"/>
        <v>0</v>
      </c>
      <c r="R4648" s="74"/>
      <c r="S4648" s="53">
        <f t="shared" si="1624"/>
        <v>0</v>
      </c>
      <c r="T4648" s="58"/>
      <c r="U4648" s="58"/>
      <c r="V4648" s="53">
        <f t="shared" si="1625"/>
        <v>0</v>
      </c>
      <c r="W4648" s="75"/>
      <c r="X4648" s="76"/>
    </row>
    <row r="4649" spans="1:27" s="77" customFormat="1" ht="15.75" x14ac:dyDescent="0.25">
      <c r="A4649" s="72" t="s">
        <v>307</v>
      </c>
      <c r="B4649" s="44" t="s">
        <v>334</v>
      </c>
      <c r="C4649" s="79" t="s">
        <v>210</v>
      </c>
      <c r="D4649" s="43" t="s">
        <v>223</v>
      </c>
      <c r="E4649" s="74"/>
      <c r="F4649" s="74"/>
      <c r="G4649" s="74"/>
      <c r="H4649" s="74"/>
      <c r="I4649" s="54"/>
      <c r="J4649" s="50"/>
      <c r="K4649" s="54"/>
      <c r="L4649" s="55"/>
      <c r="M4649" s="75"/>
      <c r="N4649" s="75"/>
      <c r="O4649" s="74"/>
      <c r="P4649" s="74"/>
      <c r="Q4649" s="57">
        <f t="shared" si="1623"/>
        <v>0</v>
      </c>
      <c r="R4649" s="74"/>
      <c r="S4649" s="53">
        <f t="shared" si="1624"/>
        <v>0</v>
      </c>
      <c r="T4649" s="58"/>
      <c r="U4649" s="58"/>
      <c r="V4649" s="53">
        <f t="shared" si="1625"/>
        <v>0</v>
      </c>
      <c r="W4649" s="75"/>
      <c r="X4649" s="76"/>
    </row>
    <row r="4650" spans="1:27" s="77" customFormat="1" ht="31.5" x14ac:dyDescent="0.25">
      <c r="A4650" s="72" t="s">
        <v>307</v>
      </c>
      <c r="B4650" s="44" t="s">
        <v>334</v>
      </c>
      <c r="C4650" s="79" t="s">
        <v>211</v>
      </c>
      <c r="D4650" s="43" t="s">
        <v>212</v>
      </c>
      <c r="E4650" s="74">
        <v>22053</v>
      </c>
      <c r="F4650" s="53">
        <f>ROUND(E4650/12*7,0)</f>
        <v>12864</v>
      </c>
      <c r="G4650" s="75">
        <v>16881.48</v>
      </c>
      <c r="H4650" s="99">
        <v>13666</v>
      </c>
      <c r="I4650" s="119">
        <f t="shared" ref="I4650" si="1626">G4650-F4650</f>
        <v>4017.4799999999996</v>
      </c>
      <c r="J4650" s="55">
        <f t="shared" ref="J4650" si="1627">ROUND(I4650/F4650*100,2)</f>
        <v>31.23</v>
      </c>
      <c r="K4650" s="54"/>
      <c r="L4650" s="55"/>
      <c r="M4650" s="75"/>
      <c r="N4650" s="75"/>
      <c r="O4650" s="74"/>
      <c r="P4650" s="74"/>
      <c r="Q4650" s="57">
        <f t="shared" si="1623"/>
        <v>0</v>
      </c>
      <c r="R4650" s="74"/>
      <c r="S4650" s="53">
        <f t="shared" si="1624"/>
        <v>0</v>
      </c>
      <c r="T4650" s="58"/>
      <c r="U4650" s="58"/>
      <c r="V4650" s="53">
        <f t="shared" si="1625"/>
        <v>0</v>
      </c>
      <c r="W4650" s="75"/>
      <c r="X4650" s="76"/>
    </row>
    <row r="4651" spans="1:27" s="77" customFormat="1" ht="15.75" x14ac:dyDescent="0.25">
      <c r="A4651" s="72" t="s">
        <v>307</v>
      </c>
      <c r="B4651" s="44" t="s">
        <v>334</v>
      </c>
      <c r="C4651" s="79" t="s">
        <v>213</v>
      </c>
      <c r="D4651" s="43" t="s">
        <v>214</v>
      </c>
      <c r="E4651" s="74"/>
      <c r="F4651" s="74"/>
      <c r="G4651" s="74"/>
      <c r="H4651" s="74"/>
      <c r="I4651" s="54"/>
      <c r="J4651" s="50"/>
      <c r="K4651" s="54"/>
      <c r="L4651" s="55"/>
      <c r="M4651" s="75"/>
      <c r="N4651" s="75"/>
      <c r="O4651" s="74"/>
      <c r="P4651" s="74"/>
      <c r="Q4651" s="57">
        <f t="shared" si="1623"/>
        <v>0</v>
      </c>
      <c r="R4651" s="74"/>
      <c r="S4651" s="53">
        <f t="shared" si="1624"/>
        <v>0</v>
      </c>
      <c r="T4651" s="58"/>
      <c r="U4651" s="58"/>
      <c r="V4651" s="53">
        <f t="shared" si="1625"/>
        <v>0</v>
      </c>
      <c r="W4651" s="75"/>
      <c r="X4651" s="76"/>
    </row>
    <row r="4652" spans="1:27" s="77" customFormat="1" ht="31.5" x14ac:dyDescent="0.25">
      <c r="A4652" s="72" t="s">
        <v>307</v>
      </c>
      <c r="B4652" s="44" t="s">
        <v>334</v>
      </c>
      <c r="C4652" s="79" t="s">
        <v>215</v>
      </c>
      <c r="D4652" s="43" t="s">
        <v>216</v>
      </c>
      <c r="E4652" s="74">
        <v>76018</v>
      </c>
      <c r="F4652" s="53">
        <f>ROUND(E4652/12*7,0)</f>
        <v>44344</v>
      </c>
      <c r="G4652" s="75">
        <v>69669.649999999994</v>
      </c>
      <c r="H4652" s="99">
        <v>58414</v>
      </c>
      <c r="I4652" s="119">
        <f t="shared" ref="I4652" si="1628">G4652-F4652</f>
        <v>25325.649999999994</v>
      </c>
      <c r="J4652" s="55">
        <f t="shared" ref="J4652" si="1629">ROUND(I4652/F4652*100,2)</f>
        <v>57.11</v>
      </c>
      <c r="K4652" s="54"/>
      <c r="L4652" s="55"/>
      <c r="M4652" s="75"/>
      <c r="N4652" s="75"/>
      <c r="O4652" s="74"/>
      <c r="P4652" s="74"/>
      <c r="Q4652" s="57">
        <f t="shared" si="1623"/>
        <v>0</v>
      </c>
      <c r="R4652" s="74"/>
      <c r="S4652" s="53">
        <f t="shared" si="1624"/>
        <v>0</v>
      </c>
      <c r="T4652" s="58"/>
      <c r="U4652" s="58"/>
      <c r="V4652" s="53">
        <f t="shared" si="1625"/>
        <v>0</v>
      </c>
      <c r="W4652" s="75"/>
      <c r="X4652" s="76"/>
      <c r="Y4652" s="177"/>
      <c r="Z4652" s="177"/>
      <c r="AA4652" s="177"/>
    </row>
    <row r="4653" spans="1:27" s="77" customFormat="1" ht="31.5" x14ac:dyDescent="0.25">
      <c r="A4653" s="72" t="s">
        <v>307</v>
      </c>
      <c r="B4653" s="44" t="s">
        <v>334</v>
      </c>
      <c r="C4653" s="79" t="s">
        <v>217</v>
      </c>
      <c r="D4653" s="43" t="s">
        <v>218</v>
      </c>
      <c r="E4653" s="53"/>
      <c r="F4653" s="53">
        <f>E4653/12*1</f>
        <v>0</v>
      </c>
      <c r="G4653" s="53"/>
      <c r="H4653" s="53"/>
      <c r="I4653" s="54"/>
      <c r="J4653" s="50"/>
      <c r="K4653" s="54"/>
      <c r="L4653" s="55"/>
      <c r="M4653" s="75"/>
      <c r="N4653" s="75"/>
      <c r="O4653" s="74"/>
      <c r="P4653" s="74"/>
      <c r="Q4653" s="57">
        <f t="shared" si="1623"/>
        <v>0</v>
      </c>
      <c r="R4653" s="74"/>
      <c r="S4653" s="53">
        <f t="shared" si="1624"/>
        <v>0</v>
      </c>
      <c r="T4653" s="58"/>
      <c r="U4653" s="58"/>
      <c r="V4653" s="53">
        <f t="shared" si="1625"/>
        <v>0</v>
      </c>
      <c r="W4653" s="75"/>
      <c r="X4653" s="76"/>
    </row>
    <row r="4654" spans="1:27" s="77" customFormat="1" ht="31.5" x14ac:dyDescent="0.25">
      <c r="A4654" s="72" t="s">
        <v>307</v>
      </c>
      <c r="B4654" s="44" t="s">
        <v>334</v>
      </c>
      <c r="C4654" s="79" t="s">
        <v>219</v>
      </c>
      <c r="D4654" s="43" t="s">
        <v>220</v>
      </c>
      <c r="E4654" s="74">
        <v>145936</v>
      </c>
      <c r="F4654" s="53">
        <f>ROUND(E4654/12*7,0)</f>
        <v>85129</v>
      </c>
      <c r="G4654" s="75">
        <v>123153</v>
      </c>
      <c r="H4654" s="99">
        <v>105501</v>
      </c>
      <c r="I4654" s="119">
        <f t="shared" ref="I4654" si="1630">G4654-F4654</f>
        <v>38024</v>
      </c>
      <c r="J4654" s="55">
        <f t="shared" ref="J4654" si="1631">ROUND(I4654/F4654*100,2)</f>
        <v>44.67</v>
      </c>
      <c r="K4654" s="54"/>
      <c r="L4654" s="55"/>
      <c r="M4654" s="75"/>
      <c r="N4654" s="75"/>
      <c r="O4654" s="74"/>
      <c r="P4654" s="74"/>
      <c r="Q4654" s="57">
        <f t="shared" si="1623"/>
        <v>0</v>
      </c>
      <c r="R4654" s="74"/>
      <c r="S4654" s="53">
        <f t="shared" si="1624"/>
        <v>0</v>
      </c>
      <c r="T4654" s="58"/>
      <c r="U4654" s="58"/>
      <c r="V4654" s="53">
        <f t="shared" si="1625"/>
        <v>0</v>
      </c>
      <c r="W4654" s="75"/>
      <c r="X4654" s="76"/>
    </row>
    <row r="4655" spans="1:27" s="77" customFormat="1" ht="31.5" x14ac:dyDescent="0.25">
      <c r="A4655" s="72" t="s">
        <v>307</v>
      </c>
      <c r="B4655" s="44" t="s">
        <v>334</v>
      </c>
      <c r="C4655" s="79" t="s">
        <v>221</v>
      </c>
      <c r="D4655" s="43" t="s">
        <v>224</v>
      </c>
      <c r="E4655" s="53"/>
      <c r="F4655" s="53">
        <f>E4655/12*1</f>
        <v>0</v>
      </c>
      <c r="G4655" s="53"/>
      <c r="H4655" s="53"/>
      <c r="I4655" s="54"/>
      <c r="J4655" s="50"/>
      <c r="K4655" s="54"/>
      <c r="L4655" s="55"/>
      <c r="M4655" s="75"/>
      <c r="N4655" s="75"/>
      <c r="O4655" s="74"/>
      <c r="P4655" s="74"/>
      <c r="Q4655" s="57">
        <f t="shared" si="1623"/>
        <v>0</v>
      </c>
      <c r="R4655" s="74"/>
      <c r="S4655" s="53">
        <f t="shared" si="1624"/>
        <v>0</v>
      </c>
      <c r="T4655" s="58"/>
      <c r="U4655" s="58"/>
      <c r="V4655" s="53">
        <f t="shared" si="1625"/>
        <v>0</v>
      </c>
      <c r="W4655" s="75"/>
      <c r="X4655" s="76"/>
    </row>
    <row r="4656" spans="1:27" s="77" customFormat="1" ht="31.5" x14ac:dyDescent="0.25">
      <c r="A4656" s="72" t="s">
        <v>307</v>
      </c>
      <c r="B4656" s="44" t="s">
        <v>334</v>
      </c>
      <c r="C4656" s="79" t="s">
        <v>222</v>
      </c>
      <c r="D4656" s="43" t="s">
        <v>225</v>
      </c>
      <c r="E4656" s="53">
        <v>3100</v>
      </c>
      <c r="F4656" s="53">
        <f>ROUND(E4656/12*7,0)</f>
        <v>1808</v>
      </c>
      <c r="G4656" s="75">
        <v>967.22</v>
      </c>
      <c r="H4656" s="99">
        <v>967</v>
      </c>
      <c r="I4656" s="119"/>
      <c r="J4656" s="55"/>
      <c r="K4656" s="54">
        <f>G4656-F4656</f>
        <v>-840.78</v>
      </c>
      <c r="L4656" s="55">
        <f>ROUND(K4656*100/-F4656,2)</f>
        <v>46.5</v>
      </c>
      <c r="M4656" s="75"/>
      <c r="N4656" s="75"/>
      <c r="O4656" s="74"/>
      <c r="P4656" s="74"/>
      <c r="Q4656" s="57">
        <f t="shared" si="1623"/>
        <v>0</v>
      </c>
      <c r="R4656" s="74"/>
      <c r="S4656" s="53">
        <f t="shared" si="1624"/>
        <v>0</v>
      </c>
      <c r="T4656" s="58"/>
      <c r="U4656" s="58"/>
      <c r="V4656" s="53">
        <f t="shared" si="1625"/>
        <v>0</v>
      </c>
      <c r="W4656" s="75"/>
      <c r="X4656" s="76"/>
    </row>
    <row r="4657" spans="1:24" s="77" customFormat="1" ht="31.5" x14ac:dyDescent="0.25">
      <c r="A4657" s="72" t="s">
        <v>307</v>
      </c>
      <c r="B4657" s="44" t="s">
        <v>334</v>
      </c>
      <c r="C4657" s="79" t="s">
        <v>277</v>
      </c>
      <c r="D4657" s="43" t="s">
        <v>278</v>
      </c>
      <c r="E4657" s="53"/>
      <c r="F4657" s="53">
        <f>E4657/12*1</f>
        <v>0</v>
      </c>
      <c r="G4657" s="53"/>
      <c r="H4657" s="53"/>
      <c r="I4657" s="54"/>
      <c r="J4657" s="50"/>
      <c r="K4657" s="54"/>
      <c r="L4657" s="55"/>
      <c r="M4657" s="75"/>
      <c r="N4657" s="75"/>
      <c r="O4657" s="74"/>
      <c r="P4657" s="74"/>
      <c r="Q4657" s="57">
        <f t="shared" si="1623"/>
        <v>0</v>
      </c>
      <c r="R4657" s="74"/>
      <c r="S4657" s="53">
        <f t="shared" si="1624"/>
        <v>0</v>
      </c>
      <c r="T4657" s="58"/>
      <c r="U4657" s="58"/>
      <c r="V4657" s="53">
        <f t="shared" si="1625"/>
        <v>0</v>
      </c>
      <c r="W4657" s="75"/>
      <c r="X4657" s="76"/>
    </row>
    <row r="4658" spans="1:24" s="77" customFormat="1" ht="15.75" x14ac:dyDescent="0.25">
      <c r="A4658" s="72" t="s">
        <v>307</v>
      </c>
      <c r="B4658" s="44" t="s">
        <v>334</v>
      </c>
      <c r="C4658" s="79" t="s">
        <v>226</v>
      </c>
      <c r="D4658" s="38" t="s">
        <v>405</v>
      </c>
      <c r="E4658" s="53"/>
      <c r="F4658" s="53">
        <f>E4658</f>
        <v>0</v>
      </c>
      <c r="G4658" s="53"/>
      <c r="H4658" s="53"/>
      <c r="I4658" s="119"/>
      <c r="J4658" s="50"/>
      <c r="K4658" s="54"/>
      <c r="L4658" s="55"/>
      <c r="M4658" s="75"/>
      <c r="N4658" s="75"/>
      <c r="O4658" s="74"/>
      <c r="P4658" s="74"/>
      <c r="Q4658" s="57">
        <f t="shared" si="1623"/>
        <v>0</v>
      </c>
      <c r="R4658" s="74"/>
      <c r="S4658" s="53">
        <f t="shared" si="1624"/>
        <v>0</v>
      </c>
      <c r="T4658" s="58"/>
      <c r="U4658" s="58"/>
      <c r="V4658" s="53">
        <f t="shared" si="1625"/>
        <v>0</v>
      </c>
      <c r="W4658" s="75"/>
      <c r="X4658" s="76"/>
    </row>
    <row r="4659" spans="1:24" s="77" customFormat="1" ht="31.5" x14ac:dyDescent="0.25">
      <c r="A4659" s="72" t="s">
        <v>307</v>
      </c>
      <c r="B4659" s="44" t="s">
        <v>334</v>
      </c>
      <c r="C4659" s="79" t="s">
        <v>227</v>
      </c>
      <c r="D4659" s="43" t="s">
        <v>228</v>
      </c>
      <c r="E4659" s="53"/>
      <c r="F4659" s="53">
        <f>E4659/12*1</f>
        <v>0</v>
      </c>
      <c r="G4659" s="53"/>
      <c r="H4659" s="53"/>
      <c r="I4659" s="54"/>
      <c r="J4659" s="50"/>
      <c r="K4659" s="54"/>
      <c r="L4659" s="55"/>
      <c r="M4659" s="75"/>
      <c r="N4659" s="75"/>
      <c r="O4659" s="74"/>
      <c r="P4659" s="74"/>
      <c r="Q4659" s="57">
        <f t="shared" si="1623"/>
        <v>0</v>
      </c>
      <c r="R4659" s="74"/>
      <c r="S4659" s="53">
        <f t="shared" si="1624"/>
        <v>0</v>
      </c>
      <c r="T4659" s="58"/>
      <c r="U4659" s="58"/>
      <c r="V4659" s="53">
        <f t="shared" si="1625"/>
        <v>0</v>
      </c>
      <c r="W4659" s="75"/>
      <c r="X4659" s="76"/>
    </row>
    <row r="4660" spans="1:24" s="77" customFormat="1" ht="15.75" x14ac:dyDescent="0.25">
      <c r="A4660" s="72" t="s">
        <v>307</v>
      </c>
      <c r="B4660" s="44" t="s">
        <v>334</v>
      </c>
      <c r="C4660" s="79" t="s">
        <v>229</v>
      </c>
      <c r="D4660" s="43" t="s">
        <v>230</v>
      </c>
      <c r="E4660" s="53"/>
      <c r="F4660" s="53">
        <f>E4660/12*1</f>
        <v>0</v>
      </c>
      <c r="G4660" s="53"/>
      <c r="H4660" s="53"/>
      <c r="I4660" s="54"/>
      <c r="J4660" s="50"/>
      <c r="K4660" s="54"/>
      <c r="L4660" s="55"/>
      <c r="M4660" s="75"/>
      <c r="N4660" s="75"/>
      <c r="O4660" s="74"/>
      <c r="P4660" s="74"/>
      <c r="Q4660" s="57">
        <f t="shared" si="1623"/>
        <v>0</v>
      </c>
      <c r="R4660" s="74"/>
      <c r="S4660" s="53">
        <f t="shared" si="1624"/>
        <v>0</v>
      </c>
      <c r="T4660" s="58"/>
      <c r="U4660" s="58"/>
      <c r="V4660" s="53">
        <f t="shared" si="1625"/>
        <v>0</v>
      </c>
      <c r="W4660" s="75"/>
      <c r="X4660" s="76"/>
    </row>
    <row r="4661" spans="1:24" s="77" customFormat="1" ht="15.75" x14ac:dyDescent="0.25">
      <c r="A4661" s="72" t="s">
        <v>307</v>
      </c>
      <c r="B4661" s="44" t="s">
        <v>334</v>
      </c>
      <c r="C4661" s="37" t="s">
        <v>376</v>
      </c>
      <c r="D4661" s="43" t="s">
        <v>358</v>
      </c>
      <c r="E4661" s="74">
        <v>2221</v>
      </c>
      <c r="F4661" s="53">
        <f>ROUND(E4661/12*7,0)</f>
        <v>1296</v>
      </c>
      <c r="G4661" s="75">
        <v>2749.75</v>
      </c>
      <c r="H4661" s="99">
        <v>2221</v>
      </c>
      <c r="I4661" s="119">
        <f t="shared" ref="I4661" si="1632">G4661-F4661</f>
        <v>1453.75</v>
      </c>
      <c r="J4661" s="55">
        <f t="shared" ref="J4661" si="1633">ROUND(I4661/F4661*100,2)</f>
        <v>112.17</v>
      </c>
      <c r="K4661" s="54"/>
      <c r="L4661" s="55"/>
      <c r="M4661" s="75"/>
      <c r="N4661" s="75"/>
      <c r="O4661" s="74"/>
      <c r="P4661" s="74"/>
      <c r="Q4661" s="57">
        <f t="shared" si="1623"/>
        <v>0</v>
      </c>
      <c r="R4661" s="74"/>
      <c r="S4661" s="53">
        <f t="shared" si="1624"/>
        <v>0</v>
      </c>
      <c r="T4661" s="58"/>
      <c r="U4661" s="58"/>
      <c r="V4661" s="53">
        <f t="shared" si="1625"/>
        <v>0</v>
      </c>
      <c r="W4661" s="75"/>
      <c r="X4661" s="76"/>
    </row>
    <row r="4662" spans="1:24" s="77" customFormat="1" ht="15.75" x14ac:dyDescent="0.25">
      <c r="A4662" s="72" t="s">
        <v>307</v>
      </c>
      <c r="B4662" s="44" t="s">
        <v>334</v>
      </c>
      <c r="C4662" s="79" t="s">
        <v>231</v>
      </c>
      <c r="D4662" s="43" t="s">
        <v>232</v>
      </c>
      <c r="E4662" s="53"/>
      <c r="F4662" s="53">
        <f>E4662/12*1</f>
        <v>0</v>
      </c>
      <c r="G4662" s="53"/>
      <c r="H4662" s="53"/>
      <c r="I4662" s="54"/>
      <c r="J4662" s="50"/>
      <c r="K4662" s="54"/>
      <c r="L4662" s="55"/>
      <c r="M4662" s="75"/>
      <c r="N4662" s="75"/>
      <c r="O4662" s="74"/>
      <c r="P4662" s="74"/>
      <c r="Q4662" s="57">
        <f t="shared" si="1623"/>
        <v>0</v>
      </c>
      <c r="R4662" s="74"/>
      <c r="S4662" s="53">
        <f t="shared" si="1624"/>
        <v>0</v>
      </c>
      <c r="T4662" s="58"/>
      <c r="U4662" s="58"/>
      <c r="V4662" s="53">
        <f t="shared" si="1625"/>
        <v>0</v>
      </c>
      <c r="W4662" s="75"/>
      <c r="X4662" s="76"/>
    </row>
    <row r="4663" spans="1:24" s="77" customFormat="1" ht="15.75" x14ac:dyDescent="0.25">
      <c r="A4663" s="72" t="s">
        <v>307</v>
      </c>
      <c r="B4663" s="44" t="s">
        <v>334</v>
      </c>
      <c r="C4663" s="79" t="s">
        <v>233</v>
      </c>
      <c r="D4663" s="43" t="s">
        <v>234</v>
      </c>
      <c r="E4663" s="53"/>
      <c r="F4663" s="53">
        <f>E4663/12*1</f>
        <v>0</v>
      </c>
      <c r="G4663" s="53"/>
      <c r="H4663" s="53"/>
      <c r="I4663" s="54"/>
      <c r="J4663" s="50"/>
      <c r="K4663" s="54"/>
      <c r="L4663" s="55"/>
      <c r="M4663" s="75"/>
      <c r="N4663" s="75"/>
      <c r="O4663" s="74"/>
      <c r="P4663" s="74"/>
      <c r="Q4663" s="57">
        <f t="shared" si="1623"/>
        <v>0</v>
      </c>
      <c r="R4663" s="74"/>
      <c r="S4663" s="53">
        <f t="shared" si="1624"/>
        <v>0</v>
      </c>
      <c r="T4663" s="58"/>
      <c r="U4663" s="58"/>
      <c r="V4663" s="53">
        <f t="shared" si="1625"/>
        <v>0</v>
      </c>
      <c r="W4663" s="75"/>
      <c r="X4663" s="76"/>
    </row>
    <row r="4664" spans="1:24" s="77" customFormat="1" ht="31.5" x14ac:dyDescent="0.25">
      <c r="A4664" s="72" t="s">
        <v>307</v>
      </c>
      <c r="B4664" s="44" t="s">
        <v>334</v>
      </c>
      <c r="C4664" s="79" t="s">
        <v>235</v>
      </c>
      <c r="D4664" s="43" t="s">
        <v>236</v>
      </c>
      <c r="E4664" s="53"/>
      <c r="F4664" s="53">
        <f>E4664/12*1</f>
        <v>0</v>
      </c>
      <c r="G4664" s="53"/>
      <c r="H4664" s="53"/>
      <c r="I4664" s="54"/>
      <c r="J4664" s="50"/>
      <c r="K4664" s="54"/>
      <c r="L4664" s="55"/>
      <c r="M4664" s="75"/>
      <c r="N4664" s="75"/>
      <c r="O4664" s="74"/>
      <c r="P4664" s="74"/>
      <c r="Q4664" s="57">
        <f t="shared" si="1623"/>
        <v>0</v>
      </c>
      <c r="R4664" s="74"/>
      <c r="S4664" s="53">
        <f t="shared" si="1624"/>
        <v>0</v>
      </c>
      <c r="T4664" s="58"/>
      <c r="U4664" s="58"/>
      <c r="V4664" s="53">
        <f t="shared" si="1625"/>
        <v>0</v>
      </c>
      <c r="W4664" s="75"/>
      <c r="X4664" s="76"/>
    </row>
    <row r="4665" spans="1:24" s="77" customFormat="1" ht="31.5" x14ac:dyDescent="0.25">
      <c r="A4665" s="72" t="s">
        <v>307</v>
      </c>
      <c r="B4665" s="44" t="s">
        <v>334</v>
      </c>
      <c r="C4665" s="79" t="s">
        <v>237</v>
      </c>
      <c r="D4665" s="43" t="s">
        <v>238</v>
      </c>
      <c r="E4665" s="53"/>
      <c r="F4665" s="53">
        <f>E4665/12*1</f>
        <v>0</v>
      </c>
      <c r="G4665" s="53"/>
      <c r="H4665" s="53"/>
      <c r="I4665" s="54"/>
      <c r="J4665" s="50"/>
      <c r="K4665" s="54"/>
      <c r="L4665" s="55"/>
      <c r="M4665" s="75"/>
      <c r="N4665" s="75"/>
      <c r="O4665" s="74"/>
      <c r="P4665" s="74"/>
      <c r="Q4665" s="57">
        <f t="shared" si="1623"/>
        <v>0</v>
      </c>
      <c r="R4665" s="74"/>
      <c r="S4665" s="53">
        <f t="shared" si="1624"/>
        <v>0</v>
      </c>
      <c r="T4665" s="58"/>
      <c r="U4665" s="58"/>
      <c r="V4665" s="53">
        <f t="shared" si="1625"/>
        <v>0</v>
      </c>
      <c r="W4665" s="75"/>
      <c r="X4665" s="76"/>
    </row>
    <row r="4666" spans="1:24" s="77" customFormat="1" ht="15.75" x14ac:dyDescent="0.25">
      <c r="A4666" s="72" t="s">
        <v>307</v>
      </c>
      <c r="B4666" s="44" t="s">
        <v>334</v>
      </c>
      <c r="C4666" s="79" t="s">
        <v>239</v>
      </c>
      <c r="D4666" s="43" t="s">
        <v>243</v>
      </c>
      <c r="E4666" s="53"/>
      <c r="F4666" s="53">
        <f>E4666/12*1</f>
        <v>0</v>
      </c>
      <c r="G4666" s="53"/>
      <c r="H4666" s="53"/>
      <c r="I4666" s="54"/>
      <c r="J4666" s="50"/>
      <c r="K4666" s="54"/>
      <c r="L4666" s="55"/>
      <c r="M4666" s="75"/>
      <c r="N4666" s="75"/>
      <c r="O4666" s="74"/>
      <c r="P4666" s="74"/>
      <c r="Q4666" s="57">
        <f t="shared" si="1623"/>
        <v>0</v>
      </c>
      <c r="R4666" s="74"/>
      <c r="S4666" s="53">
        <f t="shared" si="1624"/>
        <v>0</v>
      </c>
      <c r="T4666" s="58"/>
      <c r="U4666" s="58"/>
      <c r="V4666" s="53">
        <f t="shared" si="1625"/>
        <v>0</v>
      </c>
      <c r="W4666" s="75"/>
      <c r="X4666" s="76"/>
    </row>
    <row r="4667" spans="1:24" s="77" customFormat="1" ht="15.75" x14ac:dyDescent="0.25">
      <c r="A4667" s="72" t="s">
        <v>307</v>
      </c>
      <c r="B4667" s="44" t="s">
        <v>334</v>
      </c>
      <c r="C4667" s="79" t="s">
        <v>240</v>
      </c>
      <c r="D4667" s="43" t="s">
        <v>244</v>
      </c>
      <c r="E4667" s="53"/>
      <c r="F4667" s="53"/>
      <c r="G4667" s="53"/>
      <c r="H4667" s="53"/>
      <c r="I4667" s="119"/>
      <c r="J4667" s="55"/>
      <c r="K4667" s="54"/>
      <c r="L4667" s="55"/>
      <c r="M4667" s="75"/>
      <c r="N4667" s="75"/>
      <c r="O4667" s="74"/>
      <c r="P4667" s="74"/>
      <c r="Q4667" s="57">
        <f t="shared" si="1623"/>
        <v>0</v>
      </c>
      <c r="R4667" s="74"/>
      <c r="S4667" s="53">
        <f t="shared" si="1624"/>
        <v>0</v>
      </c>
      <c r="T4667" s="58"/>
      <c r="U4667" s="58"/>
      <c r="V4667" s="53">
        <f t="shared" si="1625"/>
        <v>0</v>
      </c>
      <c r="W4667" s="75"/>
      <c r="X4667" s="76"/>
    </row>
    <row r="4668" spans="1:24" s="77" customFormat="1" ht="15.75" x14ac:dyDescent="0.25">
      <c r="A4668" s="72" t="s">
        <v>307</v>
      </c>
      <c r="B4668" s="44" t="s">
        <v>334</v>
      </c>
      <c r="C4668" s="79" t="s">
        <v>241</v>
      </c>
      <c r="D4668" s="43" t="s">
        <v>242</v>
      </c>
      <c r="E4668" s="53"/>
      <c r="F4668" s="53">
        <f t="shared" ref="F4668:F4679" si="1634">E4668/12*1</f>
        <v>0</v>
      </c>
      <c r="G4668" s="53"/>
      <c r="H4668" s="53"/>
      <c r="I4668" s="54"/>
      <c r="J4668" s="50"/>
      <c r="K4668" s="54"/>
      <c r="L4668" s="55"/>
      <c r="M4668" s="75"/>
      <c r="N4668" s="75"/>
      <c r="O4668" s="74"/>
      <c r="P4668" s="74"/>
      <c r="Q4668" s="57">
        <f t="shared" si="1623"/>
        <v>0</v>
      </c>
      <c r="R4668" s="74"/>
      <c r="S4668" s="53">
        <f t="shared" si="1624"/>
        <v>0</v>
      </c>
      <c r="T4668" s="58"/>
      <c r="U4668" s="58"/>
      <c r="V4668" s="53">
        <f t="shared" si="1625"/>
        <v>0</v>
      </c>
      <c r="W4668" s="75"/>
      <c r="X4668" s="76"/>
    </row>
    <row r="4669" spans="1:24" s="77" customFormat="1" ht="31.5" x14ac:dyDescent="0.25">
      <c r="A4669" s="72" t="s">
        <v>307</v>
      </c>
      <c r="B4669" s="44" t="s">
        <v>334</v>
      </c>
      <c r="C4669" s="79" t="s">
        <v>245</v>
      </c>
      <c r="D4669" s="43" t="s">
        <v>246</v>
      </c>
      <c r="E4669" s="53"/>
      <c r="F4669" s="53">
        <f t="shared" si="1634"/>
        <v>0</v>
      </c>
      <c r="G4669" s="53"/>
      <c r="H4669" s="53"/>
      <c r="I4669" s="54"/>
      <c r="J4669" s="50"/>
      <c r="K4669" s="54"/>
      <c r="L4669" s="55"/>
      <c r="M4669" s="75"/>
      <c r="N4669" s="75"/>
      <c r="O4669" s="74"/>
      <c r="P4669" s="74"/>
      <c r="Q4669" s="57">
        <f t="shared" si="1623"/>
        <v>0</v>
      </c>
      <c r="R4669" s="74"/>
      <c r="S4669" s="53">
        <f t="shared" si="1624"/>
        <v>0</v>
      </c>
      <c r="T4669" s="58"/>
      <c r="U4669" s="58"/>
      <c r="V4669" s="53">
        <f t="shared" si="1625"/>
        <v>0</v>
      </c>
      <c r="W4669" s="75"/>
      <c r="X4669" s="76"/>
    </row>
    <row r="4670" spans="1:24" s="77" customFormat="1" ht="15.75" x14ac:dyDescent="0.25">
      <c r="A4670" s="72" t="s">
        <v>307</v>
      </c>
      <c r="B4670" s="44" t="s">
        <v>334</v>
      </c>
      <c r="C4670" s="79" t="s">
        <v>247</v>
      </c>
      <c r="D4670" s="43" t="s">
        <v>248</v>
      </c>
      <c r="E4670" s="53"/>
      <c r="F4670" s="53">
        <f t="shared" si="1634"/>
        <v>0</v>
      </c>
      <c r="G4670" s="53"/>
      <c r="H4670" s="53"/>
      <c r="I4670" s="54"/>
      <c r="J4670" s="50"/>
      <c r="K4670" s="54"/>
      <c r="L4670" s="55"/>
      <c r="M4670" s="75"/>
      <c r="N4670" s="75"/>
      <c r="O4670" s="74"/>
      <c r="P4670" s="74"/>
      <c r="Q4670" s="57">
        <f t="shared" si="1623"/>
        <v>0</v>
      </c>
      <c r="R4670" s="74"/>
      <c r="S4670" s="53">
        <f t="shared" si="1624"/>
        <v>0</v>
      </c>
      <c r="T4670" s="58"/>
      <c r="U4670" s="58"/>
      <c r="V4670" s="53">
        <f t="shared" si="1625"/>
        <v>0</v>
      </c>
      <c r="W4670" s="75"/>
      <c r="X4670" s="76"/>
    </row>
    <row r="4671" spans="1:24" s="77" customFormat="1" ht="31.5" x14ac:dyDescent="0.25">
      <c r="A4671" s="72" t="s">
        <v>307</v>
      </c>
      <c r="B4671" s="44" t="s">
        <v>334</v>
      </c>
      <c r="C4671" s="79" t="s">
        <v>249</v>
      </c>
      <c r="D4671" s="43" t="s">
        <v>250</v>
      </c>
      <c r="E4671" s="53"/>
      <c r="F4671" s="53">
        <f t="shared" si="1634"/>
        <v>0</v>
      </c>
      <c r="G4671" s="53"/>
      <c r="H4671" s="53"/>
      <c r="I4671" s="54"/>
      <c r="J4671" s="50"/>
      <c r="K4671" s="54"/>
      <c r="L4671" s="55"/>
      <c r="M4671" s="75"/>
      <c r="N4671" s="75"/>
      <c r="O4671" s="74"/>
      <c r="P4671" s="74"/>
      <c r="Q4671" s="57">
        <f t="shared" si="1623"/>
        <v>0</v>
      </c>
      <c r="R4671" s="74"/>
      <c r="S4671" s="53">
        <f t="shared" si="1624"/>
        <v>0</v>
      </c>
      <c r="T4671" s="58"/>
      <c r="U4671" s="58"/>
      <c r="V4671" s="53">
        <f t="shared" si="1625"/>
        <v>0</v>
      </c>
      <c r="W4671" s="75"/>
      <c r="X4671" s="76"/>
    </row>
    <row r="4672" spans="1:24" s="77" customFormat="1" ht="15.75" x14ac:dyDescent="0.25">
      <c r="A4672" s="72" t="s">
        <v>307</v>
      </c>
      <c r="B4672" s="44" t="s">
        <v>334</v>
      </c>
      <c r="C4672" s="79" t="s">
        <v>251</v>
      </c>
      <c r="D4672" s="43" t="s">
        <v>260</v>
      </c>
      <c r="E4672" s="53"/>
      <c r="F4672" s="53">
        <f t="shared" si="1634"/>
        <v>0</v>
      </c>
      <c r="G4672" s="53"/>
      <c r="H4672" s="53"/>
      <c r="I4672" s="54"/>
      <c r="J4672" s="50"/>
      <c r="K4672" s="54"/>
      <c r="L4672" s="55"/>
      <c r="M4672" s="75"/>
      <c r="N4672" s="75"/>
      <c r="O4672" s="74"/>
      <c r="P4672" s="74"/>
      <c r="Q4672" s="57">
        <f t="shared" si="1623"/>
        <v>0</v>
      </c>
      <c r="R4672" s="74"/>
      <c r="S4672" s="53">
        <f t="shared" si="1624"/>
        <v>0</v>
      </c>
      <c r="T4672" s="58"/>
      <c r="U4672" s="58"/>
      <c r="V4672" s="53">
        <f t="shared" si="1625"/>
        <v>0</v>
      </c>
      <c r="W4672" s="75"/>
      <c r="X4672" s="76"/>
    </row>
    <row r="4673" spans="1:24" s="77" customFormat="1" ht="15.75" x14ac:dyDescent="0.25">
      <c r="A4673" s="72" t="s">
        <v>307</v>
      </c>
      <c r="B4673" s="44" t="s">
        <v>334</v>
      </c>
      <c r="C4673" s="79" t="s">
        <v>252</v>
      </c>
      <c r="D4673" s="43" t="s">
        <v>253</v>
      </c>
      <c r="E4673" s="53"/>
      <c r="F4673" s="53">
        <f t="shared" si="1634"/>
        <v>0</v>
      </c>
      <c r="G4673" s="53"/>
      <c r="H4673" s="53"/>
      <c r="I4673" s="54"/>
      <c r="J4673" s="50"/>
      <c r="K4673" s="54"/>
      <c r="L4673" s="55"/>
      <c r="M4673" s="75"/>
      <c r="N4673" s="75"/>
      <c r="O4673" s="74"/>
      <c r="P4673" s="74"/>
      <c r="Q4673" s="57">
        <f t="shared" si="1623"/>
        <v>0</v>
      </c>
      <c r="R4673" s="74"/>
      <c r="S4673" s="53">
        <f t="shared" si="1624"/>
        <v>0</v>
      </c>
      <c r="T4673" s="58"/>
      <c r="U4673" s="58"/>
      <c r="V4673" s="53">
        <f t="shared" si="1625"/>
        <v>0</v>
      </c>
      <c r="W4673" s="75"/>
      <c r="X4673" s="76"/>
    </row>
    <row r="4674" spans="1:24" s="77" customFormat="1" ht="15.75" x14ac:dyDescent="0.25">
      <c r="A4674" s="72" t="s">
        <v>307</v>
      </c>
      <c r="B4674" s="44" t="s">
        <v>334</v>
      </c>
      <c r="C4674" s="79" t="s">
        <v>254</v>
      </c>
      <c r="D4674" s="43" t="s">
        <v>255</v>
      </c>
      <c r="E4674" s="53"/>
      <c r="F4674" s="53">
        <f t="shared" si="1634"/>
        <v>0</v>
      </c>
      <c r="G4674" s="53"/>
      <c r="H4674" s="53"/>
      <c r="I4674" s="54"/>
      <c r="J4674" s="50"/>
      <c r="K4674" s="54"/>
      <c r="L4674" s="55"/>
      <c r="M4674" s="75"/>
      <c r="N4674" s="75"/>
      <c r="O4674" s="74"/>
      <c r="P4674" s="74"/>
      <c r="Q4674" s="57">
        <f t="shared" si="1623"/>
        <v>0</v>
      </c>
      <c r="R4674" s="74"/>
      <c r="S4674" s="53">
        <f t="shared" si="1624"/>
        <v>0</v>
      </c>
      <c r="T4674" s="58"/>
      <c r="U4674" s="58"/>
      <c r="V4674" s="53">
        <f t="shared" si="1625"/>
        <v>0</v>
      </c>
      <c r="W4674" s="75"/>
      <c r="X4674" s="76"/>
    </row>
    <row r="4675" spans="1:24" s="77" customFormat="1" ht="15.75" x14ac:dyDescent="0.25">
      <c r="A4675" s="72" t="s">
        <v>307</v>
      </c>
      <c r="B4675" s="44" t="s">
        <v>334</v>
      </c>
      <c r="C4675" s="79" t="s">
        <v>256</v>
      </c>
      <c r="D4675" s="43" t="s">
        <v>257</v>
      </c>
      <c r="E4675" s="53"/>
      <c r="F4675" s="53">
        <f t="shared" si="1634"/>
        <v>0</v>
      </c>
      <c r="G4675" s="53"/>
      <c r="H4675" s="53"/>
      <c r="I4675" s="54"/>
      <c r="J4675" s="50"/>
      <c r="K4675" s="54"/>
      <c r="L4675" s="55"/>
      <c r="M4675" s="75"/>
      <c r="N4675" s="75"/>
      <c r="O4675" s="74"/>
      <c r="P4675" s="74"/>
      <c r="Q4675" s="57">
        <f t="shared" si="1623"/>
        <v>0</v>
      </c>
      <c r="R4675" s="74"/>
      <c r="S4675" s="53">
        <f t="shared" si="1624"/>
        <v>0</v>
      </c>
      <c r="T4675" s="58"/>
      <c r="U4675" s="58"/>
      <c r="V4675" s="53">
        <f t="shared" si="1625"/>
        <v>0</v>
      </c>
      <c r="W4675" s="75"/>
      <c r="X4675" s="76"/>
    </row>
    <row r="4676" spans="1:24" s="77" customFormat="1" ht="31.5" x14ac:dyDescent="0.25">
      <c r="A4676" s="72" t="s">
        <v>307</v>
      </c>
      <c r="B4676" s="44" t="s">
        <v>334</v>
      </c>
      <c r="C4676" s="79" t="s">
        <v>258</v>
      </c>
      <c r="D4676" s="43" t="s">
        <v>259</v>
      </c>
      <c r="E4676" s="53"/>
      <c r="F4676" s="53">
        <f t="shared" si="1634"/>
        <v>0</v>
      </c>
      <c r="G4676" s="53"/>
      <c r="H4676" s="53"/>
      <c r="I4676" s="54"/>
      <c r="J4676" s="50"/>
      <c r="K4676" s="54"/>
      <c r="L4676" s="55"/>
      <c r="M4676" s="75"/>
      <c r="N4676" s="75"/>
      <c r="O4676" s="74"/>
      <c r="P4676" s="74"/>
      <c r="Q4676" s="57">
        <f t="shared" si="1623"/>
        <v>0</v>
      </c>
      <c r="R4676" s="74"/>
      <c r="S4676" s="53">
        <f t="shared" si="1624"/>
        <v>0</v>
      </c>
      <c r="T4676" s="58"/>
      <c r="U4676" s="58"/>
      <c r="V4676" s="53">
        <f t="shared" si="1625"/>
        <v>0</v>
      </c>
      <c r="W4676" s="75"/>
      <c r="X4676" s="76"/>
    </row>
    <row r="4677" spans="1:24" s="77" customFormat="1" ht="15.75" x14ac:dyDescent="0.25">
      <c r="A4677" s="72" t="s">
        <v>307</v>
      </c>
      <c r="B4677" s="44" t="s">
        <v>334</v>
      </c>
      <c r="C4677" s="79" t="s">
        <v>261</v>
      </c>
      <c r="D4677" s="43" t="s">
        <v>262</v>
      </c>
      <c r="E4677" s="53"/>
      <c r="F4677" s="53">
        <f t="shared" si="1634"/>
        <v>0</v>
      </c>
      <c r="G4677" s="53"/>
      <c r="H4677" s="53"/>
      <c r="I4677" s="54"/>
      <c r="J4677" s="50"/>
      <c r="K4677" s="54"/>
      <c r="L4677" s="55"/>
      <c r="M4677" s="75"/>
      <c r="N4677" s="75"/>
      <c r="O4677" s="74"/>
      <c r="P4677" s="74"/>
      <c r="Q4677" s="57">
        <f t="shared" si="1623"/>
        <v>0</v>
      </c>
      <c r="R4677" s="74"/>
      <c r="S4677" s="53">
        <f t="shared" si="1624"/>
        <v>0</v>
      </c>
      <c r="T4677" s="58"/>
      <c r="U4677" s="58"/>
      <c r="V4677" s="53">
        <f t="shared" si="1625"/>
        <v>0</v>
      </c>
      <c r="W4677" s="75"/>
      <c r="X4677" s="76"/>
    </row>
    <row r="4678" spans="1:24" s="77" customFormat="1" ht="47.25" x14ac:dyDescent="0.25">
      <c r="A4678" s="72" t="s">
        <v>307</v>
      </c>
      <c r="B4678" s="44" t="s">
        <v>334</v>
      </c>
      <c r="C4678" s="79" t="s">
        <v>263</v>
      </c>
      <c r="D4678" s="43" t="s">
        <v>264</v>
      </c>
      <c r="E4678" s="53"/>
      <c r="F4678" s="53">
        <f t="shared" si="1634"/>
        <v>0</v>
      </c>
      <c r="G4678" s="53"/>
      <c r="H4678" s="53"/>
      <c r="I4678" s="54"/>
      <c r="J4678" s="50"/>
      <c r="K4678" s="54"/>
      <c r="L4678" s="55"/>
      <c r="M4678" s="75"/>
      <c r="N4678" s="75"/>
      <c r="O4678" s="74"/>
      <c r="P4678" s="74"/>
      <c r="Q4678" s="57">
        <f t="shared" si="1623"/>
        <v>0</v>
      </c>
      <c r="R4678" s="74"/>
      <c r="S4678" s="53">
        <f t="shared" si="1624"/>
        <v>0</v>
      </c>
      <c r="T4678" s="58"/>
      <c r="U4678" s="58"/>
      <c r="V4678" s="53">
        <f t="shared" si="1625"/>
        <v>0</v>
      </c>
      <c r="W4678" s="75"/>
      <c r="X4678" s="76"/>
    </row>
    <row r="4679" spans="1:24" s="77" customFormat="1" ht="15.75" x14ac:dyDescent="0.25">
      <c r="A4679" s="72" t="s">
        <v>307</v>
      </c>
      <c r="B4679" s="44" t="s">
        <v>334</v>
      </c>
      <c r="C4679" s="79" t="s">
        <v>265</v>
      </c>
      <c r="D4679" s="43" t="s">
        <v>266</v>
      </c>
      <c r="E4679" s="53"/>
      <c r="F4679" s="53">
        <f t="shared" si="1634"/>
        <v>0</v>
      </c>
      <c r="G4679" s="53"/>
      <c r="H4679" s="53"/>
      <c r="I4679" s="54"/>
      <c r="J4679" s="50"/>
      <c r="K4679" s="54"/>
      <c r="L4679" s="55"/>
      <c r="M4679" s="75"/>
      <c r="N4679" s="75"/>
      <c r="O4679" s="74"/>
      <c r="P4679" s="74"/>
      <c r="Q4679" s="57">
        <f t="shared" si="1623"/>
        <v>0</v>
      </c>
      <c r="R4679" s="74"/>
      <c r="S4679" s="53">
        <f t="shared" si="1624"/>
        <v>0</v>
      </c>
      <c r="T4679" s="58"/>
      <c r="U4679" s="58"/>
      <c r="V4679" s="53">
        <f t="shared" si="1625"/>
        <v>0</v>
      </c>
      <c r="W4679" s="75"/>
      <c r="X4679" s="76"/>
    </row>
    <row r="4680" spans="1:24" s="77" customFormat="1" ht="31.5" x14ac:dyDescent="0.25">
      <c r="A4680" s="72" t="s">
        <v>307</v>
      </c>
      <c r="B4680" s="44" t="s">
        <v>334</v>
      </c>
      <c r="C4680" s="79" t="s">
        <v>267</v>
      </c>
      <c r="D4680" s="43" t="s">
        <v>268</v>
      </c>
      <c r="E4680" s="74">
        <v>569</v>
      </c>
      <c r="F4680" s="53">
        <f>ROUND(E4680/12*6,0)</f>
        <v>285</v>
      </c>
      <c r="G4680" s="59"/>
      <c r="H4680" s="99"/>
      <c r="I4680" s="119"/>
      <c r="J4680" s="55"/>
      <c r="K4680" s="54">
        <f>G4680-F4680</f>
        <v>-285</v>
      </c>
      <c r="L4680" s="55">
        <f>ROUND(K4680*100/-F4680,2)</f>
        <v>100</v>
      </c>
      <c r="M4680" s="75"/>
      <c r="N4680" s="75"/>
      <c r="O4680" s="74"/>
      <c r="P4680" s="74"/>
      <c r="Q4680" s="57">
        <f t="shared" si="1623"/>
        <v>0</v>
      </c>
      <c r="R4680" s="74"/>
      <c r="S4680" s="53">
        <f t="shared" si="1624"/>
        <v>0</v>
      </c>
      <c r="T4680" s="58"/>
      <c r="U4680" s="58"/>
      <c r="V4680" s="53">
        <f t="shared" si="1625"/>
        <v>0</v>
      </c>
      <c r="W4680" s="75"/>
      <c r="X4680" s="76"/>
    </row>
    <row r="4681" spans="1:24" s="77" customFormat="1" ht="15.75" x14ac:dyDescent="0.25">
      <c r="A4681" s="72" t="s">
        <v>307</v>
      </c>
      <c r="B4681" s="44" t="s">
        <v>334</v>
      </c>
      <c r="C4681" s="79" t="s">
        <v>269</v>
      </c>
      <c r="D4681" s="43" t="s">
        <v>270</v>
      </c>
      <c r="E4681" s="74"/>
      <c r="F4681" s="53">
        <f>E4681/12*1</f>
        <v>0</v>
      </c>
      <c r="G4681" s="53"/>
      <c r="H4681" s="53"/>
      <c r="I4681" s="54"/>
      <c r="J4681" s="50"/>
      <c r="K4681" s="54"/>
      <c r="L4681" s="55"/>
      <c r="M4681" s="75"/>
      <c r="N4681" s="75"/>
      <c r="O4681" s="74"/>
      <c r="P4681" s="74"/>
      <c r="Q4681" s="57">
        <f t="shared" si="1623"/>
        <v>0</v>
      </c>
      <c r="R4681" s="74"/>
      <c r="S4681" s="53">
        <f t="shared" si="1624"/>
        <v>0</v>
      </c>
      <c r="T4681" s="58"/>
      <c r="U4681" s="58"/>
      <c r="V4681" s="53">
        <f t="shared" si="1625"/>
        <v>0</v>
      </c>
      <c r="W4681" s="75"/>
      <c r="X4681" s="76"/>
    </row>
    <row r="4682" spans="1:24" s="77" customFormat="1" ht="31.5" x14ac:dyDescent="0.25">
      <c r="A4682" s="72" t="s">
        <v>307</v>
      </c>
      <c r="B4682" s="44" t="s">
        <v>334</v>
      </c>
      <c r="C4682" s="79" t="s">
        <v>271</v>
      </c>
      <c r="D4682" s="43" t="s">
        <v>272</v>
      </c>
      <c r="E4682" s="53"/>
      <c r="F4682" s="53">
        <f>E4682/12*1</f>
        <v>0</v>
      </c>
      <c r="G4682" s="53"/>
      <c r="H4682" s="53"/>
      <c r="I4682" s="54"/>
      <c r="J4682" s="50"/>
      <c r="K4682" s="54"/>
      <c r="L4682" s="55"/>
      <c r="M4682" s="75"/>
      <c r="N4682" s="75"/>
      <c r="O4682" s="74"/>
      <c r="P4682" s="74"/>
      <c r="Q4682" s="57">
        <f t="shared" si="1623"/>
        <v>0</v>
      </c>
      <c r="R4682" s="74"/>
      <c r="S4682" s="53">
        <f t="shared" si="1624"/>
        <v>0</v>
      </c>
      <c r="T4682" s="58"/>
      <c r="U4682" s="58"/>
      <c r="V4682" s="53">
        <f t="shared" si="1625"/>
        <v>0</v>
      </c>
      <c r="W4682" s="75"/>
      <c r="X4682" s="76"/>
    </row>
    <row r="4683" spans="1:24" s="77" customFormat="1" ht="15.75" x14ac:dyDescent="0.25">
      <c r="A4683" s="72" t="s">
        <v>307</v>
      </c>
      <c r="B4683" s="44" t="s">
        <v>334</v>
      </c>
      <c r="C4683" s="79" t="s">
        <v>273</v>
      </c>
      <c r="D4683" s="43" t="s">
        <v>274</v>
      </c>
      <c r="E4683" s="53"/>
      <c r="F4683" s="53">
        <f>E4683/12*1</f>
        <v>0</v>
      </c>
      <c r="G4683" s="53"/>
      <c r="H4683" s="53"/>
      <c r="I4683" s="54"/>
      <c r="J4683" s="50"/>
      <c r="K4683" s="54"/>
      <c r="L4683" s="55"/>
      <c r="M4683" s="75"/>
      <c r="N4683" s="75"/>
      <c r="O4683" s="74"/>
      <c r="P4683" s="74"/>
      <c r="Q4683" s="57">
        <f t="shared" si="1623"/>
        <v>0</v>
      </c>
      <c r="R4683" s="74"/>
      <c r="S4683" s="53">
        <f t="shared" si="1624"/>
        <v>0</v>
      </c>
      <c r="T4683" s="58"/>
      <c r="U4683" s="58"/>
      <c r="V4683" s="53">
        <f t="shared" si="1625"/>
        <v>0</v>
      </c>
      <c r="W4683" s="75"/>
      <c r="X4683" s="76"/>
    </row>
    <row r="4684" spans="1:24" s="77" customFormat="1" ht="31.5" x14ac:dyDescent="0.25">
      <c r="A4684" s="72" t="s">
        <v>307</v>
      </c>
      <c r="B4684" s="44" t="s">
        <v>334</v>
      </c>
      <c r="C4684" s="79" t="s">
        <v>275</v>
      </c>
      <c r="D4684" s="43" t="s">
        <v>276</v>
      </c>
      <c r="E4684" s="74">
        <v>29040</v>
      </c>
      <c r="F4684" s="53">
        <f>ROUND(E4684/12*7,0)</f>
        <v>16940</v>
      </c>
      <c r="G4684" s="75">
        <v>11616</v>
      </c>
      <c r="H4684" s="99">
        <v>11616</v>
      </c>
      <c r="I4684" s="119"/>
      <c r="J4684" s="55"/>
      <c r="K4684" s="54">
        <f>G4684-F4684</f>
        <v>-5324</v>
      </c>
      <c r="L4684" s="55">
        <f>ROUND(K4684*100/-F4684,2)</f>
        <v>31.43</v>
      </c>
      <c r="M4684" s="75"/>
      <c r="N4684" s="75"/>
      <c r="O4684" s="74"/>
      <c r="P4684" s="74"/>
      <c r="Q4684" s="57">
        <f t="shared" si="1623"/>
        <v>0</v>
      </c>
      <c r="R4684" s="74"/>
      <c r="S4684" s="53">
        <f t="shared" si="1624"/>
        <v>0</v>
      </c>
      <c r="T4684" s="58"/>
      <c r="U4684" s="58"/>
      <c r="V4684" s="53">
        <f t="shared" si="1625"/>
        <v>0</v>
      </c>
      <c r="W4684" s="75"/>
      <c r="X4684" s="76"/>
    </row>
    <row r="4685" spans="1:24" s="77" customFormat="1" ht="15.75" x14ac:dyDescent="0.25">
      <c r="A4685" s="72" t="s">
        <v>307</v>
      </c>
      <c r="B4685" s="44" t="s">
        <v>334</v>
      </c>
      <c r="C4685" s="37" t="s">
        <v>352</v>
      </c>
      <c r="D4685" s="43" t="s">
        <v>350</v>
      </c>
      <c r="E4685" s="74"/>
      <c r="F4685" s="74"/>
      <c r="G4685" s="74"/>
      <c r="H4685" s="74"/>
      <c r="I4685" s="54"/>
      <c r="J4685" s="50"/>
      <c r="K4685" s="54"/>
      <c r="L4685" s="55"/>
      <c r="M4685" s="75"/>
      <c r="N4685" s="75"/>
      <c r="O4685" s="74"/>
      <c r="P4685" s="74"/>
      <c r="Q4685" s="57"/>
      <c r="R4685" s="74"/>
      <c r="S4685" s="53"/>
      <c r="T4685" s="58"/>
      <c r="U4685" s="58"/>
      <c r="V4685" s="53"/>
      <c r="W4685" s="75"/>
      <c r="X4685" s="76"/>
    </row>
    <row r="4686" spans="1:24" s="77" customFormat="1" ht="15.75" x14ac:dyDescent="0.25">
      <c r="A4686" s="72" t="s">
        <v>307</v>
      </c>
      <c r="B4686" s="44" t="s">
        <v>334</v>
      </c>
      <c r="C4686" s="37" t="s">
        <v>353</v>
      </c>
      <c r="D4686" s="38" t="s">
        <v>354</v>
      </c>
      <c r="E4686" s="53"/>
      <c r="F4686" s="99">
        <f>E4686/12*1</f>
        <v>0</v>
      </c>
      <c r="G4686" s="53"/>
      <c r="H4686" s="53"/>
      <c r="I4686" s="54"/>
      <c r="J4686" s="50"/>
      <c r="K4686" s="54"/>
      <c r="L4686" s="55"/>
      <c r="M4686" s="75"/>
      <c r="N4686" s="75"/>
      <c r="O4686" s="74"/>
      <c r="P4686" s="74"/>
      <c r="Q4686" s="57">
        <f>O4686-P4686</f>
        <v>0</v>
      </c>
      <c r="R4686" s="74"/>
      <c r="S4686" s="53">
        <f>ROUND(R4686/12*3,0)</f>
        <v>0</v>
      </c>
      <c r="T4686" s="53"/>
      <c r="U4686" s="53"/>
      <c r="V4686" s="53">
        <f>T4686-U4686</f>
        <v>0</v>
      </c>
      <c r="W4686" s="75"/>
      <c r="X4686" s="76"/>
    </row>
    <row r="4687" spans="1:24" s="77" customFormat="1" ht="15.75" x14ac:dyDescent="0.25">
      <c r="A4687" s="72" t="s">
        <v>307</v>
      </c>
      <c r="B4687" s="44" t="s">
        <v>334</v>
      </c>
      <c r="C4687" s="37" t="s">
        <v>359</v>
      </c>
      <c r="D4687" s="43" t="s">
        <v>318</v>
      </c>
      <c r="E4687" s="53"/>
      <c r="F4687" s="99">
        <f>E4687/12*1</f>
        <v>0</v>
      </c>
      <c r="G4687" s="53"/>
      <c r="H4687" s="53"/>
      <c r="I4687" s="54"/>
      <c r="J4687" s="50"/>
      <c r="K4687" s="54"/>
      <c r="L4687" s="55"/>
      <c r="M4687" s="75"/>
      <c r="N4687" s="75"/>
      <c r="O4687" s="74"/>
      <c r="P4687" s="74"/>
      <c r="Q4687" s="57"/>
      <c r="R4687" s="74"/>
      <c r="S4687" s="53"/>
      <c r="T4687" s="53"/>
      <c r="U4687" s="53"/>
      <c r="V4687" s="53"/>
      <c r="W4687" s="75"/>
      <c r="X4687" s="76"/>
    </row>
    <row r="4688" spans="1:24" s="77" customFormat="1" ht="15.75" x14ac:dyDescent="0.25">
      <c r="A4688" s="72" t="s">
        <v>307</v>
      </c>
      <c r="B4688" s="44" t="s">
        <v>334</v>
      </c>
      <c r="C4688" s="37" t="s">
        <v>379</v>
      </c>
      <c r="D4688" s="39" t="s">
        <v>360</v>
      </c>
      <c r="E4688" s="53"/>
      <c r="F4688" s="99">
        <f>E4688/12*1</f>
        <v>0</v>
      </c>
      <c r="G4688" s="53"/>
      <c r="H4688" s="53"/>
      <c r="I4688" s="54"/>
      <c r="J4688" s="50"/>
      <c r="K4688" s="54"/>
      <c r="L4688" s="55"/>
      <c r="M4688" s="75"/>
      <c r="N4688" s="75"/>
      <c r="O4688" s="74"/>
      <c r="P4688" s="74"/>
      <c r="Q4688" s="57"/>
      <c r="R4688" s="74"/>
      <c r="S4688" s="53"/>
      <c r="T4688" s="53"/>
      <c r="U4688" s="53"/>
      <c r="V4688" s="53"/>
      <c r="W4688" s="75"/>
      <c r="X4688" s="76"/>
    </row>
    <row r="4689" spans="1:27" s="77" customFormat="1" ht="15.75" x14ac:dyDescent="0.25">
      <c r="A4689" s="72" t="s">
        <v>307</v>
      </c>
      <c r="B4689" s="44" t="s">
        <v>334</v>
      </c>
      <c r="C4689" s="98" t="s">
        <v>386</v>
      </c>
      <c r="D4689" s="117" t="s">
        <v>387</v>
      </c>
      <c r="E4689" s="53">
        <v>64777</v>
      </c>
      <c r="F4689" s="53">
        <v>64777</v>
      </c>
      <c r="G4689" s="53">
        <v>64777</v>
      </c>
      <c r="H4689" s="53">
        <v>64777</v>
      </c>
      <c r="I4689" s="119">
        <f>G4689-F4689</f>
        <v>0</v>
      </c>
      <c r="J4689" s="55">
        <f>ROUND(I4689/F4689*100,2)</f>
        <v>0</v>
      </c>
      <c r="K4689" s="54">
        <f>G4689-F4689</f>
        <v>0</v>
      </c>
      <c r="L4689" s="55">
        <f>ROUND(K4689*100/-F4689,2)</f>
        <v>0</v>
      </c>
      <c r="M4689" s="75"/>
      <c r="N4689" s="75"/>
      <c r="O4689" s="74"/>
      <c r="P4689" s="74"/>
      <c r="Q4689" s="57"/>
      <c r="R4689" s="74"/>
      <c r="S4689" s="53"/>
      <c r="T4689" s="53"/>
      <c r="U4689" s="53"/>
      <c r="V4689" s="53"/>
      <c r="W4689" s="75"/>
      <c r="X4689" s="76"/>
    </row>
    <row r="4690" spans="1:27" s="81" customFormat="1" ht="22.5" customHeight="1" x14ac:dyDescent="0.25">
      <c r="A4690" s="100" t="s">
        <v>308</v>
      </c>
      <c r="B4690" s="100" t="s">
        <v>335</v>
      </c>
      <c r="C4690" s="108" t="s">
        <v>102</v>
      </c>
      <c r="D4690" s="102" t="s">
        <v>21</v>
      </c>
      <c r="E4690" s="109">
        <f>E4691+E4730</f>
        <v>12556272</v>
      </c>
      <c r="F4690" s="109">
        <f>F4691+F4730</f>
        <v>7432840.5899999999</v>
      </c>
      <c r="G4690" s="109">
        <f>G4691+G4730</f>
        <v>6809785.5</v>
      </c>
      <c r="H4690" s="109">
        <f>H4691+H4730</f>
        <v>6784373</v>
      </c>
      <c r="I4690" s="103">
        <f>I4691+I4730</f>
        <v>25823.250000000004</v>
      </c>
      <c r="J4690" s="106">
        <f>ROUND(I4690/F4690*100,2)</f>
        <v>0.35</v>
      </c>
      <c r="K4690" s="103">
        <f>K4691+K4730</f>
        <v>-1046051.3399999999</v>
      </c>
      <c r="L4690" s="106">
        <f>ROUND(K4690*100/-F4690,2)</f>
        <v>14.07</v>
      </c>
      <c r="M4690" s="109">
        <f t="shared" ref="M4690:V4690" si="1635">M4691+M4730</f>
        <v>546433</v>
      </c>
      <c r="N4690" s="109">
        <f t="shared" si="1635"/>
        <v>318752.58999999997</v>
      </c>
      <c r="O4690" s="109">
        <f t="shared" si="1635"/>
        <v>289385</v>
      </c>
      <c r="P4690" s="109">
        <f t="shared" si="1635"/>
        <v>288485</v>
      </c>
      <c r="Q4690" s="103">
        <f t="shared" si="1635"/>
        <v>900</v>
      </c>
      <c r="R4690" s="109">
        <f t="shared" si="1635"/>
        <v>4292</v>
      </c>
      <c r="S4690" s="103">
        <f t="shared" si="1635"/>
        <v>2515</v>
      </c>
      <c r="T4690" s="103">
        <f t="shared" si="1635"/>
        <v>2484</v>
      </c>
      <c r="U4690" s="103">
        <f t="shared" si="1635"/>
        <v>2483</v>
      </c>
      <c r="V4690" s="103">
        <f t="shared" si="1635"/>
        <v>1</v>
      </c>
      <c r="W4690" s="107">
        <v>72820</v>
      </c>
      <c r="X4690" s="80"/>
    </row>
    <row r="4691" spans="1:27" s="77" customFormat="1" ht="15.75" x14ac:dyDescent="0.25">
      <c r="A4691" s="72" t="s">
        <v>308</v>
      </c>
      <c r="B4691" s="21">
        <v>1</v>
      </c>
      <c r="C4691" s="73" t="s">
        <v>102</v>
      </c>
      <c r="D4691" s="27" t="s">
        <v>22</v>
      </c>
      <c r="E4691" s="52">
        <f t="shared" ref="E4691:L4691" si="1636">E4692+E4698+E4712</f>
        <v>683291</v>
      </c>
      <c r="F4691" s="52">
        <f t="shared" si="1636"/>
        <v>491603</v>
      </c>
      <c r="G4691" s="52">
        <f t="shared" si="1636"/>
        <v>878552</v>
      </c>
      <c r="H4691" s="52">
        <f t="shared" si="1636"/>
        <v>878552</v>
      </c>
      <c r="I4691" s="124">
        <f t="shared" si="1636"/>
        <v>0</v>
      </c>
      <c r="J4691" s="124">
        <f t="shared" si="1636"/>
        <v>0</v>
      </c>
      <c r="K4691" s="124">
        <f t="shared" si="1636"/>
        <v>-10224</v>
      </c>
      <c r="L4691" s="52">
        <f t="shared" si="1636"/>
        <v>100</v>
      </c>
      <c r="M4691" s="49">
        <v>54008</v>
      </c>
      <c r="N4691" s="49">
        <f>ROUND(M4691/12*7,2)</f>
        <v>31504.67</v>
      </c>
      <c r="O4691" s="52">
        <f t="shared" ref="O4691:V4691" si="1637">O4692+O4698+O4712</f>
        <v>30040</v>
      </c>
      <c r="P4691" s="52">
        <f t="shared" si="1637"/>
        <v>30040</v>
      </c>
      <c r="Q4691" s="124">
        <f t="shared" si="1637"/>
        <v>0</v>
      </c>
      <c r="R4691" s="52">
        <f t="shared" si="1637"/>
        <v>31</v>
      </c>
      <c r="S4691" s="52">
        <f t="shared" si="1637"/>
        <v>29</v>
      </c>
      <c r="T4691" s="134">
        <f t="shared" si="1637"/>
        <v>77</v>
      </c>
      <c r="U4691" s="134">
        <f t="shared" si="1637"/>
        <v>77</v>
      </c>
      <c r="V4691" s="59">
        <f t="shared" si="1637"/>
        <v>0</v>
      </c>
      <c r="W4691" s="75"/>
      <c r="X4691" s="82"/>
    </row>
    <row r="4692" spans="1:27" s="77" customFormat="1" ht="15.75" x14ac:dyDescent="0.25">
      <c r="A4692" s="72" t="s">
        <v>308</v>
      </c>
      <c r="B4692" s="33" t="s">
        <v>329</v>
      </c>
      <c r="C4692" s="73" t="s">
        <v>102</v>
      </c>
      <c r="D4692" s="32" t="s">
        <v>23</v>
      </c>
      <c r="E4692" s="83">
        <f t="shared" ref="E4692:L4692" si="1638">SUM(E4693:E4697)</f>
        <v>442525</v>
      </c>
      <c r="F4692" s="83">
        <f t="shared" si="1638"/>
        <v>258139</v>
      </c>
      <c r="G4692" s="83">
        <f t="shared" si="1638"/>
        <v>258139</v>
      </c>
      <c r="H4692" s="83">
        <f t="shared" si="1638"/>
        <v>258139</v>
      </c>
      <c r="I4692" s="128">
        <f t="shared" si="1638"/>
        <v>0</v>
      </c>
      <c r="J4692" s="128">
        <f t="shared" si="1638"/>
        <v>0</v>
      </c>
      <c r="K4692" s="128">
        <f t="shared" si="1638"/>
        <v>0</v>
      </c>
      <c r="L4692" s="49">
        <f t="shared" si="1638"/>
        <v>0</v>
      </c>
      <c r="M4692" s="83"/>
      <c r="N4692" s="83"/>
      <c r="O4692" s="52">
        <f t="shared" ref="O4692:V4692" si="1639">SUM(O4693:O4697)</f>
        <v>0</v>
      </c>
      <c r="P4692" s="52">
        <f t="shared" si="1639"/>
        <v>0</v>
      </c>
      <c r="Q4692" s="124">
        <f t="shared" si="1639"/>
        <v>0</v>
      </c>
      <c r="R4692" s="52">
        <f t="shared" si="1639"/>
        <v>0</v>
      </c>
      <c r="S4692" s="52">
        <f t="shared" si="1639"/>
        <v>0</v>
      </c>
      <c r="T4692" s="139">
        <f t="shared" si="1639"/>
        <v>0</v>
      </c>
      <c r="U4692" s="141">
        <f t="shared" si="1639"/>
        <v>0</v>
      </c>
      <c r="V4692" s="49">
        <f t="shared" si="1639"/>
        <v>0</v>
      </c>
      <c r="W4692" s="83"/>
      <c r="X4692" s="82"/>
    </row>
    <row r="4693" spans="1:27" s="77" customFormat="1" ht="15.75" x14ac:dyDescent="0.25">
      <c r="A4693" s="72" t="s">
        <v>308</v>
      </c>
      <c r="B4693" s="33" t="s">
        <v>329</v>
      </c>
      <c r="C4693" s="73" t="s">
        <v>73</v>
      </c>
      <c r="D4693" s="34" t="s">
        <v>106</v>
      </c>
      <c r="E4693" s="53"/>
      <c r="F4693" s="99"/>
      <c r="G4693" s="53"/>
      <c r="H4693" s="99"/>
      <c r="I4693" s="54"/>
      <c r="J4693" s="50"/>
      <c r="K4693" s="54"/>
      <c r="L4693" s="55"/>
      <c r="M4693" s="74"/>
      <c r="N4693" s="74"/>
      <c r="O4693" s="74"/>
      <c r="P4693" s="74"/>
      <c r="Q4693" s="57">
        <f>O4693-P4693</f>
        <v>0</v>
      </c>
      <c r="R4693" s="74"/>
      <c r="S4693" s="53">
        <f>ROUND(R4693/12*3,0)</f>
        <v>0</v>
      </c>
      <c r="T4693" s="58"/>
      <c r="U4693" s="58"/>
      <c r="V4693" s="53">
        <f>T4693-U4693</f>
        <v>0</v>
      </c>
      <c r="W4693" s="74"/>
      <c r="X4693" s="76"/>
      <c r="Z4693" s="176"/>
      <c r="AA4693" s="176"/>
    </row>
    <row r="4694" spans="1:27" s="77" customFormat="1" ht="15.75" x14ac:dyDescent="0.25">
      <c r="A4694" s="72" t="s">
        <v>308</v>
      </c>
      <c r="B4694" s="33" t="s">
        <v>329</v>
      </c>
      <c r="C4694" s="73" t="s">
        <v>74</v>
      </c>
      <c r="D4694" s="116" t="s">
        <v>104</v>
      </c>
      <c r="E4694" s="53">
        <v>442525</v>
      </c>
      <c r="F4694" s="53">
        <f>36877*7</f>
        <v>258139</v>
      </c>
      <c r="G4694" s="53">
        <f>36877*7</f>
        <v>258139</v>
      </c>
      <c r="H4694" s="53">
        <f>36877*7</f>
        <v>258139</v>
      </c>
      <c r="I4694" s="119"/>
      <c r="J4694" s="55"/>
      <c r="K4694" s="54"/>
      <c r="L4694" s="55"/>
      <c r="M4694" s="75"/>
      <c r="N4694" s="75"/>
      <c r="O4694" s="74"/>
      <c r="P4694" s="74"/>
      <c r="Q4694" s="57">
        <f>O4694-P4694</f>
        <v>0</v>
      </c>
      <c r="R4694" s="74"/>
      <c r="S4694" s="53">
        <f>ROUND(R4694/12*3,0)</f>
        <v>0</v>
      </c>
      <c r="T4694" s="58"/>
      <c r="U4694" s="58"/>
      <c r="V4694" s="53">
        <f>T4694-U4694</f>
        <v>0</v>
      </c>
      <c r="W4694" s="75"/>
      <c r="X4694" s="76"/>
    </row>
    <row r="4695" spans="1:27" s="77" customFormat="1" ht="15.75" x14ac:dyDescent="0.25">
      <c r="A4695" s="72" t="s">
        <v>308</v>
      </c>
      <c r="B4695" s="33" t="s">
        <v>329</v>
      </c>
      <c r="C4695" s="73" t="s">
        <v>74</v>
      </c>
      <c r="D4695" s="116" t="s">
        <v>105</v>
      </c>
      <c r="E4695" s="53"/>
      <c r="F4695" s="53"/>
      <c r="G4695" s="53"/>
      <c r="H4695" s="53"/>
      <c r="I4695" s="54"/>
      <c r="J4695" s="50"/>
      <c r="K4695" s="54"/>
      <c r="L4695" s="55"/>
      <c r="M4695" s="75"/>
      <c r="N4695" s="75"/>
      <c r="O4695" s="74"/>
      <c r="P4695" s="74"/>
      <c r="Q4695" s="57">
        <f>O4695-P4695</f>
        <v>0</v>
      </c>
      <c r="R4695" s="74"/>
      <c r="S4695" s="53">
        <f>ROUND(R4695/12*3,0)</f>
        <v>0</v>
      </c>
      <c r="T4695" s="58"/>
      <c r="U4695" s="58"/>
      <c r="V4695" s="53">
        <f>T4695-U4695</f>
        <v>0</v>
      </c>
      <c r="W4695" s="75"/>
      <c r="X4695" s="76"/>
    </row>
    <row r="4696" spans="1:27" s="77" customFormat="1" ht="15.75" x14ac:dyDescent="0.25">
      <c r="A4696" s="72" t="s">
        <v>308</v>
      </c>
      <c r="B4696" s="33" t="s">
        <v>329</v>
      </c>
      <c r="C4696" s="73" t="s">
        <v>75</v>
      </c>
      <c r="D4696" s="34" t="s">
        <v>107</v>
      </c>
      <c r="E4696" s="74"/>
      <c r="F4696" s="53"/>
      <c r="G4696" s="74"/>
      <c r="H4696" s="74"/>
      <c r="I4696" s="119"/>
      <c r="J4696" s="55"/>
      <c r="K4696" s="119"/>
      <c r="L4696" s="55"/>
      <c r="M4696" s="75"/>
      <c r="N4696" s="75"/>
      <c r="O4696" s="74"/>
      <c r="P4696" s="74"/>
      <c r="Q4696" s="59">
        <f>O4696-P4696</f>
        <v>0</v>
      </c>
      <c r="R4696" s="74"/>
      <c r="S4696" s="53">
        <f>ROUND(R4696/12*3,0)</f>
        <v>0</v>
      </c>
      <c r="T4696" s="53"/>
      <c r="U4696" s="53"/>
      <c r="V4696" s="53">
        <f>T4696-U4696</f>
        <v>0</v>
      </c>
      <c r="W4696" s="75"/>
      <c r="X4696" s="76"/>
    </row>
    <row r="4697" spans="1:27" s="77" customFormat="1" ht="31.5" x14ac:dyDescent="0.25">
      <c r="A4697" s="72" t="s">
        <v>308</v>
      </c>
      <c r="B4697" s="33" t="s">
        <v>329</v>
      </c>
      <c r="C4697" s="73" t="s">
        <v>76</v>
      </c>
      <c r="D4697" s="34" t="s">
        <v>108</v>
      </c>
      <c r="E4697" s="74"/>
      <c r="F4697" s="53"/>
      <c r="G4697" s="74"/>
      <c r="H4697" s="74"/>
      <c r="I4697" s="54"/>
      <c r="J4697" s="50"/>
      <c r="K4697" s="54"/>
      <c r="L4697" s="55"/>
      <c r="M4697" s="75"/>
      <c r="N4697" s="75"/>
      <c r="O4697" s="74"/>
      <c r="P4697" s="74"/>
      <c r="Q4697" s="57">
        <f>O4697-P4697</f>
        <v>0</v>
      </c>
      <c r="R4697" s="74"/>
      <c r="S4697" s="53">
        <f>ROUND(R4697/12*3,0)</f>
        <v>0</v>
      </c>
      <c r="T4697" s="58"/>
      <c r="U4697" s="58"/>
      <c r="V4697" s="53">
        <f>T4697-U4697</f>
        <v>0</v>
      </c>
      <c r="W4697" s="75"/>
      <c r="X4697" s="76"/>
    </row>
    <row r="4698" spans="1:27" s="77" customFormat="1" ht="15.75" x14ac:dyDescent="0.25">
      <c r="A4698" s="72" t="s">
        <v>308</v>
      </c>
      <c r="B4698" s="22" t="s">
        <v>330</v>
      </c>
      <c r="C4698" s="36"/>
      <c r="D4698" s="32" t="s">
        <v>24</v>
      </c>
      <c r="E4698" s="61">
        <f t="shared" ref="E4698:L4698" si="1640">SUM(E4699:E4711)</f>
        <v>0</v>
      </c>
      <c r="F4698" s="61">
        <f t="shared" si="1640"/>
        <v>0</v>
      </c>
      <c r="G4698" s="61">
        <f t="shared" si="1640"/>
        <v>0</v>
      </c>
      <c r="H4698" s="61">
        <f t="shared" si="1640"/>
        <v>0</v>
      </c>
      <c r="I4698" s="120">
        <f t="shared" si="1640"/>
        <v>0</v>
      </c>
      <c r="J4698" s="120">
        <f t="shared" si="1640"/>
        <v>0</v>
      </c>
      <c r="K4698" s="120">
        <f t="shared" si="1640"/>
        <v>0</v>
      </c>
      <c r="L4698" s="61">
        <f t="shared" si="1640"/>
        <v>0</v>
      </c>
      <c r="M4698" s="61"/>
      <c r="N4698" s="61"/>
      <c r="O4698" s="61">
        <f t="shared" ref="O4698:V4698" si="1641">SUM(O4699:O4711)</f>
        <v>0</v>
      </c>
      <c r="P4698" s="61">
        <f t="shared" si="1641"/>
        <v>0</v>
      </c>
      <c r="Q4698" s="120">
        <f t="shared" si="1641"/>
        <v>0</v>
      </c>
      <c r="R4698" s="61">
        <f t="shared" si="1641"/>
        <v>0</v>
      </c>
      <c r="S4698" s="61">
        <f t="shared" si="1641"/>
        <v>0</v>
      </c>
      <c r="T4698" s="137">
        <f t="shared" si="1641"/>
        <v>0</v>
      </c>
      <c r="U4698" s="137">
        <f t="shared" si="1641"/>
        <v>0</v>
      </c>
      <c r="V4698" s="61">
        <f t="shared" si="1641"/>
        <v>0</v>
      </c>
      <c r="W4698" s="68"/>
      <c r="X4698" s="76"/>
    </row>
    <row r="4699" spans="1:27" s="77" customFormat="1" ht="15.75" x14ac:dyDescent="0.25">
      <c r="A4699" s="72" t="s">
        <v>308</v>
      </c>
      <c r="B4699" s="33" t="s">
        <v>330</v>
      </c>
      <c r="C4699" s="79" t="s">
        <v>25</v>
      </c>
      <c r="D4699" s="34" t="s">
        <v>54</v>
      </c>
      <c r="E4699" s="74"/>
      <c r="F4699" s="74"/>
      <c r="G4699" s="74"/>
      <c r="H4699" s="74"/>
      <c r="I4699" s="54"/>
      <c r="J4699" s="50"/>
      <c r="K4699" s="54"/>
      <c r="L4699" s="55"/>
      <c r="M4699" s="75"/>
      <c r="N4699" s="75"/>
      <c r="O4699" s="74"/>
      <c r="P4699" s="74"/>
      <c r="Q4699" s="57">
        <f t="shared" ref="Q4699:Q4711" si="1642">O4699-P4699</f>
        <v>0</v>
      </c>
      <c r="R4699" s="74"/>
      <c r="S4699" s="53">
        <f t="shared" ref="S4699:S4711" si="1643">ROUND(R4699/12*3,0)</f>
        <v>0</v>
      </c>
      <c r="T4699" s="58"/>
      <c r="U4699" s="58"/>
      <c r="V4699" s="53">
        <f t="shared" ref="V4699:V4711" si="1644">T4699-U4699</f>
        <v>0</v>
      </c>
      <c r="W4699" s="75"/>
      <c r="X4699" s="76"/>
    </row>
    <row r="4700" spans="1:27" s="77" customFormat="1" ht="15.75" x14ac:dyDescent="0.25">
      <c r="A4700" s="72" t="s">
        <v>308</v>
      </c>
      <c r="B4700" s="33" t="s">
        <v>330</v>
      </c>
      <c r="C4700" s="79" t="s">
        <v>26</v>
      </c>
      <c r="D4700" s="34" t="s">
        <v>27</v>
      </c>
      <c r="E4700" s="74"/>
      <c r="F4700" s="74"/>
      <c r="G4700" s="74"/>
      <c r="H4700" s="74"/>
      <c r="I4700" s="54"/>
      <c r="J4700" s="50"/>
      <c r="K4700" s="54"/>
      <c r="L4700" s="55"/>
      <c r="M4700" s="75"/>
      <c r="N4700" s="75"/>
      <c r="O4700" s="74"/>
      <c r="P4700" s="74"/>
      <c r="Q4700" s="57">
        <f t="shared" si="1642"/>
        <v>0</v>
      </c>
      <c r="R4700" s="74"/>
      <c r="S4700" s="53">
        <f t="shared" si="1643"/>
        <v>0</v>
      </c>
      <c r="T4700" s="58"/>
      <c r="U4700" s="58"/>
      <c r="V4700" s="53">
        <f t="shared" si="1644"/>
        <v>0</v>
      </c>
      <c r="W4700" s="75"/>
      <c r="X4700" s="76"/>
    </row>
    <row r="4701" spans="1:27" s="77" customFormat="1" ht="31.5" x14ac:dyDescent="0.25">
      <c r="A4701" s="72" t="s">
        <v>308</v>
      </c>
      <c r="B4701" s="33" t="s">
        <v>330</v>
      </c>
      <c r="C4701" s="79" t="s">
        <v>28</v>
      </c>
      <c r="D4701" s="34" t="s">
        <v>29</v>
      </c>
      <c r="E4701" s="74"/>
      <c r="F4701" s="74"/>
      <c r="G4701" s="74"/>
      <c r="H4701" s="74"/>
      <c r="I4701" s="54"/>
      <c r="J4701" s="50"/>
      <c r="K4701" s="54"/>
      <c r="L4701" s="55"/>
      <c r="M4701" s="75"/>
      <c r="N4701" s="75"/>
      <c r="O4701" s="74"/>
      <c r="P4701" s="74"/>
      <c r="Q4701" s="57">
        <f t="shared" si="1642"/>
        <v>0</v>
      </c>
      <c r="R4701" s="74"/>
      <c r="S4701" s="53">
        <f t="shared" si="1643"/>
        <v>0</v>
      </c>
      <c r="T4701" s="58"/>
      <c r="U4701" s="58"/>
      <c r="V4701" s="53">
        <f t="shared" si="1644"/>
        <v>0</v>
      </c>
      <c r="W4701" s="75"/>
      <c r="X4701" s="76"/>
    </row>
    <row r="4702" spans="1:27" s="77" customFormat="1" ht="15.75" x14ac:dyDescent="0.25">
      <c r="A4702" s="72" t="s">
        <v>308</v>
      </c>
      <c r="B4702" s="33" t="s">
        <v>330</v>
      </c>
      <c r="C4702" s="79" t="s">
        <v>56</v>
      </c>
      <c r="D4702" s="34" t="s">
        <v>53</v>
      </c>
      <c r="E4702" s="74"/>
      <c r="F4702" s="74"/>
      <c r="G4702" s="74"/>
      <c r="H4702" s="74"/>
      <c r="I4702" s="54"/>
      <c r="J4702" s="50"/>
      <c r="K4702" s="54"/>
      <c r="L4702" s="55"/>
      <c r="M4702" s="75"/>
      <c r="N4702" s="75"/>
      <c r="O4702" s="74"/>
      <c r="P4702" s="74"/>
      <c r="Q4702" s="57">
        <f t="shared" si="1642"/>
        <v>0</v>
      </c>
      <c r="R4702" s="74"/>
      <c r="S4702" s="53">
        <f t="shared" si="1643"/>
        <v>0</v>
      </c>
      <c r="T4702" s="58"/>
      <c r="U4702" s="58"/>
      <c r="V4702" s="53">
        <f t="shared" si="1644"/>
        <v>0</v>
      </c>
      <c r="W4702" s="75"/>
      <c r="X4702" s="76"/>
    </row>
    <row r="4703" spans="1:27" s="77" customFormat="1" ht="15.75" x14ac:dyDescent="0.25">
      <c r="A4703" s="72" t="s">
        <v>308</v>
      </c>
      <c r="B4703" s="33" t="s">
        <v>330</v>
      </c>
      <c r="C4703" s="79" t="s">
        <v>57</v>
      </c>
      <c r="D4703" s="34" t="s">
        <v>68</v>
      </c>
      <c r="E4703" s="74"/>
      <c r="F4703" s="74"/>
      <c r="G4703" s="74"/>
      <c r="H4703" s="74"/>
      <c r="I4703" s="54"/>
      <c r="J4703" s="50"/>
      <c r="K4703" s="54"/>
      <c r="L4703" s="55"/>
      <c r="M4703" s="75"/>
      <c r="N4703" s="75"/>
      <c r="O4703" s="74"/>
      <c r="P4703" s="74"/>
      <c r="Q4703" s="57">
        <f t="shared" si="1642"/>
        <v>0</v>
      </c>
      <c r="R4703" s="74"/>
      <c r="S4703" s="53">
        <f t="shared" si="1643"/>
        <v>0</v>
      </c>
      <c r="T4703" s="58"/>
      <c r="U4703" s="58"/>
      <c r="V4703" s="53">
        <f t="shared" si="1644"/>
        <v>0</v>
      </c>
      <c r="W4703" s="75"/>
      <c r="X4703" s="76"/>
    </row>
    <row r="4704" spans="1:27" s="77" customFormat="1" ht="15.75" x14ac:dyDescent="0.25">
      <c r="A4704" s="72" t="s">
        <v>308</v>
      </c>
      <c r="B4704" s="33" t="s">
        <v>330</v>
      </c>
      <c r="C4704" s="79" t="s">
        <v>58</v>
      </c>
      <c r="D4704" s="34" t="s">
        <v>70</v>
      </c>
      <c r="E4704" s="74"/>
      <c r="F4704" s="74"/>
      <c r="G4704" s="74"/>
      <c r="H4704" s="74"/>
      <c r="I4704" s="54"/>
      <c r="J4704" s="50"/>
      <c r="K4704" s="54"/>
      <c r="L4704" s="55"/>
      <c r="M4704" s="75"/>
      <c r="N4704" s="75"/>
      <c r="O4704" s="74"/>
      <c r="P4704" s="74"/>
      <c r="Q4704" s="57">
        <f t="shared" si="1642"/>
        <v>0</v>
      </c>
      <c r="R4704" s="74"/>
      <c r="S4704" s="53">
        <f t="shared" si="1643"/>
        <v>0</v>
      </c>
      <c r="T4704" s="58"/>
      <c r="U4704" s="58"/>
      <c r="V4704" s="53">
        <f t="shared" si="1644"/>
        <v>0</v>
      </c>
      <c r="W4704" s="75"/>
      <c r="X4704" s="76"/>
    </row>
    <row r="4705" spans="1:28" s="77" customFormat="1" ht="31.5" x14ac:dyDescent="0.25">
      <c r="A4705" s="72" t="s">
        <v>308</v>
      </c>
      <c r="B4705" s="33" t="s">
        <v>330</v>
      </c>
      <c r="C4705" s="79" t="s">
        <v>59</v>
      </c>
      <c r="D4705" s="34" t="s">
        <v>69</v>
      </c>
      <c r="E4705" s="74"/>
      <c r="F4705" s="74"/>
      <c r="G4705" s="74"/>
      <c r="H4705" s="74"/>
      <c r="I4705" s="54"/>
      <c r="J4705" s="50"/>
      <c r="K4705" s="54"/>
      <c r="L4705" s="55"/>
      <c r="M4705" s="75"/>
      <c r="N4705" s="75"/>
      <c r="O4705" s="74"/>
      <c r="P4705" s="74"/>
      <c r="Q4705" s="57">
        <f t="shared" si="1642"/>
        <v>0</v>
      </c>
      <c r="R4705" s="74"/>
      <c r="S4705" s="53">
        <f t="shared" si="1643"/>
        <v>0</v>
      </c>
      <c r="T4705" s="58"/>
      <c r="U4705" s="58"/>
      <c r="V4705" s="53">
        <f t="shared" si="1644"/>
        <v>0</v>
      </c>
      <c r="W4705" s="75"/>
      <c r="X4705" s="76"/>
    </row>
    <row r="4706" spans="1:28" s="77" customFormat="1" ht="15.75" x14ac:dyDescent="0.25">
      <c r="A4706" s="72" t="s">
        <v>308</v>
      </c>
      <c r="B4706" s="33" t="s">
        <v>330</v>
      </c>
      <c r="C4706" s="79" t="s">
        <v>60</v>
      </c>
      <c r="D4706" s="34" t="s">
        <v>72</v>
      </c>
      <c r="E4706" s="74"/>
      <c r="F4706" s="74"/>
      <c r="G4706" s="74"/>
      <c r="H4706" s="74"/>
      <c r="I4706" s="54"/>
      <c r="J4706" s="50"/>
      <c r="K4706" s="54"/>
      <c r="L4706" s="55"/>
      <c r="M4706" s="75"/>
      <c r="N4706" s="75"/>
      <c r="O4706" s="74"/>
      <c r="P4706" s="74"/>
      <c r="Q4706" s="57">
        <f t="shared" si="1642"/>
        <v>0</v>
      </c>
      <c r="R4706" s="74"/>
      <c r="S4706" s="53">
        <f t="shared" si="1643"/>
        <v>0</v>
      </c>
      <c r="T4706" s="58"/>
      <c r="U4706" s="58"/>
      <c r="V4706" s="53">
        <f t="shared" si="1644"/>
        <v>0</v>
      </c>
      <c r="W4706" s="75"/>
      <c r="X4706" s="76"/>
    </row>
    <row r="4707" spans="1:28" s="77" customFormat="1" ht="15.75" x14ac:dyDescent="0.25">
      <c r="A4707" s="72" t="s">
        <v>308</v>
      </c>
      <c r="B4707" s="33" t="s">
        <v>330</v>
      </c>
      <c r="C4707" s="79" t="s">
        <v>61</v>
      </c>
      <c r="D4707" s="34" t="s">
        <v>67</v>
      </c>
      <c r="E4707" s="74"/>
      <c r="F4707" s="74"/>
      <c r="G4707" s="74"/>
      <c r="H4707" s="74"/>
      <c r="I4707" s="54"/>
      <c r="J4707" s="50"/>
      <c r="K4707" s="54"/>
      <c r="L4707" s="55"/>
      <c r="M4707" s="75"/>
      <c r="N4707" s="75"/>
      <c r="O4707" s="74"/>
      <c r="P4707" s="74"/>
      <c r="Q4707" s="57">
        <f t="shared" si="1642"/>
        <v>0</v>
      </c>
      <c r="R4707" s="74"/>
      <c r="S4707" s="53">
        <f t="shared" si="1643"/>
        <v>0</v>
      </c>
      <c r="T4707" s="58"/>
      <c r="U4707" s="58"/>
      <c r="V4707" s="53">
        <f t="shared" si="1644"/>
        <v>0</v>
      </c>
      <c r="W4707" s="75"/>
      <c r="X4707" s="76"/>
    </row>
    <row r="4708" spans="1:28" s="77" customFormat="1" ht="15.75" x14ac:dyDescent="0.25">
      <c r="A4708" s="72" t="s">
        <v>308</v>
      </c>
      <c r="B4708" s="33" t="s">
        <v>330</v>
      </c>
      <c r="C4708" s="79" t="s">
        <v>62</v>
      </c>
      <c r="D4708" s="34" t="s">
        <v>66</v>
      </c>
      <c r="E4708" s="74"/>
      <c r="F4708" s="74"/>
      <c r="G4708" s="74"/>
      <c r="H4708" s="74"/>
      <c r="I4708" s="54"/>
      <c r="J4708" s="50"/>
      <c r="K4708" s="54"/>
      <c r="L4708" s="55"/>
      <c r="M4708" s="75"/>
      <c r="N4708" s="75"/>
      <c r="O4708" s="74"/>
      <c r="P4708" s="74"/>
      <c r="Q4708" s="57">
        <f t="shared" si="1642"/>
        <v>0</v>
      </c>
      <c r="R4708" s="74"/>
      <c r="S4708" s="53">
        <f t="shared" si="1643"/>
        <v>0</v>
      </c>
      <c r="T4708" s="58"/>
      <c r="U4708" s="58"/>
      <c r="V4708" s="53">
        <f t="shared" si="1644"/>
        <v>0</v>
      </c>
      <c r="W4708" s="75"/>
      <c r="X4708" s="76"/>
    </row>
    <row r="4709" spans="1:28" s="77" customFormat="1" ht="15.75" x14ac:dyDescent="0.25">
      <c r="A4709" s="72" t="s">
        <v>308</v>
      </c>
      <c r="B4709" s="33" t="s">
        <v>330</v>
      </c>
      <c r="C4709" s="79" t="s">
        <v>63</v>
      </c>
      <c r="D4709" s="34" t="s">
        <v>52</v>
      </c>
      <c r="E4709" s="74"/>
      <c r="F4709" s="74"/>
      <c r="G4709" s="74"/>
      <c r="H4709" s="74"/>
      <c r="I4709" s="54"/>
      <c r="J4709" s="50"/>
      <c r="K4709" s="54"/>
      <c r="L4709" s="55"/>
      <c r="M4709" s="75"/>
      <c r="N4709" s="75"/>
      <c r="O4709" s="74"/>
      <c r="P4709" s="74"/>
      <c r="Q4709" s="57">
        <f t="shared" si="1642"/>
        <v>0</v>
      </c>
      <c r="R4709" s="74"/>
      <c r="S4709" s="53">
        <f t="shared" si="1643"/>
        <v>0</v>
      </c>
      <c r="T4709" s="58"/>
      <c r="U4709" s="58"/>
      <c r="V4709" s="53">
        <f t="shared" si="1644"/>
        <v>0</v>
      </c>
      <c r="W4709" s="75"/>
      <c r="X4709" s="76"/>
    </row>
    <row r="4710" spans="1:28" s="77" customFormat="1" ht="15.75" x14ac:dyDescent="0.25">
      <c r="A4710" s="72" t="s">
        <v>308</v>
      </c>
      <c r="B4710" s="33" t="s">
        <v>330</v>
      </c>
      <c r="C4710" s="79" t="s">
        <v>64</v>
      </c>
      <c r="D4710" s="34" t="s">
        <v>55</v>
      </c>
      <c r="E4710" s="74"/>
      <c r="F4710" s="74"/>
      <c r="G4710" s="74"/>
      <c r="H4710" s="74"/>
      <c r="I4710" s="119"/>
      <c r="J4710" s="55"/>
      <c r="K4710" s="119"/>
      <c r="L4710" s="55"/>
      <c r="M4710" s="75"/>
      <c r="N4710" s="75"/>
      <c r="O4710" s="74"/>
      <c r="P4710" s="74"/>
      <c r="Q4710" s="59">
        <f t="shared" si="1642"/>
        <v>0</v>
      </c>
      <c r="R4710" s="74"/>
      <c r="S4710" s="53">
        <f t="shared" si="1643"/>
        <v>0</v>
      </c>
      <c r="T4710" s="53"/>
      <c r="U4710" s="53"/>
      <c r="V4710" s="53">
        <f t="shared" si="1644"/>
        <v>0</v>
      </c>
      <c r="W4710" s="75"/>
      <c r="X4710" s="76"/>
    </row>
    <row r="4711" spans="1:28" s="77" customFormat="1" ht="15.75" x14ac:dyDescent="0.25">
      <c r="A4711" s="72" t="s">
        <v>308</v>
      </c>
      <c r="B4711" s="33" t="s">
        <v>330</v>
      </c>
      <c r="C4711" s="79" t="s">
        <v>65</v>
      </c>
      <c r="D4711" s="34" t="s">
        <v>71</v>
      </c>
      <c r="E4711" s="74"/>
      <c r="F4711" s="74"/>
      <c r="G4711" s="74"/>
      <c r="H4711" s="74"/>
      <c r="I4711" s="54"/>
      <c r="J4711" s="50"/>
      <c r="K4711" s="54"/>
      <c r="L4711" s="55"/>
      <c r="M4711" s="75"/>
      <c r="N4711" s="75"/>
      <c r="O4711" s="74"/>
      <c r="P4711" s="74"/>
      <c r="Q4711" s="57">
        <f t="shared" si="1642"/>
        <v>0</v>
      </c>
      <c r="R4711" s="74"/>
      <c r="S4711" s="53">
        <f t="shared" si="1643"/>
        <v>0</v>
      </c>
      <c r="T4711" s="58"/>
      <c r="U4711" s="58"/>
      <c r="V4711" s="53">
        <f t="shared" si="1644"/>
        <v>0</v>
      </c>
      <c r="W4711" s="75"/>
      <c r="X4711" s="76"/>
    </row>
    <row r="4712" spans="1:28" s="77" customFormat="1" ht="31.5" x14ac:dyDescent="0.25">
      <c r="A4712" s="72" t="s">
        <v>308</v>
      </c>
      <c r="B4712" s="22" t="s">
        <v>331</v>
      </c>
      <c r="C4712" s="73" t="s">
        <v>102</v>
      </c>
      <c r="D4712" s="32" t="s">
        <v>30</v>
      </c>
      <c r="E4712" s="61">
        <f t="shared" ref="E4712:L4712" si="1645">SUM(E4713:E4729)</f>
        <v>240766</v>
      </c>
      <c r="F4712" s="61">
        <f t="shared" si="1645"/>
        <v>233464</v>
      </c>
      <c r="G4712" s="61">
        <f t="shared" si="1645"/>
        <v>620413</v>
      </c>
      <c r="H4712" s="61">
        <f t="shared" si="1645"/>
        <v>620413</v>
      </c>
      <c r="I4712" s="120">
        <f t="shared" si="1645"/>
        <v>0</v>
      </c>
      <c r="J4712" s="120">
        <f t="shared" si="1645"/>
        <v>0</v>
      </c>
      <c r="K4712" s="120">
        <f t="shared" si="1645"/>
        <v>-10224</v>
      </c>
      <c r="L4712" s="61">
        <f t="shared" si="1645"/>
        <v>100</v>
      </c>
      <c r="M4712" s="61"/>
      <c r="N4712" s="61"/>
      <c r="O4712" s="61">
        <f t="shared" ref="O4712:V4712" si="1646">SUM(O4713:O4727)</f>
        <v>30040</v>
      </c>
      <c r="P4712" s="61">
        <f t="shared" si="1646"/>
        <v>30040</v>
      </c>
      <c r="Q4712" s="120">
        <f t="shared" si="1646"/>
        <v>0</v>
      </c>
      <c r="R4712" s="61">
        <f t="shared" si="1646"/>
        <v>31</v>
      </c>
      <c r="S4712" s="61">
        <f t="shared" si="1646"/>
        <v>29</v>
      </c>
      <c r="T4712" s="137">
        <f t="shared" si="1646"/>
        <v>77</v>
      </c>
      <c r="U4712" s="137">
        <f t="shared" si="1646"/>
        <v>77</v>
      </c>
      <c r="V4712" s="61">
        <f t="shared" si="1646"/>
        <v>0</v>
      </c>
      <c r="W4712" s="61"/>
      <c r="X4712" s="76"/>
    </row>
    <row r="4713" spans="1:28" s="77" customFormat="1" ht="15.75" x14ac:dyDescent="0.25">
      <c r="A4713" s="72" t="s">
        <v>308</v>
      </c>
      <c r="B4713" s="33" t="s">
        <v>331</v>
      </c>
      <c r="C4713" s="73" t="s">
        <v>79</v>
      </c>
      <c r="D4713" s="43" t="s">
        <v>77</v>
      </c>
      <c r="E4713" s="74"/>
      <c r="F4713" s="74"/>
      <c r="G4713" s="74"/>
      <c r="H4713" s="74"/>
      <c r="I4713" s="54"/>
      <c r="J4713" s="50"/>
      <c r="K4713" s="54"/>
      <c r="L4713" s="55"/>
      <c r="M4713" s="75"/>
      <c r="N4713" s="75"/>
      <c r="O4713" s="74"/>
      <c r="P4713" s="74"/>
      <c r="Q4713" s="57">
        <f t="shared" ref="Q4713:Q4727" si="1647">O4713-P4713</f>
        <v>0</v>
      </c>
      <c r="R4713" s="74"/>
      <c r="S4713" s="53">
        <f>ROUND(R4713/12*3,0)</f>
        <v>0</v>
      </c>
      <c r="T4713" s="58"/>
      <c r="U4713" s="58"/>
      <c r="V4713" s="53">
        <f t="shared" ref="V4713:V4727" si="1648">T4713-U4713</f>
        <v>0</v>
      </c>
      <c r="W4713" s="75"/>
      <c r="X4713" s="76"/>
      <c r="Y4713" s="177"/>
      <c r="Z4713" s="177"/>
      <c r="AA4713" s="177"/>
      <c r="AB4713" s="177"/>
    </row>
    <row r="4714" spans="1:28" s="77" customFormat="1" ht="15.75" x14ac:dyDescent="0.25">
      <c r="A4714" s="72" t="s">
        <v>308</v>
      </c>
      <c r="B4714" s="33" t="s">
        <v>331</v>
      </c>
      <c r="C4714" s="73" t="s">
        <v>80</v>
      </c>
      <c r="D4714" s="43" t="s">
        <v>78</v>
      </c>
      <c r="E4714" s="74"/>
      <c r="F4714" s="74"/>
      <c r="G4714" s="74"/>
      <c r="H4714" s="74"/>
      <c r="I4714" s="54"/>
      <c r="J4714" s="50"/>
      <c r="K4714" s="54"/>
      <c r="L4714" s="55"/>
      <c r="M4714" s="75"/>
      <c r="N4714" s="75"/>
      <c r="O4714" s="74"/>
      <c r="P4714" s="74"/>
      <c r="Q4714" s="57">
        <f t="shared" si="1647"/>
        <v>0</v>
      </c>
      <c r="R4714" s="74"/>
      <c r="S4714" s="53">
        <f>ROUND(R4714/12*3,0)</f>
        <v>0</v>
      </c>
      <c r="T4714" s="58"/>
      <c r="U4714" s="58"/>
      <c r="V4714" s="53">
        <f t="shared" si="1648"/>
        <v>0</v>
      </c>
      <c r="W4714" s="75"/>
      <c r="X4714" s="76"/>
    </row>
    <row r="4715" spans="1:28" s="77" customFormat="1" ht="15.75" x14ac:dyDescent="0.25">
      <c r="A4715" s="72" t="s">
        <v>308</v>
      </c>
      <c r="B4715" s="33" t="s">
        <v>331</v>
      </c>
      <c r="C4715" s="73" t="s">
        <v>82</v>
      </c>
      <c r="D4715" s="34" t="s">
        <v>81</v>
      </c>
      <c r="E4715" s="53">
        <v>17526</v>
      </c>
      <c r="F4715" s="53">
        <f>ROUND(E4715/12*7,0)</f>
        <v>10224</v>
      </c>
      <c r="G4715" s="59">
        <v>0</v>
      </c>
      <c r="H4715" s="99">
        <v>0</v>
      </c>
      <c r="I4715" s="119"/>
      <c r="J4715" s="55"/>
      <c r="K4715" s="54">
        <f t="shared" ref="K4715" si="1649">G4715-F4715</f>
        <v>-10224</v>
      </c>
      <c r="L4715" s="55">
        <f t="shared" ref="L4715" si="1650">ROUND(K4715*100/-F4715,2)</f>
        <v>100</v>
      </c>
      <c r="M4715" s="75"/>
      <c r="N4715" s="75"/>
      <c r="O4715" s="74"/>
      <c r="P4715" s="74"/>
      <c r="Q4715" s="57">
        <f t="shared" si="1647"/>
        <v>0</v>
      </c>
      <c r="R4715" s="74">
        <v>4</v>
      </c>
      <c r="S4715" s="53">
        <f>ROUND(R4715/12*7,0)</f>
        <v>2</v>
      </c>
      <c r="T4715" s="58"/>
      <c r="U4715" s="58"/>
      <c r="V4715" s="53">
        <f t="shared" si="1648"/>
        <v>0</v>
      </c>
      <c r="W4715" s="75"/>
      <c r="X4715" s="76"/>
    </row>
    <row r="4716" spans="1:28" s="77" customFormat="1" ht="31.5" x14ac:dyDescent="0.25">
      <c r="A4716" s="72" t="s">
        <v>308</v>
      </c>
      <c r="B4716" s="33" t="s">
        <v>331</v>
      </c>
      <c r="C4716" s="73" t="s">
        <v>84</v>
      </c>
      <c r="D4716" s="43" t="s">
        <v>83</v>
      </c>
      <c r="E4716" s="74"/>
      <c r="F4716" s="74"/>
      <c r="G4716" s="74"/>
      <c r="H4716" s="74"/>
      <c r="I4716" s="54"/>
      <c r="J4716" s="50"/>
      <c r="K4716" s="54"/>
      <c r="L4716" s="55"/>
      <c r="M4716" s="75"/>
      <c r="N4716" s="75"/>
      <c r="O4716" s="74"/>
      <c r="P4716" s="74"/>
      <c r="Q4716" s="57">
        <f t="shared" si="1647"/>
        <v>0</v>
      </c>
      <c r="R4716" s="74"/>
      <c r="S4716" s="53">
        <f>ROUND(R4716/12*3,0)</f>
        <v>0</v>
      </c>
      <c r="T4716" s="58"/>
      <c r="U4716" s="58"/>
      <c r="V4716" s="53">
        <f t="shared" si="1648"/>
        <v>0</v>
      </c>
      <c r="W4716" s="75"/>
      <c r="X4716" s="76"/>
    </row>
    <row r="4717" spans="1:28" s="77" customFormat="1" ht="15.75" x14ac:dyDescent="0.25">
      <c r="A4717" s="72" t="s">
        <v>308</v>
      </c>
      <c r="B4717" s="33" t="s">
        <v>331</v>
      </c>
      <c r="C4717" s="73" t="s">
        <v>95</v>
      </c>
      <c r="D4717" s="43" t="s">
        <v>96</v>
      </c>
      <c r="E4717" s="74"/>
      <c r="F4717" s="74"/>
      <c r="G4717" s="74"/>
      <c r="H4717" s="74"/>
      <c r="I4717" s="54"/>
      <c r="J4717" s="50"/>
      <c r="K4717" s="54"/>
      <c r="L4717" s="55"/>
      <c r="M4717" s="75"/>
      <c r="N4717" s="75"/>
      <c r="O4717" s="74"/>
      <c r="P4717" s="74"/>
      <c r="Q4717" s="57">
        <f t="shared" si="1647"/>
        <v>0</v>
      </c>
      <c r="R4717" s="74"/>
      <c r="S4717" s="53">
        <f>ROUND(R4717/12*3,0)</f>
        <v>0</v>
      </c>
      <c r="T4717" s="58"/>
      <c r="U4717" s="58"/>
      <c r="V4717" s="53">
        <f t="shared" si="1648"/>
        <v>0</v>
      </c>
      <c r="W4717" s="75"/>
      <c r="X4717" s="76"/>
    </row>
    <row r="4718" spans="1:28" s="77" customFormat="1" ht="31.5" x14ac:dyDescent="0.25">
      <c r="A4718" s="72" t="s">
        <v>308</v>
      </c>
      <c r="B4718" s="33" t="s">
        <v>331</v>
      </c>
      <c r="C4718" s="73" t="s">
        <v>86</v>
      </c>
      <c r="D4718" s="43" t="s">
        <v>85</v>
      </c>
      <c r="E4718" s="53">
        <v>223240</v>
      </c>
      <c r="F4718" s="53">
        <f>E4718</f>
        <v>223240</v>
      </c>
      <c r="G4718" s="59">
        <v>620413</v>
      </c>
      <c r="H4718" s="99">
        <v>620413</v>
      </c>
      <c r="I4718" s="119"/>
      <c r="J4718" s="55"/>
      <c r="K4718" s="54"/>
      <c r="L4718" s="55"/>
      <c r="M4718" s="75"/>
      <c r="N4718" s="75"/>
      <c r="O4718" s="74">
        <v>30040</v>
      </c>
      <c r="P4718" s="75">
        <v>30040</v>
      </c>
      <c r="Q4718" s="57">
        <f t="shared" si="1647"/>
        <v>0</v>
      </c>
      <c r="R4718" s="74">
        <v>27</v>
      </c>
      <c r="S4718" s="53">
        <f>R4718</f>
        <v>27</v>
      </c>
      <c r="T4718" s="58">
        <v>77</v>
      </c>
      <c r="U4718" s="58">
        <v>77</v>
      </c>
      <c r="V4718" s="53">
        <f t="shared" si="1648"/>
        <v>0</v>
      </c>
      <c r="W4718" s="75"/>
      <c r="X4718" s="76"/>
    </row>
    <row r="4719" spans="1:28" s="77" customFormat="1" ht="31.5" x14ac:dyDescent="0.25">
      <c r="A4719" s="72" t="s">
        <v>308</v>
      </c>
      <c r="B4719" s="33" t="s">
        <v>331</v>
      </c>
      <c r="C4719" s="73" t="s">
        <v>102</v>
      </c>
      <c r="D4719" s="39" t="s">
        <v>351</v>
      </c>
      <c r="E4719" s="74"/>
      <c r="F4719" s="74"/>
      <c r="G4719" s="74"/>
      <c r="H4719" s="74"/>
      <c r="I4719" s="54"/>
      <c r="J4719" s="50"/>
      <c r="K4719" s="54"/>
      <c r="L4719" s="55"/>
      <c r="M4719" s="75"/>
      <c r="N4719" s="75"/>
      <c r="O4719" s="74"/>
      <c r="P4719" s="74"/>
      <c r="Q4719" s="57">
        <f t="shared" si="1647"/>
        <v>0</v>
      </c>
      <c r="R4719" s="74"/>
      <c r="S4719" s="53">
        <f t="shared" ref="S4719:S4727" si="1651">ROUND(R4719/12*3,0)</f>
        <v>0</v>
      </c>
      <c r="T4719" s="58"/>
      <c r="U4719" s="58"/>
      <c r="V4719" s="53">
        <f t="shared" si="1648"/>
        <v>0</v>
      </c>
      <c r="W4719" s="75"/>
      <c r="X4719" s="76"/>
    </row>
    <row r="4720" spans="1:28" s="77" customFormat="1" ht="15.75" x14ac:dyDescent="0.25">
      <c r="A4720" s="72" t="s">
        <v>308</v>
      </c>
      <c r="B4720" s="33" t="s">
        <v>331</v>
      </c>
      <c r="C4720" s="73" t="s">
        <v>89</v>
      </c>
      <c r="D4720" s="43" t="s">
        <v>88</v>
      </c>
      <c r="E4720" s="74"/>
      <c r="F4720" s="74"/>
      <c r="G4720" s="74"/>
      <c r="H4720" s="74"/>
      <c r="I4720" s="54"/>
      <c r="J4720" s="50"/>
      <c r="K4720" s="54"/>
      <c r="L4720" s="55"/>
      <c r="M4720" s="75"/>
      <c r="N4720" s="75"/>
      <c r="O4720" s="74"/>
      <c r="P4720" s="74"/>
      <c r="Q4720" s="57">
        <f t="shared" si="1647"/>
        <v>0</v>
      </c>
      <c r="R4720" s="74"/>
      <c r="S4720" s="53">
        <f t="shared" si="1651"/>
        <v>0</v>
      </c>
      <c r="T4720" s="58"/>
      <c r="U4720" s="58"/>
      <c r="V4720" s="53">
        <f t="shared" si="1648"/>
        <v>0</v>
      </c>
      <c r="W4720" s="75"/>
      <c r="X4720" s="76"/>
    </row>
    <row r="4721" spans="1:24" s="77" customFormat="1" ht="37.5" customHeight="1" x14ac:dyDescent="0.25">
      <c r="A4721" s="72" t="s">
        <v>308</v>
      </c>
      <c r="B4721" s="33" t="s">
        <v>331</v>
      </c>
      <c r="C4721" s="73" t="s">
        <v>91</v>
      </c>
      <c r="D4721" s="43" t="s">
        <v>90</v>
      </c>
      <c r="E4721" s="74"/>
      <c r="F4721" s="53"/>
      <c r="G4721" s="74"/>
      <c r="H4721" s="74"/>
      <c r="I4721" s="54"/>
      <c r="J4721" s="54"/>
      <c r="K4721" s="54"/>
      <c r="L4721" s="55"/>
      <c r="M4721" s="75"/>
      <c r="N4721" s="75"/>
      <c r="O4721" s="74"/>
      <c r="P4721" s="74"/>
      <c r="Q4721" s="57">
        <f t="shared" si="1647"/>
        <v>0</v>
      </c>
      <c r="R4721" s="74"/>
      <c r="S4721" s="53">
        <f t="shared" si="1651"/>
        <v>0</v>
      </c>
      <c r="T4721" s="58"/>
      <c r="U4721" s="58"/>
      <c r="V4721" s="53">
        <f t="shared" si="1648"/>
        <v>0</v>
      </c>
      <c r="W4721" s="75"/>
      <c r="X4721" s="76"/>
    </row>
    <row r="4722" spans="1:24" s="77" customFormat="1" ht="15.75" x14ac:dyDescent="0.25">
      <c r="A4722" s="72" t="s">
        <v>308</v>
      </c>
      <c r="B4722" s="33" t="s">
        <v>331</v>
      </c>
      <c r="C4722" s="73" t="s">
        <v>94</v>
      </c>
      <c r="D4722" s="43" t="s">
        <v>97</v>
      </c>
      <c r="E4722" s="74"/>
      <c r="F4722" s="74"/>
      <c r="G4722" s="74"/>
      <c r="H4722" s="74"/>
      <c r="I4722" s="54"/>
      <c r="J4722" s="50"/>
      <c r="K4722" s="54"/>
      <c r="L4722" s="55"/>
      <c r="M4722" s="75"/>
      <c r="N4722" s="75"/>
      <c r="O4722" s="74"/>
      <c r="P4722" s="74"/>
      <c r="Q4722" s="57">
        <f t="shared" si="1647"/>
        <v>0</v>
      </c>
      <c r="R4722" s="74"/>
      <c r="S4722" s="53">
        <f t="shared" si="1651"/>
        <v>0</v>
      </c>
      <c r="T4722" s="58"/>
      <c r="U4722" s="58"/>
      <c r="V4722" s="53">
        <f t="shared" si="1648"/>
        <v>0</v>
      </c>
      <c r="W4722" s="75"/>
      <c r="X4722" s="76"/>
    </row>
    <row r="4723" spans="1:24" s="77" customFormat="1" ht="15.75" x14ac:dyDescent="0.25">
      <c r="A4723" s="72" t="s">
        <v>308</v>
      </c>
      <c r="B4723" s="33" t="s">
        <v>331</v>
      </c>
      <c r="C4723" s="73" t="s">
        <v>93</v>
      </c>
      <c r="D4723" s="43" t="s">
        <v>92</v>
      </c>
      <c r="E4723" s="74"/>
      <c r="F4723" s="74"/>
      <c r="G4723" s="74"/>
      <c r="H4723" s="74"/>
      <c r="I4723" s="54"/>
      <c r="J4723" s="50"/>
      <c r="K4723" s="54"/>
      <c r="L4723" s="55"/>
      <c r="M4723" s="75"/>
      <c r="N4723" s="75"/>
      <c r="O4723" s="74"/>
      <c r="P4723" s="74"/>
      <c r="Q4723" s="57">
        <f t="shared" si="1647"/>
        <v>0</v>
      </c>
      <c r="R4723" s="74"/>
      <c r="S4723" s="53">
        <f t="shared" si="1651"/>
        <v>0</v>
      </c>
      <c r="T4723" s="58"/>
      <c r="U4723" s="58"/>
      <c r="V4723" s="53">
        <f t="shared" si="1648"/>
        <v>0</v>
      </c>
      <c r="W4723" s="75"/>
      <c r="X4723" s="76"/>
    </row>
    <row r="4724" spans="1:24" s="77" customFormat="1" ht="31.5" x14ac:dyDescent="0.25">
      <c r="A4724" s="72" t="s">
        <v>308</v>
      </c>
      <c r="B4724" s="33" t="s">
        <v>331</v>
      </c>
      <c r="C4724" s="73" t="s">
        <v>98</v>
      </c>
      <c r="D4724" s="34" t="s">
        <v>99</v>
      </c>
      <c r="E4724" s="74"/>
      <c r="F4724" s="74"/>
      <c r="G4724" s="74"/>
      <c r="H4724" s="74"/>
      <c r="I4724" s="54"/>
      <c r="J4724" s="50"/>
      <c r="K4724" s="54"/>
      <c r="L4724" s="55"/>
      <c r="M4724" s="75"/>
      <c r="N4724" s="75"/>
      <c r="O4724" s="74"/>
      <c r="P4724" s="74"/>
      <c r="Q4724" s="57">
        <f t="shared" si="1647"/>
        <v>0</v>
      </c>
      <c r="R4724" s="74"/>
      <c r="S4724" s="53">
        <f t="shared" si="1651"/>
        <v>0</v>
      </c>
      <c r="T4724" s="58"/>
      <c r="U4724" s="58"/>
      <c r="V4724" s="53">
        <f t="shared" si="1648"/>
        <v>0</v>
      </c>
      <c r="W4724" s="75"/>
      <c r="X4724" s="76"/>
    </row>
    <row r="4725" spans="1:24" s="77" customFormat="1" ht="15.75" x14ac:dyDescent="0.25">
      <c r="A4725" s="72" t="s">
        <v>308</v>
      </c>
      <c r="B4725" s="33" t="s">
        <v>331</v>
      </c>
      <c r="C4725" s="73" t="s">
        <v>100</v>
      </c>
      <c r="D4725" s="34" t="s">
        <v>101</v>
      </c>
      <c r="E4725" s="74"/>
      <c r="F4725" s="74"/>
      <c r="G4725" s="74"/>
      <c r="H4725" s="74"/>
      <c r="I4725" s="54"/>
      <c r="J4725" s="50"/>
      <c r="K4725" s="54"/>
      <c r="L4725" s="55"/>
      <c r="M4725" s="75"/>
      <c r="N4725" s="75"/>
      <c r="O4725" s="74"/>
      <c r="P4725" s="74"/>
      <c r="Q4725" s="57">
        <f t="shared" si="1647"/>
        <v>0</v>
      </c>
      <c r="R4725" s="74"/>
      <c r="S4725" s="53">
        <f t="shared" si="1651"/>
        <v>0</v>
      </c>
      <c r="T4725" s="58"/>
      <c r="U4725" s="58"/>
      <c r="V4725" s="53">
        <f t="shared" si="1648"/>
        <v>0</v>
      </c>
      <c r="W4725" s="75"/>
      <c r="X4725" s="76"/>
    </row>
    <row r="4726" spans="1:24" s="77" customFormat="1" ht="47.25" x14ac:dyDescent="0.25">
      <c r="A4726" s="72" t="s">
        <v>308</v>
      </c>
      <c r="B4726" s="33" t="s">
        <v>331</v>
      </c>
      <c r="C4726" s="73" t="s">
        <v>102</v>
      </c>
      <c r="D4726" s="39" t="s">
        <v>87</v>
      </c>
      <c r="E4726" s="74"/>
      <c r="F4726" s="74"/>
      <c r="G4726" s="74"/>
      <c r="H4726" s="74"/>
      <c r="I4726" s="54"/>
      <c r="J4726" s="50"/>
      <c r="K4726" s="54"/>
      <c r="L4726" s="55"/>
      <c r="M4726" s="75"/>
      <c r="N4726" s="75"/>
      <c r="O4726" s="74"/>
      <c r="P4726" s="74"/>
      <c r="Q4726" s="57">
        <f t="shared" si="1647"/>
        <v>0</v>
      </c>
      <c r="R4726" s="74"/>
      <c r="S4726" s="53">
        <f t="shared" si="1651"/>
        <v>0</v>
      </c>
      <c r="T4726" s="58"/>
      <c r="U4726" s="58"/>
      <c r="V4726" s="53">
        <f t="shared" si="1648"/>
        <v>0</v>
      </c>
      <c r="W4726" s="75"/>
      <c r="X4726" s="76"/>
    </row>
    <row r="4727" spans="1:24" s="77" customFormat="1" ht="63" x14ac:dyDescent="0.25">
      <c r="A4727" s="72" t="s">
        <v>308</v>
      </c>
      <c r="B4727" s="33" t="s">
        <v>331</v>
      </c>
      <c r="C4727" s="73" t="s">
        <v>102</v>
      </c>
      <c r="D4727" s="39" t="s">
        <v>103</v>
      </c>
      <c r="E4727" s="74"/>
      <c r="F4727" s="74"/>
      <c r="G4727" s="74"/>
      <c r="H4727" s="74"/>
      <c r="I4727" s="54"/>
      <c r="J4727" s="50"/>
      <c r="K4727" s="54"/>
      <c r="L4727" s="55"/>
      <c r="M4727" s="75"/>
      <c r="N4727" s="75"/>
      <c r="O4727" s="74"/>
      <c r="P4727" s="74"/>
      <c r="Q4727" s="57">
        <f t="shared" si="1647"/>
        <v>0</v>
      </c>
      <c r="R4727" s="74"/>
      <c r="S4727" s="53">
        <f t="shared" si="1651"/>
        <v>0</v>
      </c>
      <c r="T4727" s="58"/>
      <c r="U4727" s="58"/>
      <c r="V4727" s="53">
        <f t="shared" si="1648"/>
        <v>0</v>
      </c>
      <c r="W4727" s="75"/>
      <c r="X4727" s="76"/>
    </row>
    <row r="4728" spans="1:24" s="77" customFormat="1" ht="23.25" customHeight="1" x14ac:dyDescent="0.25">
      <c r="A4728" s="72" t="s">
        <v>308</v>
      </c>
      <c r="B4728" s="33" t="s">
        <v>331</v>
      </c>
      <c r="C4728" s="23" t="s">
        <v>361</v>
      </c>
      <c r="D4728" s="39" t="s">
        <v>362</v>
      </c>
      <c r="E4728" s="53"/>
      <c r="F4728" s="53">
        <f>ROUND(E4728/12*7,0)</f>
        <v>0</v>
      </c>
      <c r="G4728" s="59"/>
      <c r="H4728" s="99"/>
      <c r="I4728" s="119"/>
      <c r="J4728" s="55"/>
      <c r="K4728" s="54"/>
      <c r="L4728" s="55"/>
      <c r="M4728" s="75"/>
      <c r="N4728" s="75"/>
      <c r="O4728" s="74"/>
      <c r="P4728" s="74"/>
      <c r="Q4728" s="59"/>
      <c r="R4728" s="74"/>
      <c r="S4728" s="53"/>
      <c r="T4728" s="53"/>
      <c r="U4728" s="53"/>
      <c r="V4728" s="53"/>
      <c r="W4728" s="75"/>
      <c r="X4728" s="76"/>
    </row>
    <row r="4729" spans="1:24" s="77" customFormat="1" ht="15.75" x14ac:dyDescent="0.25">
      <c r="A4729" s="72" t="s">
        <v>308</v>
      </c>
      <c r="B4729" s="33" t="s">
        <v>331</v>
      </c>
      <c r="C4729" s="23" t="s">
        <v>364</v>
      </c>
      <c r="D4729" s="39" t="s">
        <v>363</v>
      </c>
      <c r="E4729" s="74"/>
      <c r="F4729" s="74"/>
      <c r="G4729" s="74"/>
      <c r="H4729" s="74"/>
      <c r="I4729" s="119"/>
      <c r="J4729" s="55"/>
      <c r="K4729" s="119"/>
      <c r="L4729" s="55"/>
      <c r="M4729" s="75"/>
      <c r="N4729" s="75"/>
      <c r="O4729" s="74"/>
      <c r="P4729" s="74"/>
      <c r="Q4729" s="59"/>
      <c r="R4729" s="74"/>
      <c r="S4729" s="53"/>
      <c r="T4729" s="53"/>
      <c r="U4729" s="53"/>
      <c r="V4729" s="53"/>
      <c r="W4729" s="75"/>
      <c r="X4729" s="76"/>
    </row>
    <row r="4730" spans="1:24" s="77" customFormat="1" ht="15.75" x14ac:dyDescent="0.25">
      <c r="A4730" s="72" t="s">
        <v>308</v>
      </c>
      <c r="B4730" s="21">
        <v>2</v>
      </c>
      <c r="C4730" s="73" t="s">
        <v>102</v>
      </c>
      <c r="D4730" s="40" t="s">
        <v>31</v>
      </c>
      <c r="E4730" s="68">
        <f>E4731+E4737+E4791</f>
        <v>11872981</v>
      </c>
      <c r="F4730" s="68">
        <f>F4731+F4737+F4791</f>
        <v>6941237.5899999999</v>
      </c>
      <c r="G4730" s="68">
        <f>G4731+G4737+G4791</f>
        <v>5931233.5</v>
      </c>
      <c r="H4730" s="68">
        <f>H4731+H4737+H4791</f>
        <v>5905821</v>
      </c>
      <c r="I4730" s="126">
        <f>I4731+I4737+I4791</f>
        <v>25823.250000000004</v>
      </c>
      <c r="J4730" s="50">
        <f>ROUND(I4730/F4730*100,2)</f>
        <v>0.37</v>
      </c>
      <c r="K4730" s="126">
        <f>K4731+K4737+K4791</f>
        <v>-1035827.3399999999</v>
      </c>
      <c r="L4730" s="55">
        <f>ROUND(K4730*100/-F4730,2)</f>
        <v>14.92</v>
      </c>
      <c r="M4730" s="64">
        <v>492425</v>
      </c>
      <c r="N4730" s="49">
        <f>ROUND(M4730/12*7,2)</f>
        <v>287247.92</v>
      </c>
      <c r="O4730" s="68">
        <f t="shared" ref="O4730:V4730" si="1652">O4731+O4737+O4791</f>
        <v>259345</v>
      </c>
      <c r="P4730" s="68">
        <f t="shared" si="1652"/>
        <v>258445</v>
      </c>
      <c r="Q4730" s="126">
        <f t="shared" si="1652"/>
        <v>900</v>
      </c>
      <c r="R4730" s="68">
        <f t="shared" si="1652"/>
        <v>4261</v>
      </c>
      <c r="S4730" s="64">
        <f t="shared" si="1652"/>
        <v>2486</v>
      </c>
      <c r="T4730" s="136">
        <f t="shared" si="1652"/>
        <v>2407</v>
      </c>
      <c r="U4730" s="136">
        <f t="shared" si="1652"/>
        <v>2406</v>
      </c>
      <c r="V4730" s="64">
        <f t="shared" si="1652"/>
        <v>1</v>
      </c>
      <c r="W4730" s="68"/>
      <c r="X4730" s="76"/>
    </row>
    <row r="4731" spans="1:24" s="77" customFormat="1" ht="15.75" x14ac:dyDescent="0.25">
      <c r="A4731" s="72" t="s">
        <v>308</v>
      </c>
      <c r="B4731" s="22" t="s">
        <v>332</v>
      </c>
      <c r="C4731" s="73" t="s">
        <v>102</v>
      </c>
      <c r="D4731" s="32" t="s">
        <v>32</v>
      </c>
      <c r="E4731" s="64">
        <f t="shared" ref="E4731:L4731" si="1653">SUM(E4732:E4736)</f>
        <v>0</v>
      </c>
      <c r="F4731" s="64">
        <f t="shared" si="1653"/>
        <v>0</v>
      </c>
      <c r="G4731" s="64">
        <f t="shared" si="1653"/>
        <v>0</v>
      </c>
      <c r="H4731" s="64">
        <f t="shared" si="1653"/>
        <v>0</v>
      </c>
      <c r="I4731" s="126">
        <f t="shared" si="1653"/>
        <v>0</v>
      </c>
      <c r="J4731" s="126">
        <f t="shared" si="1653"/>
        <v>0</v>
      </c>
      <c r="K4731" s="126">
        <f t="shared" si="1653"/>
        <v>0</v>
      </c>
      <c r="L4731" s="64">
        <f t="shared" si="1653"/>
        <v>0</v>
      </c>
      <c r="M4731" s="64"/>
      <c r="N4731" s="64"/>
      <c r="O4731" s="64">
        <f t="shared" ref="O4731:V4731" si="1654">SUM(O4732:O4736)</f>
        <v>0</v>
      </c>
      <c r="P4731" s="64">
        <f t="shared" si="1654"/>
        <v>0</v>
      </c>
      <c r="Q4731" s="126">
        <f t="shared" si="1654"/>
        <v>0</v>
      </c>
      <c r="R4731" s="64">
        <f t="shared" si="1654"/>
        <v>0</v>
      </c>
      <c r="S4731" s="64">
        <f t="shared" si="1654"/>
        <v>0</v>
      </c>
      <c r="T4731" s="136">
        <f t="shared" si="1654"/>
        <v>0</v>
      </c>
      <c r="U4731" s="136">
        <f t="shared" si="1654"/>
        <v>0</v>
      </c>
      <c r="V4731" s="64">
        <f t="shared" si="1654"/>
        <v>0</v>
      </c>
      <c r="W4731" s="64"/>
      <c r="X4731" s="76"/>
    </row>
    <row r="4732" spans="1:24" s="77" customFormat="1" ht="15.75" x14ac:dyDescent="0.25">
      <c r="A4732" s="72" t="s">
        <v>308</v>
      </c>
      <c r="B4732" s="33" t="s">
        <v>332</v>
      </c>
      <c r="C4732" s="73" t="s">
        <v>109</v>
      </c>
      <c r="D4732" s="34" t="s">
        <v>106</v>
      </c>
      <c r="E4732" s="74"/>
      <c r="F4732" s="74"/>
      <c r="G4732" s="74"/>
      <c r="H4732" s="153"/>
      <c r="I4732" s="54"/>
      <c r="J4732" s="50"/>
      <c r="K4732" s="54"/>
      <c r="L4732" s="55"/>
      <c r="M4732" s="75"/>
      <c r="N4732" s="75"/>
      <c r="O4732" s="74"/>
      <c r="P4732" s="74"/>
      <c r="Q4732" s="57">
        <f>O4732-P4732</f>
        <v>0</v>
      </c>
      <c r="R4732" s="74"/>
      <c r="S4732" s="53">
        <f>ROUND(R4732/12*3,0)</f>
        <v>0</v>
      </c>
      <c r="T4732" s="58"/>
      <c r="U4732" s="58"/>
      <c r="V4732" s="53">
        <f>T4732-U4732</f>
        <v>0</v>
      </c>
      <c r="W4732" s="75"/>
      <c r="X4732" s="76"/>
    </row>
    <row r="4733" spans="1:24" s="77" customFormat="1" ht="31.5" x14ac:dyDescent="0.25">
      <c r="A4733" s="72" t="s">
        <v>308</v>
      </c>
      <c r="B4733" s="33" t="s">
        <v>332</v>
      </c>
      <c r="C4733" s="73" t="s">
        <v>110</v>
      </c>
      <c r="D4733" s="34" t="s">
        <v>114</v>
      </c>
      <c r="E4733" s="74"/>
      <c r="F4733" s="74"/>
      <c r="G4733" s="74"/>
      <c r="H4733" s="74"/>
      <c r="I4733" s="54"/>
      <c r="J4733" s="50"/>
      <c r="K4733" s="54"/>
      <c r="L4733" s="55"/>
      <c r="M4733" s="75"/>
      <c r="N4733" s="75"/>
      <c r="O4733" s="74"/>
      <c r="P4733" s="74"/>
      <c r="Q4733" s="57">
        <f>O4733-P4733</f>
        <v>0</v>
      </c>
      <c r="R4733" s="74"/>
      <c r="S4733" s="53">
        <f>ROUND(R4733/12*3,0)</f>
        <v>0</v>
      </c>
      <c r="T4733" s="58"/>
      <c r="U4733" s="58"/>
      <c r="V4733" s="53">
        <f>T4733-U4733</f>
        <v>0</v>
      </c>
      <c r="W4733" s="75"/>
      <c r="X4733" s="76"/>
    </row>
    <row r="4734" spans="1:24" s="77" customFormat="1" ht="15.75" x14ac:dyDescent="0.25">
      <c r="A4734" s="72" t="s">
        <v>308</v>
      </c>
      <c r="B4734" s="33" t="s">
        <v>332</v>
      </c>
      <c r="C4734" s="73" t="s">
        <v>111</v>
      </c>
      <c r="D4734" s="34" t="s">
        <v>115</v>
      </c>
      <c r="E4734" s="74"/>
      <c r="F4734" s="74"/>
      <c r="G4734" s="74"/>
      <c r="H4734" s="74"/>
      <c r="I4734" s="54"/>
      <c r="J4734" s="50"/>
      <c r="K4734" s="54"/>
      <c r="L4734" s="55"/>
      <c r="M4734" s="75"/>
      <c r="N4734" s="75"/>
      <c r="O4734" s="74"/>
      <c r="P4734" s="74"/>
      <c r="Q4734" s="57">
        <f>O4734-P4734</f>
        <v>0</v>
      </c>
      <c r="R4734" s="74"/>
      <c r="S4734" s="53">
        <f>ROUND(R4734/12*3,0)</f>
        <v>0</v>
      </c>
      <c r="T4734" s="58"/>
      <c r="U4734" s="58"/>
      <c r="V4734" s="53">
        <f>T4734-U4734</f>
        <v>0</v>
      </c>
      <c r="W4734" s="75"/>
      <c r="X4734" s="76"/>
    </row>
    <row r="4735" spans="1:24" s="77" customFormat="1" ht="31.5" x14ac:dyDescent="0.25">
      <c r="A4735" s="72" t="s">
        <v>308</v>
      </c>
      <c r="B4735" s="33" t="s">
        <v>332</v>
      </c>
      <c r="C4735" s="73" t="s">
        <v>113</v>
      </c>
      <c r="D4735" s="34" t="s">
        <v>116</v>
      </c>
      <c r="E4735" s="74"/>
      <c r="F4735" s="74"/>
      <c r="G4735" s="74"/>
      <c r="H4735" s="74"/>
      <c r="I4735" s="119"/>
      <c r="J4735" s="55"/>
      <c r="K4735" s="119"/>
      <c r="L4735" s="55"/>
      <c r="M4735" s="75"/>
      <c r="N4735" s="75"/>
      <c r="O4735" s="74"/>
      <c r="P4735" s="74"/>
      <c r="Q4735" s="59">
        <f>O4735-P4735</f>
        <v>0</v>
      </c>
      <c r="R4735" s="74"/>
      <c r="S4735" s="53">
        <f>ROUND(R4735/12*3,0)</f>
        <v>0</v>
      </c>
      <c r="T4735" s="53"/>
      <c r="U4735" s="53"/>
      <c r="V4735" s="53">
        <f>T4735-U4735</f>
        <v>0</v>
      </c>
      <c r="W4735" s="75"/>
      <c r="X4735" s="76"/>
    </row>
    <row r="4736" spans="1:24" s="77" customFormat="1" ht="15.75" x14ac:dyDescent="0.25">
      <c r="A4736" s="72" t="s">
        <v>308</v>
      </c>
      <c r="B4736" s="33" t="s">
        <v>332</v>
      </c>
      <c r="C4736" s="73" t="s">
        <v>112</v>
      </c>
      <c r="D4736" s="34" t="s">
        <v>117</v>
      </c>
      <c r="E4736" s="74"/>
      <c r="F4736" s="74"/>
      <c r="G4736" s="74"/>
      <c r="H4736" s="74"/>
      <c r="I4736" s="54"/>
      <c r="J4736" s="50"/>
      <c r="K4736" s="54"/>
      <c r="L4736" s="55"/>
      <c r="M4736" s="75"/>
      <c r="N4736" s="75"/>
      <c r="O4736" s="74"/>
      <c r="P4736" s="74"/>
      <c r="Q4736" s="57">
        <f>O4736-P4736</f>
        <v>0</v>
      </c>
      <c r="R4736" s="74"/>
      <c r="S4736" s="53">
        <f>ROUND(R4736/12*3,0)</f>
        <v>0</v>
      </c>
      <c r="T4736" s="58"/>
      <c r="U4736" s="58"/>
      <c r="V4736" s="53">
        <f>T4736-U4736</f>
        <v>0</v>
      </c>
      <c r="W4736" s="75"/>
      <c r="X4736" s="76"/>
    </row>
    <row r="4737" spans="1:24" s="77" customFormat="1" ht="15.75" x14ac:dyDescent="0.25">
      <c r="A4737" s="72" t="s">
        <v>308</v>
      </c>
      <c r="B4737" s="22" t="s">
        <v>333</v>
      </c>
      <c r="C4737" s="73" t="s">
        <v>102</v>
      </c>
      <c r="D4737" s="41" t="s">
        <v>33</v>
      </c>
      <c r="E4737" s="64">
        <f>SUM(E4738:E4790)</f>
        <v>11743825</v>
      </c>
      <c r="F4737" s="64">
        <f>SUM(F4738:F4790)</f>
        <v>6850564.5899999999</v>
      </c>
      <c r="G4737" s="64">
        <f>SUM(G4738:G4790)</f>
        <v>5832480</v>
      </c>
      <c r="H4737" s="64">
        <f>SUM(H4738:H4790)</f>
        <v>5819115</v>
      </c>
      <c r="I4737" s="126">
        <f>SUM(I4738:I4790)</f>
        <v>17742.75</v>
      </c>
      <c r="J4737" s="50">
        <f>ROUND(I4737/F4737*100,2)</f>
        <v>0.26</v>
      </c>
      <c r="K4737" s="126">
        <f>SUM(K4738:K4790)</f>
        <v>-1035827.3399999999</v>
      </c>
      <c r="L4737" s="55">
        <f>ROUND(K4737*100/-F4737,2)</f>
        <v>15.12</v>
      </c>
      <c r="M4737" s="64"/>
      <c r="N4737" s="64"/>
      <c r="O4737" s="64">
        <f t="shared" ref="O4737:V4737" si="1655">SUM(O4738:O4790)</f>
        <v>259345</v>
      </c>
      <c r="P4737" s="64">
        <f t="shared" si="1655"/>
        <v>258445</v>
      </c>
      <c r="Q4737" s="126">
        <f t="shared" si="1655"/>
        <v>900</v>
      </c>
      <c r="R4737" s="64">
        <f t="shared" si="1655"/>
        <v>4261</v>
      </c>
      <c r="S4737" s="64">
        <f t="shared" si="1655"/>
        <v>2486</v>
      </c>
      <c r="T4737" s="136">
        <f t="shared" si="1655"/>
        <v>2407</v>
      </c>
      <c r="U4737" s="136">
        <f t="shared" si="1655"/>
        <v>2406</v>
      </c>
      <c r="V4737" s="64">
        <f t="shared" si="1655"/>
        <v>1</v>
      </c>
      <c r="W4737" s="64"/>
      <c r="X4737" s="76"/>
    </row>
    <row r="4738" spans="1:24" s="77" customFormat="1" ht="31.5" x14ac:dyDescent="0.25">
      <c r="A4738" s="72" t="s">
        <v>308</v>
      </c>
      <c r="B4738" s="33" t="s">
        <v>333</v>
      </c>
      <c r="C4738" s="78" t="s">
        <v>139</v>
      </c>
      <c r="D4738" s="43" t="s">
        <v>119</v>
      </c>
      <c r="E4738" s="74"/>
      <c r="F4738" s="74"/>
      <c r="G4738" s="74"/>
      <c r="H4738" s="74"/>
      <c r="I4738" s="54"/>
      <c r="J4738" s="50"/>
      <c r="K4738" s="54"/>
      <c r="L4738" s="55"/>
      <c r="M4738" s="75"/>
      <c r="N4738" s="75"/>
      <c r="O4738" s="74"/>
      <c r="P4738" s="74"/>
      <c r="Q4738" s="57">
        <f t="shared" ref="Q4738:Q4769" si="1656">O4738-P4738</f>
        <v>0</v>
      </c>
      <c r="R4738" s="74"/>
      <c r="S4738" s="53">
        <f t="shared" ref="S4738:S4771" si="1657">ROUND(R4738/12*3,0)</f>
        <v>0</v>
      </c>
      <c r="T4738" s="58"/>
      <c r="U4738" s="58"/>
      <c r="V4738" s="53">
        <f t="shared" ref="V4738:V4769" si="1658">T4738-U4738</f>
        <v>0</v>
      </c>
      <c r="W4738" s="75"/>
      <c r="X4738" s="76"/>
    </row>
    <row r="4739" spans="1:24" s="77" customFormat="1" ht="47.25" x14ac:dyDescent="0.25">
      <c r="A4739" s="72" t="s">
        <v>308</v>
      </c>
      <c r="B4739" s="33" t="s">
        <v>333</v>
      </c>
      <c r="C4739" s="78" t="s">
        <v>140</v>
      </c>
      <c r="D4739" s="43" t="s">
        <v>120</v>
      </c>
      <c r="E4739" s="74"/>
      <c r="F4739" s="74"/>
      <c r="G4739" s="74"/>
      <c r="H4739" s="74"/>
      <c r="I4739" s="54"/>
      <c r="J4739" s="50"/>
      <c r="K4739" s="54"/>
      <c r="L4739" s="55"/>
      <c r="M4739" s="75"/>
      <c r="N4739" s="75"/>
      <c r="O4739" s="74"/>
      <c r="P4739" s="74"/>
      <c r="Q4739" s="57">
        <f t="shared" si="1656"/>
        <v>0</v>
      </c>
      <c r="R4739" s="74"/>
      <c r="S4739" s="53">
        <f t="shared" si="1657"/>
        <v>0</v>
      </c>
      <c r="T4739" s="58"/>
      <c r="U4739" s="58"/>
      <c r="V4739" s="53">
        <f t="shared" si="1658"/>
        <v>0</v>
      </c>
      <c r="W4739" s="75"/>
      <c r="X4739" s="76"/>
    </row>
    <row r="4740" spans="1:24" s="77" customFormat="1" ht="31.5" x14ac:dyDescent="0.25">
      <c r="A4740" s="72" t="s">
        <v>308</v>
      </c>
      <c r="B4740" s="33" t="s">
        <v>333</v>
      </c>
      <c r="C4740" s="78" t="s">
        <v>141</v>
      </c>
      <c r="D4740" s="43" t="s">
        <v>142</v>
      </c>
      <c r="E4740" s="74"/>
      <c r="F4740" s="74"/>
      <c r="G4740" s="74"/>
      <c r="H4740" s="74"/>
      <c r="I4740" s="54"/>
      <c r="J4740" s="50"/>
      <c r="K4740" s="54"/>
      <c r="L4740" s="55"/>
      <c r="M4740" s="75"/>
      <c r="N4740" s="75"/>
      <c r="O4740" s="74"/>
      <c r="P4740" s="74"/>
      <c r="Q4740" s="57">
        <f t="shared" si="1656"/>
        <v>0</v>
      </c>
      <c r="R4740" s="74"/>
      <c r="S4740" s="53">
        <f t="shared" si="1657"/>
        <v>0</v>
      </c>
      <c r="T4740" s="58"/>
      <c r="U4740" s="58"/>
      <c r="V4740" s="53">
        <f t="shared" si="1658"/>
        <v>0</v>
      </c>
      <c r="W4740" s="75"/>
      <c r="X4740" s="76"/>
    </row>
    <row r="4741" spans="1:24" s="77" customFormat="1" ht="31.5" x14ac:dyDescent="0.25">
      <c r="A4741" s="72" t="s">
        <v>308</v>
      </c>
      <c r="B4741" s="33" t="s">
        <v>333</v>
      </c>
      <c r="C4741" s="78" t="s">
        <v>143</v>
      </c>
      <c r="D4741" s="43" t="s">
        <v>144</v>
      </c>
      <c r="E4741" s="74"/>
      <c r="F4741" s="74"/>
      <c r="G4741" s="74"/>
      <c r="H4741" s="74"/>
      <c r="I4741" s="54"/>
      <c r="J4741" s="50"/>
      <c r="K4741" s="54"/>
      <c r="L4741" s="55"/>
      <c r="M4741" s="75"/>
      <c r="N4741" s="75"/>
      <c r="O4741" s="74"/>
      <c r="P4741" s="74"/>
      <c r="Q4741" s="57">
        <f t="shared" si="1656"/>
        <v>0</v>
      </c>
      <c r="R4741" s="74"/>
      <c r="S4741" s="53">
        <f t="shared" si="1657"/>
        <v>0</v>
      </c>
      <c r="T4741" s="58"/>
      <c r="U4741" s="58"/>
      <c r="V4741" s="53">
        <f t="shared" si="1658"/>
        <v>0</v>
      </c>
      <c r="W4741" s="75"/>
      <c r="X4741" s="76"/>
    </row>
    <row r="4742" spans="1:24" s="77" customFormat="1" ht="15.75" x14ac:dyDescent="0.25">
      <c r="A4742" s="72" t="s">
        <v>308</v>
      </c>
      <c r="B4742" s="33" t="s">
        <v>333</v>
      </c>
      <c r="C4742" s="78" t="s">
        <v>145</v>
      </c>
      <c r="D4742" s="43" t="s">
        <v>146</v>
      </c>
      <c r="E4742" s="74"/>
      <c r="F4742" s="74"/>
      <c r="G4742" s="74"/>
      <c r="H4742" s="74"/>
      <c r="I4742" s="54"/>
      <c r="J4742" s="50"/>
      <c r="K4742" s="54"/>
      <c r="L4742" s="55"/>
      <c r="M4742" s="75"/>
      <c r="N4742" s="75"/>
      <c r="O4742" s="74"/>
      <c r="P4742" s="74"/>
      <c r="Q4742" s="57">
        <f t="shared" si="1656"/>
        <v>0</v>
      </c>
      <c r="R4742" s="74"/>
      <c r="S4742" s="53">
        <f t="shared" si="1657"/>
        <v>0</v>
      </c>
      <c r="T4742" s="58"/>
      <c r="U4742" s="58"/>
      <c r="V4742" s="53">
        <f t="shared" si="1658"/>
        <v>0</v>
      </c>
      <c r="W4742" s="75"/>
      <c r="X4742" s="76"/>
    </row>
    <row r="4743" spans="1:24" s="77" customFormat="1" ht="15.75" x14ac:dyDescent="0.25">
      <c r="A4743" s="72" t="s">
        <v>308</v>
      </c>
      <c r="B4743" s="33" t="s">
        <v>333</v>
      </c>
      <c r="C4743" s="78" t="s">
        <v>147</v>
      </c>
      <c r="D4743" s="43" t="s">
        <v>148</v>
      </c>
      <c r="E4743" s="74"/>
      <c r="F4743" s="74"/>
      <c r="G4743" s="74"/>
      <c r="H4743" s="74"/>
      <c r="I4743" s="54"/>
      <c r="J4743" s="50"/>
      <c r="K4743" s="54"/>
      <c r="L4743" s="55"/>
      <c r="M4743" s="75"/>
      <c r="N4743" s="75"/>
      <c r="O4743" s="74"/>
      <c r="P4743" s="74"/>
      <c r="Q4743" s="57">
        <f t="shared" si="1656"/>
        <v>0</v>
      </c>
      <c r="R4743" s="74"/>
      <c r="S4743" s="53">
        <f t="shared" si="1657"/>
        <v>0</v>
      </c>
      <c r="T4743" s="58"/>
      <c r="U4743" s="58"/>
      <c r="V4743" s="53">
        <f t="shared" si="1658"/>
        <v>0</v>
      </c>
      <c r="W4743" s="75"/>
      <c r="X4743" s="76"/>
    </row>
    <row r="4744" spans="1:24" s="77" customFormat="1" ht="78.75" x14ac:dyDescent="0.25">
      <c r="A4744" s="72" t="s">
        <v>308</v>
      </c>
      <c r="B4744" s="33" t="s">
        <v>333</v>
      </c>
      <c r="C4744" s="78" t="s">
        <v>149</v>
      </c>
      <c r="D4744" s="43" t="s">
        <v>150</v>
      </c>
      <c r="E4744" s="74"/>
      <c r="F4744" s="74"/>
      <c r="G4744" s="74"/>
      <c r="H4744" s="74"/>
      <c r="I4744" s="54"/>
      <c r="J4744" s="50"/>
      <c r="K4744" s="54"/>
      <c r="L4744" s="55"/>
      <c r="M4744" s="75"/>
      <c r="N4744" s="75"/>
      <c r="O4744" s="74"/>
      <c r="P4744" s="74"/>
      <c r="Q4744" s="57">
        <f t="shared" si="1656"/>
        <v>0</v>
      </c>
      <c r="R4744" s="74"/>
      <c r="S4744" s="53">
        <f t="shared" si="1657"/>
        <v>0</v>
      </c>
      <c r="T4744" s="58"/>
      <c r="U4744" s="58"/>
      <c r="V4744" s="53">
        <f t="shared" si="1658"/>
        <v>0</v>
      </c>
      <c r="W4744" s="75"/>
      <c r="X4744" s="76"/>
    </row>
    <row r="4745" spans="1:24" s="77" customFormat="1" ht="31.5" x14ac:dyDescent="0.25">
      <c r="A4745" s="72" t="s">
        <v>308</v>
      </c>
      <c r="B4745" s="33" t="s">
        <v>333</v>
      </c>
      <c r="C4745" s="78" t="s">
        <v>130</v>
      </c>
      <c r="D4745" s="43" t="s">
        <v>151</v>
      </c>
      <c r="E4745" s="74"/>
      <c r="F4745" s="74"/>
      <c r="G4745" s="74"/>
      <c r="H4745" s="74"/>
      <c r="I4745" s="54"/>
      <c r="J4745" s="50"/>
      <c r="K4745" s="54"/>
      <c r="L4745" s="55"/>
      <c r="M4745" s="75"/>
      <c r="N4745" s="75"/>
      <c r="O4745" s="74"/>
      <c r="P4745" s="74"/>
      <c r="Q4745" s="57">
        <f t="shared" si="1656"/>
        <v>0</v>
      </c>
      <c r="R4745" s="74"/>
      <c r="S4745" s="53">
        <f t="shared" si="1657"/>
        <v>0</v>
      </c>
      <c r="T4745" s="58"/>
      <c r="U4745" s="58"/>
      <c r="V4745" s="53">
        <f t="shared" si="1658"/>
        <v>0</v>
      </c>
      <c r="W4745" s="75"/>
      <c r="X4745" s="76"/>
    </row>
    <row r="4746" spans="1:24" s="77" customFormat="1" ht="47.25" x14ac:dyDescent="0.25">
      <c r="A4746" s="72" t="s">
        <v>308</v>
      </c>
      <c r="B4746" s="33" t="s">
        <v>333</v>
      </c>
      <c r="C4746" s="78" t="s">
        <v>174</v>
      </c>
      <c r="D4746" s="43" t="s">
        <v>175</v>
      </c>
      <c r="E4746" s="74"/>
      <c r="F4746" s="74"/>
      <c r="G4746" s="74"/>
      <c r="H4746" s="74"/>
      <c r="I4746" s="54"/>
      <c r="J4746" s="50"/>
      <c r="K4746" s="54"/>
      <c r="L4746" s="55"/>
      <c r="M4746" s="75"/>
      <c r="N4746" s="75"/>
      <c r="O4746" s="74"/>
      <c r="P4746" s="74"/>
      <c r="Q4746" s="57">
        <f t="shared" si="1656"/>
        <v>0</v>
      </c>
      <c r="R4746" s="74"/>
      <c r="S4746" s="53">
        <f t="shared" si="1657"/>
        <v>0</v>
      </c>
      <c r="T4746" s="58"/>
      <c r="U4746" s="58"/>
      <c r="V4746" s="53">
        <f t="shared" si="1658"/>
        <v>0</v>
      </c>
      <c r="W4746" s="75"/>
      <c r="X4746" s="76"/>
    </row>
    <row r="4747" spans="1:24" s="77" customFormat="1" ht="31.5" x14ac:dyDescent="0.25">
      <c r="A4747" s="72" t="s">
        <v>308</v>
      </c>
      <c r="B4747" s="33" t="s">
        <v>333</v>
      </c>
      <c r="C4747" s="78" t="s">
        <v>129</v>
      </c>
      <c r="D4747" s="43" t="s">
        <v>152</v>
      </c>
      <c r="E4747" s="74"/>
      <c r="F4747" s="74"/>
      <c r="G4747" s="74"/>
      <c r="H4747" s="74"/>
      <c r="I4747" s="54"/>
      <c r="J4747" s="50"/>
      <c r="K4747" s="54"/>
      <c r="L4747" s="55"/>
      <c r="M4747" s="75"/>
      <c r="N4747" s="75"/>
      <c r="O4747" s="74"/>
      <c r="P4747" s="74"/>
      <c r="Q4747" s="57">
        <f t="shared" si="1656"/>
        <v>0</v>
      </c>
      <c r="R4747" s="74"/>
      <c r="S4747" s="53">
        <f t="shared" si="1657"/>
        <v>0</v>
      </c>
      <c r="T4747" s="58"/>
      <c r="U4747" s="58"/>
      <c r="V4747" s="53">
        <f t="shared" si="1658"/>
        <v>0</v>
      </c>
      <c r="W4747" s="75"/>
      <c r="X4747" s="76"/>
    </row>
    <row r="4748" spans="1:24" s="77" customFormat="1" ht="31.5" x14ac:dyDescent="0.25">
      <c r="A4748" s="72" t="s">
        <v>308</v>
      </c>
      <c r="B4748" s="33" t="s">
        <v>333</v>
      </c>
      <c r="C4748" s="78" t="s">
        <v>176</v>
      </c>
      <c r="D4748" s="43" t="s">
        <v>177</v>
      </c>
      <c r="E4748" s="74"/>
      <c r="F4748" s="74"/>
      <c r="G4748" s="74"/>
      <c r="H4748" s="74"/>
      <c r="I4748" s="54"/>
      <c r="J4748" s="50"/>
      <c r="K4748" s="54"/>
      <c r="L4748" s="55"/>
      <c r="M4748" s="75"/>
      <c r="N4748" s="75"/>
      <c r="O4748" s="74"/>
      <c r="P4748" s="74"/>
      <c r="Q4748" s="57">
        <f t="shared" si="1656"/>
        <v>0</v>
      </c>
      <c r="R4748" s="74"/>
      <c r="S4748" s="53">
        <f t="shared" si="1657"/>
        <v>0</v>
      </c>
      <c r="T4748" s="58"/>
      <c r="U4748" s="58"/>
      <c r="V4748" s="53">
        <f t="shared" si="1658"/>
        <v>0</v>
      </c>
      <c r="W4748" s="75"/>
      <c r="X4748" s="76"/>
    </row>
    <row r="4749" spans="1:24" s="77" customFormat="1" ht="15.75" x14ac:dyDescent="0.25">
      <c r="A4749" s="72" t="s">
        <v>308</v>
      </c>
      <c r="B4749" s="33" t="s">
        <v>333</v>
      </c>
      <c r="C4749" s="78" t="s">
        <v>131</v>
      </c>
      <c r="D4749" s="43" t="s">
        <v>153</v>
      </c>
      <c r="E4749" s="74"/>
      <c r="F4749" s="74"/>
      <c r="G4749" s="74"/>
      <c r="H4749" s="74"/>
      <c r="I4749" s="54"/>
      <c r="J4749" s="50"/>
      <c r="K4749" s="54"/>
      <c r="L4749" s="55"/>
      <c r="M4749" s="75"/>
      <c r="N4749" s="75"/>
      <c r="O4749" s="74"/>
      <c r="P4749" s="74"/>
      <c r="Q4749" s="57">
        <f t="shared" si="1656"/>
        <v>0</v>
      </c>
      <c r="R4749" s="74"/>
      <c r="S4749" s="53">
        <f t="shared" si="1657"/>
        <v>0</v>
      </c>
      <c r="T4749" s="58"/>
      <c r="U4749" s="58"/>
      <c r="V4749" s="53">
        <f t="shared" si="1658"/>
        <v>0</v>
      </c>
      <c r="W4749" s="75"/>
      <c r="X4749" s="76"/>
    </row>
    <row r="4750" spans="1:24" s="77" customFormat="1" ht="31.5" x14ac:dyDescent="0.25">
      <c r="A4750" s="72" t="s">
        <v>308</v>
      </c>
      <c r="B4750" s="33" t="s">
        <v>333</v>
      </c>
      <c r="C4750" s="78" t="s">
        <v>178</v>
      </c>
      <c r="D4750" s="43" t="s">
        <v>179</v>
      </c>
      <c r="E4750" s="74"/>
      <c r="F4750" s="74"/>
      <c r="G4750" s="74"/>
      <c r="H4750" s="74"/>
      <c r="I4750" s="54"/>
      <c r="J4750" s="50"/>
      <c r="K4750" s="54"/>
      <c r="L4750" s="55"/>
      <c r="M4750" s="75"/>
      <c r="N4750" s="75"/>
      <c r="O4750" s="74"/>
      <c r="P4750" s="74"/>
      <c r="Q4750" s="57">
        <f t="shared" si="1656"/>
        <v>0</v>
      </c>
      <c r="R4750" s="74"/>
      <c r="S4750" s="53">
        <f t="shared" si="1657"/>
        <v>0</v>
      </c>
      <c r="T4750" s="58"/>
      <c r="U4750" s="58"/>
      <c r="V4750" s="53">
        <f t="shared" si="1658"/>
        <v>0</v>
      </c>
      <c r="W4750" s="75"/>
      <c r="X4750" s="76"/>
    </row>
    <row r="4751" spans="1:24" s="77" customFormat="1" ht="31.5" x14ac:dyDescent="0.25">
      <c r="A4751" s="72" t="s">
        <v>308</v>
      </c>
      <c r="B4751" s="33" t="s">
        <v>333</v>
      </c>
      <c r="C4751" s="78" t="s">
        <v>132</v>
      </c>
      <c r="D4751" s="43" t="s">
        <v>154</v>
      </c>
      <c r="E4751" s="74"/>
      <c r="F4751" s="74"/>
      <c r="G4751" s="74"/>
      <c r="H4751" s="74"/>
      <c r="I4751" s="54"/>
      <c r="J4751" s="50"/>
      <c r="K4751" s="54"/>
      <c r="L4751" s="55"/>
      <c r="M4751" s="75"/>
      <c r="N4751" s="75"/>
      <c r="O4751" s="74"/>
      <c r="P4751" s="74"/>
      <c r="Q4751" s="57">
        <f t="shared" si="1656"/>
        <v>0</v>
      </c>
      <c r="R4751" s="74"/>
      <c r="S4751" s="53">
        <f t="shared" si="1657"/>
        <v>0</v>
      </c>
      <c r="T4751" s="58"/>
      <c r="U4751" s="58"/>
      <c r="V4751" s="53">
        <f t="shared" si="1658"/>
        <v>0</v>
      </c>
      <c r="W4751" s="75"/>
      <c r="X4751" s="76"/>
    </row>
    <row r="4752" spans="1:24" s="77" customFormat="1" ht="15.75" x14ac:dyDescent="0.25">
      <c r="A4752" s="72" t="s">
        <v>308</v>
      </c>
      <c r="B4752" s="33" t="s">
        <v>333</v>
      </c>
      <c r="C4752" s="78" t="s">
        <v>133</v>
      </c>
      <c r="D4752" s="43" t="s">
        <v>155</v>
      </c>
      <c r="E4752" s="74"/>
      <c r="F4752" s="74"/>
      <c r="G4752" s="74"/>
      <c r="H4752" s="74"/>
      <c r="I4752" s="54"/>
      <c r="J4752" s="50"/>
      <c r="K4752" s="54"/>
      <c r="L4752" s="55"/>
      <c r="M4752" s="75"/>
      <c r="N4752" s="75"/>
      <c r="O4752" s="74"/>
      <c r="P4752" s="74"/>
      <c r="Q4752" s="57">
        <f t="shared" si="1656"/>
        <v>0</v>
      </c>
      <c r="R4752" s="74"/>
      <c r="S4752" s="53">
        <f t="shared" si="1657"/>
        <v>0</v>
      </c>
      <c r="T4752" s="58"/>
      <c r="U4752" s="58"/>
      <c r="V4752" s="53">
        <f t="shared" si="1658"/>
        <v>0</v>
      </c>
      <c r="W4752" s="75"/>
      <c r="X4752" s="76"/>
    </row>
    <row r="4753" spans="1:24" s="77" customFormat="1" ht="15.75" x14ac:dyDescent="0.25">
      <c r="A4753" s="72" t="s">
        <v>308</v>
      </c>
      <c r="B4753" s="33" t="s">
        <v>333</v>
      </c>
      <c r="C4753" s="78" t="s">
        <v>135</v>
      </c>
      <c r="D4753" s="43" t="s">
        <v>156</v>
      </c>
      <c r="E4753" s="74"/>
      <c r="F4753" s="74"/>
      <c r="G4753" s="74"/>
      <c r="H4753" s="74"/>
      <c r="I4753" s="54"/>
      <c r="J4753" s="50"/>
      <c r="K4753" s="54"/>
      <c r="L4753" s="55"/>
      <c r="M4753" s="75"/>
      <c r="N4753" s="75"/>
      <c r="O4753" s="74"/>
      <c r="P4753" s="74"/>
      <c r="Q4753" s="57">
        <f t="shared" si="1656"/>
        <v>0</v>
      </c>
      <c r="R4753" s="74"/>
      <c r="S4753" s="53">
        <f t="shared" si="1657"/>
        <v>0</v>
      </c>
      <c r="T4753" s="58"/>
      <c r="U4753" s="58"/>
      <c r="V4753" s="53">
        <f t="shared" si="1658"/>
        <v>0</v>
      </c>
      <c r="W4753" s="75"/>
      <c r="X4753" s="76"/>
    </row>
    <row r="4754" spans="1:24" s="77" customFormat="1" ht="31.5" x14ac:dyDescent="0.25">
      <c r="A4754" s="72" t="s">
        <v>308</v>
      </c>
      <c r="B4754" s="33" t="s">
        <v>333</v>
      </c>
      <c r="C4754" s="78" t="s">
        <v>136</v>
      </c>
      <c r="D4754" s="43" t="s">
        <v>157</v>
      </c>
      <c r="E4754" s="74"/>
      <c r="F4754" s="74"/>
      <c r="G4754" s="74"/>
      <c r="H4754" s="74"/>
      <c r="I4754" s="54"/>
      <c r="J4754" s="50"/>
      <c r="K4754" s="54"/>
      <c r="L4754" s="55"/>
      <c r="M4754" s="75"/>
      <c r="N4754" s="75"/>
      <c r="O4754" s="74"/>
      <c r="P4754" s="74"/>
      <c r="Q4754" s="57">
        <f t="shared" si="1656"/>
        <v>0</v>
      </c>
      <c r="R4754" s="74"/>
      <c r="S4754" s="53">
        <f t="shared" si="1657"/>
        <v>0</v>
      </c>
      <c r="T4754" s="58"/>
      <c r="U4754" s="58"/>
      <c r="V4754" s="53">
        <f t="shared" si="1658"/>
        <v>0</v>
      </c>
      <c r="W4754" s="75"/>
      <c r="X4754" s="76"/>
    </row>
    <row r="4755" spans="1:24" s="77" customFormat="1" ht="47.25" x14ac:dyDescent="0.25">
      <c r="A4755" s="72" t="s">
        <v>308</v>
      </c>
      <c r="B4755" s="33" t="s">
        <v>333</v>
      </c>
      <c r="C4755" s="78" t="s">
        <v>134</v>
      </c>
      <c r="D4755" s="43" t="s">
        <v>158</v>
      </c>
      <c r="E4755" s="74"/>
      <c r="F4755" s="74"/>
      <c r="G4755" s="74"/>
      <c r="H4755" s="74"/>
      <c r="I4755" s="54"/>
      <c r="J4755" s="50"/>
      <c r="K4755" s="54"/>
      <c r="L4755" s="55"/>
      <c r="M4755" s="75"/>
      <c r="N4755" s="75"/>
      <c r="O4755" s="74"/>
      <c r="P4755" s="74"/>
      <c r="Q4755" s="57">
        <f t="shared" si="1656"/>
        <v>0</v>
      </c>
      <c r="R4755" s="74"/>
      <c r="S4755" s="53">
        <f t="shared" si="1657"/>
        <v>0</v>
      </c>
      <c r="T4755" s="58"/>
      <c r="U4755" s="58"/>
      <c r="V4755" s="53">
        <f t="shared" si="1658"/>
        <v>0</v>
      </c>
      <c r="W4755" s="75"/>
      <c r="X4755" s="76"/>
    </row>
    <row r="4756" spans="1:24" s="77" customFormat="1" ht="15.75" x14ac:dyDescent="0.25">
      <c r="A4756" s="72" t="s">
        <v>308</v>
      </c>
      <c r="B4756" s="33" t="s">
        <v>333</v>
      </c>
      <c r="C4756" s="78" t="s">
        <v>138</v>
      </c>
      <c r="D4756" s="43" t="s">
        <v>159</v>
      </c>
      <c r="E4756" s="74"/>
      <c r="F4756" s="74"/>
      <c r="G4756" s="74"/>
      <c r="H4756" s="74"/>
      <c r="I4756" s="54"/>
      <c r="J4756" s="50"/>
      <c r="K4756" s="54"/>
      <c r="L4756" s="55"/>
      <c r="M4756" s="75"/>
      <c r="N4756" s="75"/>
      <c r="O4756" s="74"/>
      <c r="P4756" s="74"/>
      <c r="Q4756" s="57">
        <f t="shared" si="1656"/>
        <v>0</v>
      </c>
      <c r="R4756" s="74"/>
      <c r="S4756" s="53">
        <f t="shared" si="1657"/>
        <v>0</v>
      </c>
      <c r="T4756" s="58"/>
      <c r="U4756" s="58"/>
      <c r="V4756" s="53">
        <f t="shared" si="1658"/>
        <v>0</v>
      </c>
      <c r="W4756" s="75"/>
      <c r="X4756" s="76"/>
    </row>
    <row r="4757" spans="1:24" s="77" customFormat="1" ht="15.75" x14ac:dyDescent="0.25">
      <c r="A4757" s="72" t="s">
        <v>308</v>
      </c>
      <c r="B4757" s="33" t="s">
        <v>333</v>
      </c>
      <c r="C4757" s="78" t="s">
        <v>180</v>
      </c>
      <c r="D4757" s="43" t="s">
        <v>181</v>
      </c>
      <c r="E4757" s="74"/>
      <c r="F4757" s="74"/>
      <c r="G4757" s="74"/>
      <c r="H4757" s="74"/>
      <c r="I4757" s="54"/>
      <c r="J4757" s="50"/>
      <c r="K4757" s="54"/>
      <c r="L4757" s="55"/>
      <c r="M4757" s="75"/>
      <c r="N4757" s="75"/>
      <c r="O4757" s="74"/>
      <c r="P4757" s="74"/>
      <c r="Q4757" s="57">
        <f t="shared" si="1656"/>
        <v>0</v>
      </c>
      <c r="R4757" s="74"/>
      <c r="S4757" s="53">
        <f t="shared" si="1657"/>
        <v>0</v>
      </c>
      <c r="T4757" s="58"/>
      <c r="U4757" s="58"/>
      <c r="V4757" s="53">
        <f t="shared" si="1658"/>
        <v>0</v>
      </c>
      <c r="W4757" s="75"/>
      <c r="X4757" s="76"/>
    </row>
    <row r="4758" spans="1:24" s="77" customFormat="1" ht="31.5" x14ac:dyDescent="0.25">
      <c r="A4758" s="72" t="s">
        <v>308</v>
      </c>
      <c r="B4758" s="33" t="s">
        <v>333</v>
      </c>
      <c r="C4758" s="78" t="s">
        <v>137</v>
      </c>
      <c r="D4758" s="43" t="s">
        <v>160</v>
      </c>
      <c r="E4758" s="74"/>
      <c r="F4758" s="74"/>
      <c r="G4758" s="74"/>
      <c r="H4758" s="74"/>
      <c r="I4758" s="54"/>
      <c r="J4758" s="50"/>
      <c r="K4758" s="54"/>
      <c r="L4758" s="55"/>
      <c r="M4758" s="75"/>
      <c r="N4758" s="75"/>
      <c r="O4758" s="74"/>
      <c r="P4758" s="74"/>
      <c r="Q4758" s="57">
        <f t="shared" si="1656"/>
        <v>0</v>
      </c>
      <c r="R4758" s="74"/>
      <c r="S4758" s="53">
        <f t="shared" si="1657"/>
        <v>0</v>
      </c>
      <c r="T4758" s="58"/>
      <c r="U4758" s="58"/>
      <c r="V4758" s="53">
        <f t="shared" si="1658"/>
        <v>0</v>
      </c>
      <c r="W4758" s="75"/>
      <c r="X4758" s="76"/>
    </row>
    <row r="4759" spans="1:24" s="77" customFormat="1" ht="15.75" x14ac:dyDescent="0.25">
      <c r="A4759" s="72" t="s">
        <v>308</v>
      </c>
      <c r="B4759" s="33" t="s">
        <v>333</v>
      </c>
      <c r="C4759" s="78" t="s">
        <v>127</v>
      </c>
      <c r="D4759" s="43" t="s">
        <v>161</v>
      </c>
      <c r="E4759" s="74"/>
      <c r="F4759" s="74"/>
      <c r="G4759" s="74"/>
      <c r="H4759" s="74"/>
      <c r="I4759" s="54"/>
      <c r="J4759" s="50"/>
      <c r="K4759" s="54"/>
      <c r="L4759" s="55"/>
      <c r="M4759" s="75"/>
      <c r="N4759" s="75"/>
      <c r="O4759" s="74"/>
      <c r="P4759" s="74"/>
      <c r="Q4759" s="57">
        <f t="shared" si="1656"/>
        <v>0</v>
      </c>
      <c r="R4759" s="74"/>
      <c r="S4759" s="53">
        <f t="shared" si="1657"/>
        <v>0</v>
      </c>
      <c r="T4759" s="58"/>
      <c r="U4759" s="58"/>
      <c r="V4759" s="53">
        <f t="shared" si="1658"/>
        <v>0</v>
      </c>
      <c r="W4759" s="75"/>
      <c r="X4759" s="76"/>
    </row>
    <row r="4760" spans="1:24" s="77" customFormat="1" ht="31.5" x14ac:dyDescent="0.25">
      <c r="A4760" s="72" t="s">
        <v>308</v>
      </c>
      <c r="B4760" s="33" t="s">
        <v>333</v>
      </c>
      <c r="C4760" s="78" t="s">
        <v>126</v>
      </c>
      <c r="D4760" s="43" t="s">
        <v>162</v>
      </c>
      <c r="E4760" s="74"/>
      <c r="F4760" s="74"/>
      <c r="G4760" s="74"/>
      <c r="H4760" s="74"/>
      <c r="I4760" s="54"/>
      <c r="J4760" s="50"/>
      <c r="K4760" s="54"/>
      <c r="L4760" s="55"/>
      <c r="M4760" s="75"/>
      <c r="N4760" s="75"/>
      <c r="O4760" s="74"/>
      <c r="P4760" s="74"/>
      <c r="Q4760" s="57">
        <f t="shared" si="1656"/>
        <v>0</v>
      </c>
      <c r="R4760" s="74"/>
      <c r="S4760" s="53">
        <f t="shared" si="1657"/>
        <v>0</v>
      </c>
      <c r="T4760" s="58"/>
      <c r="U4760" s="58"/>
      <c r="V4760" s="53">
        <f t="shared" si="1658"/>
        <v>0</v>
      </c>
      <c r="W4760" s="75"/>
      <c r="X4760" s="76"/>
    </row>
    <row r="4761" spans="1:24" s="77" customFormat="1" ht="15.75" x14ac:dyDescent="0.25">
      <c r="A4761" s="72" t="s">
        <v>308</v>
      </c>
      <c r="B4761" s="33" t="s">
        <v>333</v>
      </c>
      <c r="C4761" s="78" t="s">
        <v>122</v>
      </c>
      <c r="D4761" s="43" t="s">
        <v>163</v>
      </c>
      <c r="E4761" s="74"/>
      <c r="F4761" s="74"/>
      <c r="G4761" s="74"/>
      <c r="H4761" s="74"/>
      <c r="I4761" s="54"/>
      <c r="J4761" s="50"/>
      <c r="K4761" s="54"/>
      <c r="L4761" s="55"/>
      <c r="M4761" s="75"/>
      <c r="N4761" s="75"/>
      <c r="O4761" s="74"/>
      <c r="P4761" s="74"/>
      <c r="Q4761" s="57">
        <f t="shared" si="1656"/>
        <v>0</v>
      </c>
      <c r="R4761" s="74"/>
      <c r="S4761" s="53">
        <f t="shared" si="1657"/>
        <v>0</v>
      </c>
      <c r="T4761" s="58"/>
      <c r="U4761" s="58"/>
      <c r="V4761" s="53">
        <f t="shared" si="1658"/>
        <v>0</v>
      </c>
      <c r="W4761" s="75"/>
      <c r="X4761" s="76"/>
    </row>
    <row r="4762" spans="1:24" s="77" customFormat="1" ht="15.75" x14ac:dyDescent="0.25">
      <c r="A4762" s="72" t="s">
        <v>308</v>
      </c>
      <c r="B4762" s="33" t="s">
        <v>333</v>
      </c>
      <c r="C4762" s="78" t="s">
        <v>123</v>
      </c>
      <c r="D4762" s="43" t="s">
        <v>164</v>
      </c>
      <c r="E4762" s="74"/>
      <c r="F4762" s="74"/>
      <c r="G4762" s="74"/>
      <c r="H4762" s="74"/>
      <c r="I4762" s="54"/>
      <c r="J4762" s="50"/>
      <c r="K4762" s="54"/>
      <c r="L4762" s="55"/>
      <c r="M4762" s="75"/>
      <c r="N4762" s="75"/>
      <c r="O4762" s="74"/>
      <c r="P4762" s="74"/>
      <c r="Q4762" s="57">
        <f t="shared" si="1656"/>
        <v>0</v>
      </c>
      <c r="R4762" s="74"/>
      <c r="S4762" s="53">
        <f t="shared" si="1657"/>
        <v>0</v>
      </c>
      <c r="T4762" s="58"/>
      <c r="U4762" s="58"/>
      <c r="V4762" s="53">
        <f t="shared" si="1658"/>
        <v>0</v>
      </c>
      <c r="W4762" s="75"/>
      <c r="X4762" s="76"/>
    </row>
    <row r="4763" spans="1:24" s="77" customFormat="1" ht="15.75" x14ac:dyDescent="0.25">
      <c r="A4763" s="72" t="s">
        <v>308</v>
      </c>
      <c r="B4763" s="33" t="s">
        <v>333</v>
      </c>
      <c r="C4763" s="78" t="s">
        <v>182</v>
      </c>
      <c r="D4763" s="43" t="s">
        <v>183</v>
      </c>
      <c r="E4763" s="74"/>
      <c r="F4763" s="74"/>
      <c r="G4763" s="74"/>
      <c r="H4763" s="74"/>
      <c r="I4763" s="54"/>
      <c r="J4763" s="50"/>
      <c r="K4763" s="54"/>
      <c r="L4763" s="55"/>
      <c r="M4763" s="75"/>
      <c r="N4763" s="75"/>
      <c r="O4763" s="74"/>
      <c r="P4763" s="74"/>
      <c r="Q4763" s="57">
        <f t="shared" si="1656"/>
        <v>0</v>
      </c>
      <c r="R4763" s="74"/>
      <c r="S4763" s="53">
        <f t="shared" si="1657"/>
        <v>0</v>
      </c>
      <c r="T4763" s="58"/>
      <c r="U4763" s="58"/>
      <c r="V4763" s="53">
        <f t="shared" si="1658"/>
        <v>0</v>
      </c>
      <c r="W4763" s="75"/>
      <c r="X4763" s="76"/>
    </row>
    <row r="4764" spans="1:24" s="77" customFormat="1" ht="15.75" x14ac:dyDescent="0.25">
      <c r="A4764" s="72" t="s">
        <v>308</v>
      </c>
      <c r="B4764" s="33" t="s">
        <v>333</v>
      </c>
      <c r="C4764" s="78" t="s">
        <v>184</v>
      </c>
      <c r="D4764" s="43" t="s">
        <v>185</v>
      </c>
      <c r="E4764" s="74"/>
      <c r="F4764" s="74"/>
      <c r="G4764" s="74"/>
      <c r="H4764" s="74"/>
      <c r="I4764" s="54"/>
      <c r="J4764" s="50"/>
      <c r="K4764" s="54"/>
      <c r="L4764" s="55"/>
      <c r="M4764" s="75"/>
      <c r="N4764" s="75"/>
      <c r="O4764" s="74"/>
      <c r="P4764" s="74"/>
      <c r="Q4764" s="57">
        <f t="shared" si="1656"/>
        <v>0</v>
      </c>
      <c r="R4764" s="74"/>
      <c r="S4764" s="53">
        <f t="shared" si="1657"/>
        <v>0</v>
      </c>
      <c r="T4764" s="58"/>
      <c r="U4764" s="58"/>
      <c r="V4764" s="53">
        <f t="shared" si="1658"/>
        <v>0</v>
      </c>
      <c r="W4764" s="75"/>
      <c r="X4764" s="76"/>
    </row>
    <row r="4765" spans="1:24" s="77" customFormat="1" ht="15.75" x14ac:dyDescent="0.25">
      <c r="A4765" s="72" t="s">
        <v>308</v>
      </c>
      <c r="B4765" s="33" t="s">
        <v>333</v>
      </c>
      <c r="C4765" s="78" t="s">
        <v>186</v>
      </c>
      <c r="D4765" s="43" t="s">
        <v>187</v>
      </c>
      <c r="E4765" s="74"/>
      <c r="F4765" s="74"/>
      <c r="G4765" s="74"/>
      <c r="H4765" s="74"/>
      <c r="I4765" s="54"/>
      <c r="J4765" s="50"/>
      <c r="K4765" s="54"/>
      <c r="L4765" s="55"/>
      <c r="M4765" s="75"/>
      <c r="N4765" s="75"/>
      <c r="O4765" s="74"/>
      <c r="P4765" s="74"/>
      <c r="Q4765" s="57">
        <f t="shared" si="1656"/>
        <v>0</v>
      </c>
      <c r="R4765" s="74"/>
      <c r="S4765" s="53">
        <f t="shared" si="1657"/>
        <v>0</v>
      </c>
      <c r="T4765" s="58"/>
      <c r="U4765" s="58"/>
      <c r="V4765" s="53">
        <f t="shared" si="1658"/>
        <v>0</v>
      </c>
      <c r="W4765" s="75"/>
      <c r="X4765" s="76"/>
    </row>
    <row r="4766" spans="1:24" s="77" customFormat="1" ht="31.5" x14ac:dyDescent="0.25">
      <c r="A4766" s="72" t="s">
        <v>308</v>
      </c>
      <c r="B4766" s="33" t="s">
        <v>333</v>
      </c>
      <c r="C4766" s="78" t="s">
        <v>188</v>
      </c>
      <c r="D4766" s="43" t="s">
        <v>189</v>
      </c>
      <c r="E4766" s="74"/>
      <c r="F4766" s="74"/>
      <c r="G4766" s="74"/>
      <c r="H4766" s="74"/>
      <c r="I4766" s="54"/>
      <c r="J4766" s="50"/>
      <c r="K4766" s="54"/>
      <c r="L4766" s="55"/>
      <c r="M4766" s="75"/>
      <c r="N4766" s="75"/>
      <c r="O4766" s="74"/>
      <c r="P4766" s="74"/>
      <c r="Q4766" s="57">
        <f t="shared" si="1656"/>
        <v>0</v>
      </c>
      <c r="R4766" s="74"/>
      <c r="S4766" s="53">
        <f t="shared" si="1657"/>
        <v>0</v>
      </c>
      <c r="T4766" s="58"/>
      <c r="U4766" s="58"/>
      <c r="V4766" s="53">
        <f t="shared" si="1658"/>
        <v>0</v>
      </c>
      <c r="W4766" s="75"/>
      <c r="X4766" s="76"/>
    </row>
    <row r="4767" spans="1:24" s="77" customFormat="1" ht="15.75" x14ac:dyDescent="0.25">
      <c r="A4767" s="72" t="s">
        <v>308</v>
      </c>
      <c r="B4767" s="33" t="s">
        <v>333</v>
      </c>
      <c r="C4767" s="78" t="s">
        <v>124</v>
      </c>
      <c r="D4767" s="43" t="s">
        <v>165</v>
      </c>
      <c r="E4767" s="74"/>
      <c r="F4767" s="74"/>
      <c r="G4767" s="74"/>
      <c r="H4767" s="74"/>
      <c r="I4767" s="54"/>
      <c r="J4767" s="50"/>
      <c r="K4767" s="54"/>
      <c r="L4767" s="55"/>
      <c r="M4767" s="75"/>
      <c r="N4767" s="75"/>
      <c r="O4767" s="74"/>
      <c r="P4767" s="74"/>
      <c r="Q4767" s="57">
        <f t="shared" si="1656"/>
        <v>0</v>
      </c>
      <c r="R4767" s="74"/>
      <c r="S4767" s="53">
        <f t="shared" si="1657"/>
        <v>0</v>
      </c>
      <c r="T4767" s="58"/>
      <c r="U4767" s="58"/>
      <c r="V4767" s="53">
        <f t="shared" si="1658"/>
        <v>0</v>
      </c>
      <c r="W4767" s="75"/>
      <c r="X4767" s="76"/>
    </row>
    <row r="4768" spans="1:24" s="77" customFormat="1" ht="15.75" x14ac:dyDescent="0.25">
      <c r="A4768" s="72" t="s">
        <v>308</v>
      </c>
      <c r="B4768" s="33" t="s">
        <v>333</v>
      </c>
      <c r="C4768" s="78" t="s">
        <v>125</v>
      </c>
      <c r="D4768" s="43" t="s">
        <v>166</v>
      </c>
      <c r="E4768" s="74"/>
      <c r="F4768" s="74"/>
      <c r="G4768" s="74"/>
      <c r="H4768" s="74"/>
      <c r="I4768" s="54"/>
      <c r="J4768" s="50"/>
      <c r="K4768" s="54"/>
      <c r="L4768" s="55"/>
      <c r="M4768" s="75"/>
      <c r="N4768" s="75"/>
      <c r="O4768" s="74"/>
      <c r="P4768" s="74"/>
      <c r="Q4768" s="57">
        <f t="shared" si="1656"/>
        <v>0</v>
      </c>
      <c r="R4768" s="74"/>
      <c r="S4768" s="53">
        <f t="shared" si="1657"/>
        <v>0</v>
      </c>
      <c r="T4768" s="58"/>
      <c r="U4768" s="58"/>
      <c r="V4768" s="53">
        <f t="shared" si="1658"/>
        <v>0</v>
      </c>
      <c r="W4768" s="75"/>
      <c r="X4768" s="76"/>
    </row>
    <row r="4769" spans="1:24" s="77" customFormat="1" ht="47.25" x14ac:dyDescent="0.25">
      <c r="A4769" s="72" t="s">
        <v>308</v>
      </c>
      <c r="B4769" s="33" t="s">
        <v>333</v>
      </c>
      <c r="C4769" s="78" t="s">
        <v>34</v>
      </c>
      <c r="D4769" s="43" t="s">
        <v>167</v>
      </c>
      <c r="E4769" s="74"/>
      <c r="F4769" s="74"/>
      <c r="G4769" s="74"/>
      <c r="H4769" s="74"/>
      <c r="I4769" s="54"/>
      <c r="J4769" s="50"/>
      <c r="K4769" s="54"/>
      <c r="L4769" s="55"/>
      <c r="M4769" s="75"/>
      <c r="N4769" s="75"/>
      <c r="O4769" s="74"/>
      <c r="P4769" s="74"/>
      <c r="Q4769" s="57">
        <f t="shared" si="1656"/>
        <v>0</v>
      </c>
      <c r="R4769" s="74"/>
      <c r="S4769" s="53">
        <f t="shared" si="1657"/>
        <v>0</v>
      </c>
      <c r="T4769" s="58"/>
      <c r="U4769" s="58"/>
      <c r="V4769" s="53">
        <f t="shared" si="1658"/>
        <v>0</v>
      </c>
      <c r="W4769" s="75"/>
      <c r="X4769" s="76"/>
    </row>
    <row r="4770" spans="1:24" s="77" customFormat="1" ht="15.75" x14ac:dyDescent="0.25">
      <c r="A4770" s="72" t="s">
        <v>308</v>
      </c>
      <c r="B4770" s="33" t="s">
        <v>333</v>
      </c>
      <c r="C4770" s="78" t="s">
        <v>35</v>
      </c>
      <c r="D4770" s="43" t="s">
        <v>168</v>
      </c>
      <c r="E4770" s="74"/>
      <c r="F4770" s="74"/>
      <c r="G4770" s="74"/>
      <c r="H4770" s="74"/>
      <c r="I4770" s="54"/>
      <c r="J4770" s="50"/>
      <c r="K4770" s="54"/>
      <c r="L4770" s="55"/>
      <c r="M4770" s="75"/>
      <c r="N4770" s="75"/>
      <c r="O4770" s="74"/>
      <c r="P4770" s="74"/>
      <c r="Q4770" s="57">
        <f t="shared" ref="Q4770:Q4790" si="1659">O4770-P4770</f>
        <v>0</v>
      </c>
      <c r="R4770" s="74"/>
      <c r="S4770" s="53">
        <f t="shared" si="1657"/>
        <v>0</v>
      </c>
      <c r="T4770" s="58"/>
      <c r="U4770" s="58"/>
      <c r="V4770" s="53">
        <f t="shared" ref="V4770:V4790" si="1660">T4770-U4770</f>
        <v>0</v>
      </c>
      <c r="W4770" s="75"/>
      <c r="X4770" s="76"/>
    </row>
    <row r="4771" spans="1:24" s="77" customFormat="1" ht="31.5" x14ac:dyDescent="0.25">
      <c r="A4771" s="72" t="s">
        <v>308</v>
      </c>
      <c r="B4771" s="33" t="s">
        <v>333</v>
      </c>
      <c r="C4771" s="78" t="s">
        <v>36</v>
      </c>
      <c r="D4771" s="43" t="s">
        <v>190</v>
      </c>
      <c r="E4771" s="74"/>
      <c r="F4771" s="74"/>
      <c r="G4771" s="74"/>
      <c r="H4771" s="74"/>
      <c r="I4771" s="54"/>
      <c r="J4771" s="50"/>
      <c r="K4771" s="54"/>
      <c r="L4771" s="55"/>
      <c r="M4771" s="75"/>
      <c r="N4771" s="75"/>
      <c r="O4771" s="74"/>
      <c r="P4771" s="74"/>
      <c r="Q4771" s="57">
        <f t="shared" si="1659"/>
        <v>0</v>
      </c>
      <c r="R4771" s="74"/>
      <c r="S4771" s="53">
        <f t="shared" si="1657"/>
        <v>0</v>
      </c>
      <c r="T4771" s="58"/>
      <c r="U4771" s="58"/>
      <c r="V4771" s="53">
        <f t="shared" si="1660"/>
        <v>0</v>
      </c>
      <c r="W4771" s="75"/>
      <c r="X4771" s="76"/>
    </row>
    <row r="4772" spans="1:24" s="77" customFormat="1" ht="31.5" x14ac:dyDescent="0.25">
      <c r="A4772" s="72" t="s">
        <v>308</v>
      </c>
      <c r="B4772" s="33" t="s">
        <v>333</v>
      </c>
      <c r="C4772" s="78" t="s">
        <v>37</v>
      </c>
      <c r="D4772" s="43" t="s">
        <v>191</v>
      </c>
      <c r="E4772" s="74">
        <v>10509</v>
      </c>
      <c r="F4772" s="53">
        <f>ROUND(E4772/12*7,2)</f>
        <v>6130.25</v>
      </c>
      <c r="G4772" s="99">
        <v>23873</v>
      </c>
      <c r="H4772" s="99">
        <v>10508</v>
      </c>
      <c r="I4772" s="119">
        <f>G4772-F4772</f>
        <v>17742.75</v>
      </c>
      <c r="J4772" s="55">
        <f>ROUND(I4772/F4772*100,2)</f>
        <v>289.43</v>
      </c>
      <c r="K4772" s="54"/>
      <c r="L4772" s="55"/>
      <c r="M4772" s="75"/>
      <c r="N4772" s="75"/>
      <c r="O4772" s="74">
        <v>1790</v>
      </c>
      <c r="P4772" s="74">
        <v>890</v>
      </c>
      <c r="Q4772" s="57">
        <f t="shared" si="1659"/>
        <v>900</v>
      </c>
      <c r="R4772" s="75">
        <v>1</v>
      </c>
      <c r="S4772" s="53">
        <f>ROUND(R4772/12*7,0)</f>
        <v>1</v>
      </c>
      <c r="T4772" s="58">
        <v>2</v>
      </c>
      <c r="U4772" s="58">
        <v>1</v>
      </c>
      <c r="V4772" s="53">
        <f t="shared" si="1660"/>
        <v>1</v>
      </c>
      <c r="W4772" s="75"/>
      <c r="X4772" s="76"/>
    </row>
    <row r="4773" spans="1:24" s="77" customFormat="1" ht="31.5" x14ac:dyDescent="0.25">
      <c r="A4773" s="72" t="s">
        <v>308</v>
      </c>
      <c r="B4773" s="33" t="s">
        <v>333</v>
      </c>
      <c r="C4773" s="78" t="s">
        <v>38</v>
      </c>
      <c r="D4773" s="43" t="s">
        <v>169</v>
      </c>
      <c r="E4773" s="74"/>
      <c r="F4773" s="74"/>
      <c r="G4773" s="74"/>
      <c r="H4773" s="74"/>
      <c r="I4773" s="54"/>
      <c r="J4773" s="50"/>
      <c r="K4773" s="54"/>
      <c r="L4773" s="55"/>
      <c r="M4773" s="75"/>
      <c r="N4773" s="75"/>
      <c r="O4773" s="74"/>
      <c r="P4773" s="74"/>
      <c r="Q4773" s="57">
        <f t="shared" si="1659"/>
        <v>0</v>
      </c>
      <c r="R4773" s="74"/>
      <c r="S4773" s="53">
        <f t="shared" ref="S4773:S4786" si="1661">ROUND(R4773/12*3,0)</f>
        <v>0</v>
      </c>
      <c r="T4773" s="58"/>
      <c r="U4773" s="58"/>
      <c r="V4773" s="53">
        <f t="shared" si="1660"/>
        <v>0</v>
      </c>
      <c r="W4773" s="75"/>
      <c r="X4773" s="76"/>
    </row>
    <row r="4774" spans="1:24" s="77" customFormat="1" ht="15.75" x14ac:dyDescent="0.25">
      <c r="A4774" s="72" t="s">
        <v>308</v>
      </c>
      <c r="B4774" s="33" t="s">
        <v>333</v>
      </c>
      <c r="C4774" s="78" t="s">
        <v>39</v>
      </c>
      <c r="D4774" s="43" t="s">
        <v>170</v>
      </c>
      <c r="E4774" s="74"/>
      <c r="F4774" s="74"/>
      <c r="G4774" s="74"/>
      <c r="H4774" s="74"/>
      <c r="I4774" s="54"/>
      <c r="J4774" s="50"/>
      <c r="K4774" s="54"/>
      <c r="L4774" s="55"/>
      <c r="M4774" s="75"/>
      <c r="N4774" s="75"/>
      <c r="O4774" s="74"/>
      <c r="P4774" s="74"/>
      <c r="Q4774" s="57">
        <f t="shared" si="1659"/>
        <v>0</v>
      </c>
      <c r="R4774" s="74"/>
      <c r="S4774" s="53">
        <f t="shared" si="1661"/>
        <v>0</v>
      </c>
      <c r="T4774" s="58"/>
      <c r="U4774" s="58"/>
      <c r="V4774" s="53">
        <f t="shared" si="1660"/>
        <v>0</v>
      </c>
      <c r="W4774" s="75"/>
      <c r="X4774" s="76"/>
    </row>
    <row r="4775" spans="1:24" s="77" customFormat="1" ht="47.25" x14ac:dyDescent="0.25">
      <c r="A4775" s="72" t="s">
        <v>308</v>
      </c>
      <c r="B4775" s="33" t="s">
        <v>333</v>
      </c>
      <c r="C4775" s="78" t="s">
        <v>40</v>
      </c>
      <c r="D4775" s="43" t="s">
        <v>172</v>
      </c>
      <c r="E4775" s="74"/>
      <c r="F4775" s="74"/>
      <c r="G4775" s="74"/>
      <c r="H4775" s="74"/>
      <c r="I4775" s="54"/>
      <c r="J4775" s="50"/>
      <c r="K4775" s="54"/>
      <c r="L4775" s="55"/>
      <c r="M4775" s="75"/>
      <c r="N4775" s="75"/>
      <c r="O4775" s="74"/>
      <c r="P4775" s="74"/>
      <c r="Q4775" s="57">
        <f t="shared" si="1659"/>
        <v>0</v>
      </c>
      <c r="R4775" s="74"/>
      <c r="S4775" s="53">
        <f t="shared" si="1661"/>
        <v>0</v>
      </c>
      <c r="T4775" s="58"/>
      <c r="U4775" s="58"/>
      <c r="V4775" s="53">
        <f t="shared" si="1660"/>
        <v>0</v>
      </c>
      <c r="W4775" s="75"/>
      <c r="X4775" s="76"/>
    </row>
    <row r="4776" spans="1:24" s="77" customFormat="1" ht="15.75" x14ac:dyDescent="0.25">
      <c r="A4776" s="72" t="s">
        <v>308</v>
      </c>
      <c r="B4776" s="33" t="s">
        <v>333</v>
      </c>
      <c r="C4776" s="78" t="s">
        <v>41</v>
      </c>
      <c r="D4776" s="43" t="s">
        <v>171</v>
      </c>
      <c r="E4776" s="74"/>
      <c r="F4776" s="74"/>
      <c r="G4776" s="74"/>
      <c r="H4776" s="74"/>
      <c r="I4776" s="54"/>
      <c r="J4776" s="50"/>
      <c r="K4776" s="54"/>
      <c r="L4776" s="55"/>
      <c r="M4776" s="75"/>
      <c r="N4776" s="75"/>
      <c r="O4776" s="74"/>
      <c r="P4776" s="74"/>
      <c r="Q4776" s="57">
        <f t="shared" si="1659"/>
        <v>0</v>
      </c>
      <c r="R4776" s="74"/>
      <c r="S4776" s="53">
        <f t="shared" si="1661"/>
        <v>0</v>
      </c>
      <c r="T4776" s="58"/>
      <c r="U4776" s="58"/>
      <c r="V4776" s="53">
        <f t="shared" si="1660"/>
        <v>0</v>
      </c>
      <c r="W4776" s="75"/>
      <c r="X4776" s="76"/>
    </row>
    <row r="4777" spans="1:24" s="77" customFormat="1" ht="15.75" x14ac:dyDescent="0.25">
      <c r="A4777" s="72" t="s">
        <v>308</v>
      </c>
      <c r="B4777" s="33" t="s">
        <v>333</v>
      </c>
      <c r="C4777" s="78" t="s">
        <v>42</v>
      </c>
      <c r="D4777" s="43" t="s">
        <v>192</v>
      </c>
      <c r="E4777" s="74"/>
      <c r="F4777" s="74"/>
      <c r="G4777" s="74"/>
      <c r="H4777" s="74"/>
      <c r="I4777" s="54"/>
      <c r="J4777" s="50"/>
      <c r="K4777" s="54"/>
      <c r="L4777" s="55"/>
      <c r="M4777" s="75"/>
      <c r="N4777" s="75"/>
      <c r="O4777" s="74"/>
      <c r="P4777" s="74"/>
      <c r="Q4777" s="57">
        <f t="shared" si="1659"/>
        <v>0</v>
      </c>
      <c r="R4777" s="74"/>
      <c r="S4777" s="53">
        <f t="shared" si="1661"/>
        <v>0</v>
      </c>
      <c r="T4777" s="58"/>
      <c r="U4777" s="58"/>
      <c r="V4777" s="53">
        <f t="shared" si="1660"/>
        <v>0</v>
      </c>
      <c r="W4777" s="75"/>
      <c r="X4777" s="76"/>
    </row>
    <row r="4778" spans="1:24" s="77" customFormat="1" ht="15.75" x14ac:dyDescent="0.25">
      <c r="A4778" s="72" t="s">
        <v>308</v>
      </c>
      <c r="B4778" s="33" t="s">
        <v>333</v>
      </c>
      <c r="C4778" s="78" t="s">
        <v>43</v>
      </c>
      <c r="D4778" s="43" t="s">
        <v>193</v>
      </c>
      <c r="E4778" s="74"/>
      <c r="F4778" s="74"/>
      <c r="G4778" s="74"/>
      <c r="H4778" s="74"/>
      <c r="I4778" s="54"/>
      <c r="J4778" s="50"/>
      <c r="K4778" s="54"/>
      <c r="L4778" s="55"/>
      <c r="M4778" s="75"/>
      <c r="N4778" s="75"/>
      <c r="O4778" s="74"/>
      <c r="P4778" s="74"/>
      <c r="Q4778" s="57">
        <f t="shared" si="1659"/>
        <v>0</v>
      </c>
      <c r="R4778" s="74"/>
      <c r="S4778" s="53">
        <f t="shared" si="1661"/>
        <v>0</v>
      </c>
      <c r="T4778" s="58"/>
      <c r="U4778" s="58"/>
      <c r="V4778" s="53">
        <f t="shared" si="1660"/>
        <v>0</v>
      </c>
      <c r="W4778" s="75"/>
      <c r="X4778" s="76"/>
    </row>
    <row r="4779" spans="1:24" s="77" customFormat="1" ht="15.75" x14ac:dyDescent="0.25">
      <c r="A4779" s="72" t="s">
        <v>308</v>
      </c>
      <c r="B4779" s="33" t="s">
        <v>333</v>
      </c>
      <c r="C4779" s="78" t="s">
        <v>44</v>
      </c>
      <c r="D4779" s="43" t="s">
        <v>173</v>
      </c>
      <c r="E4779" s="74"/>
      <c r="F4779" s="74"/>
      <c r="G4779" s="74"/>
      <c r="H4779" s="74"/>
      <c r="I4779" s="54"/>
      <c r="J4779" s="50"/>
      <c r="K4779" s="54"/>
      <c r="L4779" s="55"/>
      <c r="M4779" s="75"/>
      <c r="N4779" s="75"/>
      <c r="O4779" s="74"/>
      <c r="P4779" s="74"/>
      <c r="Q4779" s="57">
        <f t="shared" si="1659"/>
        <v>0</v>
      </c>
      <c r="R4779" s="74"/>
      <c r="S4779" s="53">
        <f t="shared" si="1661"/>
        <v>0</v>
      </c>
      <c r="T4779" s="58"/>
      <c r="U4779" s="58"/>
      <c r="V4779" s="53">
        <f t="shared" si="1660"/>
        <v>0</v>
      </c>
      <c r="W4779" s="75"/>
      <c r="X4779" s="76"/>
    </row>
    <row r="4780" spans="1:24" s="77" customFormat="1" ht="15.75" x14ac:dyDescent="0.25">
      <c r="A4780" s="72" t="s">
        <v>308</v>
      </c>
      <c r="B4780" s="33" t="s">
        <v>333</v>
      </c>
      <c r="C4780" s="78" t="s">
        <v>45</v>
      </c>
      <c r="D4780" s="43" t="s">
        <v>187</v>
      </c>
      <c r="E4780" s="74"/>
      <c r="F4780" s="74"/>
      <c r="G4780" s="74"/>
      <c r="H4780" s="74"/>
      <c r="I4780" s="54"/>
      <c r="J4780" s="50"/>
      <c r="K4780" s="54"/>
      <c r="L4780" s="55"/>
      <c r="M4780" s="75"/>
      <c r="N4780" s="75"/>
      <c r="O4780" s="74"/>
      <c r="P4780" s="74"/>
      <c r="Q4780" s="57">
        <f t="shared" si="1659"/>
        <v>0</v>
      </c>
      <c r="R4780" s="74"/>
      <c r="S4780" s="53">
        <f t="shared" si="1661"/>
        <v>0</v>
      </c>
      <c r="T4780" s="58"/>
      <c r="U4780" s="58"/>
      <c r="V4780" s="53">
        <f t="shared" si="1660"/>
        <v>0</v>
      </c>
      <c r="W4780" s="75"/>
      <c r="X4780" s="76"/>
    </row>
    <row r="4781" spans="1:24" s="77" customFormat="1" ht="15.75" x14ac:dyDescent="0.25">
      <c r="A4781" s="72" t="s">
        <v>308</v>
      </c>
      <c r="B4781" s="33" t="s">
        <v>333</v>
      </c>
      <c r="C4781" s="78" t="s">
        <v>46</v>
      </c>
      <c r="D4781" s="43" t="s">
        <v>194</v>
      </c>
      <c r="E4781" s="74"/>
      <c r="F4781" s="74"/>
      <c r="G4781" s="74"/>
      <c r="H4781" s="74"/>
      <c r="I4781" s="54"/>
      <c r="J4781" s="50"/>
      <c r="K4781" s="54"/>
      <c r="L4781" s="55"/>
      <c r="M4781" s="75"/>
      <c r="N4781" s="75"/>
      <c r="O4781" s="74"/>
      <c r="P4781" s="74"/>
      <c r="Q4781" s="57">
        <f t="shared" si="1659"/>
        <v>0</v>
      </c>
      <c r="R4781" s="74"/>
      <c r="S4781" s="53">
        <f t="shared" si="1661"/>
        <v>0</v>
      </c>
      <c r="T4781" s="58"/>
      <c r="U4781" s="58"/>
      <c r="V4781" s="53">
        <f t="shared" si="1660"/>
        <v>0</v>
      </c>
      <c r="W4781" s="75"/>
      <c r="X4781" s="76"/>
    </row>
    <row r="4782" spans="1:24" s="77" customFormat="1" ht="15.75" x14ac:dyDescent="0.25">
      <c r="A4782" s="72" t="s">
        <v>308</v>
      </c>
      <c r="B4782" s="33" t="s">
        <v>333</v>
      </c>
      <c r="C4782" s="78" t="s">
        <v>47</v>
      </c>
      <c r="D4782" s="43" t="s">
        <v>121</v>
      </c>
      <c r="E4782" s="74"/>
      <c r="F4782" s="74"/>
      <c r="G4782" s="74"/>
      <c r="H4782" s="74"/>
      <c r="I4782" s="54"/>
      <c r="J4782" s="50"/>
      <c r="K4782" s="54"/>
      <c r="L4782" s="55"/>
      <c r="M4782" s="75"/>
      <c r="N4782" s="75"/>
      <c r="O4782" s="74"/>
      <c r="P4782" s="74"/>
      <c r="Q4782" s="57">
        <f t="shared" si="1659"/>
        <v>0</v>
      </c>
      <c r="R4782" s="74"/>
      <c r="S4782" s="53">
        <f t="shared" si="1661"/>
        <v>0</v>
      </c>
      <c r="T4782" s="58"/>
      <c r="U4782" s="58"/>
      <c r="V4782" s="53">
        <f t="shared" si="1660"/>
        <v>0</v>
      </c>
      <c r="W4782" s="75"/>
      <c r="X4782" s="76"/>
    </row>
    <row r="4783" spans="1:24" s="77" customFormat="1" ht="15.75" x14ac:dyDescent="0.25">
      <c r="A4783" s="72" t="s">
        <v>308</v>
      </c>
      <c r="B4783" s="33" t="s">
        <v>333</v>
      </c>
      <c r="C4783" s="78" t="s">
        <v>48</v>
      </c>
      <c r="D4783" s="43" t="s">
        <v>195</v>
      </c>
      <c r="E4783" s="74"/>
      <c r="F4783" s="74"/>
      <c r="G4783" s="74"/>
      <c r="H4783" s="74"/>
      <c r="I4783" s="54"/>
      <c r="J4783" s="50"/>
      <c r="K4783" s="54"/>
      <c r="L4783" s="55"/>
      <c r="M4783" s="75"/>
      <c r="N4783" s="75"/>
      <c r="O4783" s="74"/>
      <c r="P4783" s="74"/>
      <c r="Q4783" s="57">
        <f t="shared" si="1659"/>
        <v>0</v>
      </c>
      <c r="R4783" s="74"/>
      <c r="S4783" s="53">
        <f t="shared" si="1661"/>
        <v>0</v>
      </c>
      <c r="T4783" s="58"/>
      <c r="U4783" s="58"/>
      <c r="V4783" s="53">
        <f t="shared" si="1660"/>
        <v>0</v>
      </c>
      <c r="W4783" s="75"/>
      <c r="X4783" s="76"/>
    </row>
    <row r="4784" spans="1:24" s="77" customFormat="1" ht="31.5" x14ac:dyDescent="0.25">
      <c r="A4784" s="72" t="s">
        <v>308</v>
      </c>
      <c r="B4784" s="33" t="s">
        <v>333</v>
      </c>
      <c r="C4784" s="78" t="s">
        <v>128</v>
      </c>
      <c r="D4784" s="43" t="s">
        <v>118</v>
      </c>
      <c r="E4784" s="74"/>
      <c r="F4784" s="74"/>
      <c r="G4784" s="74"/>
      <c r="H4784" s="74"/>
      <c r="I4784" s="54"/>
      <c r="J4784" s="50"/>
      <c r="K4784" s="54"/>
      <c r="L4784" s="55"/>
      <c r="M4784" s="75"/>
      <c r="N4784" s="75"/>
      <c r="O4784" s="74"/>
      <c r="P4784" s="74"/>
      <c r="Q4784" s="57">
        <f t="shared" si="1659"/>
        <v>0</v>
      </c>
      <c r="R4784" s="74"/>
      <c r="S4784" s="53">
        <f t="shared" si="1661"/>
        <v>0</v>
      </c>
      <c r="T4784" s="58"/>
      <c r="U4784" s="58"/>
      <c r="V4784" s="53">
        <f t="shared" si="1660"/>
        <v>0</v>
      </c>
      <c r="W4784" s="75"/>
      <c r="X4784" s="76"/>
    </row>
    <row r="4785" spans="1:26" s="77" customFormat="1" ht="15.75" x14ac:dyDescent="0.25">
      <c r="A4785" s="72" t="s">
        <v>308</v>
      </c>
      <c r="B4785" s="33" t="s">
        <v>333</v>
      </c>
      <c r="C4785" s="78" t="s">
        <v>47</v>
      </c>
      <c r="D4785" s="43" t="s">
        <v>121</v>
      </c>
      <c r="E4785" s="74"/>
      <c r="F4785" s="74"/>
      <c r="G4785" s="74"/>
      <c r="H4785" s="74"/>
      <c r="I4785" s="54"/>
      <c r="J4785" s="50"/>
      <c r="K4785" s="54"/>
      <c r="L4785" s="55"/>
      <c r="M4785" s="75"/>
      <c r="N4785" s="75"/>
      <c r="O4785" s="74"/>
      <c r="P4785" s="74"/>
      <c r="Q4785" s="57">
        <f t="shared" si="1659"/>
        <v>0</v>
      </c>
      <c r="R4785" s="74"/>
      <c r="S4785" s="53">
        <f t="shared" si="1661"/>
        <v>0</v>
      </c>
      <c r="T4785" s="58"/>
      <c r="U4785" s="58"/>
      <c r="V4785" s="53">
        <f t="shared" si="1660"/>
        <v>0</v>
      </c>
      <c r="W4785" s="75"/>
      <c r="X4785" s="76"/>
    </row>
    <row r="4786" spans="1:26" s="77" customFormat="1" ht="31.5" x14ac:dyDescent="0.25">
      <c r="A4786" s="72" t="s">
        <v>308</v>
      </c>
      <c r="B4786" s="33" t="s">
        <v>333</v>
      </c>
      <c r="C4786" s="78" t="s">
        <v>49</v>
      </c>
      <c r="D4786" s="43" t="s">
        <v>196</v>
      </c>
      <c r="E4786" s="74"/>
      <c r="F4786" s="74"/>
      <c r="G4786" s="74"/>
      <c r="H4786" s="74"/>
      <c r="I4786" s="54"/>
      <c r="J4786" s="50"/>
      <c r="K4786" s="54"/>
      <c r="L4786" s="55"/>
      <c r="M4786" s="75"/>
      <c r="N4786" s="75"/>
      <c r="O4786" s="74"/>
      <c r="P4786" s="74"/>
      <c r="Q4786" s="57">
        <f t="shared" si="1659"/>
        <v>0</v>
      </c>
      <c r="R4786" s="74"/>
      <c r="S4786" s="53">
        <f t="shared" si="1661"/>
        <v>0</v>
      </c>
      <c r="T4786" s="58"/>
      <c r="U4786" s="58"/>
      <c r="V4786" s="53">
        <f t="shared" si="1660"/>
        <v>0</v>
      </c>
      <c r="W4786" s="75"/>
      <c r="X4786" s="76"/>
    </row>
    <row r="4787" spans="1:26" s="77" customFormat="1" ht="31.5" x14ac:dyDescent="0.25">
      <c r="A4787" s="72" t="s">
        <v>308</v>
      </c>
      <c r="B4787" s="33" t="s">
        <v>333</v>
      </c>
      <c r="C4787" s="78" t="s">
        <v>197</v>
      </c>
      <c r="D4787" s="43" t="s">
        <v>198</v>
      </c>
      <c r="E4787" s="74">
        <v>1001115</v>
      </c>
      <c r="F4787" s="53">
        <f t="shared" ref="F4787:F4789" si="1662">ROUND(E4787/12*7,2)</f>
        <v>583983.75</v>
      </c>
      <c r="G4787" s="99">
        <v>484368</v>
      </c>
      <c r="H4787" s="99">
        <v>484368</v>
      </c>
      <c r="I4787" s="119"/>
      <c r="J4787" s="55"/>
      <c r="K4787" s="54">
        <f t="shared" ref="K4787:K4789" si="1663">G4787-F4787</f>
        <v>-99615.75</v>
      </c>
      <c r="L4787" s="55">
        <f t="shared" ref="L4787:L4789" si="1664">ROUND(K4787*100/-F4787,2)</f>
        <v>17.059999999999999</v>
      </c>
      <c r="M4787" s="75"/>
      <c r="N4787" s="75"/>
      <c r="O4787" s="74">
        <v>18045</v>
      </c>
      <c r="P4787" s="74">
        <v>18045</v>
      </c>
      <c r="Q4787" s="57">
        <f t="shared" si="1659"/>
        <v>0</v>
      </c>
      <c r="R4787" s="75">
        <v>341</v>
      </c>
      <c r="S4787" s="53">
        <f t="shared" ref="S4787:S4789" si="1665">ROUND(R4787/12*7,0)</f>
        <v>199</v>
      </c>
      <c r="T4787" s="58">
        <v>131</v>
      </c>
      <c r="U4787" s="58">
        <v>131</v>
      </c>
      <c r="V4787" s="53">
        <f t="shared" si="1660"/>
        <v>0</v>
      </c>
      <c r="W4787" s="75"/>
      <c r="X4787" s="76"/>
    </row>
    <row r="4788" spans="1:26" s="77" customFormat="1" ht="47.25" x14ac:dyDescent="0.25">
      <c r="A4788" s="72" t="s">
        <v>308</v>
      </c>
      <c r="B4788" s="33" t="s">
        <v>333</v>
      </c>
      <c r="C4788" s="78" t="s">
        <v>199</v>
      </c>
      <c r="D4788" s="43" t="s">
        <v>200</v>
      </c>
      <c r="E4788" s="74">
        <v>7745849</v>
      </c>
      <c r="F4788" s="53">
        <f t="shared" si="1662"/>
        <v>4518411.92</v>
      </c>
      <c r="G4788" s="99">
        <v>3759925</v>
      </c>
      <c r="H4788" s="99">
        <v>3759925</v>
      </c>
      <c r="I4788" s="119"/>
      <c r="J4788" s="55"/>
      <c r="K4788" s="54">
        <f t="shared" si="1663"/>
        <v>-758486.91999999993</v>
      </c>
      <c r="L4788" s="55">
        <f t="shared" si="1664"/>
        <v>16.79</v>
      </c>
      <c r="M4788" s="75"/>
      <c r="N4788" s="75"/>
      <c r="O4788" s="74">
        <v>141350</v>
      </c>
      <c r="P4788" s="74">
        <v>141350</v>
      </c>
      <c r="Q4788" s="57">
        <f t="shared" si="1659"/>
        <v>0</v>
      </c>
      <c r="R4788" s="75">
        <v>2768</v>
      </c>
      <c r="S4788" s="53">
        <f t="shared" si="1665"/>
        <v>1615</v>
      </c>
      <c r="T4788" s="58">
        <v>1499</v>
      </c>
      <c r="U4788" s="58">
        <v>1499</v>
      </c>
      <c r="V4788" s="53">
        <f t="shared" si="1660"/>
        <v>0</v>
      </c>
      <c r="W4788" s="75"/>
      <c r="X4788" s="76"/>
      <c r="Y4788" s="177"/>
      <c r="Z4788" s="177"/>
    </row>
    <row r="4789" spans="1:26" s="77" customFormat="1" ht="31.5" x14ac:dyDescent="0.25">
      <c r="A4789" s="72" t="s">
        <v>308</v>
      </c>
      <c r="B4789" s="33" t="s">
        <v>333</v>
      </c>
      <c r="C4789" s="78" t="s">
        <v>201</v>
      </c>
      <c r="D4789" s="43" t="s">
        <v>202</v>
      </c>
      <c r="E4789" s="74">
        <v>2986352</v>
      </c>
      <c r="F4789" s="53">
        <f t="shared" si="1662"/>
        <v>1742038.67</v>
      </c>
      <c r="G4789" s="99">
        <v>1564314</v>
      </c>
      <c r="H4789" s="99">
        <v>1564314</v>
      </c>
      <c r="I4789" s="119"/>
      <c r="J4789" s="55"/>
      <c r="K4789" s="54">
        <f t="shared" si="1663"/>
        <v>-177724.66999999993</v>
      </c>
      <c r="L4789" s="55">
        <f t="shared" si="1664"/>
        <v>10.199999999999999</v>
      </c>
      <c r="M4789" s="75"/>
      <c r="N4789" s="75"/>
      <c r="O4789" s="74">
        <v>98160</v>
      </c>
      <c r="P4789" s="74">
        <v>98160</v>
      </c>
      <c r="Q4789" s="59">
        <f t="shared" si="1659"/>
        <v>0</v>
      </c>
      <c r="R4789" s="75">
        <v>1151</v>
      </c>
      <c r="S4789" s="53">
        <f t="shared" si="1665"/>
        <v>671</v>
      </c>
      <c r="T4789" s="58">
        <v>775</v>
      </c>
      <c r="U4789" s="58">
        <v>775</v>
      </c>
      <c r="V4789" s="53">
        <f t="shared" si="1660"/>
        <v>0</v>
      </c>
      <c r="W4789" s="75"/>
      <c r="X4789" s="76"/>
    </row>
    <row r="4790" spans="1:26" s="77" customFormat="1" ht="47.25" x14ac:dyDescent="0.25">
      <c r="A4790" s="72" t="s">
        <v>308</v>
      </c>
      <c r="B4790" s="33" t="s">
        <v>333</v>
      </c>
      <c r="C4790" s="78" t="s">
        <v>203</v>
      </c>
      <c r="D4790" s="43" t="s">
        <v>204</v>
      </c>
      <c r="E4790" s="74"/>
      <c r="F4790" s="74"/>
      <c r="G4790" s="74"/>
      <c r="H4790" s="74"/>
      <c r="I4790" s="54"/>
      <c r="J4790" s="50"/>
      <c r="K4790" s="54"/>
      <c r="L4790" s="55"/>
      <c r="M4790" s="75"/>
      <c r="N4790" s="75"/>
      <c r="O4790" s="74"/>
      <c r="P4790" s="74"/>
      <c r="Q4790" s="57">
        <f t="shared" si="1659"/>
        <v>0</v>
      </c>
      <c r="R4790" s="74"/>
      <c r="S4790" s="53">
        <f>ROUND(R4790/12*3,0)</f>
        <v>0</v>
      </c>
      <c r="T4790" s="58"/>
      <c r="U4790" s="58"/>
      <c r="V4790" s="53">
        <f t="shared" si="1660"/>
        <v>0</v>
      </c>
      <c r="W4790" s="75"/>
      <c r="X4790" s="76"/>
    </row>
    <row r="4791" spans="1:26" s="77" customFormat="1" ht="31.5" x14ac:dyDescent="0.25">
      <c r="A4791" s="72" t="s">
        <v>308</v>
      </c>
      <c r="B4791" s="22" t="s">
        <v>334</v>
      </c>
      <c r="C4791" s="73" t="s">
        <v>102</v>
      </c>
      <c r="D4791" s="32" t="s">
        <v>50</v>
      </c>
      <c r="E4791" s="64">
        <f>SUM(E4792:E4838)</f>
        <v>129156</v>
      </c>
      <c r="F4791" s="64">
        <f>SUM(F4792:F4838)</f>
        <v>90673</v>
      </c>
      <c r="G4791" s="64">
        <f>SUM(G4792:G4838)</f>
        <v>98753.5</v>
      </c>
      <c r="H4791" s="64">
        <f>SUM(H4792:H4838)</f>
        <v>86706</v>
      </c>
      <c r="I4791" s="64">
        <f>SUM(I4792:I4838)</f>
        <v>8080.5000000000027</v>
      </c>
      <c r="J4791" s="50">
        <f>ROUND(I4791/F4791*100,2)</f>
        <v>8.91</v>
      </c>
      <c r="K4791" s="64">
        <f>SUM(K4792:K4838)</f>
        <v>0</v>
      </c>
      <c r="L4791" s="55">
        <f>ROUND(K4791*100/-F4791,2)</f>
        <v>0</v>
      </c>
      <c r="M4791" s="64"/>
      <c r="N4791" s="64"/>
      <c r="O4791" s="64">
        <f t="shared" ref="O4791:V4791" si="1666">SUM(O4792:O4835)</f>
        <v>0</v>
      </c>
      <c r="P4791" s="64">
        <f t="shared" si="1666"/>
        <v>0</v>
      </c>
      <c r="Q4791" s="126">
        <f t="shared" si="1666"/>
        <v>0</v>
      </c>
      <c r="R4791" s="64">
        <f t="shared" si="1666"/>
        <v>0</v>
      </c>
      <c r="S4791" s="64">
        <f t="shared" si="1666"/>
        <v>0</v>
      </c>
      <c r="T4791" s="136">
        <f t="shared" si="1666"/>
        <v>0</v>
      </c>
      <c r="U4791" s="136">
        <f t="shared" si="1666"/>
        <v>0</v>
      </c>
      <c r="V4791" s="64">
        <f t="shared" si="1666"/>
        <v>0</v>
      </c>
      <c r="W4791" s="64"/>
      <c r="X4791" s="76"/>
    </row>
    <row r="4792" spans="1:26" s="77" customFormat="1" ht="63" x14ac:dyDescent="0.25">
      <c r="A4792" s="72" t="s">
        <v>308</v>
      </c>
      <c r="B4792" s="44" t="s">
        <v>334</v>
      </c>
      <c r="C4792" s="73" t="s">
        <v>102</v>
      </c>
      <c r="D4792" s="43" t="s">
        <v>205</v>
      </c>
      <c r="E4792" s="74"/>
      <c r="F4792" s="74"/>
      <c r="G4792" s="74"/>
      <c r="H4792" s="74"/>
      <c r="I4792" s="54"/>
      <c r="J4792" s="50"/>
      <c r="K4792" s="54"/>
      <c r="L4792" s="55"/>
      <c r="M4792" s="75"/>
      <c r="N4792" s="75"/>
      <c r="O4792" s="74"/>
      <c r="P4792" s="74"/>
      <c r="Q4792" s="57">
        <f>O4792-P4792</f>
        <v>0</v>
      </c>
      <c r="R4792" s="74"/>
      <c r="S4792" s="53">
        <f>ROUND(R4792/12*3,0)</f>
        <v>0</v>
      </c>
      <c r="T4792" s="58"/>
      <c r="U4792" s="58"/>
      <c r="V4792" s="53">
        <f>T4792-U4792</f>
        <v>0</v>
      </c>
      <c r="W4792" s="75"/>
      <c r="X4792" s="76"/>
    </row>
    <row r="4793" spans="1:26" s="77" customFormat="1" ht="15.75" x14ac:dyDescent="0.25">
      <c r="A4793" s="72" t="s">
        <v>308</v>
      </c>
      <c r="B4793" s="44" t="s">
        <v>334</v>
      </c>
      <c r="C4793" s="23" t="s">
        <v>366</v>
      </c>
      <c r="D4793" s="43" t="s">
        <v>369</v>
      </c>
      <c r="E4793" s="74"/>
      <c r="F4793" s="74"/>
      <c r="G4793" s="74"/>
      <c r="H4793" s="74"/>
      <c r="I4793" s="54"/>
      <c r="J4793" s="50"/>
      <c r="K4793" s="54"/>
      <c r="L4793" s="55"/>
      <c r="M4793" s="75"/>
      <c r="N4793" s="75"/>
      <c r="O4793" s="74"/>
      <c r="P4793" s="74"/>
      <c r="Q4793" s="57"/>
      <c r="R4793" s="74"/>
      <c r="S4793" s="53"/>
      <c r="T4793" s="58"/>
      <c r="U4793" s="58"/>
      <c r="V4793" s="53"/>
      <c r="W4793" s="75"/>
      <c r="X4793" s="76"/>
    </row>
    <row r="4794" spans="1:26" s="77" customFormat="1" ht="15.75" x14ac:dyDescent="0.25">
      <c r="A4794" s="72" t="s">
        <v>308</v>
      </c>
      <c r="B4794" s="44" t="s">
        <v>334</v>
      </c>
      <c r="C4794" s="23" t="s">
        <v>367</v>
      </c>
      <c r="D4794" s="43" t="s">
        <v>370</v>
      </c>
      <c r="E4794" s="74"/>
      <c r="F4794" s="74"/>
      <c r="G4794" s="74"/>
      <c r="H4794" s="74"/>
      <c r="I4794" s="54"/>
      <c r="J4794" s="50"/>
      <c r="K4794" s="54"/>
      <c r="L4794" s="55"/>
      <c r="M4794" s="75"/>
      <c r="N4794" s="75"/>
      <c r="O4794" s="74"/>
      <c r="P4794" s="74"/>
      <c r="Q4794" s="57"/>
      <c r="R4794" s="74"/>
      <c r="S4794" s="53"/>
      <c r="T4794" s="58"/>
      <c r="U4794" s="58"/>
      <c r="V4794" s="53"/>
      <c r="W4794" s="75"/>
      <c r="X4794" s="76"/>
    </row>
    <row r="4795" spans="1:26" s="77" customFormat="1" ht="31.5" x14ac:dyDescent="0.25">
      <c r="A4795" s="72" t="s">
        <v>308</v>
      </c>
      <c r="B4795" s="44" t="s">
        <v>334</v>
      </c>
      <c r="C4795" s="23" t="s">
        <v>368</v>
      </c>
      <c r="D4795" s="43" t="s">
        <v>371</v>
      </c>
      <c r="E4795" s="74"/>
      <c r="F4795" s="74"/>
      <c r="G4795" s="74"/>
      <c r="H4795" s="74"/>
      <c r="I4795" s="54"/>
      <c r="J4795" s="50"/>
      <c r="K4795" s="54"/>
      <c r="L4795" s="55"/>
      <c r="M4795" s="75"/>
      <c r="N4795" s="75"/>
      <c r="O4795" s="74"/>
      <c r="P4795" s="74"/>
      <c r="Q4795" s="57"/>
      <c r="R4795" s="74"/>
      <c r="S4795" s="53"/>
      <c r="T4795" s="58"/>
      <c r="U4795" s="58"/>
      <c r="V4795" s="53"/>
      <c r="W4795" s="75"/>
      <c r="X4795" s="76"/>
    </row>
    <row r="4796" spans="1:26" s="77" customFormat="1" ht="31.5" x14ac:dyDescent="0.25">
      <c r="A4796" s="72" t="s">
        <v>308</v>
      </c>
      <c r="B4796" s="44" t="s">
        <v>334</v>
      </c>
      <c r="C4796" s="79" t="s">
        <v>206</v>
      </c>
      <c r="D4796" s="43" t="s">
        <v>207</v>
      </c>
      <c r="E4796" s="74"/>
      <c r="F4796" s="74"/>
      <c r="G4796" s="74"/>
      <c r="H4796" s="74"/>
      <c r="I4796" s="54"/>
      <c r="J4796" s="50"/>
      <c r="K4796" s="54"/>
      <c r="L4796" s="55"/>
      <c r="M4796" s="75"/>
      <c r="N4796" s="75"/>
      <c r="O4796" s="74"/>
      <c r="P4796" s="74"/>
      <c r="Q4796" s="57">
        <f t="shared" ref="Q4796:Q4833" si="1667">O4796-P4796</f>
        <v>0</v>
      </c>
      <c r="R4796" s="74"/>
      <c r="S4796" s="53">
        <f t="shared" ref="S4796:S4833" si="1668">ROUND(R4796/12*3,0)</f>
        <v>0</v>
      </c>
      <c r="T4796" s="58"/>
      <c r="U4796" s="58"/>
      <c r="V4796" s="53">
        <f t="shared" ref="V4796:V4833" si="1669">T4796-U4796</f>
        <v>0</v>
      </c>
      <c r="W4796" s="75"/>
      <c r="X4796" s="76"/>
    </row>
    <row r="4797" spans="1:26" s="77" customFormat="1" ht="31.5" x14ac:dyDescent="0.25">
      <c r="A4797" s="72" t="s">
        <v>308</v>
      </c>
      <c r="B4797" s="44" t="s">
        <v>334</v>
      </c>
      <c r="C4797" s="79" t="s">
        <v>208</v>
      </c>
      <c r="D4797" s="43" t="s">
        <v>209</v>
      </c>
      <c r="E4797" s="53">
        <v>92360</v>
      </c>
      <c r="F4797" s="53">
        <f>ROUND(E4797/12*7,0)</f>
        <v>53877</v>
      </c>
      <c r="G4797" s="75">
        <v>61465.66</v>
      </c>
      <c r="H4797" s="99">
        <v>49910</v>
      </c>
      <c r="I4797" s="119">
        <f t="shared" ref="I4797" si="1670">G4797-F4797</f>
        <v>7588.6600000000035</v>
      </c>
      <c r="J4797" s="55">
        <f t="shared" ref="J4797" si="1671">ROUND(I4797/F4797*100,2)</f>
        <v>14.09</v>
      </c>
      <c r="K4797" s="54"/>
      <c r="L4797" s="55"/>
      <c r="M4797" s="75"/>
      <c r="N4797" s="75"/>
      <c r="O4797" s="74"/>
      <c r="P4797" s="74"/>
      <c r="Q4797" s="57">
        <f t="shared" si="1667"/>
        <v>0</v>
      </c>
      <c r="R4797" s="74"/>
      <c r="S4797" s="53">
        <f t="shared" si="1668"/>
        <v>0</v>
      </c>
      <c r="T4797" s="58"/>
      <c r="U4797" s="58"/>
      <c r="V4797" s="53">
        <f t="shared" si="1669"/>
        <v>0</v>
      </c>
      <c r="W4797" s="75"/>
      <c r="X4797" s="76"/>
    </row>
    <row r="4798" spans="1:26" s="77" customFormat="1" ht="15.75" x14ac:dyDescent="0.25">
      <c r="A4798" s="72" t="s">
        <v>308</v>
      </c>
      <c r="B4798" s="44" t="s">
        <v>334</v>
      </c>
      <c r="C4798" s="79" t="s">
        <v>210</v>
      </c>
      <c r="D4798" s="43" t="s">
        <v>223</v>
      </c>
      <c r="E4798" s="74"/>
      <c r="F4798" s="74"/>
      <c r="G4798" s="74"/>
      <c r="H4798" s="74"/>
      <c r="I4798" s="54"/>
      <c r="J4798" s="50"/>
      <c r="K4798" s="54"/>
      <c r="L4798" s="55"/>
      <c r="M4798" s="75"/>
      <c r="N4798" s="75"/>
      <c r="O4798" s="74"/>
      <c r="P4798" s="74"/>
      <c r="Q4798" s="57">
        <f t="shared" si="1667"/>
        <v>0</v>
      </c>
      <c r="R4798" s="74"/>
      <c r="S4798" s="53">
        <f t="shared" si="1668"/>
        <v>0</v>
      </c>
      <c r="T4798" s="58"/>
      <c r="U4798" s="58"/>
      <c r="V4798" s="53">
        <f t="shared" si="1669"/>
        <v>0</v>
      </c>
      <c r="W4798" s="75"/>
      <c r="X4798" s="76"/>
    </row>
    <row r="4799" spans="1:26" s="77" customFormat="1" ht="31.5" x14ac:dyDescent="0.25">
      <c r="A4799" s="72" t="s">
        <v>308</v>
      </c>
      <c r="B4799" s="44" t="s">
        <v>334</v>
      </c>
      <c r="C4799" s="79" t="s">
        <v>211</v>
      </c>
      <c r="D4799" s="43" t="s">
        <v>212</v>
      </c>
      <c r="E4799" s="53"/>
      <c r="F4799" s="53">
        <f>E4799/12*1</f>
        <v>0</v>
      </c>
      <c r="G4799" s="53"/>
      <c r="H4799" s="53"/>
      <c r="I4799" s="54"/>
      <c r="J4799" s="50"/>
      <c r="K4799" s="54"/>
      <c r="L4799" s="55"/>
      <c r="M4799" s="75"/>
      <c r="N4799" s="75"/>
      <c r="O4799" s="74"/>
      <c r="P4799" s="74"/>
      <c r="Q4799" s="57">
        <f t="shared" si="1667"/>
        <v>0</v>
      </c>
      <c r="R4799" s="74"/>
      <c r="S4799" s="53">
        <f t="shared" si="1668"/>
        <v>0</v>
      </c>
      <c r="T4799" s="58"/>
      <c r="U4799" s="58"/>
      <c r="V4799" s="53">
        <f t="shared" si="1669"/>
        <v>0</v>
      </c>
      <c r="W4799" s="75"/>
      <c r="X4799" s="76"/>
    </row>
    <row r="4800" spans="1:26" s="77" customFormat="1" ht="15.75" x14ac:dyDescent="0.25">
      <c r="A4800" s="72" t="s">
        <v>308</v>
      </c>
      <c r="B4800" s="44" t="s">
        <v>334</v>
      </c>
      <c r="C4800" s="79" t="s">
        <v>213</v>
      </c>
      <c r="D4800" s="43" t="s">
        <v>214</v>
      </c>
      <c r="E4800" s="74"/>
      <c r="F4800" s="74"/>
      <c r="G4800" s="74"/>
      <c r="H4800" s="74"/>
      <c r="I4800" s="54"/>
      <c r="J4800" s="50"/>
      <c r="K4800" s="54"/>
      <c r="L4800" s="55"/>
      <c r="M4800" s="75"/>
      <c r="N4800" s="75"/>
      <c r="O4800" s="74"/>
      <c r="P4800" s="74"/>
      <c r="Q4800" s="57">
        <f t="shared" si="1667"/>
        <v>0</v>
      </c>
      <c r="R4800" s="74"/>
      <c r="S4800" s="53">
        <f t="shared" si="1668"/>
        <v>0</v>
      </c>
      <c r="T4800" s="58"/>
      <c r="U4800" s="58"/>
      <c r="V4800" s="53">
        <f t="shared" si="1669"/>
        <v>0</v>
      </c>
      <c r="W4800" s="75"/>
      <c r="X4800" s="76"/>
    </row>
    <row r="4801" spans="1:27" s="77" customFormat="1" ht="31.5" x14ac:dyDescent="0.25">
      <c r="A4801" s="72" t="s">
        <v>308</v>
      </c>
      <c r="B4801" s="44" t="s">
        <v>334</v>
      </c>
      <c r="C4801" s="79" t="s">
        <v>215</v>
      </c>
      <c r="D4801" s="43" t="s">
        <v>216</v>
      </c>
      <c r="E4801" s="53"/>
      <c r="F4801" s="53">
        <f>ROUND(E4801/12*7,0)</f>
        <v>0</v>
      </c>
      <c r="G4801" s="75">
        <v>271.86</v>
      </c>
      <c r="H4801" s="99"/>
      <c r="I4801" s="119">
        <f t="shared" ref="I4801" si="1672">G4801-F4801</f>
        <v>271.86</v>
      </c>
      <c r="J4801" s="55"/>
      <c r="K4801" s="54"/>
      <c r="L4801" s="55"/>
      <c r="M4801" s="75"/>
      <c r="N4801" s="75"/>
      <c r="O4801" s="74"/>
      <c r="P4801" s="74"/>
      <c r="Q4801" s="57">
        <f t="shared" si="1667"/>
        <v>0</v>
      </c>
      <c r="R4801" s="74"/>
      <c r="S4801" s="53">
        <f t="shared" si="1668"/>
        <v>0</v>
      </c>
      <c r="T4801" s="58"/>
      <c r="U4801" s="58"/>
      <c r="V4801" s="53">
        <f t="shared" si="1669"/>
        <v>0</v>
      </c>
      <c r="W4801" s="75"/>
      <c r="X4801" s="76"/>
      <c r="Y4801" s="177"/>
      <c r="Z4801" s="177"/>
      <c r="AA4801" s="177"/>
    </row>
    <row r="4802" spans="1:27" s="77" customFormat="1" ht="31.5" x14ac:dyDescent="0.25">
      <c r="A4802" s="72" t="s">
        <v>308</v>
      </c>
      <c r="B4802" s="44" t="s">
        <v>334</v>
      </c>
      <c r="C4802" s="79" t="s">
        <v>217</v>
      </c>
      <c r="D4802" s="43" t="s">
        <v>218</v>
      </c>
      <c r="E4802" s="53"/>
      <c r="F4802" s="53">
        <f t="shared" ref="F4802:F4809" si="1673">E4802/12*1</f>
        <v>0</v>
      </c>
      <c r="G4802" s="53"/>
      <c r="H4802" s="53"/>
      <c r="I4802" s="54"/>
      <c r="J4802" s="50"/>
      <c r="K4802" s="54"/>
      <c r="L4802" s="55"/>
      <c r="M4802" s="75"/>
      <c r="N4802" s="75"/>
      <c r="O4802" s="74"/>
      <c r="P4802" s="74"/>
      <c r="Q4802" s="57">
        <f t="shared" si="1667"/>
        <v>0</v>
      </c>
      <c r="R4802" s="74"/>
      <c r="S4802" s="53">
        <f t="shared" si="1668"/>
        <v>0</v>
      </c>
      <c r="T4802" s="58"/>
      <c r="U4802" s="58"/>
      <c r="V4802" s="53">
        <f t="shared" si="1669"/>
        <v>0</v>
      </c>
      <c r="W4802" s="75"/>
      <c r="X4802" s="76"/>
    </row>
    <row r="4803" spans="1:27" s="77" customFormat="1" ht="31.5" x14ac:dyDescent="0.25">
      <c r="A4803" s="72" t="s">
        <v>308</v>
      </c>
      <c r="B4803" s="44" t="s">
        <v>334</v>
      </c>
      <c r="C4803" s="79" t="s">
        <v>219</v>
      </c>
      <c r="D4803" s="43" t="s">
        <v>220</v>
      </c>
      <c r="E4803" s="53"/>
      <c r="F4803" s="53">
        <f t="shared" si="1673"/>
        <v>0</v>
      </c>
      <c r="G4803" s="53"/>
      <c r="H4803" s="53"/>
      <c r="I4803" s="54"/>
      <c r="J4803" s="50"/>
      <c r="K4803" s="54"/>
      <c r="L4803" s="55"/>
      <c r="M4803" s="75"/>
      <c r="N4803" s="75"/>
      <c r="O4803" s="74"/>
      <c r="P4803" s="74"/>
      <c r="Q4803" s="57">
        <f t="shared" si="1667"/>
        <v>0</v>
      </c>
      <c r="R4803" s="74"/>
      <c r="S4803" s="53">
        <f t="shared" si="1668"/>
        <v>0</v>
      </c>
      <c r="T4803" s="58"/>
      <c r="U4803" s="58"/>
      <c r="V4803" s="53">
        <f t="shared" si="1669"/>
        <v>0</v>
      </c>
      <c r="W4803" s="75"/>
      <c r="X4803" s="76"/>
    </row>
    <row r="4804" spans="1:27" s="77" customFormat="1" ht="31.5" x14ac:dyDescent="0.25">
      <c r="A4804" s="72" t="s">
        <v>308</v>
      </c>
      <c r="B4804" s="44" t="s">
        <v>334</v>
      </c>
      <c r="C4804" s="79" t="s">
        <v>221</v>
      </c>
      <c r="D4804" s="43" t="s">
        <v>224</v>
      </c>
      <c r="E4804" s="53"/>
      <c r="F4804" s="53">
        <f t="shared" si="1673"/>
        <v>0</v>
      </c>
      <c r="G4804" s="53"/>
      <c r="H4804" s="53"/>
      <c r="I4804" s="54"/>
      <c r="J4804" s="50"/>
      <c r="K4804" s="54"/>
      <c r="L4804" s="55"/>
      <c r="M4804" s="75"/>
      <c r="N4804" s="75"/>
      <c r="O4804" s="74"/>
      <c r="P4804" s="74"/>
      <c r="Q4804" s="57">
        <f t="shared" si="1667"/>
        <v>0</v>
      </c>
      <c r="R4804" s="74"/>
      <c r="S4804" s="53">
        <f t="shared" si="1668"/>
        <v>0</v>
      </c>
      <c r="T4804" s="58"/>
      <c r="U4804" s="58"/>
      <c r="V4804" s="53">
        <f t="shared" si="1669"/>
        <v>0</v>
      </c>
      <c r="W4804" s="75"/>
      <c r="X4804" s="76"/>
    </row>
    <row r="4805" spans="1:27" s="77" customFormat="1" ht="31.5" x14ac:dyDescent="0.25">
      <c r="A4805" s="72" t="s">
        <v>308</v>
      </c>
      <c r="B4805" s="44" t="s">
        <v>334</v>
      </c>
      <c r="C4805" s="79" t="s">
        <v>222</v>
      </c>
      <c r="D4805" s="43" t="s">
        <v>225</v>
      </c>
      <c r="E4805" s="53"/>
      <c r="F4805" s="53">
        <f t="shared" si="1673"/>
        <v>0</v>
      </c>
      <c r="G4805" s="53"/>
      <c r="H4805" s="53"/>
      <c r="I4805" s="54"/>
      <c r="J4805" s="50"/>
      <c r="K4805" s="54"/>
      <c r="L4805" s="55"/>
      <c r="M4805" s="75"/>
      <c r="N4805" s="75"/>
      <c r="O4805" s="74"/>
      <c r="P4805" s="74"/>
      <c r="Q4805" s="57">
        <f t="shared" si="1667"/>
        <v>0</v>
      </c>
      <c r="R4805" s="74"/>
      <c r="S4805" s="53">
        <f t="shared" si="1668"/>
        <v>0</v>
      </c>
      <c r="T4805" s="58"/>
      <c r="U4805" s="58"/>
      <c r="V4805" s="53">
        <f t="shared" si="1669"/>
        <v>0</v>
      </c>
      <c r="W4805" s="75"/>
      <c r="X4805" s="76"/>
    </row>
    <row r="4806" spans="1:27" s="77" customFormat="1" ht="31.5" x14ac:dyDescent="0.25">
      <c r="A4806" s="72" t="s">
        <v>308</v>
      </c>
      <c r="B4806" s="44" t="s">
        <v>334</v>
      </c>
      <c r="C4806" s="79" t="s">
        <v>277</v>
      </c>
      <c r="D4806" s="43" t="s">
        <v>278</v>
      </c>
      <c r="E4806" s="53"/>
      <c r="F4806" s="53">
        <f t="shared" si="1673"/>
        <v>0</v>
      </c>
      <c r="G4806" s="53"/>
      <c r="H4806" s="53"/>
      <c r="I4806" s="54"/>
      <c r="J4806" s="50"/>
      <c r="K4806" s="54"/>
      <c r="L4806" s="55"/>
      <c r="M4806" s="75"/>
      <c r="N4806" s="75"/>
      <c r="O4806" s="74"/>
      <c r="P4806" s="74"/>
      <c r="Q4806" s="57">
        <f t="shared" si="1667"/>
        <v>0</v>
      </c>
      <c r="R4806" s="74"/>
      <c r="S4806" s="53">
        <f t="shared" si="1668"/>
        <v>0</v>
      </c>
      <c r="T4806" s="58"/>
      <c r="U4806" s="58"/>
      <c r="V4806" s="53">
        <f t="shared" si="1669"/>
        <v>0</v>
      </c>
      <c r="W4806" s="75"/>
      <c r="X4806" s="76"/>
    </row>
    <row r="4807" spans="1:27" s="77" customFormat="1" ht="15.75" x14ac:dyDescent="0.25">
      <c r="A4807" s="72" t="s">
        <v>308</v>
      </c>
      <c r="B4807" s="44" t="s">
        <v>334</v>
      </c>
      <c r="C4807" s="79" t="s">
        <v>226</v>
      </c>
      <c r="D4807" s="38" t="s">
        <v>405</v>
      </c>
      <c r="E4807" s="53"/>
      <c r="F4807" s="53">
        <f>E4807</f>
        <v>0</v>
      </c>
      <c r="G4807" s="53"/>
      <c r="H4807" s="53"/>
      <c r="I4807" s="119"/>
      <c r="J4807" s="50"/>
      <c r="K4807" s="54"/>
      <c r="L4807" s="55"/>
      <c r="M4807" s="75"/>
      <c r="N4807" s="75"/>
      <c r="O4807" s="74"/>
      <c r="P4807" s="74"/>
      <c r="Q4807" s="57">
        <f t="shared" si="1667"/>
        <v>0</v>
      </c>
      <c r="R4807" s="74"/>
      <c r="S4807" s="53">
        <f t="shared" si="1668"/>
        <v>0</v>
      </c>
      <c r="T4807" s="58"/>
      <c r="U4807" s="58"/>
      <c r="V4807" s="53">
        <f t="shared" si="1669"/>
        <v>0</v>
      </c>
      <c r="W4807" s="75"/>
      <c r="X4807" s="76"/>
    </row>
    <row r="4808" spans="1:27" s="77" customFormat="1" ht="31.5" x14ac:dyDescent="0.25">
      <c r="A4808" s="72" t="s">
        <v>308</v>
      </c>
      <c r="B4808" s="44" t="s">
        <v>334</v>
      </c>
      <c r="C4808" s="79" t="s">
        <v>227</v>
      </c>
      <c r="D4808" s="43" t="s">
        <v>228</v>
      </c>
      <c r="E4808" s="53"/>
      <c r="F4808" s="53">
        <f t="shared" si="1673"/>
        <v>0</v>
      </c>
      <c r="G4808" s="53"/>
      <c r="H4808" s="53"/>
      <c r="I4808" s="54"/>
      <c r="J4808" s="50"/>
      <c r="K4808" s="54"/>
      <c r="L4808" s="55"/>
      <c r="M4808" s="75"/>
      <c r="N4808" s="75"/>
      <c r="O4808" s="74"/>
      <c r="P4808" s="74"/>
      <c r="Q4808" s="57">
        <f t="shared" si="1667"/>
        <v>0</v>
      </c>
      <c r="R4808" s="74"/>
      <c r="S4808" s="53">
        <f t="shared" si="1668"/>
        <v>0</v>
      </c>
      <c r="T4808" s="58"/>
      <c r="U4808" s="58"/>
      <c r="V4808" s="53">
        <f t="shared" si="1669"/>
        <v>0</v>
      </c>
      <c r="W4808" s="75"/>
      <c r="X4808" s="76"/>
    </row>
    <row r="4809" spans="1:27" s="77" customFormat="1" ht="15.75" x14ac:dyDescent="0.25">
      <c r="A4809" s="72" t="s">
        <v>308</v>
      </c>
      <c r="B4809" s="44" t="s">
        <v>334</v>
      </c>
      <c r="C4809" s="79" t="s">
        <v>229</v>
      </c>
      <c r="D4809" s="43" t="s">
        <v>230</v>
      </c>
      <c r="E4809" s="53"/>
      <c r="F4809" s="53">
        <f t="shared" si="1673"/>
        <v>0</v>
      </c>
      <c r="G4809" s="53"/>
      <c r="H4809" s="53"/>
      <c r="I4809" s="54"/>
      <c r="J4809" s="50"/>
      <c r="K4809" s="54"/>
      <c r="L4809" s="55"/>
      <c r="M4809" s="75"/>
      <c r="N4809" s="75"/>
      <c r="O4809" s="74"/>
      <c r="P4809" s="74"/>
      <c r="Q4809" s="57">
        <f t="shared" si="1667"/>
        <v>0</v>
      </c>
      <c r="R4809" s="74"/>
      <c r="S4809" s="53">
        <f t="shared" si="1668"/>
        <v>0</v>
      </c>
      <c r="T4809" s="58"/>
      <c r="U4809" s="58"/>
      <c r="V4809" s="53">
        <f t="shared" si="1669"/>
        <v>0</v>
      </c>
      <c r="W4809" s="75"/>
      <c r="X4809" s="76"/>
    </row>
    <row r="4810" spans="1:27" s="77" customFormat="1" ht="15.75" x14ac:dyDescent="0.25">
      <c r="A4810" s="72" t="s">
        <v>308</v>
      </c>
      <c r="B4810" s="44" t="s">
        <v>334</v>
      </c>
      <c r="C4810" s="37" t="s">
        <v>376</v>
      </c>
      <c r="D4810" s="43" t="s">
        <v>358</v>
      </c>
      <c r="E4810" s="53"/>
      <c r="F4810" s="53">
        <f>ROUND(E4810/12*7,0)</f>
        <v>0</v>
      </c>
      <c r="G4810" s="75">
        <v>219.98</v>
      </c>
      <c r="H4810" s="99"/>
      <c r="I4810" s="119">
        <f t="shared" ref="I4810" si="1674">G4810-F4810</f>
        <v>219.98</v>
      </c>
      <c r="J4810" s="55"/>
      <c r="K4810" s="54"/>
      <c r="L4810" s="55"/>
      <c r="M4810" s="75"/>
      <c r="N4810" s="75"/>
      <c r="O4810" s="74"/>
      <c r="P4810" s="74"/>
      <c r="Q4810" s="57">
        <f t="shared" si="1667"/>
        <v>0</v>
      </c>
      <c r="R4810" s="74"/>
      <c r="S4810" s="53">
        <f t="shared" si="1668"/>
        <v>0</v>
      </c>
      <c r="T4810" s="58"/>
      <c r="U4810" s="58"/>
      <c r="V4810" s="53">
        <f t="shared" si="1669"/>
        <v>0</v>
      </c>
      <c r="W4810" s="75"/>
      <c r="X4810" s="76"/>
    </row>
    <row r="4811" spans="1:27" s="77" customFormat="1" ht="15.75" x14ac:dyDescent="0.25">
      <c r="A4811" s="72" t="s">
        <v>308</v>
      </c>
      <c r="B4811" s="44" t="s">
        <v>334</v>
      </c>
      <c r="C4811" s="79" t="s">
        <v>231</v>
      </c>
      <c r="D4811" s="43" t="s">
        <v>232</v>
      </c>
      <c r="E4811" s="53"/>
      <c r="F4811" s="53">
        <f>E4811/12*1</f>
        <v>0</v>
      </c>
      <c r="G4811" s="53"/>
      <c r="H4811" s="53"/>
      <c r="I4811" s="54"/>
      <c r="J4811" s="50"/>
      <c r="K4811" s="54"/>
      <c r="L4811" s="55"/>
      <c r="M4811" s="75"/>
      <c r="N4811" s="75"/>
      <c r="O4811" s="74"/>
      <c r="P4811" s="74"/>
      <c r="Q4811" s="57">
        <f t="shared" si="1667"/>
        <v>0</v>
      </c>
      <c r="R4811" s="74"/>
      <c r="S4811" s="53">
        <f t="shared" si="1668"/>
        <v>0</v>
      </c>
      <c r="T4811" s="58"/>
      <c r="U4811" s="58"/>
      <c r="V4811" s="53">
        <f t="shared" si="1669"/>
        <v>0</v>
      </c>
      <c r="W4811" s="75"/>
      <c r="X4811" s="76"/>
    </row>
    <row r="4812" spans="1:27" s="77" customFormat="1" ht="15.75" x14ac:dyDescent="0.25">
      <c r="A4812" s="72" t="s">
        <v>308</v>
      </c>
      <c r="B4812" s="44" t="s">
        <v>334</v>
      </c>
      <c r="C4812" s="79" t="s">
        <v>233</v>
      </c>
      <c r="D4812" s="43" t="s">
        <v>234</v>
      </c>
      <c r="E4812" s="53"/>
      <c r="F4812" s="53">
        <f>E4812/12*1</f>
        <v>0</v>
      </c>
      <c r="G4812" s="53"/>
      <c r="H4812" s="53"/>
      <c r="I4812" s="54"/>
      <c r="J4812" s="50"/>
      <c r="K4812" s="54"/>
      <c r="L4812" s="55"/>
      <c r="M4812" s="75"/>
      <c r="N4812" s="75"/>
      <c r="O4812" s="74"/>
      <c r="P4812" s="74"/>
      <c r="Q4812" s="57">
        <f t="shared" si="1667"/>
        <v>0</v>
      </c>
      <c r="R4812" s="74"/>
      <c r="S4812" s="53">
        <f t="shared" si="1668"/>
        <v>0</v>
      </c>
      <c r="T4812" s="58"/>
      <c r="U4812" s="58"/>
      <c r="V4812" s="53">
        <f t="shared" si="1669"/>
        <v>0</v>
      </c>
      <c r="W4812" s="75"/>
      <c r="X4812" s="76"/>
    </row>
    <row r="4813" spans="1:27" s="77" customFormat="1" ht="31.5" x14ac:dyDescent="0.25">
      <c r="A4813" s="72" t="s">
        <v>308</v>
      </c>
      <c r="B4813" s="44" t="s">
        <v>334</v>
      </c>
      <c r="C4813" s="79" t="s">
        <v>235</v>
      </c>
      <c r="D4813" s="43" t="s">
        <v>236</v>
      </c>
      <c r="E4813" s="53"/>
      <c r="F4813" s="53">
        <f>E4813/12*1</f>
        <v>0</v>
      </c>
      <c r="G4813" s="53"/>
      <c r="H4813" s="53"/>
      <c r="I4813" s="54"/>
      <c r="J4813" s="50"/>
      <c r="K4813" s="54"/>
      <c r="L4813" s="55"/>
      <c r="M4813" s="75"/>
      <c r="N4813" s="75"/>
      <c r="O4813" s="74"/>
      <c r="P4813" s="74"/>
      <c r="Q4813" s="57">
        <f t="shared" si="1667"/>
        <v>0</v>
      </c>
      <c r="R4813" s="74"/>
      <c r="S4813" s="53">
        <f t="shared" si="1668"/>
        <v>0</v>
      </c>
      <c r="T4813" s="58"/>
      <c r="U4813" s="58"/>
      <c r="V4813" s="53">
        <f t="shared" si="1669"/>
        <v>0</v>
      </c>
      <c r="W4813" s="75"/>
      <c r="X4813" s="76"/>
    </row>
    <row r="4814" spans="1:27" s="77" customFormat="1" ht="31.5" x14ac:dyDescent="0.25">
      <c r="A4814" s="72" t="s">
        <v>308</v>
      </c>
      <c r="B4814" s="44" t="s">
        <v>334</v>
      </c>
      <c r="C4814" s="79" t="s">
        <v>237</v>
      </c>
      <c r="D4814" s="43" t="s">
        <v>238</v>
      </c>
      <c r="E4814" s="53"/>
      <c r="F4814" s="53">
        <f>E4814/12*1</f>
        <v>0</v>
      </c>
      <c r="G4814" s="53"/>
      <c r="H4814" s="53"/>
      <c r="I4814" s="54"/>
      <c r="J4814" s="50"/>
      <c r="K4814" s="54"/>
      <c r="L4814" s="55"/>
      <c r="M4814" s="75"/>
      <c r="N4814" s="75"/>
      <c r="O4814" s="74"/>
      <c r="P4814" s="74"/>
      <c r="Q4814" s="57">
        <f t="shared" si="1667"/>
        <v>0</v>
      </c>
      <c r="R4814" s="74"/>
      <c r="S4814" s="53">
        <f t="shared" si="1668"/>
        <v>0</v>
      </c>
      <c r="T4814" s="58"/>
      <c r="U4814" s="58"/>
      <c r="V4814" s="53">
        <f t="shared" si="1669"/>
        <v>0</v>
      </c>
      <c r="W4814" s="75"/>
      <c r="X4814" s="76"/>
    </row>
    <row r="4815" spans="1:27" s="77" customFormat="1" ht="15.75" x14ac:dyDescent="0.25">
      <c r="A4815" s="72" t="s">
        <v>308</v>
      </c>
      <c r="B4815" s="44" t="s">
        <v>334</v>
      </c>
      <c r="C4815" s="79" t="s">
        <v>239</v>
      </c>
      <c r="D4815" s="43" t="s">
        <v>243</v>
      </c>
      <c r="E4815" s="53"/>
      <c r="F4815" s="53">
        <f>E4815/12*1</f>
        <v>0</v>
      </c>
      <c r="G4815" s="53"/>
      <c r="H4815" s="53"/>
      <c r="I4815" s="54"/>
      <c r="J4815" s="50"/>
      <c r="K4815" s="54"/>
      <c r="L4815" s="55"/>
      <c r="M4815" s="75"/>
      <c r="N4815" s="75"/>
      <c r="O4815" s="74"/>
      <c r="P4815" s="74"/>
      <c r="Q4815" s="57">
        <f t="shared" si="1667"/>
        <v>0</v>
      </c>
      <c r="R4815" s="74"/>
      <c r="S4815" s="53">
        <f t="shared" si="1668"/>
        <v>0</v>
      </c>
      <c r="T4815" s="58"/>
      <c r="U4815" s="58"/>
      <c r="V4815" s="53">
        <f t="shared" si="1669"/>
        <v>0</v>
      </c>
      <c r="W4815" s="75"/>
      <c r="X4815" s="76"/>
    </row>
    <row r="4816" spans="1:27" s="77" customFormat="1" ht="15.75" x14ac:dyDescent="0.25">
      <c r="A4816" s="72" t="s">
        <v>308</v>
      </c>
      <c r="B4816" s="44" t="s">
        <v>334</v>
      </c>
      <c r="C4816" s="79" t="s">
        <v>240</v>
      </c>
      <c r="D4816" s="43" t="s">
        <v>244</v>
      </c>
      <c r="E4816" s="53"/>
      <c r="F4816" s="53">
        <f>E4816</f>
        <v>0</v>
      </c>
      <c r="G4816" s="53"/>
      <c r="H4816" s="53"/>
      <c r="I4816" s="54"/>
      <c r="J4816" s="50"/>
      <c r="K4816" s="54"/>
      <c r="L4816" s="55"/>
      <c r="M4816" s="75"/>
      <c r="N4816" s="75"/>
      <c r="O4816" s="74"/>
      <c r="P4816" s="74"/>
      <c r="Q4816" s="57">
        <f t="shared" si="1667"/>
        <v>0</v>
      </c>
      <c r="R4816" s="74"/>
      <c r="S4816" s="53">
        <f t="shared" si="1668"/>
        <v>0</v>
      </c>
      <c r="T4816" s="58"/>
      <c r="U4816" s="58"/>
      <c r="V4816" s="53">
        <f t="shared" si="1669"/>
        <v>0</v>
      </c>
      <c r="W4816" s="75"/>
      <c r="X4816" s="76"/>
    </row>
    <row r="4817" spans="1:24" s="77" customFormat="1" ht="15.75" x14ac:dyDescent="0.25">
      <c r="A4817" s="72" t="s">
        <v>308</v>
      </c>
      <c r="B4817" s="44" t="s">
        <v>334</v>
      </c>
      <c r="C4817" s="79" t="s">
        <v>241</v>
      </c>
      <c r="D4817" s="43" t="s">
        <v>242</v>
      </c>
      <c r="E4817" s="53"/>
      <c r="F4817" s="53">
        <f t="shared" ref="F4817:F4832" si="1675">E4817/12*1</f>
        <v>0</v>
      </c>
      <c r="G4817" s="53"/>
      <c r="H4817" s="53"/>
      <c r="I4817" s="54"/>
      <c r="J4817" s="50"/>
      <c r="K4817" s="54"/>
      <c r="L4817" s="55"/>
      <c r="M4817" s="75"/>
      <c r="N4817" s="75"/>
      <c r="O4817" s="74"/>
      <c r="P4817" s="74"/>
      <c r="Q4817" s="57">
        <f t="shared" si="1667"/>
        <v>0</v>
      </c>
      <c r="R4817" s="74"/>
      <c r="S4817" s="53">
        <f t="shared" si="1668"/>
        <v>0</v>
      </c>
      <c r="T4817" s="58"/>
      <c r="U4817" s="58"/>
      <c r="V4817" s="53">
        <f t="shared" si="1669"/>
        <v>0</v>
      </c>
      <c r="W4817" s="75"/>
      <c r="X4817" s="76"/>
    </row>
    <row r="4818" spans="1:24" s="77" customFormat="1" ht="31.5" x14ac:dyDescent="0.25">
      <c r="A4818" s="72" t="s">
        <v>308</v>
      </c>
      <c r="B4818" s="44" t="s">
        <v>334</v>
      </c>
      <c r="C4818" s="79" t="s">
        <v>245</v>
      </c>
      <c r="D4818" s="43" t="s">
        <v>246</v>
      </c>
      <c r="E4818" s="53"/>
      <c r="F4818" s="53">
        <f t="shared" si="1675"/>
        <v>0</v>
      </c>
      <c r="G4818" s="53"/>
      <c r="H4818" s="53"/>
      <c r="I4818" s="54"/>
      <c r="J4818" s="50"/>
      <c r="K4818" s="54"/>
      <c r="L4818" s="55"/>
      <c r="M4818" s="75"/>
      <c r="N4818" s="75"/>
      <c r="O4818" s="74"/>
      <c r="P4818" s="74"/>
      <c r="Q4818" s="57">
        <f t="shared" si="1667"/>
        <v>0</v>
      </c>
      <c r="R4818" s="74"/>
      <c r="S4818" s="53">
        <f t="shared" si="1668"/>
        <v>0</v>
      </c>
      <c r="T4818" s="58"/>
      <c r="U4818" s="58"/>
      <c r="V4818" s="53">
        <f t="shared" si="1669"/>
        <v>0</v>
      </c>
      <c r="W4818" s="75"/>
      <c r="X4818" s="76"/>
    </row>
    <row r="4819" spans="1:24" s="77" customFormat="1" ht="15.75" x14ac:dyDescent="0.25">
      <c r="A4819" s="72" t="s">
        <v>308</v>
      </c>
      <c r="B4819" s="44" t="s">
        <v>334</v>
      </c>
      <c r="C4819" s="79" t="s">
        <v>247</v>
      </c>
      <c r="D4819" s="43" t="s">
        <v>248</v>
      </c>
      <c r="E4819" s="53"/>
      <c r="F4819" s="53">
        <f t="shared" si="1675"/>
        <v>0</v>
      </c>
      <c r="G4819" s="53"/>
      <c r="H4819" s="53"/>
      <c r="I4819" s="54"/>
      <c r="J4819" s="50"/>
      <c r="K4819" s="54"/>
      <c r="L4819" s="55"/>
      <c r="M4819" s="75"/>
      <c r="N4819" s="75"/>
      <c r="O4819" s="74"/>
      <c r="P4819" s="74"/>
      <c r="Q4819" s="57">
        <f t="shared" si="1667"/>
        <v>0</v>
      </c>
      <c r="R4819" s="74"/>
      <c r="S4819" s="53">
        <f t="shared" si="1668"/>
        <v>0</v>
      </c>
      <c r="T4819" s="58"/>
      <c r="U4819" s="58"/>
      <c r="V4819" s="53">
        <f t="shared" si="1669"/>
        <v>0</v>
      </c>
      <c r="W4819" s="75"/>
      <c r="X4819" s="76"/>
    </row>
    <row r="4820" spans="1:24" s="77" customFormat="1" ht="31.5" x14ac:dyDescent="0.25">
      <c r="A4820" s="72" t="s">
        <v>308</v>
      </c>
      <c r="B4820" s="44" t="s">
        <v>334</v>
      </c>
      <c r="C4820" s="79" t="s">
        <v>249</v>
      </c>
      <c r="D4820" s="43" t="s">
        <v>250</v>
      </c>
      <c r="E4820" s="53"/>
      <c r="F4820" s="53">
        <f t="shared" si="1675"/>
        <v>0</v>
      </c>
      <c r="G4820" s="53"/>
      <c r="H4820" s="53"/>
      <c r="I4820" s="54"/>
      <c r="J4820" s="50"/>
      <c r="K4820" s="54"/>
      <c r="L4820" s="55"/>
      <c r="M4820" s="75"/>
      <c r="N4820" s="75"/>
      <c r="O4820" s="74"/>
      <c r="P4820" s="74"/>
      <c r="Q4820" s="57">
        <f t="shared" si="1667"/>
        <v>0</v>
      </c>
      <c r="R4820" s="74"/>
      <c r="S4820" s="53">
        <f t="shared" si="1668"/>
        <v>0</v>
      </c>
      <c r="T4820" s="58"/>
      <c r="U4820" s="58"/>
      <c r="V4820" s="53">
        <f t="shared" si="1669"/>
        <v>0</v>
      </c>
      <c r="W4820" s="75"/>
      <c r="X4820" s="76"/>
    </row>
    <row r="4821" spans="1:24" s="77" customFormat="1" ht="15.75" x14ac:dyDescent="0.25">
      <c r="A4821" s="72" t="s">
        <v>308</v>
      </c>
      <c r="B4821" s="44" t="s">
        <v>334</v>
      </c>
      <c r="C4821" s="79" t="s">
        <v>251</v>
      </c>
      <c r="D4821" s="43" t="s">
        <v>260</v>
      </c>
      <c r="E4821" s="53"/>
      <c r="F4821" s="53">
        <f t="shared" si="1675"/>
        <v>0</v>
      </c>
      <c r="G4821" s="53"/>
      <c r="H4821" s="53"/>
      <c r="I4821" s="54"/>
      <c r="J4821" s="50"/>
      <c r="K4821" s="54"/>
      <c r="L4821" s="55"/>
      <c r="M4821" s="75"/>
      <c r="N4821" s="75"/>
      <c r="O4821" s="74"/>
      <c r="P4821" s="74"/>
      <c r="Q4821" s="57">
        <f t="shared" si="1667"/>
        <v>0</v>
      </c>
      <c r="R4821" s="74"/>
      <c r="S4821" s="53">
        <f t="shared" si="1668"/>
        <v>0</v>
      </c>
      <c r="T4821" s="58"/>
      <c r="U4821" s="58"/>
      <c r="V4821" s="53">
        <f t="shared" si="1669"/>
        <v>0</v>
      </c>
      <c r="W4821" s="75"/>
      <c r="X4821" s="76"/>
    </row>
    <row r="4822" spans="1:24" s="77" customFormat="1" ht="15.75" x14ac:dyDescent="0.25">
      <c r="A4822" s="72" t="s">
        <v>308</v>
      </c>
      <c r="B4822" s="44" t="s">
        <v>334</v>
      </c>
      <c r="C4822" s="79" t="s">
        <v>252</v>
      </c>
      <c r="D4822" s="43" t="s">
        <v>253</v>
      </c>
      <c r="E4822" s="53"/>
      <c r="F4822" s="53">
        <f t="shared" si="1675"/>
        <v>0</v>
      </c>
      <c r="G4822" s="53"/>
      <c r="H4822" s="53"/>
      <c r="I4822" s="54"/>
      <c r="J4822" s="50"/>
      <c r="K4822" s="54"/>
      <c r="L4822" s="55"/>
      <c r="M4822" s="75"/>
      <c r="N4822" s="75"/>
      <c r="O4822" s="74"/>
      <c r="P4822" s="74"/>
      <c r="Q4822" s="57">
        <f t="shared" si="1667"/>
        <v>0</v>
      </c>
      <c r="R4822" s="74"/>
      <c r="S4822" s="53">
        <f t="shared" si="1668"/>
        <v>0</v>
      </c>
      <c r="T4822" s="58"/>
      <c r="U4822" s="58"/>
      <c r="V4822" s="53">
        <f t="shared" si="1669"/>
        <v>0</v>
      </c>
      <c r="W4822" s="75"/>
      <c r="X4822" s="76"/>
    </row>
    <row r="4823" spans="1:24" s="77" customFormat="1" ht="15.75" x14ac:dyDescent="0.25">
      <c r="A4823" s="72" t="s">
        <v>308</v>
      </c>
      <c r="B4823" s="44" t="s">
        <v>334</v>
      </c>
      <c r="C4823" s="79" t="s">
        <v>254</v>
      </c>
      <c r="D4823" s="43" t="s">
        <v>255</v>
      </c>
      <c r="E4823" s="53"/>
      <c r="F4823" s="53">
        <f t="shared" si="1675"/>
        <v>0</v>
      </c>
      <c r="G4823" s="53"/>
      <c r="H4823" s="53"/>
      <c r="I4823" s="54"/>
      <c r="J4823" s="50"/>
      <c r="K4823" s="54"/>
      <c r="L4823" s="55"/>
      <c r="M4823" s="75"/>
      <c r="N4823" s="75"/>
      <c r="O4823" s="74"/>
      <c r="P4823" s="74"/>
      <c r="Q4823" s="57">
        <f t="shared" si="1667"/>
        <v>0</v>
      </c>
      <c r="R4823" s="74"/>
      <c r="S4823" s="53">
        <f t="shared" si="1668"/>
        <v>0</v>
      </c>
      <c r="T4823" s="58"/>
      <c r="U4823" s="58"/>
      <c r="V4823" s="53">
        <f t="shared" si="1669"/>
        <v>0</v>
      </c>
      <c r="W4823" s="75"/>
      <c r="X4823" s="76"/>
    </row>
    <row r="4824" spans="1:24" s="77" customFormat="1" ht="15.75" x14ac:dyDescent="0.25">
      <c r="A4824" s="72" t="s">
        <v>308</v>
      </c>
      <c r="B4824" s="44" t="s">
        <v>334</v>
      </c>
      <c r="C4824" s="79" t="s">
        <v>256</v>
      </c>
      <c r="D4824" s="43" t="s">
        <v>257</v>
      </c>
      <c r="E4824" s="53"/>
      <c r="F4824" s="53">
        <f t="shared" si="1675"/>
        <v>0</v>
      </c>
      <c r="G4824" s="53"/>
      <c r="H4824" s="53"/>
      <c r="I4824" s="54"/>
      <c r="J4824" s="50"/>
      <c r="K4824" s="54"/>
      <c r="L4824" s="55"/>
      <c r="M4824" s="75"/>
      <c r="N4824" s="75"/>
      <c r="O4824" s="74"/>
      <c r="P4824" s="74"/>
      <c r="Q4824" s="57">
        <f t="shared" si="1667"/>
        <v>0</v>
      </c>
      <c r="R4824" s="74"/>
      <c r="S4824" s="53">
        <f t="shared" si="1668"/>
        <v>0</v>
      </c>
      <c r="T4824" s="58"/>
      <c r="U4824" s="58"/>
      <c r="V4824" s="53">
        <f t="shared" si="1669"/>
        <v>0</v>
      </c>
      <c r="W4824" s="75"/>
      <c r="X4824" s="76"/>
    </row>
    <row r="4825" spans="1:24" s="77" customFormat="1" ht="31.5" x14ac:dyDescent="0.25">
      <c r="A4825" s="72" t="s">
        <v>308</v>
      </c>
      <c r="B4825" s="44" t="s">
        <v>334</v>
      </c>
      <c r="C4825" s="79" t="s">
        <v>258</v>
      </c>
      <c r="D4825" s="43" t="s">
        <v>259</v>
      </c>
      <c r="E4825" s="53"/>
      <c r="F4825" s="53">
        <f t="shared" si="1675"/>
        <v>0</v>
      </c>
      <c r="G4825" s="53"/>
      <c r="H4825" s="53"/>
      <c r="I4825" s="54"/>
      <c r="J4825" s="50"/>
      <c r="K4825" s="54"/>
      <c r="L4825" s="55"/>
      <c r="M4825" s="75"/>
      <c r="N4825" s="75"/>
      <c r="O4825" s="74"/>
      <c r="P4825" s="74"/>
      <c r="Q4825" s="57">
        <f t="shared" si="1667"/>
        <v>0</v>
      </c>
      <c r="R4825" s="74"/>
      <c r="S4825" s="53">
        <f t="shared" si="1668"/>
        <v>0</v>
      </c>
      <c r="T4825" s="58"/>
      <c r="U4825" s="58"/>
      <c r="V4825" s="53">
        <f t="shared" si="1669"/>
        <v>0</v>
      </c>
      <c r="W4825" s="75"/>
      <c r="X4825" s="76"/>
    </row>
    <row r="4826" spans="1:24" s="77" customFormat="1" ht="15.75" x14ac:dyDescent="0.25">
      <c r="A4826" s="72" t="s">
        <v>308</v>
      </c>
      <c r="B4826" s="44" t="s">
        <v>334</v>
      </c>
      <c r="C4826" s="79" t="s">
        <v>261</v>
      </c>
      <c r="D4826" s="43" t="s">
        <v>262</v>
      </c>
      <c r="E4826" s="53"/>
      <c r="F4826" s="53">
        <f t="shared" si="1675"/>
        <v>0</v>
      </c>
      <c r="G4826" s="53"/>
      <c r="H4826" s="53"/>
      <c r="I4826" s="54"/>
      <c r="J4826" s="50"/>
      <c r="K4826" s="54"/>
      <c r="L4826" s="55"/>
      <c r="M4826" s="75"/>
      <c r="N4826" s="75"/>
      <c r="O4826" s="74"/>
      <c r="P4826" s="74"/>
      <c r="Q4826" s="57">
        <f t="shared" si="1667"/>
        <v>0</v>
      </c>
      <c r="R4826" s="74"/>
      <c r="S4826" s="53">
        <f t="shared" si="1668"/>
        <v>0</v>
      </c>
      <c r="T4826" s="58"/>
      <c r="U4826" s="58"/>
      <c r="V4826" s="53">
        <f t="shared" si="1669"/>
        <v>0</v>
      </c>
      <c r="W4826" s="75"/>
      <c r="X4826" s="76"/>
    </row>
    <row r="4827" spans="1:24" s="77" customFormat="1" ht="47.25" x14ac:dyDescent="0.25">
      <c r="A4827" s="72" t="s">
        <v>308</v>
      </c>
      <c r="B4827" s="44" t="s">
        <v>334</v>
      </c>
      <c r="C4827" s="79" t="s">
        <v>263</v>
      </c>
      <c r="D4827" s="43" t="s">
        <v>264</v>
      </c>
      <c r="E4827" s="53"/>
      <c r="F4827" s="53">
        <f t="shared" si="1675"/>
        <v>0</v>
      </c>
      <c r="G4827" s="53"/>
      <c r="H4827" s="53"/>
      <c r="I4827" s="54"/>
      <c r="J4827" s="50"/>
      <c r="K4827" s="54"/>
      <c r="L4827" s="55"/>
      <c r="M4827" s="75"/>
      <c r="N4827" s="75"/>
      <c r="O4827" s="74"/>
      <c r="P4827" s="74"/>
      <c r="Q4827" s="57">
        <f t="shared" si="1667"/>
        <v>0</v>
      </c>
      <c r="R4827" s="74"/>
      <c r="S4827" s="53">
        <f t="shared" si="1668"/>
        <v>0</v>
      </c>
      <c r="T4827" s="58"/>
      <c r="U4827" s="58"/>
      <c r="V4827" s="53">
        <f t="shared" si="1669"/>
        <v>0</v>
      </c>
      <c r="W4827" s="75"/>
      <c r="X4827" s="76"/>
    </row>
    <row r="4828" spans="1:24" s="77" customFormat="1" ht="15.75" x14ac:dyDescent="0.25">
      <c r="A4828" s="72" t="s">
        <v>308</v>
      </c>
      <c r="B4828" s="44" t="s">
        <v>334</v>
      </c>
      <c r="C4828" s="79" t="s">
        <v>265</v>
      </c>
      <c r="D4828" s="43" t="s">
        <v>266</v>
      </c>
      <c r="E4828" s="53"/>
      <c r="F4828" s="53">
        <f t="shared" si="1675"/>
        <v>0</v>
      </c>
      <c r="G4828" s="53"/>
      <c r="H4828" s="53"/>
      <c r="I4828" s="54"/>
      <c r="J4828" s="50"/>
      <c r="K4828" s="54"/>
      <c r="L4828" s="55"/>
      <c r="M4828" s="75"/>
      <c r="N4828" s="75"/>
      <c r="O4828" s="74"/>
      <c r="P4828" s="74"/>
      <c r="Q4828" s="57">
        <f t="shared" si="1667"/>
        <v>0</v>
      </c>
      <c r="R4828" s="74"/>
      <c r="S4828" s="53">
        <f t="shared" si="1668"/>
        <v>0</v>
      </c>
      <c r="T4828" s="58"/>
      <c r="U4828" s="58"/>
      <c r="V4828" s="53">
        <f t="shared" si="1669"/>
        <v>0</v>
      </c>
      <c r="W4828" s="75"/>
      <c r="X4828" s="76"/>
    </row>
    <row r="4829" spans="1:24" s="77" customFormat="1" ht="31.5" x14ac:dyDescent="0.25">
      <c r="A4829" s="72" t="s">
        <v>308</v>
      </c>
      <c r="B4829" s="44" t="s">
        <v>334</v>
      </c>
      <c r="C4829" s="79" t="s">
        <v>267</v>
      </c>
      <c r="D4829" s="43" t="s">
        <v>268</v>
      </c>
      <c r="E4829" s="53"/>
      <c r="F4829" s="53">
        <f t="shared" si="1675"/>
        <v>0</v>
      </c>
      <c r="G4829" s="53"/>
      <c r="H4829" s="53"/>
      <c r="I4829" s="54"/>
      <c r="J4829" s="50"/>
      <c r="K4829" s="54"/>
      <c r="L4829" s="55"/>
      <c r="M4829" s="75"/>
      <c r="N4829" s="75"/>
      <c r="O4829" s="74"/>
      <c r="P4829" s="74"/>
      <c r="Q4829" s="57">
        <f t="shared" si="1667"/>
        <v>0</v>
      </c>
      <c r="R4829" s="74"/>
      <c r="S4829" s="53">
        <f t="shared" si="1668"/>
        <v>0</v>
      </c>
      <c r="T4829" s="58"/>
      <c r="U4829" s="58"/>
      <c r="V4829" s="53">
        <f t="shared" si="1669"/>
        <v>0</v>
      </c>
      <c r="W4829" s="75"/>
      <c r="X4829" s="76"/>
    </row>
    <row r="4830" spans="1:24" s="77" customFormat="1" ht="15.75" x14ac:dyDescent="0.25">
      <c r="A4830" s="72" t="s">
        <v>308</v>
      </c>
      <c r="B4830" s="44" t="s">
        <v>334</v>
      </c>
      <c r="C4830" s="79" t="s">
        <v>269</v>
      </c>
      <c r="D4830" s="43" t="s">
        <v>270</v>
      </c>
      <c r="E4830" s="53"/>
      <c r="F4830" s="53">
        <f t="shared" si="1675"/>
        <v>0</v>
      </c>
      <c r="G4830" s="53"/>
      <c r="H4830" s="53"/>
      <c r="I4830" s="54"/>
      <c r="J4830" s="50"/>
      <c r="K4830" s="54"/>
      <c r="L4830" s="55"/>
      <c r="M4830" s="75"/>
      <c r="N4830" s="75"/>
      <c r="O4830" s="74"/>
      <c r="P4830" s="74"/>
      <c r="Q4830" s="57">
        <f t="shared" si="1667"/>
        <v>0</v>
      </c>
      <c r="R4830" s="74"/>
      <c r="S4830" s="53">
        <f t="shared" si="1668"/>
        <v>0</v>
      </c>
      <c r="T4830" s="58"/>
      <c r="U4830" s="58"/>
      <c r="V4830" s="53">
        <f t="shared" si="1669"/>
        <v>0</v>
      </c>
      <c r="W4830" s="75"/>
      <c r="X4830" s="76"/>
    </row>
    <row r="4831" spans="1:24" s="77" customFormat="1" ht="31.5" x14ac:dyDescent="0.25">
      <c r="A4831" s="72" t="s">
        <v>308</v>
      </c>
      <c r="B4831" s="44" t="s">
        <v>334</v>
      </c>
      <c r="C4831" s="79" t="s">
        <v>271</v>
      </c>
      <c r="D4831" s="43" t="s">
        <v>272</v>
      </c>
      <c r="E4831" s="53"/>
      <c r="F4831" s="53">
        <f t="shared" si="1675"/>
        <v>0</v>
      </c>
      <c r="G4831" s="53"/>
      <c r="H4831" s="53"/>
      <c r="I4831" s="54"/>
      <c r="J4831" s="50"/>
      <c r="K4831" s="54"/>
      <c r="L4831" s="55"/>
      <c r="M4831" s="75"/>
      <c r="N4831" s="75"/>
      <c r="O4831" s="74"/>
      <c r="P4831" s="74"/>
      <c r="Q4831" s="57">
        <f t="shared" si="1667"/>
        <v>0</v>
      </c>
      <c r="R4831" s="74"/>
      <c r="S4831" s="53">
        <f t="shared" si="1668"/>
        <v>0</v>
      </c>
      <c r="T4831" s="58"/>
      <c r="U4831" s="58"/>
      <c r="V4831" s="53">
        <f t="shared" si="1669"/>
        <v>0</v>
      </c>
      <c r="W4831" s="75"/>
      <c r="X4831" s="76"/>
    </row>
    <row r="4832" spans="1:24" s="77" customFormat="1" ht="15.75" x14ac:dyDescent="0.25">
      <c r="A4832" s="72" t="s">
        <v>308</v>
      </c>
      <c r="B4832" s="44" t="s">
        <v>334</v>
      </c>
      <c r="C4832" s="79" t="s">
        <v>273</v>
      </c>
      <c r="D4832" s="43" t="s">
        <v>274</v>
      </c>
      <c r="E4832" s="53"/>
      <c r="F4832" s="53">
        <f t="shared" si="1675"/>
        <v>0</v>
      </c>
      <c r="G4832" s="53"/>
      <c r="H4832" s="53"/>
      <c r="I4832" s="54"/>
      <c r="J4832" s="50"/>
      <c r="K4832" s="54"/>
      <c r="L4832" s="55"/>
      <c r="M4832" s="75"/>
      <c r="N4832" s="75"/>
      <c r="O4832" s="74"/>
      <c r="P4832" s="74"/>
      <c r="Q4832" s="57">
        <f t="shared" si="1667"/>
        <v>0</v>
      </c>
      <c r="R4832" s="74"/>
      <c r="S4832" s="53">
        <f t="shared" si="1668"/>
        <v>0</v>
      </c>
      <c r="T4832" s="58"/>
      <c r="U4832" s="58"/>
      <c r="V4832" s="53">
        <f t="shared" si="1669"/>
        <v>0</v>
      </c>
      <c r="W4832" s="75"/>
      <c r="X4832" s="76"/>
    </row>
    <row r="4833" spans="1:27" s="77" customFormat="1" ht="31.5" x14ac:dyDescent="0.25">
      <c r="A4833" s="72" t="s">
        <v>308</v>
      </c>
      <c r="B4833" s="44" t="s">
        <v>334</v>
      </c>
      <c r="C4833" s="79" t="s">
        <v>275</v>
      </c>
      <c r="D4833" s="43" t="s">
        <v>276</v>
      </c>
      <c r="E4833" s="74"/>
      <c r="F4833" s="74"/>
      <c r="G4833" s="74"/>
      <c r="H4833" s="74"/>
      <c r="I4833" s="54"/>
      <c r="J4833" s="50"/>
      <c r="K4833" s="54"/>
      <c r="L4833" s="55"/>
      <c r="M4833" s="75"/>
      <c r="N4833" s="75"/>
      <c r="O4833" s="74"/>
      <c r="P4833" s="74"/>
      <c r="Q4833" s="57">
        <f t="shared" si="1667"/>
        <v>0</v>
      </c>
      <c r="R4833" s="74"/>
      <c r="S4833" s="53">
        <f t="shared" si="1668"/>
        <v>0</v>
      </c>
      <c r="T4833" s="53"/>
      <c r="U4833" s="53"/>
      <c r="V4833" s="53">
        <f t="shared" si="1669"/>
        <v>0</v>
      </c>
      <c r="W4833" s="75"/>
      <c r="X4833" s="76"/>
    </row>
    <row r="4834" spans="1:27" s="77" customFormat="1" ht="15.75" x14ac:dyDescent="0.25">
      <c r="A4834" s="72" t="s">
        <v>308</v>
      </c>
      <c r="B4834" s="44" t="s">
        <v>334</v>
      </c>
      <c r="C4834" s="37" t="s">
        <v>352</v>
      </c>
      <c r="D4834" s="43" t="s">
        <v>350</v>
      </c>
      <c r="E4834" s="74"/>
      <c r="F4834" s="74"/>
      <c r="G4834" s="74"/>
      <c r="H4834" s="74"/>
      <c r="I4834" s="54"/>
      <c r="J4834" s="50"/>
      <c r="K4834" s="54"/>
      <c r="L4834" s="55"/>
      <c r="M4834" s="75"/>
      <c r="N4834" s="75"/>
      <c r="O4834" s="74"/>
      <c r="P4834" s="74"/>
      <c r="Q4834" s="57"/>
      <c r="R4834" s="74"/>
      <c r="S4834" s="53"/>
      <c r="T4834" s="53"/>
      <c r="U4834" s="53"/>
      <c r="V4834" s="53"/>
      <c r="W4834" s="75"/>
      <c r="X4834" s="76"/>
    </row>
    <row r="4835" spans="1:27" s="77" customFormat="1" ht="15.75" x14ac:dyDescent="0.25">
      <c r="A4835" s="72" t="s">
        <v>308</v>
      </c>
      <c r="B4835" s="44" t="s">
        <v>334</v>
      </c>
      <c r="C4835" s="37" t="s">
        <v>353</v>
      </c>
      <c r="D4835" s="38" t="s">
        <v>354</v>
      </c>
      <c r="E4835" s="53"/>
      <c r="F4835" s="99">
        <f>E4835/12*1</f>
        <v>0</v>
      </c>
      <c r="G4835" s="74"/>
      <c r="H4835" s="74"/>
      <c r="I4835" s="54"/>
      <c r="J4835" s="50"/>
      <c r="K4835" s="54"/>
      <c r="L4835" s="55"/>
      <c r="M4835" s="75"/>
      <c r="N4835" s="75"/>
      <c r="O4835" s="74"/>
      <c r="P4835" s="74"/>
      <c r="Q4835" s="57">
        <f>O4835-P4835</f>
        <v>0</v>
      </c>
      <c r="R4835" s="74"/>
      <c r="S4835" s="53">
        <f>ROUND(R4835/12*3,0)</f>
        <v>0</v>
      </c>
      <c r="T4835" s="53"/>
      <c r="U4835" s="53"/>
      <c r="V4835" s="53">
        <f>T4835-U4835</f>
        <v>0</v>
      </c>
      <c r="W4835" s="75"/>
      <c r="X4835" s="76"/>
    </row>
    <row r="4836" spans="1:27" s="77" customFormat="1" ht="15.75" x14ac:dyDescent="0.25">
      <c r="A4836" s="72" t="s">
        <v>308</v>
      </c>
      <c r="B4836" s="44" t="s">
        <v>334</v>
      </c>
      <c r="C4836" s="37" t="s">
        <v>359</v>
      </c>
      <c r="D4836" s="43" t="s">
        <v>318</v>
      </c>
      <c r="E4836" s="53"/>
      <c r="F4836" s="99">
        <f>E4836/12*1</f>
        <v>0</v>
      </c>
      <c r="G4836" s="74"/>
      <c r="H4836" s="74"/>
      <c r="I4836" s="54"/>
      <c r="J4836" s="50"/>
      <c r="K4836" s="54"/>
      <c r="L4836" s="55"/>
      <c r="M4836" s="75"/>
      <c r="N4836" s="75"/>
      <c r="O4836" s="74"/>
      <c r="P4836" s="74"/>
      <c r="Q4836" s="57"/>
      <c r="R4836" s="74"/>
      <c r="S4836" s="53"/>
      <c r="T4836" s="53"/>
      <c r="U4836" s="53"/>
      <c r="V4836" s="53"/>
      <c r="W4836" s="75"/>
      <c r="X4836" s="76"/>
    </row>
    <row r="4837" spans="1:27" s="77" customFormat="1" ht="15.75" x14ac:dyDescent="0.25">
      <c r="A4837" s="72" t="s">
        <v>308</v>
      </c>
      <c r="B4837" s="44" t="s">
        <v>334</v>
      </c>
      <c r="C4837" s="37" t="s">
        <v>379</v>
      </c>
      <c r="D4837" s="39" t="s">
        <v>360</v>
      </c>
      <c r="E4837" s="53"/>
      <c r="F4837" s="99">
        <f>E4837/12*1</f>
        <v>0</v>
      </c>
      <c r="G4837" s="74"/>
      <c r="H4837" s="74"/>
      <c r="I4837" s="54"/>
      <c r="J4837" s="50"/>
      <c r="K4837" s="54"/>
      <c r="L4837" s="55"/>
      <c r="M4837" s="75"/>
      <c r="N4837" s="75"/>
      <c r="O4837" s="74"/>
      <c r="P4837" s="74"/>
      <c r="Q4837" s="57"/>
      <c r="R4837" s="74"/>
      <c r="S4837" s="53"/>
      <c r="T4837" s="53"/>
      <c r="U4837" s="53"/>
      <c r="V4837" s="53"/>
      <c r="W4837" s="75"/>
      <c r="X4837" s="76"/>
    </row>
    <row r="4838" spans="1:27" s="77" customFormat="1" ht="15.75" x14ac:dyDescent="0.25">
      <c r="A4838" s="72" t="s">
        <v>308</v>
      </c>
      <c r="B4838" s="44" t="s">
        <v>334</v>
      </c>
      <c r="C4838" s="98" t="s">
        <v>386</v>
      </c>
      <c r="D4838" s="117" t="s">
        <v>387</v>
      </c>
      <c r="E4838" s="53">
        <v>36796</v>
      </c>
      <c r="F4838" s="53">
        <v>36796</v>
      </c>
      <c r="G4838" s="53">
        <v>36796</v>
      </c>
      <c r="H4838" s="53">
        <v>36796</v>
      </c>
      <c r="I4838" s="119">
        <f>G4838-F4838</f>
        <v>0</v>
      </c>
      <c r="J4838" s="55">
        <f>ROUND(I4838/F4838*100,2)</f>
        <v>0</v>
      </c>
      <c r="K4838" s="54">
        <f>G4838-F4838</f>
        <v>0</v>
      </c>
      <c r="L4838" s="55">
        <f>ROUND(K4838*100/-F4838,2)</f>
        <v>0</v>
      </c>
      <c r="M4838" s="75"/>
      <c r="N4838" s="75"/>
      <c r="O4838" s="74"/>
      <c r="P4838" s="74"/>
      <c r="Q4838" s="57"/>
      <c r="R4838" s="74"/>
      <c r="S4838" s="53"/>
      <c r="T4838" s="53"/>
      <c r="U4838" s="53"/>
      <c r="V4838" s="53"/>
      <c r="W4838" s="75"/>
      <c r="X4838" s="76"/>
    </row>
    <row r="4839" spans="1:27" s="35" customFormat="1" ht="15.75" x14ac:dyDescent="0.25">
      <c r="A4839" s="100" t="s">
        <v>416</v>
      </c>
      <c r="B4839" s="100" t="s">
        <v>335</v>
      </c>
      <c r="C4839" s="108" t="s">
        <v>102</v>
      </c>
      <c r="D4839" s="102" t="s">
        <v>21</v>
      </c>
      <c r="E4839" s="109">
        <f>E4840+E4879</f>
        <v>1960034</v>
      </c>
      <c r="F4839" s="109">
        <f>F4840+F4879</f>
        <v>1147435.58</v>
      </c>
      <c r="G4839" s="109">
        <f>G4840+G4879</f>
        <v>1229507.78</v>
      </c>
      <c r="H4839" s="109">
        <f>H4840+H4879</f>
        <v>1131729</v>
      </c>
      <c r="I4839" s="103">
        <f>I4840+I4879</f>
        <v>135729.16999999998</v>
      </c>
      <c r="J4839" s="104">
        <f>ROUND(I4839/F4839*100,2)</f>
        <v>11.83</v>
      </c>
      <c r="K4839" s="103">
        <f>K4840+K4879</f>
        <v>-53731.25</v>
      </c>
      <c r="L4839" s="106">
        <f>ROUND(K4839*100/-F4839,2)</f>
        <v>4.68</v>
      </c>
      <c r="M4839" s="109">
        <f t="shared" ref="M4839:V4839" si="1676">M4840+M4879</f>
        <v>27833</v>
      </c>
      <c r="N4839" s="109">
        <f t="shared" si="1676"/>
        <v>16235.92</v>
      </c>
      <c r="O4839" s="109">
        <f t="shared" si="1676"/>
        <v>15337</v>
      </c>
      <c r="P4839" s="109">
        <f t="shared" si="1676"/>
        <v>14308</v>
      </c>
      <c r="Q4839" s="103">
        <f t="shared" si="1676"/>
        <v>1029</v>
      </c>
      <c r="R4839" s="109">
        <f t="shared" si="1676"/>
        <v>1373</v>
      </c>
      <c r="S4839" s="103">
        <f t="shared" si="1676"/>
        <v>801</v>
      </c>
      <c r="T4839" s="103">
        <f t="shared" si="1676"/>
        <v>892</v>
      </c>
      <c r="U4839" s="103">
        <f t="shared" si="1676"/>
        <v>822</v>
      </c>
      <c r="V4839" s="103">
        <f t="shared" si="1676"/>
        <v>70</v>
      </c>
      <c r="W4839" s="107">
        <v>37651</v>
      </c>
      <c r="X4839" s="80"/>
    </row>
    <row r="4840" spans="1:27" s="35" customFormat="1" ht="15.75" x14ac:dyDescent="0.25">
      <c r="A4840" s="72" t="s">
        <v>416</v>
      </c>
      <c r="B4840" s="21">
        <v>1</v>
      </c>
      <c r="C4840" s="73" t="s">
        <v>102</v>
      </c>
      <c r="D4840" s="27" t="s">
        <v>22</v>
      </c>
      <c r="E4840" s="52">
        <f>E4841+E4847+E4861</f>
        <v>933141</v>
      </c>
      <c r="F4840" s="52">
        <f>F4841+F4847+F4861</f>
        <v>544207</v>
      </c>
      <c r="G4840" s="52">
        <f>G4841+G4847+G4861</f>
        <v>623484.53</v>
      </c>
      <c r="H4840" s="52">
        <f>H4841+H4847+H4861</f>
        <v>544230</v>
      </c>
      <c r="I4840" s="52">
        <f>I4841+I4847+I4861</f>
        <v>79277.53</v>
      </c>
      <c r="J4840" s="50">
        <f>ROUND(I4840/F4840*100,2)</f>
        <v>14.57</v>
      </c>
      <c r="K4840" s="52">
        <f>K4841+K4847+K4861</f>
        <v>0</v>
      </c>
      <c r="L4840" s="52" t="e">
        <f>L4841+L4847+L4861</f>
        <v>#DIV/0!</v>
      </c>
      <c r="M4840" s="49">
        <v>77</v>
      </c>
      <c r="N4840" s="49">
        <f>ROUND(M4840/12*7,2)</f>
        <v>44.92</v>
      </c>
      <c r="O4840" s="52">
        <f t="shared" ref="O4840:V4840" si="1677">O4841+O4847+O4861</f>
        <v>2234</v>
      </c>
      <c r="P4840" s="52">
        <f t="shared" si="1677"/>
        <v>2234</v>
      </c>
      <c r="Q4840" s="52">
        <f t="shared" si="1677"/>
        <v>0</v>
      </c>
      <c r="R4840" s="52">
        <f t="shared" si="1677"/>
        <v>33</v>
      </c>
      <c r="S4840" s="52">
        <f t="shared" si="1677"/>
        <v>19</v>
      </c>
      <c r="T4840" s="59">
        <f t="shared" si="1677"/>
        <v>113</v>
      </c>
      <c r="U4840" s="59">
        <f t="shared" si="1677"/>
        <v>113</v>
      </c>
      <c r="V4840" s="59">
        <f t="shared" si="1677"/>
        <v>0</v>
      </c>
      <c r="W4840" s="75"/>
      <c r="X4840" s="82"/>
    </row>
    <row r="4841" spans="1:27" s="35" customFormat="1" ht="15.75" x14ac:dyDescent="0.25">
      <c r="A4841" s="72" t="s">
        <v>416</v>
      </c>
      <c r="B4841" s="33" t="s">
        <v>329</v>
      </c>
      <c r="C4841" s="73" t="s">
        <v>102</v>
      </c>
      <c r="D4841" s="32" t="s">
        <v>23</v>
      </c>
      <c r="E4841" s="83">
        <f t="shared" ref="E4841:L4841" si="1678">SUM(E4842:E4846)</f>
        <v>933085</v>
      </c>
      <c r="F4841" s="83">
        <f t="shared" si="1678"/>
        <v>544174</v>
      </c>
      <c r="G4841" s="83">
        <f t="shared" si="1678"/>
        <v>623336</v>
      </c>
      <c r="H4841" s="83">
        <f t="shared" si="1678"/>
        <v>544174</v>
      </c>
      <c r="I4841" s="49">
        <f t="shared" si="1678"/>
        <v>79162</v>
      </c>
      <c r="J4841" s="128">
        <f t="shared" si="1678"/>
        <v>491.45</v>
      </c>
      <c r="K4841" s="49">
        <f t="shared" si="1678"/>
        <v>0</v>
      </c>
      <c r="L4841" s="49">
        <f t="shared" si="1678"/>
        <v>0</v>
      </c>
      <c r="M4841" s="83"/>
      <c r="N4841" s="83"/>
      <c r="O4841" s="52">
        <f t="shared" ref="O4841:V4841" si="1679">SUM(O4842:O4846)</f>
        <v>2234</v>
      </c>
      <c r="P4841" s="52">
        <f t="shared" si="1679"/>
        <v>2234</v>
      </c>
      <c r="Q4841" s="52">
        <f t="shared" si="1679"/>
        <v>0</v>
      </c>
      <c r="R4841" s="52">
        <f t="shared" si="1679"/>
        <v>33</v>
      </c>
      <c r="S4841" s="52">
        <f t="shared" si="1679"/>
        <v>19</v>
      </c>
      <c r="T4841" s="52">
        <f t="shared" si="1679"/>
        <v>113</v>
      </c>
      <c r="U4841" s="49">
        <f t="shared" si="1679"/>
        <v>113</v>
      </c>
      <c r="V4841" s="49">
        <f t="shared" si="1679"/>
        <v>0</v>
      </c>
      <c r="W4841" s="83"/>
      <c r="X4841" s="82"/>
    </row>
    <row r="4842" spans="1:27" s="35" customFormat="1" ht="15.75" x14ac:dyDescent="0.25">
      <c r="A4842" s="72" t="s">
        <v>416</v>
      </c>
      <c r="B4842" s="33" t="s">
        <v>329</v>
      </c>
      <c r="C4842" s="73" t="s">
        <v>73</v>
      </c>
      <c r="D4842" s="34" t="s">
        <v>106</v>
      </c>
      <c r="E4842" s="53">
        <v>27822</v>
      </c>
      <c r="F4842" s="99">
        <f>2248*3+2341*4</f>
        <v>16108</v>
      </c>
      <c r="G4842" s="99">
        <v>95270</v>
      </c>
      <c r="H4842" s="99">
        <v>16108</v>
      </c>
      <c r="I4842" s="119">
        <f>G4842-F4842</f>
        <v>79162</v>
      </c>
      <c r="J4842" s="55">
        <f>ROUND(I4842/F4842*100,2)</f>
        <v>491.45</v>
      </c>
      <c r="K4842" s="54"/>
      <c r="L4842" s="55"/>
      <c r="M4842" s="74"/>
      <c r="N4842" s="74"/>
      <c r="O4842" s="74">
        <v>2234</v>
      </c>
      <c r="P4842" s="74">
        <v>2234</v>
      </c>
      <c r="Q4842" s="59">
        <f>O4842-P4842</f>
        <v>0</v>
      </c>
      <c r="R4842" s="74">
        <v>33</v>
      </c>
      <c r="S4842" s="53">
        <f>ROUND(R4842/12*7,0)</f>
        <v>19</v>
      </c>
      <c r="T4842" s="58">
        <v>113</v>
      </c>
      <c r="U4842" s="58">
        <v>113</v>
      </c>
      <c r="V4842" s="53">
        <f>T4842-U4842</f>
        <v>0</v>
      </c>
      <c r="W4842" s="74"/>
      <c r="X4842" s="76"/>
      <c r="Z4842" s="176"/>
      <c r="AA4842" s="176"/>
    </row>
    <row r="4843" spans="1:27" s="35" customFormat="1" ht="15.75" x14ac:dyDescent="0.25">
      <c r="A4843" s="72" t="s">
        <v>416</v>
      </c>
      <c r="B4843" s="33" t="s">
        <v>329</v>
      </c>
      <c r="C4843" s="73" t="s">
        <v>74</v>
      </c>
      <c r="D4843" s="116" t="s">
        <v>104</v>
      </c>
      <c r="E4843" s="53">
        <v>905263</v>
      </c>
      <c r="F4843" s="53">
        <f>75438*7</f>
        <v>528066</v>
      </c>
      <c r="G4843" s="99">
        <v>528066</v>
      </c>
      <c r="H4843" s="99">
        <v>528066</v>
      </c>
      <c r="I4843" s="119"/>
      <c r="J4843" s="55"/>
      <c r="K4843" s="54"/>
      <c r="L4843" s="55"/>
      <c r="M4843" s="75"/>
      <c r="N4843" s="75"/>
      <c r="O4843" s="74"/>
      <c r="P4843" s="74"/>
      <c r="Q4843" s="59">
        <f>O4843-P4843</f>
        <v>0</v>
      </c>
      <c r="R4843" s="74"/>
      <c r="S4843" s="53">
        <f>ROUND(R4843/12*3,0)</f>
        <v>0</v>
      </c>
      <c r="T4843" s="53"/>
      <c r="U4843" s="53"/>
      <c r="V4843" s="53">
        <f>T4843-U4843</f>
        <v>0</v>
      </c>
      <c r="W4843" s="75"/>
      <c r="X4843" s="76"/>
    </row>
    <row r="4844" spans="1:27" s="35" customFormat="1" ht="15.75" x14ac:dyDescent="0.25">
      <c r="A4844" s="72" t="s">
        <v>416</v>
      </c>
      <c r="B4844" s="33" t="s">
        <v>329</v>
      </c>
      <c r="C4844" s="73" t="s">
        <v>74</v>
      </c>
      <c r="D4844" s="116" t="s">
        <v>105</v>
      </c>
      <c r="E4844" s="53"/>
      <c r="F4844" s="53"/>
      <c r="G4844" s="53"/>
      <c r="H4844" s="53"/>
      <c r="I4844" s="119"/>
      <c r="J4844" s="50"/>
      <c r="K4844" s="119"/>
      <c r="L4844" s="55"/>
      <c r="M4844" s="75"/>
      <c r="N4844" s="75"/>
      <c r="O4844" s="74"/>
      <c r="P4844" s="74"/>
      <c r="Q4844" s="59">
        <f>O4844-P4844</f>
        <v>0</v>
      </c>
      <c r="R4844" s="74"/>
      <c r="S4844" s="53">
        <f>ROUND(R4844/12*3,0)</f>
        <v>0</v>
      </c>
      <c r="T4844" s="53"/>
      <c r="U4844" s="53"/>
      <c r="V4844" s="53">
        <f>T4844-U4844</f>
        <v>0</v>
      </c>
      <c r="W4844" s="75"/>
      <c r="X4844" s="76"/>
    </row>
    <row r="4845" spans="1:27" s="35" customFormat="1" ht="15.75" x14ac:dyDescent="0.25">
      <c r="A4845" s="72" t="s">
        <v>416</v>
      </c>
      <c r="B4845" s="33" t="s">
        <v>329</v>
      </c>
      <c r="C4845" s="73" t="s">
        <v>75</v>
      </c>
      <c r="D4845" s="34" t="s">
        <v>107</v>
      </c>
      <c r="E4845" s="74"/>
      <c r="F4845" s="53"/>
      <c r="G4845" s="74"/>
      <c r="H4845" s="74"/>
      <c r="I4845" s="119"/>
      <c r="J4845" s="50"/>
      <c r="K4845" s="119"/>
      <c r="L4845" s="55"/>
      <c r="M4845" s="75"/>
      <c r="N4845" s="75"/>
      <c r="O4845" s="74"/>
      <c r="P4845" s="74"/>
      <c r="Q4845" s="59">
        <f>O4845-P4845</f>
        <v>0</v>
      </c>
      <c r="R4845" s="74"/>
      <c r="S4845" s="53">
        <f>ROUND(R4845/12*3,0)</f>
        <v>0</v>
      </c>
      <c r="T4845" s="53"/>
      <c r="U4845" s="53"/>
      <c r="V4845" s="53">
        <f>T4845-U4845</f>
        <v>0</v>
      </c>
      <c r="W4845" s="75"/>
      <c r="X4845" s="76"/>
    </row>
    <row r="4846" spans="1:27" s="35" customFormat="1" ht="31.5" x14ac:dyDescent="0.25">
      <c r="A4846" s="72" t="s">
        <v>416</v>
      </c>
      <c r="B4846" s="33" t="s">
        <v>329</v>
      </c>
      <c r="C4846" s="73" t="s">
        <v>76</v>
      </c>
      <c r="D4846" s="34" t="s">
        <v>108</v>
      </c>
      <c r="E4846" s="74"/>
      <c r="F4846" s="53"/>
      <c r="G4846" s="74"/>
      <c r="H4846" s="74"/>
      <c r="I4846" s="119"/>
      <c r="J4846" s="50"/>
      <c r="K4846" s="119"/>
      <c r="L4846" s="55"/>
      <c r="M4846" s="75"/>
      <c r="N4846" s="75"/>
      <c r="O4846" s="74"/>
      <c r="P4846" s="74"/>
      <c r="Q4846" s="59">
        <f>O4846-P4846</f>
        <v>0</v>
      </c>
      <c r="R4846" s="74"/>
      <c r="S4846" s="53">
        <f>ROUND(R4846/12*3,0)</f>
        <v>0</v>
      </c>
      <c r="T4846" s="53"/>
      <c r="U4846" s="53"/>
      <c r="V4846" s="53">
        <f>T4846-U4846</f>
        <v>0</v>
      </c>
      <c r="W4846" s="75"/>
      <c r="X4846" s="76"/>
    </row>
    <row r="4847" spans="1:27" s="35" customFormat="1" ht="15.75" x14ac:dyDescent="0.25">
      <c r="A4847" s="72" t="s">
        <v>416</v>
      </c>
      <c r="B4847" s="22" t="s">
        <v>330</v>
      </c>
      <c r="C4847" s="36"/>
      <c r="D4847" s="32" t="s">
        <v>24</v>
      </c>
      <c r="E4847" s="61">
        <f t="shared" ref="E4847:L4847" si="1680">SUM(E4848:E4860)</f>
        <v>0</v>
      </c>
      <c r="F4847" s="61">
        <f t="shared" si="1680"/>
        <v>0</v>
      </c>
      <c r="G4847" s="61">
        <f t="shared" si="1680"/>
        <v>0</v>
      </c>
      <c r="H4847" s="61">
        <f t="shared" si="1680"/>
        <v>0</v>
      </c>
      <c r="I4847" s="61">
        <f t="shared" si="1680"/>
        <v>0</v>
      </c>
      <c r="J4847" s="120">
        <f t="shared" si="1680"/>
        <v>0</v>
      </c>
      <c r="K4847" s="61">
        <f t="shared" si="1680"/>
        <v>0</v>
      </c>
      <c r="L4847" s="61">
        <f t="shared" si="1680"/>
        <v>0</v>
      </c>
      <c r="M4847" s="61"/>
      <c r="N4847" s="61"/>
      <c r="O4847" s="61">
        <f t="shared" ref="O4847:V4847" si="1681">SUM(O4848:O4860)</f>
        <v>0</v>
      </c>
      <c r="P4847" s="61">
        <f t="shared" si="1681"/>
        <v>0</v>
      </c>
      <c r="Q4847" s="61">
        <f t="shared" si="1681"/>
        <v>0</v>
      </c>
      <c r="R4847" s="61">
        <f t="shared" si="1681"/>
        <v>0</v>
      </c>
      <c r="S4847" s="61">
        <f t="shared" si="1681"/>
        <v>0</v>
      </c>
      <c r="T4847" s="61">
        <f t="shared" si="1681"/>
        <v>0</v>
      </c>
      <c r="U4847" s="61">
        <f t="shared" si="1681"/>
        <v>0</v>
      </c>
      <c r="V4847" s="61">
        <f t="shared" si="1681"/>
        <v>0</v>
      </c>
      <c r="W4847" s="68"/>
      <c r="X4847" s="76"/>
    </row>
    <row r="4848" spans="1:27" s="35" customFormat="1" ht="15.75" x14ac:dyDescent="0.25">
      <c r="A4848" s="72" t="s">
        <v>416</v>
      </c>
      <c r="B4848" s="33" t="s">
        <v>330</v>
      </c>
      <c r="C4848" s="79" t="s">
        <v>25</v>
      </c>
      <c r="D4848" s="34" t="s">
        <v>54</v>
      </c>
      <c r="E4848" s="74"/>
      <c r="F4848" s="74"/>
      <c r="G4848" s="74"/>
      <c r="H4848" s="74"/>
      <c r="I4848" s="119"/>
      <c r="J4848" s="50"/>
      <c r="K4848" s="119"/>
      <c r="L4848" s="55"/>
      <c r="M4848" s="75"/>
      <c r="N4848" s="75"/>
      <c r="O4848" s="74"/>
      <c r="P4848" s="74"/>
      <c r="Q4848" s="59">
        <f t="shared" ref="Q4848:Q4860" si="1682">O4848-P4848</f>
        <v>0</v>
      </c>
      <c r="R4848" s="74"/>
      <c r="S4848" s="53">
        <f t="shared" ref="S4848:S4860" si="1683">ROUND(R4848/12*3,0)</f>
        <v>0</v>
      </c>
      <c r="T4848" s="53"/>
      <c r="U4848" s="53"/>
      <c r="V4848" s="53">
        <f t="shared" ref="V4848:V4860" si="1684">T4848-U4848</f>
        <v>0</v>
      </c>
      <c r="W4848" s="75"/>
      <c r="X4848" s="76"/>
    </row>
    <row r="4849" spans="1:28" s="35" customFormat="1" ht="15.75" x14ac:dyDescent="0.25">
      <c r="A4849" s="72" t="s">
        <v>416</v>
      </c>
      <c r="B4849" s="33" t="s">
        <v>330</v>
      </c>
      <c r="C4849" s="79" t="s">
        <v>26</v>
      </c>
      <c r="D4849" s="34" t="s">
        <v>27</v>
      </c>
      <c r="E4849" s="74"/>
      <c r="F4849" s="74"/>
      <c r="G4849" s="74"/>
      <c r="H4849" s="74"/>
      <c r="I4849" s="119"/>
      <c r="J4849" s="50"/>
      <c r="K4849" s="119"/>
      <c r="L4849" s="55"/>
      <c r="M4849" s="75"/>
      <c r="N4849" s="75"/>
      <c r="O4849" s="74"/>
      <c r="P4849" s="74"/>
      <c r="Q4849" s="59">
        <f t="shared" si="1682"/>
        <v>0</v>
      </c>
      <c r="R4849" s="74"/>
      <c r="S4849" s="53">
        <f t="shared" si="1683"/>
        <v>0</v>
      </c>
      <c r="T4849" s="53"/>
      <c r="U4849" s="53"/>
      <c r="V4849" s="53">
        <f t="shared" si="1684"/>
        <v>0</v>
      </c>
      <c r="W4849" s="75"/>
      <c r="X4849" s="76"/>
    </row>
    <row r="4850" spans="1:28" s="35" customFormat="1" ht="31.5" x14ac:dyDescent="0.25">
      <c r="A4850" s="72" t="s">
        <v>416</v>
      </c>
      <c r="B4850" s="33" t="s">
        <v>330</v>
      </c>
      <c r="C4850" s="79" t="s">
        <v>28</v>
      </c>
      <c r="D4850" s="34" t="s">
        <v>29</v>
      </c>
      <c r="E4850" s="74"/>
      <c r="F4850" s="74"/>
      <c r="G4850" s="74"/>
      <c r="H4850" s="74"/>
      <c r="I4850" s="119"/>
      <c r="J4850" s="50"/>
      <c r="K4850" s="119"/>
      <c r="L4850" s="55"/>
      <c r="M4850" s="75"/>
      <c r="N4850" s="75"/>
      <c r="O4850" s="74"/>
      <c r="P4850" s="74"/>
      <c r="Q4850" s="59">
        <f t="shared" si="1682"/>
        <v>0</v>
      </c>
      <c r="R4850" s="74"/>
      <c r="S4850" s="53">
        <f t="shared" si="1683"/>
        <v>0</v>
      </c>
      <c r="T4850" s="53"/>
      <c r="U4850" s="53"/>
      <c r="V4850" s="53">
        <f t="shared" si="1684"/>
        <v>0</v>
      </c>
      <c r="W4850" s="75"/>
      <c r="X4850" s="76"/>
    </row>
    <row r="4851" spans="1:28" s="35" customFormat="1" ht="15.75" x14ac:dyDescent="0.25">
      <c r="A4851" s="72" t="s">
        <v>416</v>
      </c>
      <c r="B4851" s="33" t="s">
        <v>330</v>
      </c>
      <c r="C4851" s="86" t="s">
        <v>56</v>
      </c>
      <c r="D4851" s="34" t="s">
        <v>53</v>
      </c>
      <c r="E4851" s="74"/>
      <c r="F4851" s="74"/>
      <c r="G4851" s="74"/>
      <c r="H4851" s="74"/>
      <c r="I4851" s="119"/>
      <c r="J4851" s="50"/>
      <c r="K4851" s="119"/>
      <c r="L4851" s="55"/>
      <c r="M4851" s="75"/>
      <c r="N4851" s="75"/>
      <c r="O4851" s="74"/>
      <c r="P4851" s="74"/>
      <c r="Q4851" s="59">
        <f t="shared" si="1682"/>
        <v>0</v>
      </c>
      <c r="R4851" s="74"/>
      <c r="S4851" s="53">
        <f t="shared" si="1683"/>
        <v>0</v>
      </c>
      <c r="T4851" s="53"/>
      <c r="U4851" s="53"/>
      <c r="V4851" s="53">
        <f t="shared" si="1684"/>
        <v>0</v>
      </c>
      <c r="W4851" s="75"/>
      <c r="X4851" s="76"/>
    </row>
    <row r="4852" spans="1:28" s="35" customFormat="1" ht="21.75" customHeight="1" x14ac:dyDescent="0.25">
      <c r="A4852" s="72" t="s">
        <v>416</v>
      </c>
      <c r="B4852" s="33" t="s">
        <v>330</v>
      </c>
      <c r="C4852" s="86" t="s">
        <v>57</v>
      </c>
      <c r="D4852" s="34" t="s">
        <v>68</v>
      </c>
      <c r="E4852" s="74"/>
      <c r="F4852" s="74"/>
      <c r="G4852" s="74"/>
      <c r="H4852" s="74"/>
      <c r="I4852" s="119"/>
      <c r="J4852" s="50"/>
      <c r="K4852" s="119"/>
      <c r="L4852" s="55"/>
      <c r="M4852" s="75"/>
      <c r="N4852" s="75"/>
      <c r="O4852" s="74"/>
      <c r="P4852" s="74"/>
      <c r="Q4852" s="59">
        <f t="shared" si="1682"/>
        <v>0</v>
      </c>
      <c r="R4852" s="74"/>
      <c r="S4852" s="53">
        <f t="shared" si="1683"/>
        <v>0</v>
      </c>
      <c r="T4852" s="53"/>
      <c r="U4852" s="53"/>
      <c r="V4852" s="53">
        <f t="shared" si="1684"/>
        <v>0</v>
      </c>
      <c r="W4852" s="75"/>
      <c r="X4852" s="76"/>
    </row>
    <row r="4853" spans="1:28" s="35" customFormat="1" ht="15.75" x14ac:dyDescent="0.25">
      <c r="A4853" s="72" t="s">
        <v>416</v>
      </c>
      <c r="B4853" s="33" t="s">
        <v>330</v>
      </c>
      <c r="C4853" s="79" t="s">
        <v>58</v>
      </c>
      <c r="D4853" s="34" t="s">
        <v>70</v>
      </c>
      <c r="E4853" s="74"/>
      <c r="F4853" s="74"/>
      <c r="G4853" s="74"/>
      <c r="H4853" s="74"/>
      <c r="I4853" s="119"/>
      <c r="J4853" s="50"/>
      <c r="K4853" s="119"/>
      <c r="L4853" s="55"/>
      <c r="M4853" s="75"/>
      <c r="N4853" s="75"/>
      <c r="O4853" s="74"/>
      <c r="P4853" s="74"/>
      <c r="Q4853" s="59">
        <f t="shared" si="1682"/>
        <v>0</v>
      </c>
      <c r="R4853" s="74"/>
      <c r="S4853" s="53">
        <f t="shared" si="1683"/>
        <v>0</v>
      </c>
      <c r="T4853" s="53"/>
      <c r="U4853" s="53"/>
      <c r="V4853" s="53">
        <f t="shared" si="1684"/>
        <v>0</v>
      </c>
      <c r="W4853" s="75"/>
      <c r="X4853" s="76"/>
    </row>
    <row r="4854" spans="1:28" s="35" customFormat="1" ht="31.5" x14ac:dyDescent="0.25">
      <c r="A4854" s="72" t="s">
        <v>416</v>
      </c>
      <c r="B4854" s="33" t="s">
        <v>330</v>
      </c>
      <c r="C4854" s="86" t="s">
        <v>59</v>
      </c>
      <c r="D4854" s="34" t="s">
        <v>69</v>
      </c>
      <c r="E4854" s="74"/>
      <c r="F4854" s="74"/>
      <c r="G4854" s="74"/>
      <c r="H4854" s="74"/>
      <c r="I4854" s="119"/>
      <c r="J4854" s="50"/>
      <c r="K4854" s="119"/>
      <c r="L4854" s="55"/>
      <c r="M4854" s="75"/>
      <c r="N4854" s="75"/>
      <c r="O4854" s="74"/>
      <c r="P4854" s="74"/>
      <c r="Q4854" s="59">
        <f t="shared" si="1682"/>
        <v>0</v>
      </c>
      <c r="R4854" s="74"/>
      <c r="S4854" s="53">
        <f t="shared" si="1683"/>
        <v>0</v>
      </c>
      <c r="T4854" s="53"/>
      <c r="U4854" s="53"/>
      <c r="V4854" s="53">
        <f t="shared" si="1684"/>
        <v>0</v>
      </c>
      <c r="W4854" s="75"/>
      <c r="X4854" s="76"/>
    </row>
    <row r="4855" spans="1:28" s="35" customFormat="1" ht="15.75" x14ac:dyDescent="0.25">
      <c r="A4855" s="72" t="s">
        <v>416</v>
      </c>
      <c r="B4855" s="33" t="s">
        <v>330</v>
      </c>
      <c r="C4855" s="79" t="s">
        <v>60</v>
      </c>
      <c r="D4855" s="34" t="s">
        <v>72</v>
      </c>
      <c r="E4855" s="74"/>
      <c r="F4855" s="74"/>
      <c r="G4855" s="74"/>
      <c r="H4855" s="74"/>
      <c r="I4855" s="119"/>
      <c r="J4855" s="50"/>
      <c r="K4855" s="119"/>
      <c r="L4855" s="55"/>
      <c r="M4855" s="75"/>
      <c r="N4855" s="75"/>
      <c r="O4855" s="74"/>
      <c r="P4855" s="74"/>
      <c r="Q4855" s="59">
        <f t="shared" si="1682"/>
        <v>0</v>
      </c>
      <c r="R4855" s="74"/>
      <c r="S4855" s="53">
        <f t="shared" si="1683"/>
        <v>0</v>
      </c>
      <c r="T4855" s="53"/>
      <c r="U4855" s="53"/>
      <c r="V4855" s="53">
        <f t="shared" si="1684"/>
        <v>0</v>
      </c>
      <c r="W4855" s="75"/>
      <c r="X4855" s="76"/>
    </row>
    <row r="4856" spans="1:28" s="35" customFormat="1" ht="15.75" x14ac:dyDescent="0.25">
      <c r="A4856" s="72" t="s">
        <v>416</v>
      </c>
      <c r="B4856" s="33" t="s">
        <v>330</v>
      </c>
      <c r="C4856" s="79" t="s">
        <v>61</v>
      </c>
      <c r="D4856" s="34" t="s">
        <v>67</v>
      </c>
      <c r="E4856" s="74"/>
      <c r="F4856" s="74"/>
      <c r="G4856" s="74"/>
      <c r="H4856" s="74"/>
      <c r="I4856" s="119"/>
      <c r="J4856" s="50"/>
      <c r="K4856" s="119"/>
      <c r="L4856" s="55"/>
      <c r="M4856" s="75"/>
      <c r="N4856" s="75"/>
      <c r="O4856" s="74"/>
      <c r="P4856" s="74"/>
      <c r="Q4856" s="59">
        <f t="shared" si="1682"/>
        <v>0</v>
      </c>
      <c r="R4856" s="74"/>
      <c r="S4856" s="53">
        <f t="shared" si="1683"/>
        <v>0</v>
      </c>
      <c r="T4856" s="53"/>
      <c r="U4856" s="53"/>
      <c r="V4856" s="53">
        <f t="shared" si="1684"/>
        <v>0</v>
      </c>
      <c r="W4856" s="75"/>
      <c r="X4856" s="76"/>
    </row>
    <row r="4857" spans="1:28" s="35" customFormat="1" ht="15.75" x14ac:dyDescent="0.25">
      <c r="A4857" s="72" t="s">
        <v>416</v>
      </c>
      <c r="B4857" s="33" t="s">
        <v>330</v>
      </c>
      <c r="C4857" s="79" t="s">
        <v>62</v>
      </c>
      <c r="D4857" s="34" t="s">
        <v>66</v>
      </c>
      <c r="E4857" s="74"/>
      <c r="F4857" s="74"/>
      <c r="G4857" s="74"/>
      <c r="H4857" s="74"/>
      <c r="I4857" s="119"/>
      <c r="J4857" s="50"/>
      <c r="K4857" s="119"/>
      <c r="L4857" s="55"/>
      <c r="M4857" s="75"/>
      <c r="N4857" s="75"/>
      <c r="O4857" s="74"/>
      <c r="P4857" s="74"/>
      <c r="Q4857" s="59">
        <f t="shared" si="1682"/>
        <v>0</v>
      </c>
      <c r="R4857" s="74"/>
      <c r="S4857" s="53">
        <f t="shared" si="1683"/>
        <v>0</v>
      </c>
      <c r="T4857" s="53"/>
      <c r="U4857" s="53"/>
      <c r="V4857" s="53">
        <f t="shared" si="1684"/>
        <v>0</v>
      </c>
      <c r="W4857" s="75"/>
      <c r="X4857" s="76"/>
    </row>
    <row r="4858" spans="1:28" s="35" customFormat="1" ht="15.75" x14ac:dyDescent="0.25">
      <c r="A4858" s="72" t="s">
        <v>416</v>
      </c>
      <c r="B4858" s="33" t="s">
        <v>330</v>
      </c>
      <c r="C4858" s="79" t="s">
        <v>63</v>
      </c>
      <c r="D4858" s="34" t="s">
        <v>52</v>
      </c>
      <c r="E4858" s="74"/>
      <c r="F4858" s="74"/>
      <c r="G4858" s="74"/>
      <c r="H4858" s="74"/>
      <c r="I4858" s="119"/>
      <c r="J4858" s="50"/>
      <c r="K4858" s="119"/>
      <c r="L4858" s="55"/>
      <c r="M4858" s="75"/>
      <c r="N4858" s="75"/>
      <c r="O4858" s="74"/>
      <c r="P4858" s="74"/>
      <c r="Q4858" s="59">
        <f t="shared" si="1682"/>
        <v>0</v>
      </c>
      <c r="R4858" s="74"/>
      <c r="S4858" s="53">
        <f t="shared" si="1683"/>
        <v>0</v>
      </c>
      <c r="T4858" s="53"/>
      <c r="U4858" s="53"/>
      <c r="V4858" s="53">
        <f t="shared" si="1684"/>
        <v>0</v>
      </c>
      <c r="W4858" s="75"/>
      <c r="X4858" s="76"/>
    </row>
    <row r="4859" spans="1:28" s="35" customFormat="1" ht="15.75" x14ac:dyDescent="0.25">
      <c r="A4859" s="72" t="s">
        <v>416</v>
      </c>
      <c r="B4859" s="33" t="s">
        <v>330</v>
      </c>
      <c r="C4859" s="79" t="s">
        <v>64</v>
      </c>
      <c r="D4859" s="34" t="s">
        <v>55</v>
      </c>
      <c r="E4859" s="74"/>
      <c r="F4859" s="74"/>
      <c r="G4859" s="74"/>
      <c r="H4859" s="74"/>
      <c r="I4859" s="119"/>
      <c r="J4859" s="50"/>
      <c r="K4859" s="119"/>
      <c r="L4859" s="55"/>
      <c r="M4859" s="75"/>
      <c r="N4859" s="75"/>
      <c r="O4859" s="74"/>
      <c r="P4859" s="74"/>
      <c r="Q4859" s="59">
        <f t="shared" si="1682"/>
        <v>0</v>
      </c>
      <c r="R4859" s="74"/>
      <c r="S4859" s="53">
        <f t="shared" si="1683"/>
        <v>0</v>
      </c>
      <c r="T4859" s="53"/>
      <c r="U4859" s="53"/>
      <c r="V4859" s="53">
        <f t="shared" si="1684"/>
        <v>0</v>
      </c>
      <c r="W4859" s="75"/>
      <c r="X4859" s="76"/>
    </row>
    <row r="4860" spans="1:28" s="35" customFormat="1" ht="15.75" x14ac:dyDescent="0.25">
      <c r="A4860" s="72" t="s">
        <v>416</v>
      </c>
      <c r="B4860" s="33" t="s">
        <v>330</v>
      </c>
      <c r="C4860" s="79" t="s">
        <v>65</v>
      </c>
      <c r="D4860" s="34" t="s">
        <v>71</v>
      </c>
      <c r="E4860" s="74"/>
      <c r="F4860" s="74"/>
      <c r="G4860" s="74"/>
      <c r="H4860" s="74"/>
      <c r="I4860" s="119"/>
      <c r="J4860" s="50"/>
      <c r="K4860" s="119"/>
      <c r="L4860" s="55"/>
      <c r="M4860" s="75"/>
      <c r="N4860" s="75"/>
      <c r="O4860" s="74"/>
      <c r="P4860" s="74"/>
      <c r="Q4860" s="59">
        <f t="shared" si="1682"/>
        <v>0</v>
      </c>
      <c r="R4860" s="74"/>
      <c r="S4860" s="53">
        <f t="shared" si="1683"/>
        <v>0</v>
      </c>
      <c r="T4860" s="53"/>
      <c r="U4860" s="53"/>
      <c r="V4860" s="53">
        <f t="shared" si="1684"/>
        <v>0</v>
      </c>
      <c r="W4860" s="75"/>
      <c r="X4860" s="76"/>
    </row>
    <row r="4861" spans="1:28" s="35" customFormat="1" ht="31.5" x14ac:dyDescent="0.25">
      <c r="A4861" s="72" t="s">
        <v>416</v>
      </c>
      <c r="B4861" s="22" t="s">
        <v>331</v>
      </c>
      <c r="C4861" s="73" t="s">
        <v>102</v>
      </c>
      <c r="D4861" s="32" t="s">
        <v>30</v>
      </c>
      <c r="E4861" s="61">
        <f>SUM(E4862:E4878)</f>
        <v>56</v>
      </c>
      <c r="F4861" s="61">
        <f>SUM(F4862:F4878)</f>
        <v>33</v>
      </c>
      <c r="G4861" s="61">
        <f>SUM(G4862:G4878)</f>
        <v>148.53</v>
      </c>
      <c r="H4861" s="61">
        <f>SUM(H4862:H4878)</f>
        <v>56</v>
      </c>
      <c r="I4861" s="61">
        <f>SUM(I4862:I4878)</f>
        <v>115.53</v>
      </c>
      <c r="J4861" s="50">
        <f>ROUND(I4861/F4861*100,2)</f>
        <v>350.09</v>
      </c>
      <c r="K4861" s="61">
        <f>SUM(K4862:K4878)</f>
        <v>0</v>
      </c>
      <c r="L4861" s="61" t="e">
        <f>SUM(L4862:L4878)</f>
        <v>#DIV/0!</v>
      </c>
      <c r="M4861" s="61"/>
      <c r="N4861" s="61"/>
      <c r="O4861" s="61">
        <f t="shared" ref="O4861:V4861" si="1685">SUM(O4862:O4876)</f>
        <v>0</v>
      </c>
      <c r="P4861" s="61">
        <f t="shared" si="1685"/>
        <v>0</v>
      </c>
      <c r="Q4861" s="61">
        <f t="shared" si="1685"/>
        <v>0</v>
      </c>
      <c r="R4861" s="61">
        <f t="shared" si="1685"/>
        <v>0</v>
      </c>
      <c r="S4861" s="61">
        <f t="shared" si="1685"/>
        <v>0</v>
      </c>
      <c r="T4861" s="61">
        <f t="shared" si="1685"/>
        <v>0</v>
      </c>
      <c r="U4861" s="61">
        <f t="shared" si="1685"/>
        <v>0</v>
      </c>
      <c r="V4861" s="61">
        <f t="shared" si="1685"/>
        <v>0</v>
      </c>
      <c r="W4861" s="61"/>
      <c r="X4861" s="76"/>
    </row>
    <row r="4862" spans="1:28" s="35" customFormat="1" ht="15.75" x14ac:dyDescent="0.25">
      <c r="A4862" s="72" t="s">
        <v>416</v>
      </c>
      <c r="B4862" s="33" t="s">
        <v>331</v>
      </c>
      <c r="C4862" s="73" t="s">
        <v>79</v>
      </c>
      <c r="D4862" s="43" t="s">
        <v>77</v>
      </c>
      <c r="E4862" s="74"/>
      <c r="F4862" s="74"/>
      <c r="G4862" s="74"/>
      <c r="H4862" s="74"/>
      <c r="I4862" s="119"/>
      <c r="J4862" s="50"/>
      <c r="K4862" s="119"/>
      <c r="L4862" s="55"/>
      <c r="M4862" s="75"/>
      <c r="N4862" s="75"/>
      <c r="O4862" s="74"/>
      <c r="P4862" s="74"/>
      <c r="Q4862" s="59">
        <f t="shared" ref="Q4862:Q4876" si="1686">O4862-P4862</f>
        <v>0</v>
      </c>
      <c r="R4862" s="74"/>
      <c r="S4862" s="53">
        <f>ROUND(R4862/12*3,0)</f>
        <v>0</v>
      </c>
      <c r="T4862" s="53"/>
      <c r="U4862" s="53"/>
      <c r="V4862" s="53">
        <f t="shared" ref="V4862:V4876" si="1687">T4862-U4862</f>
        <v>0</v>
      </c>
      <c r="W4862" s="75"/>
      <c r="X4862" s="76"/>
      <c r="Y4862" s="177"/>
      <c r="Z4862" s="177"/>
      <c r="AA4862" s="177"/>
      <c r="AB4862" s="177"/>
    </row>
    <row r="4863" spans="1:28" s="35" customFormat="1" ht="15.75" x14ac:dyDescent="0.25">
      <c r="A4863" s="72" t="s">
        <v>416</v>
      </c>
      <c r="B4863" s="33" t="s">
        <v>331</v>
      </c>
      <c r="C4863" s="73" t="s">
        <v>80</v>
      </c>
      <c r="D4863" s="43" t="s">
        <v>78</v>
      </c>
      <c r="E4863" s="74"/>
      <c r="F4863" s="74"/>
      <c r="G4863" s="74"/>
      <c r="H4863" s="74"/>
      <c r="I4863" s="119"/>
      <c r="J4863" s="50"/>
      <c r="K4863" s="119"/>
      <c r="L4863" s="55"/>
      <c r="M4863" s="75"/>
      <c r="N4863" s="75"/>
      <c r="O4863" s="74"/>
      <c r="P4863" s="74"/>
      <c r="Q4863" s="59">
        <f t="shared" si="1686"/>
        <v>0</v>
      </c>
      <c r="R4863" s="74"/>
      <c r="S4863" s="53">
        <f>ROUND(R4863/12*3,0)</f>
        <v>0</v>
      </c>
      <c r="T4863" s="53"/>
      <c r="U4863" s="53"/>
      <c r="V4863" s="53">
        <f t="shared" si="1687"/>
        <v>0</v>
      </c>
      <c r="W4863" s="75"/>
      <c r="X4863" s="76"/>
    </row>
    <row r="4864" spans="1:28" s="35" customFormat="1" ht="15.75" x14ac:dyDescent="0.25">
      <c r="A4864" s="72" t="s">
        <v>416</v>
      </c>
      <c r="B4864" s="33" t="s">
        <v>331</v>
      </c>
      <c r="C4864" s="73" t="s">
        <v>82</v>
      </c>
      <c r="D4864" s="34" t="s">
        <v>81</v>
      </c>
      <c r="E4864" s="74"/>
      <c r="F4864" s="74"/>
      <c r="G4864" s="74"/>
      <c r="H4864" s="74"/>
      <c r="I4864" s="119"/>
      <c r="J4864" s="50"/>
      <c r="K4864" s="119"/>
      <c r="L4864" s="55"/>
      <c r="M4864" s="75"/>
      <c r="N4864" s="75"/>
      <c r="O4864" s="74"/>
      <c r="P4864" s="74"/>
      <c r="Q4864" s="59">
        <f t="shared" si="1686"/>
        <v>0</v>
      </c>
      <c r="R4864" s="74"/>
      <c r="S4864" s="53">
        <f>ROUND(R4864/12*4,0)</f>
        <v>0</v>
      </c>
      <c r="T4864" s="53"/>
      <c r="U4864" s="53"/>
      <c r="V4864" s="53">
        <f t="shared" si="1687"/>
        <v>0</v>
      </c>
      <c r="W4864" s="75"/>
      <c r="X4864" s="76"/>
    </row>
    <row r="4865" spans="1:24" s="35" customFormat="1" ht="31.5" x14ac:dyDescent="0.25">
      <c r="A4865" s="72" t="s">
        <v>416</v>
      </c>
      <c r="B4865" s="33" t="s">
        <v>331</v>
      </c>
      <c r="C4865" s="73" t="s">
        <v>84</v>
      </c>
      <c r="D4865" s="43" t="s">
        <v>83</v>
      </c>
      <c r="E4865" s="74"/>
      <c r="F4865" s="74"/>
      <c r="G4865" s="74"/>
      <c r="H4865" s="74"/>
      <c r="I4865" s="119"/>
      <c r="J4865" s="50"/>
      <c r="K4865" s="119"/>
      <c r="L4865" s="55"/>
      <c r="M4865" s="75"/>
      <c r="N4865" s="75"/>
      <c r="O4865" s="74"/>
      <c r="P4865" s="74"/>
      <c r="Q4865" s="59">
        <f t="shared" si="1686"/>
        <v>0</v>
      </c>
      <c r="R4865" s="74"/>
      <c r="S4865" s="53">
        <f>ROUND(R4865/12*3,0)</f>
        <v>0</v>
      </c>
      <c r="T4865" s="53"/>
      <c r="U4865" s="53"/>
      <c r="V4865" s="53">
        <f t="shared" si="1687"/>
        <v>0</v>
      </c>
      <c r="W4865" s="75"/>
      <c r="X4865" s="76"/>
    </row>
    <row r="4866" spans="1:24" s="35" customFormat="1" ht="15.75" x14ac:dyDescent="0.25">
      <c r="A4866" s="72" t="s">
        <v>416</v>
      </c>
      <c r="B4866" s="33" t="s">
        <v>331</v>
      </c>
      <c r="C4866" s="73" t="s">
        <v>95</v>
      </c>
      <c r="D4866" s="43" t="s">
        <v>96</v>
      </c>
      <c r="E4866" s="74"/>
      <c r="F4866" s="74"/>
      <c r="G4866" s="74"/>
      <c r="H4866" s="74"/>
      <c r="I4866" s="119"/>
      <c r="J4866" s="50"/>
      <c r="K4866" s="119"/>
      <c r="L4866" s="55"/>
      <c r="M4866" s="75"/>
      <c r="N4866" s="75"/>
      <c r="O4866" s="74"/>
      <c r="P4866" s="74"/>
      <c r="Q4866" s="59">
        <f t="shared" si="1686"/>
        <v>0</v>
      </c>
      <c r="R4866" s="74"/>
      <c r="S4866" s="53">
        <f>ROUND(R4866/12*3,0)</f>
        <v>0</v>
      </c>
      <c r="T4866" s="53"/>
      <c r="U4866" s="53"/>
      <c r="V4866" s="53">
        <f t="shared" si="1687"/>
        <v>0</v>
      </c>
      <c r="W4866" s="75"/>
      <c r="X4866" s="76"/>
    </row>
    <row r="4867" spans="1:24" s="35" customFormat="1" ht="31.5" x14ac:dyDescent="0.25">
      <c r="A4867" s="72" t="s">
        <v>416</v>
      </c>
      <c r="B4867" s="33" t="s">
        <v>331</v>
      </c>
      <c r="C4867" s="73" t="s">
        <v>86</v>
      </c>
      <c r="D4867" s="43" t="s">
        <v>85</v>
      </c>
      <c r="E4867" s="53"/>
      <c r="F4867" s="53">
        <f>E4867</f>
        <v>0</v>
      </c>
      <c r="G4867" s="59"/>
      <c r="H4867" s="99"/>
      <c r="I4867" s="119"/>
      <c r="J4867" s="55"/>
      <c r="K4867" s="54"/>
      <c r="L4867" s="55"/>
      <c r="M4867" s="75"/>
      <c r="N4867" s="75"/>
      <c r="O4867" s="74"/>
      <c r="P4867" s="74"/>
      <c r="Q4867" s="59">
        <f t="shared" si="1686"/>
        <v>0</v>
      </c>
      <c r="R4867" s="74"/>
      <c r="S4867" s="53">
        <f>ROUND(R4867/12*2,0)</f>
        <v>0</v>
      </c>
      <c r="T4867" s="53"/>
      <c r="U4867" s="53"/>
      <c r="V4867" s="53">
        <f t="shared" si="1687"/>
        <v>0</v>
      </c>
      <c r="W4867" s="75"/>
      <c r="X4867" s="76"/>
    </row>
    <row r="4868" spans="1:24" s="35" customFormat="1" ht="31.5" x14ac:dyDescent="0.25">
      <c r="A4868" s="72" t="s">
        <v>416</v>
      </c>
      <c r="B4868" s="33" t="s">
        <v>331</v>
      </c>
      <c r="C4868" s="73" t="s">
        <v>102</v>
      </c>
      <c r="D4868" s="39" t="s">
        <v>351</v>
      </c>
      <c r="E4868" s="74"/>
      <c r="F4868" s="74"/>
      <c r="G4868" s="53"/>
      <c r="H4868" s="53"/>
      <c r="I4868" s="119"/>
      <c r="J4868" s="50"/>
      <c r="K4868" s="119"/>
      <c r="L4868" s="55"/>
      <c r="M4868" s="75"/>
      <c r="N4868" s="75"/>
      <c r="O4868" s="95"/>
      <c r="P4868" s="74"/>
      <c r="Q4868" s="59">
        <f t="shared" si="1686"/>
        <v>0</v>
      </c>
      <c r="R4868" s="74"/>
      <c r="S4868" s="53">
        <f>ROUND(R4868/12*10,0)</f>
        <v>0</v>
      </c>
      <c r="T4868" s="58"/>
      <c r="U4868" s="58"/>
      <c r="V4868" s="53">
        <f t="shared" si="1687"/>
        <v>0</v>
      </c>
      <c r="W4868" s="75"/>
      <c r="X4868" s="76"/>
    </row>
    <row r="4869" spans="1:24" s="35" customFormat="1" ht="15.75" x14ac:dyDescent="0.25">
      <c r="A4869" s="72" t="s">
        <v>416</v>
      </c>
      <c r="B4869" s="33" t="s">
        <v>331</v>
      </c>
      <c r="C4869" s="73" t="s">
        <v>89</v>
      </c>
      <c r="D4869" s="43" t="s">
        <v>88</v>
      </c>
      <c r="E4869" s="53"/>
      <c r="F4869" s="53">
        <f t="shared" ref="F4869:F4870" si="1688">ROUND(E4869/12*7,0)</f>
        <v>0</v>
      </c>
      <c r="G4869" s="59"/>
      <c r="H4869" s="99"/>
      <c r="I4869" s="119">
        <f t="shared" ref="I4869:I4870" si="1689">G4869-F4869</f>
        <v>0</v>
      </c>
      <c r="J4869" s="55" t="e">
        <f t="shared" ref="J4869:J4870" si="1690">ROUND(I4869/F4869*100,2)</f>
        <v>#DIV/0!</v>
      </c>
      <c r="K4869" s="54">
        <f t="shared" ref="K4869" si="1691">G4869-F4869</f>
        <v>0</v>
      </c>
      <c r="L4869" s="55" t="e">
        <f t="shared" ref="L4869" si="1692">ROUND(K4869*100/-F4869,2)</f>
        <v>#DIV/0!</v>
      </c>
      <c r="M4869" s="75"/>
      <c r="N4869" s="75"/>
      <c r="O4869" s="74"/>
      <c r="P4869" s="74"/>
      <c r="Q4869" s="59">
        <f t="shared" si="1686"/>
        <v>0</v>
      </c>
      <c r="R4869" s="74"/>
      <c r="S4869" s="53">
        <f t="shared" ref="S4869:S4876" si="1693">ROUND(R4869/12*3,0)</f>
        <v>0</v>
      </c>
      <c r="T4869" s="53"/>
      <c r="U4869" s="53"/>
      <c r="V4869" s="53">
        <f t="shared" si="1687"/>
        <v>0</v>
      </c>
      <c r="W4869" s="75"/>
      <c r="X4869" s="76"/>
    </row>
    <row r="4870" spans="1:24" s="35" customFormat="1" ht="15.75" x14ac:dyDescent="0.25">
      <c r="A4870" s="72" t="s">
        <v>416</v>
      </c>
      <c r="B4870" s="33" t="s">
        <v>331</v>
      </c>
      <c r="C4870" s="73" t="s">
        <v>91</v>
      </c>
      <c r="D4870" s="43" t="s">
        <v>90</v>
      </c>
      <c r="E4870" s="53">
        <v>56</v>
      </c>
      <c r="F4870" s="53">
        <f t="shared" si="1688"/>
        <v>33</v>
      </c>
      <c r="G4870" s="59">
        <v>148.53</v>
      </c>
      <c r="H4870" s="99">
        <v>56</v>
      </c>
      <c r="I4870" s="119">
        <f t="shared" si="1689"/>
        <v>115.53</v>
      </c>
      <c r="J4870" s="55">
        <f t="shared" si="1690"/>
        <v>350.09</v>
      </c>
      <c r="K4870" s="54"/>
      <c r="L4870" s="55"/>
      <c r="M4870" s="75"/>
      <c r="N4870" s="75"/>
      <c r="O4870" s="74"/>
      <c r="P4870" s="74"/>
      <c r="Q4870" s="59">
        <f t="shared" si="1686"/>
        <v>0</v>
      </c>
      <c r="R4870" s="74"/>
      <c r="S4870" s="53">
        <f t="shared" si="1693"/>
        <v>0</v>
      </c>
      <c r="T4870" s="53"/>
      <c r="U4870" s="53"/>
      <c r="V4870" s="53">
        <f t="shared" si="1687"/>
        <v>0</v>
      </c>
      <c r="W4870" s="75"/>
      <c r="X4870" s="76"/>
    </row>
    <row r="4871" spans="1:24" s="35" customFormat="1" ht="15.75" x14ac:dyDescent="0.25">
      <c r="A4871" s="72" t="s">
        <v>416</v>
      </c>
      <c r="B4871" s="33" t="s">
        <v>331</v>
      </c>
      <c r="C4871" s="73" t="s">
        <v>94</v>
      </c>
      <c r="D4871" s="43" t="s">
        <v>97</v>
      </c>
      <c r="E4871" s="74"/>
      <c r="F4871" s="74"/>
      <c r="G4871" s="74"/>
      <c r="H4871" s="74"/>
      <c r="I4871" s="119"/>
      <c r="J4871" s="50"/>
      <c r="K4871" s="119"/>
      <c r="L4871" s="55"/>
      <c r="M4871" s="75"/>
      <c r="N4871" s="75"/>
      <c r="O4871" s="74"/>
      <c r="P4871" s="74"/>
      <c r="Q4871" s="59">
        <f t="shared" si="1686"/>
        <v>0</v>
      </c>
      <c r="R4871" s="74"/>
      <c r="S4871" s="53">
        <f t="shared" si="1693"/>
        <v>0</v>
      </c>
      <c r="T4871" s="53"/>
      <c r="U4871" s="53"/>
      <c r="V4871" s="53">
        <f t="shared" si="1687"/>
        <v>0</v>
      </c>
      <c r="W4871" s="75"/>
      <c r="X4871" s="76"/>
    </row>
    <row r="4872" spans="1:24" s="35" customFormat="1" ht="15.75" x14ac:dyDescent="0.25">
      <c r="A4872" s="72" t="s">
        <v>416</v>
      </c>
      <c r="B4872" s="33" t="s">
        <v>331</v>
      </c>
      <c r="C4872" s="73" t="s">
        <v>93</v>
      </c>
      <c r="D4872" s="43" t="s">
        <v>92</v>
      </c>
      <c r="E4872" s="74"/>
      <c r="F4872" s="74"/>
      <c r="G4872" s="74"/>
      <c r="H4872" s="74"/>
      <c r="I4872" s="119"/>
      <c r="J4872" s="50"/>
      <c r="K4872" s="119"/>
      <c r="L4872" s="55"/>
      <c r="M4872" s="75"/>
      <c r="N4872" s="75"/>
      <c r="O4872" s="74"/>
      <c r="P4872" s="74"/>
      <c r="Q4872" s="59">
        <f t="shared" si="1686"/>
        <v>0</v>
      </c>
      <c r="R4872" s="74"/>
      <c r="S4872" s="53">
        <f t="shared" si="1693"/>
        <v>0</v>
      </c>
      <c r="T4872" s="53"/>
      <c r="U4872" s="53"/>
      <c r="V4872" s="53">
        <f t="shared" si="1687"/>
        <v>0</v>
      </c>
      <c r="W4872" s="75"/>
      <c r="X4872" s="76"/>
    </row>
    <row r="4873" spans="1:24" s="35" customFormat="1" ht="31.5" x14ac:dyDescent="0.25">
      <c r="A4873" s="72" t="s">
        <v>416</v>
      </c>
      <c r="B4873" s="33" t="s">
        <v>331</v>
      </c>
      <c r="C4873" s="73" t="s">
        <v>98</v>
      </c>
      <c r="D4873" s="34" t="s">
        <v>99</v>
      </c>
      <c r="E4873" s="74"/>
      <c r="F4873" s="74"/>
      <c r="G4873" s="74"/>
      <c r="H4873" s="74"/>
      <c r="I4873" s="119"/>
      <c r="J4873" s="50"/>
      <c r="K4873" s="119"/>
      <c r="L4873" s="55"/>
      <c r="M4873" s="75"/>
      <c r="N4873" s="75"/>
      <c r="O4873" s="74"/>
      <c r="P4873" s="74"/>
      <c r="Q4873" s="59">
        <f t="shared" si="1686"/>
        <v>0</v>
      </c>
      <c r="R4873" s="74"/>
      <c r="S4873" s="53">
        <f t="shared" si="1693"/>
        <v>0</v>
      </c>
      <c r="T4873" s="53"/>
      <c r="U4873" s="53"/>
      <c r="V4873" s="53">
        <f t="shared" si="1687"/>
        <v>0</v>
      </c>
      <c r="W4873" s="75"/>
      <c r="X4873" s="76"/>
    </row>
    <row r="4874" spans="1:24" s="35" customFormat="1" ht="15.75" x14ac:dyDescent="0.25">
      <c r="A4874" s="72" t="s">
        <v>416</v>
      </c>
      <c r="B4874" s="33" t="s">
        <v>331</v>
      </c>
      <c r="C4874" s="73" t="s">
        <v>100</v>
      </c>
      <c r="D4874" s="34" t="s">
        <v>101</v>
      </c>
      <c r="E4874" s="74"/>
      <c r="F4874" s="74"/>
      <c r="G4874" s="74"/>
      <c r="H4874" s="74"/>
      <c r="I4874" s="119"/>
      <c r="J4874" s="50"/>
      <c r="K4874" s="119"/>
      <c r="L4874" s="55"/>
      <c r="M4874" s="75"/>
      <c r="N4874" s="75"/>
      <c r="O4874" s="74"/>
      <c r="P4874" s="74"/>
      <c r="Q4874" s="59">
        <f t="shared" si="1686"/>
        <v>0</v>
      </c>
      <c r="R4874" s="74"/>
      <c r="S4874" s="53">
        <f t="shared" si="1693"/>
        <v>0</v>
      </c>
      <c r="T4874" s="53"/>
      <c r="U4874" s="53"/>
      <c r="V4874" s="53">
        <f t="shared" si="1687"/>
        <v>0</v>
      </c>
      <c r="W4874" s="75"/>
      <c r="X4874" s="76"/>
    </row>
    <row r="4875" spans="1:24" s="35" customFormat="1" ht="53.25" customHeight="1" x14ac:dyDescent="0.25">
      <c r="A4875" s="72" t="s">
        <v>416</v>
      </c>
      <c r="B4875" s="33" t="s">
        <v>331</v>
      </c>
      <c r="C4875" s="73" t="s">
        <v>102</v>
      </c>
      <c r="D4875" s="39" t="s">
        <v>87</v>
      </c>
      <c r="E4875" s="74"/>
      <c r="F4875" s="74"/>
      <c r="G4875" s="74"/>
      <c r="H4875" s="74"/>
      <c r="I4875" s="119"/>
      <c r="J4875" s="50"/>
      <c r="K4875" s="119"/>
      <c r="L4875" s="55"/>
      <c r="M4875" s="75"/>
      <c r="N4875" s="75"/>
      <c r="O4875" s="74"/>
      <c r="P4875" s="74"/>
      <c r="Q4875" s="59">
        <f t="shared" si="1686"/>
        <v>0</v>
      </c>
      <c r="R4875" s="74"/>
      <c r="S4875" s="53">
        <f t="shared" si="1693"/>
        <v>0</v>
      </c>
      <c r="T4875" s="53"/>
      <c r="U4875" s="53"/>
      <c r="V4875" s="53">
        <f t="shared" si="1687"/>
        <v>0</v>
      </c>
      <c r="W4875" s="75"/>
      <c r="X4875" s="76"/>
    </row>
    <row r="4876" spans="1:24" s="35" customFormat="1" ht="33" customHeight="1" x14ac:dyDescent="0.25">
      <c r="A4876" s="72" t="s">
        <v>416</v>
      </c>
      <c r="B4876" s="33" t="s">
        <v>331</v>
      </c>
      <c r="C4876" s="73" t="s">
        <v>102</v>
      </c>
      <c r="D4876" s="39" t="s">
        <v>103</v>
      </c>
      <c r="E4876" s="74"/>
      <c r="F4876" s="74"/>
      <c r="G4876" s="74"/>
      <c r="H4876" s="74"/>
      <c r="I4876" s="119"/>
      <c r="J4876" s="50"/>
      <c r="K4876" s="119"/>
      <c r="L4876" s="55"/>
      <c r="M4876" s="75"/>
      <c r="N4876" s="75"/>
      <c r="O4876" s="74"/>
      <c r="P4876" s="74"/>
      <c r="Q4876" s="59">
        <f t="shared" si="1686"/>
        <v>0</v>
      </c>
      <c r="R4876" s="74"/>
      <c r="S4876" s="53">
        <f t="shared" si="1693"/>
        <v>0</v>
      </c>
      <c r="T4876" s="53"/>
      <c r="U4876" s="53"/>
      <c r="V4876" s="53">
        <f t="shared" si="1687"/>
        <v>0</v>
      </c>
      <c r="W4876" s="75"/>
      <c r="X4876" s="76"/>
    </row>
    <row r="4877" spans="1:24" s="35" customFormat="1" ht="20.25" customHeight="1" x14ac:dyDescent="0.25">
      <c r="A4877" s="72" t="s">
        <v>416</v>
      </c>
      <c r="B4877" s="33" t="s">
        <v>331</v>
      </c>
      <c r="C4877" s="23" t="s">
        <v>361</v>
      </c>
      <c r="D4877" s="39" t="s">
        <v>362</v>
      </c>
      <c r="E4877" s="74"/>
      <c r="F4877" s="74"/>
      <c r="G4877" s="74"/>
      <c r="H4877" s="74"/>
      <c r="I4877" s="119"/>
      <c r="J4877" s="50"/>
      <c r="K4877" s="119"/>
      <c r="L4877" s="55"/>
      <c r="M4877" s="75"/>
      <c r="N4877" s="75"/>
      <c r="O4877" s="74"/>
      <c r="P4877" s="74"/>
      <c r="Q4877" s="59"/>
      <c r="R4877" s="74"/>
      <c r="S4877" s="53"/>
      <c r="T4877" s="53"/>
      <c r="U4877" s="53"/>
      <c r="V4877" s="53"/>
      <c r="W4877" s="75"/>
      <c r="X4877" s="76"/>
    </row>
    <row r="4878" spans="1:24" s="35" customFormat="1" ht="23.25" customHeight="1" x14ac:dyDescent="0.25">
      <c r="A4878" s="72" t="s">
        <v>416</v>
      </c>
      <c r="B4878" s="33" t="s">
        <v>331</v>
      </c>
      <c r="C4878" s="23" t="s">
        <v>364</v>
      </c>
      <c r="D4878" s="39" t="s">
        <v>363</v>
      </c>
      <c r="E4878" s="74"/>
      <c r="F4878" s="74"/>
      <c r="G4878" s="74"/>
      <c r="H4878" s="74"/>
      <c r="I4878" s="119"/>
      <c r="J4878" s="50"/>
      <c r="K4878" s="119"/>
      <c r="L4878" s="55"/>
      <c r="M4878" s="75"/>
      <c r="N4878" s="75"/>
      <c r="O4878" s="74"/>
      <c r="P4878" s="74"/>
      <c r="Q4878" s="59"/>
      <c r="R4878" s="74"/>
      <c r="S4878" s="53"/>
      <c r="T4878" s="53"/>
      <c r="U4878" s="53"/>
      <c r="V4878" s="53"/>
      <c r="W4878" s="75"/>
      <c r="X4878" s="76"/>
    </row>
    <row r="4879" spans="1:24" s="35" customFormat="1" ht="15.75" x14ac:dyDescent="0.25">
      <c r="A4879" s="72" t="s">
        <v>416</v>
      </c>
      <c r="B4879" s="21">
        <v>2</v>
      </c>
      <c r="C4879" s="73" t="s">
        <v>102</v>
      </c>
      <c r="D4879" s="40" t="s">
        <v>31</v>
      </c>
      <c r="E4879" s="68">
        <f>E4880+E4886+E4940</f>
        <v>1026893</v>
      </c>
      <c r="F4879" s="68">
        <f>F4880+F4886+F4940</f>
        <v>603228.58000000007</v>
      </c>
      <c r="G4879" s="68">
        <f>G4880+G4886+G4940</f>
        <v>606023.25</v>
      </c>
      <c r="H4879" s="68">
        <f>H4880+H4886+H4940</f>
        <v>587499</v>
      </c>
      <c r="I4879" s="64">
        <f>I4880+I4886+I4940</f>
        <v>56451.639999999985</v>
      </c>
      <c r="J4879" s="55">
        <f>ROUND(I4879/F4879*100,2)</f>
        <v>9.36</v>
      </c>
      <c r="K4879" s="64">
        <f>K4880+K4886+K4940</f>
        <v>-53731.25</v>
      </c>
      <c r="L4879" s="55">
        <f>ROUND(K4879*100/-F4879,2)</f>
        <v>8.91</v>
      </c>
      <c r="M4879" s="64">
        <v>27756</v>
      </c>
      <c r="N4879" s="49">
        <f>ROUND(M4879/12*7,2)</f>
        <v>16191</v>
      </c>
      <c r="O4879" s="68">
        <f t="shared" ref="O4879:V4879" si="1694">O4880+O4886+O4940</f>
        <v>13103</v>
      </c>
      <c r="P4879" s="68">
        <f t="shared" si="1694"/>
        <v>12074</v>
      </c>
      <c r="Q4879" s="64">
        <f t="shared" si="1694"/>
        <v>1029</v>
      </c>
      <c r="R4879" s="68">
        <f t="shared" si="1694"/>
        <v>1340</v>
      </c>
      <c r="S4879" s="64">
        <f t="shared" si="1694"/>
        <v>782</v>
      </c>
      <c r="T4879" s="64">
        <f t="shared" si="1694"/>
        <v>779</v>
      </c>
      <c r="U4879" s="64">
        <f t="shared" si="1694"/>
        <v>709</v>
      </c>
      <c r="V4879" s="53">
        <f t="shared" si="1694"/>
        <v>70</v>
      </c>
      <c r="W4879" s="74"/>
      <c r="X4879" s="76"/>
    </row>
    <row r="4880" spans="1:24" s="35" customFormat="1" ht="15.75" x14ac:dyDescent="0.25">
      <c r="A4880" s="72" t="s">
        <v>416</v>
      </c>
      <c r="B4880" s="22" t="s">
        <v>332</v>
      </c>
      <c r="C4880" s="73" t="s">
        <v>102</v>
      </c>
      <c r="D4880" s="32" t="s">
        <v>32</v>
      </c>
      <c r="E4880" s="64">
        <f>SUM(E4881:E4885)</f>
        <v>256301</v>
      </c>
      <c r="F4880" s="64">
        <f>SUM(F4881:F4885)</f>
        <v>149506</v>
      </c>
      <c r="G4880" s="64">
        <f>SUM(G4881:G4885)</f>
        <v>112975</v>
      </c>
      <c r="H4880" s="64">
        <f>SUM(H4881:H4885)</f>
        <v>149506</v>
      </c>
      <c r="I4880" s="64">
        <f>SUM(I4881:I4885)</f>
        <v>0</v>
      </c>
      <c r="J4880" s="50">
        <f>ROUND(I4880/F4880*100,2)</f>
        <v>0</v>
      </c>
      <c r="K4880" s="64">
        <f>SUM(K4881:K4885)</f>
        <v>-36531</v>
      </c>
      <c r="L4880" s="55">
        <f>ROUND(K4880*100/-F4880,2)</f>
        <v>24.43</v>
      </c>
      <c r="M4880" s="64"/>
      <c r="N4880" s="64"/>
      <c r="O4880" s="64">
        <f t="shared" ref="O4880:V4880" si="1695">SUM(O4881:O4885)</f>
        <v>1798</v>
      </c>
      <c r="P4880" s="64">
        <f t="shared" si="1695"/>
        <v>1798</v>
      </c>
      <c r="Q4880" s="64">
        <f t="shared" si="1695"/>
        <v>0</v>
      </c>
      <c r="R4880" s="64">
        <f t="shared" si="1695"/>
        <v>304</v>
      </c>
      <c r="S4880" s="64">
        <f t="shared" si="1695"/>
        <v>177</v>
      </c>
      <c r="T4880" s="64">
        <f t="shared" si="1695"/>
        <v>133</v>
      </c>
      <c r="U4880" s="64">
        <f t="shared" si="1695"/>
        <v>133</v>
      </c>
      <c r="V4880" s="64">
        <f t="shared" si="1695"/>
        <v>0</v>
      </c>
      <c r="W4880" s="64"/>
      <c r="X4880" s="76"/>
    </row>
    <row r="4881" spans="1:24" s="35" customFormat="1" ht="15.75" x14ac:dyDescent="0.25">
      <c r="A4881" s="72" t="s">
        <v>416</v>
      </c>
      <c r="B4881" s="33" t="s">
        <v>332</v>
      </c>
      <c r="C4881" s="73" t="s">
        <v>109</v>
      </c>
      <c r="D4881" s="34" t="s">
        <v>106</v>
      </c>
      <c r="E4881" s="53">
        <v>256301</v>
      </c>
      <c r="F4881" s="99">
        <f>21358*7</f>
        <v>149506</v>
      </c>
      <c r="G4881" s="99">
        <v>112975</v>
      </c>
      <c r="H4881" s="99">
        <v>149506</v>
      </c>
      <c r="I4881" s="119"/>
      <c r="J4881" s="55"/>
      <c r="K4881" s="54">
        <f>G4881-F4881</f>
        <v>-36531</v>
      </c>
      <c r="L4881" s="55">
        <f>ROUND(K4881*100/-F4881,2)</f>
        <v>24.43</v>
      </c>
      <c r="M4881" s="75"/>
      <c r="N4881" s="75"/>
      <c r="O4881" s="74">
        <v>1798</v>
      </c>
      <c r="P4881" s="74">
        <v>1798</v>
      </c>
      <c r="Q4881" s="59">
        <f>O4881-P4881</f>
        <v>0</v>
      </c>
      <c r="R4881" s="74">
        <v>304</v>
      </c>
      <c r="S4881" s="53">
        <f>ROUND(R4881/12*7,0)</f>
        <v>177</v>
      </c>
      <c r="T4881" s="58">
        <v>133</v>
      </c>
      <c r="U4881" s="58">
        <v>133</v>
      </c>
      <c r="V4881" s="53">
        <f>T4881-U4881</f>
        <v>0</v>
      </c>
      <c r="W4881" s="75"/>
      <c r="X4881" s="76"/>
    </row>
    <row r="4882" spans="1:24" s="35" customFormat="1" ht="31.5" x14ac:dyDescent="0.25">
      <c r="A4882" s="72" t="s">
        <v>416</v>
      </c>
      <c r="B4882" s="33" t="s">
        <v>332</v>
      </c>
      <c r="C4882" s="73" t="s">
        <v>110</v>
      </c>
      <c r="D4882" s="34" t="s">
        <v>114</v>
      </c>
      <c r="E4882" s="74"/>
      <c r="F4882" s="74"/>
      <c r="G4882" s="74"/>
      <c r="H4882" s="74"/>
      <c r="I4882" s="119"/>
      <c r="J4882" s="50"/>
      <c r="K4882" s="119"/>
      <c r="L4882" s="55"/>
      <c r="M4882" s="75"/>
      <c r="N4882" s="75"/>
      <c r="O4882" s="74"/>
      <c r="P4882" s="74"/>
      <c r="Q4882" s="59">
        <f>O4882-P4882</f>
        <v>0</v>
      </c>
      <c r="R4882" s="74"/>
      <c r="S4882" s="53">
        <f>ROUND(R4882/12*3,0)</f>
        <v>0</v>
      </c>
      <c r="T4882" s="53"/>
      <c r="U4882" s="53"/>
      <c r="V4882" s="53">
        <f>T4882-U4882</f>
        <v>0</v>
      </c>
      <c r="W4882" s="75"/>
      <c r="X4882" s="76"/>
    </row>
    <row r="4883" spans="1:24" s="35" customFormat="1" ht="15.75" x14ac:dyDescent="0.25">
      <c r="A4883" s="72" t="s">
        <v>416</v>
      </c>
      <c r="B4883" s="33" t="s">
        <v>332</v>
      </c>
      <c r="C4883" s="73" t="s">
        <v>111</v>
      </c>
      <c r="D4883" s="34" t="s">
        <v>115</v>
      </c>
      <c r="E4883" s="74"/>
      <c r="F4883" s="74"/>
      <c r="G4883" s="74"/>
      <c r="H4883" s="74"/>
      <c r="I4883" s="119"/>
      <c r="J4883" s="50"/>
      <c r="K4883" s="119"/>
      <c r="L4883" s="55"/>
      <c r="M4883" s="75"/>
      <c r="N4883" s="75"/>
      <c r="O4883" s="74"/>
      <c r="P4883" s="74"/>
      <c r="Q4883" s="59">
        <f>O4883-P4883</f>
        <v>0</v>
      </c>
      <c r="R4883" s="74"/>
      <c r="S4883" s="53">
        <f>ROUND(R4883/12*3,0)</f>
        <v>0</v>
      </c>
      <c r="T4883" s="53"/>
      <c r="U4883" s="53"/>
      <c r="V4883" s="53">
        <f>T4883-U4883</f>
        <v>0</v>
      </c>
      <c r="W4883" s="75"/>
      <c r="X4883" s="76"/>
    </row>
    <row r="4884" spans="1:24" s="35" customFormat="1" ht="31.5" x14ac:dyDescent="0.25">
      <c r="A4884" s="72" t="s">
        <v>416</v>
      </c>
      <c r="B4884" s="33" t="s">
        <v>332</v>
      </c>
      <c r="C4884" s="73" t="s">
        <v>113</v>
      </c>
      <c r="D4884" s="34" t="s">
        <v>116</v>
      </c>
      <c r="E4884" s="74"/>
      <c r="F4884" s="74"/>
      <c r="G4884" s="74"/>
      <c r="H4884" s="74"/>
      <c r="I4884" s="119"/>
      <c r="J4884" s="50"/>
      <c r="K4884" s="119"/>
      <c r="L4884" s="55"/>
      <c r="M4884" s="75"/>
      <c r="N4884" s="75"/>
      <c r="O4884" s="74"/>
      <c r="P4884" s="74"/>
      <c r="Q4884" s="59">
        <f>O4884-P4884</f>
        <v>0</v>
      </c>
      <c r="R4884" s="74"/>
      <c r="S4884" s="53">
        <f>ROUND(R4884/12*3,0)</f>
        <v>0</v>
      </c>
      <c r="T4884" s="53"/>
      <c r="U4884" s="53"/>
      <c r="V4884" s="53">
        <f>T4884-U4884</f>
        <v>0</v>
      </c>
      <c r="W4884" s="75"/>
      <c r="X4884" s="76"/>
    </row>
    <row r="4885" spans="1:24" s="35" customFormat="1" ht="15.75" x14ac:dyDescent="0.25">
      <c r="A4885" s="72" t="s">
        <v>416</v>
      </c>
      <c r="B4885" s="33" t="s">
        <v>332</v>
      </c>
      <c r="C4885" s="73" t="s">
        <v>112</v>
      </c>
      <c r="D4885" s="34" t="s">
        <v>117</v>
      </c>
      <c r="E4885" s="74"/>
      <c r="F4885" s="74"/>
      <c r="G4885" s="74"/>
      <c r="H4885" s="74"/>
      <c r="I4885" s="119"/>
      <c r="J4885" s="50"/>
      <c r="K4885" s="119"/>
      <c r="L4885" s="55"/>
      <c r="M4885" s="75"/>
      <c r="N4885" s="75"/>
      <c r="O4885" s="74"/>
      <c r="P4885" s="74"/>
      <c r="Q4885" s="59">
        <f>O4885-P4885</f>
        <v>0</v>
      </c>
      <c r="R4885" s="74"/>
      <c r="S4885" s="53">
        <f>ROUND(R4885/12*3,0)</f>
        <v>0</v>
      </c>
      <c r="T4885" s="53"/>
      <c r="U4885" s="53"/>
      <c r="V4885" s="53">
        <f>T4885-U4885</f>
        <v>0</v>
      </c>
      <c r="W4885" s="75"/>
      <c r="X4885" s="76"/>
    </row>
    <row r="4886" spans="1:24" s="35" customFormat="1" ht="15.75" x14ac:dyDescent="0.25">
      <c r="A4886" s="72" t="s">
        <v>416</v>
      </c>
      <c r="B4886" s="22" t="s">
        <v>333</v>
      </c>
      <c r="C4886" s="73" t="s">
        <v>102</v>
      </c>
      <c r="D4886" s="41" t="s">
        <v>33</v>
      </c>
      <c r="E4886" s="64">
        <f>SUM(E4887:E4939)</f>
        <v>754849</v>
      </c>
      <c r="F4886" s="64">
        <f>SUM(F4887:F4939)</f>
        <v>440328.58</v>
      </c>
      <c r="G4886" s="64">
        <f>SUM(G4887:G4939)</f>
        <v>476263</v>
      </c>
      <c r="H4886" s="64">
        <f>SUM(H4887:H4939)</f>
        <v>422317</v>
      </c>
      <c r="I4886" s="64">
        <f>SUM(I4887:I4939)</f>
        <v>53134.669999999984</v>
      </c>
      <c r="J4886" s="50">
        <f>ROUND(I4886/F4886*100,2)</f>
        <v>12.07</v>
      </c>
      <c r="K4886" s="64">
        <f>SUM(K4887:K4939)</f>
        <v>-17200.25</v>
      </c>
      <c r="L4886" s="55">
        <f>ROUND(K4886*100/-F4886,2)</f>
        <v>3.91</v>
      </c>
      <c r="M4886" s="64"/>
      <c r="N4886" s="64"/>
      <c r="O4886" s="64">
        <f t="shared" ref="O4886:V4886" si="1696">SUM(O4887:O4939)</f>
        <v>11305</v>
      </c>
      <c r="P4886" s="64">
        <f t="shared" si="1696"/>
        <v>10276</v>
      </c>
      <c r="Q4886" s="64">
        <f t="shared" si="1696"/>
        <v>1029</v>
      </c>
      <c r="R4886" s="64">
        <f t="shared" si="1696"/>
        <v>1036</v>
      </c>
      <c r="S4886" s="64">
        <f t="shared" si="1696"/>
        <v>605</v>
      </c>
      <c r="T4886" s="64">
        <f t="shared" si="1696"/>
        <v>646</v>
      </c>
      <c r="U4886" s="64">
        <f t="shared" si="1696"/>
        <v>576</v>
      </c>
      <c r="V4886" s="64">
        <f t="shared" si="1696"/>
        <v>70</v>
      </c>
      <c r="W4886" s="64"/>
      <c r="X4886" s="76"/>
    </row>
    <row r="4887" spans="1:24" s="35" customFormat="1" ht="31.5" x14ac:dyDescent="0.25">
      <c r="A4887" s="72" t="s">
        <v>416</v>
      </c>
      <c r="B4887" s="33" t="s">
        <v>333</v>
      </c>
      <c r="C4887" s="78" t="s">
        <v>139</v>
      </c>
      <c r="D4887" s="43" t="s">
        <v>119</v>
      </c>
      <c r="E4887" s="53">
        <v>697552</v>
      </c>
      <c r="F4887" s="53">
        <f t="shared" ref="F4887:F4888" si="1697">ROUND(E4887/12*7,2)</f>
        <v>406905.33</v>
      </c>
      <c r="G4887" s="99">
        <v>460040</v>
      </c>
      <c r="H4887" s="99">
        <v>406094</v>
      </c>
      <c r="I4887" s="119">
        <f t="shared" ref="I4887" si="1698">G4887-F4887</f>
        <v>53134.669999999984</v>
      </c>
      <c r="J4887" s="55">
        <f t="shared" ref="J4887" si="1699">ROUND(I4887/F4887*100,2)</f>
        <v>13.06</v>
      </c>
      <c r="K4887" s="54"/>
      <c r="L4887" s="55"/>
      <c r="M4887" s="75"/>
      <c r="N4887" s="75"/>
      <c r="O4887" s="74">
        <v>10668</v>
      </c>
      <c r="P4887" s="74">
        <v>9639</v>
      </c>
      <c r="Q4887" s="59">
        <f t="shared" ref="Q4887:Q4918" si="1700">O4887-P4887</f>
        <v>1029</v>
      </c>
      <c r="R4887" s="74">
        <v>931</v>
      </c>
      <c r="S4887" s="53">
        <f t="shared" ref="S4887:S4888" si="1701">ROUND(R4887/12*7,0)</f>
        <v>543</v>
      </c>
      <c r="T4887" s="58">
        <v>609</v>
      </c>
      <c r="U4887" s="58">
        <v>539</v>
      </c>
      <c r="V4887" s="53">
        <f t="shared" ref="V4887:V4918" si="1702">T4887-U4887</f>
        <v>70</v>
      </c>
      <c r="W4887" s="75"/>
      <c r="X4887" s="76"/>
    </row>
    <row r="4888" spans="1:24" s="35" customFormat="1" ht="47.25" x14ac:dyDescent="0.25">
      <c r="A4888" s="72" t="s">
        <v>416</v>
      </c>
      <c r="B4888" s="33" t="s">
        <v>333</v>
      </c>
      <c r="C4888" s="78" t="s">
        <v>140</v>
      </c>
      <c r="D4888" s="43" t="s">
        <v>120</v>
      </c>
      <c r="E4888" s="53">
        <v>28667</v>
      </c>
      <c r="F4888" s="53">
        <f t="shared" si="1697"/>
        <v>16722.419999999998</v>
      </c>
      <c r="G4888" s="99">
        <v>13302</v>
      </c>
      <c r="H4888" s="99">
        <v>13302</v>
      </c>
      <c r="I4888" s="119"/>
      <c r="J4888" s="55"/>
      <c r="K4888" s="54">
        <f t="shared" ref="K4888" si="1703">G4888-F4888</f>
        <v>-3420.4199999999983</v>
      </c>
      <c r="L4888" s="55">
        <f t="shared" ref="L4888" si="1704">ROUND(K4888*100/-F4888,2)</f>
        <v>20.45</v>
      </c>
      <c r="M4888" s="75"/>
      <c r="N4888" s="75"/>
      <c r="O4888" s="74">
        <v>532</v>
      </c>
      <c r="P4888" s="74">
        <v>532</v>
      </c>
      <c r="Q4888" s="59">
        <f t="shared" si="1700"/>
        <v>0</v>
      </c>
      <c r="R4888" s="74">
        <v>56</v>
      </c>
      <c r="S4888" s="53">
        <f t="shared" si="1701"/>
        <v>33</v>
      </c>
      <c r="T4888" s="58">
        <v>32</v>
      </c>
      <c r="U4888" s="58">
        <v>32</v>
      </c>
      <c r="V4888" s="53">
        <f t="shared" si="1702"/>
        <v>0</v>
      </c>
      <c r="W4888" s="75"/>
      <c r="X4888" s="76"/>
    </row>
    <row r="4889" spans="1:24" s="35" customFormat="1" ht="31.5" x14ac:dyDescent="0.25">
      <c r="A4889" s="72" t="s">
        <v>416</v>
      </c>
      <c r="B4889" s="33" t="s">
        <v>333</v>
      </c>
      <c r="C4889" s="78" t="s">
        <v>141</v>
      </c>
      <c r="D4889" s="43" t="s">
        <v>142</v>
      </c>
      <c r="E4889" s="74"/>
      <c r="F4889" s="74"/>
      <c r="G4889" s="74"/>
      <c r="H4889" s="74"/>
      <c r="I4889" s="119"/>
      <c r="J4889" s="50"/>
      <c r="K4889" s="119"/>
      <c r="L4889" s="55"/>
      <c r="M4889" s="75"/>
      <c r="N4889" s="75"/>
      <c r="O4889" s="74"/>
      <c r="P4889" s="74"/>
      <c r="Q4889" s="59">
        <f t="shared" si="1700"/>
        <v>0</v>
      </c>
      <c r="R4889" s="74"/>
      <c r="S4889" s="53">
        <f t="shared" ref="S4889:S4927" si="1705">ROUND(R4889/12*3,0)</f>
        <v>0</v>
      </c>
      <c r="T4889" s="53"/>
      <c r="U4889" s="53"/>
      <c r="V4889" s="53">
        <f t="shared" si="1702"/>
        <v>0</v>
      </c>
      <c r="W4889" s="75"/>
      <c r="X4889" s="76"/>
    </row>
    <row r="4890" spans="1:24" s="35" customFormat="1" ht="31.5" x14ac:dyDescent="0.25">
      <c r="A4890" s="72" t="s">
        <v>416</v>
      </c>
      <c r="B4890" s="33" t="s">
        <v>333</v>
      </c>
      <c r="C4890" s="78" t="s">
        <v>143</v>
      </c>
      <c r="D4890" s="43" t="s">
        <v>144</v>
      </c>
      <c r="E4890" s="74"/>
      <c r="F4890" s="74"/>
      <c r="G4890" s="74"/>
      <c r="H4890" s="74"/>
      <c r="I4890" s="119"/>
      <c r="J4890" s="50"/>
      <c r="K4890" s="119"/>
      <c r="L4890" s="55"/>
      <c r="M4890" s="75"/>
      <c r="N4890" s="75"/>
      <c r="O4890" s="74"/>
      <c r="P4890" s="74"/>
      <c r="Q4890" s="59">
        <f t="shared" si="1700"/>
        <v>0</v>
      </c>
      <c r="R4890" s="74"/>
      <c r="S4890" s="53">
        <f t="shared" si="1705"/>
        <v>0</v>
      </c>
      <c r="T4890" s="53"/>
      <c r="U4890" s="53"/>
      <c r="V4890" s="53">
        <f t="shared" si="1702"/>
        <v>0</v>
      </c>
      <c r="W4890" s="75"/>
      <c r="X4890" s="76"/>
    </row>
    <row r="4891" spans="1:24" s="35" customFormat="1" ht="15.75" x14ac:dyDescent="0.25">
      <c r="A4891" s="72" t="s">
        <v>416</v>
      </c>
      <c r="B4891" s="33" t="s">
        <v>333</v>
      </c>
      <c r="C4891" s="78" t="s">
        <v>145</v>
      </c>
      <c r="D4891" s="43" t="s">
        <v>146</v>
      </c>
      <c r="E4891" s="74"/>
      <c r="F4891" s="74"/>
      <c r="G4891" s="74"/>
      <c r="H4891" s="74"/>
      <c r="I4891" s="119"/>
      <c r="J4891" s="50"/>
      <c r="K4891" s="119"/>
      <c r="L4891" s="55"/>
      <c r="M4891" s="75"/>
      <c r="N4891" s="75"/>
      <c r="O4891" s="74"/>
      <c r="P4891" s="74"/>
      <c r="Q4891" s="59">
        <f t="shared" si="1700"/>
        <v>0</v>
      </c>
      <c r="R4891" s="74"/>
      <c r="S4891" s="53">
        <f t="shared" si="1705"/>
        <v>0</v>
      </c>
      <c r="T4891" s="53"/>
      <c r="U4891" s="53"/>
      <c r="V4891" s="53">
        <f t="shared" si="1702"/>
        <v>0</v>
      </c>
      <c r="W4891" s="75"/>
      <c r="X4891" s="76"/>
    </row>
    <row r="4892" spans="1:24" s="35" customFormat="1" ht="15.75" x14ac:dyDescent="0.25">
      <c r="A4892" s="72" t="s">
        <v>416</v>
      </c>
      <c r="B4892" s="33" t="s">
        <v>333</v>
      </c>
      <c r="C4892" s="78" t="s">
        <v>147</v>
      </c>
      <c r="D4892" s="43" t="s">
        <v>148</v>
      </c>
      <c r="E4892" s="74"/>
      <c r="F4892" s="74"/>
      <c r="G4892" s="74"/>
      <c r="H4892" s="74"/>
      <c r="I4892" s="119"/>
      <c r="J4892" s="50"/>
      <c r="K4892" s="119"/>
      <c r="L4892" s="55"/>
      <c r="M4892" s="75"/>
      <c r="N4892" s="75"/>
      <c r="O4892" s="74"/>
      <c r="P4892" s="74"/>
      <c r="Q4892" s="59">
        <f t="shared" si="1700"/>
        <v>0</v>
      </c>
      <c r="R4892" s="74"/>
      <c r="S4892" s="53">
        <f t="shared" si="1705"/>
        <v>0</v>
      </c>
      <c r="T4892" s="53"/>
      <c r="U4892" s="53"/>
      <c r="V4892" s="53">
        <f t="shared" si="1702"/>
        <v>0</v>
      </c>
      <c r="W4892" s="75"/>
      <c r="X4892" s="76"/>
    </row>
    <row r="4893" spans="1:24" s="35" customFormat="1" ht="78.75" x14ac:dyDescent="0.25">
      <c r="A4893" s="72" t="s">
        <v>416</v>
      </c>
      <c r="B4893" s="33" t="s">
        <v>333</v>
      </c>
      <c r="C4893" s="78" t="s">
        <v>149</v>
      </c>
      <c r="D4893" s="43" t="s">
        <v>150</v>
      </c>
      <c r="E4893" s="74"/>
      <c r="F4893" s="74"/>
      <c r="G4893" s="74"/>
      <c r="H4893" s="74"/>
      <c r="I4893" s="119"/>
      <c r="J4893" s="50"/>
      <c r="K4893" s="119"/>
      <c r="L4893" s="55"/>
      <c r="M4893" s="75"/>
      <c r="N4893" s="75"/>
      <c r="O4893" s="74"/>
      <c r="P4893" s="74"/>
      <c r="Q4893" s="59">
        <f t="shared" si="1700"/>
        <v>0</v>
      </c>
      <c r="R4893" s="74"/>
      <c r="S4893" s="53">
        <f t="shared" si="1705"/>
        <v>0</v>
      </c>
      <c r="T4893" s="53"/>
      <c r="U4893" s="53"/>
      <c r="V4893" s="53">
        <f t="shared" si="1702"/>
        <v>0</v>
      </c>
      <c r="W4893" s="75"/>
      <c r="X4893" s="76"/>
    </row>
    <row r="4894" spans="1:24" s="35" customFormat="1" ht="31.5" x14ac:dyDescent="0.25">
      <c r="A4894" s="72" t="s">
        <v>416</v>
      </c>
      <c r="B4894" s="33" t="s">
        <v>333</v>
      </c>
      <c r="C4894" s="78" t="s">
        <v>130</v>
      </c>
      <c r="D4894" s="43" t="s">
        <v>151</v>
      </c>
      <c r="E4894" s="74"/>
      <c r="F4894" s="74"/>
      <c r="G4894" s="74"/>
      <c r="H4894" s="74"/>
      <c r="I4894" s="119"/>
      <c r="J4894" s="50"/>
      <c r="K4894" s="119"/>
      <c r="L4894" s="55"/>
      <c r="M4894" s="75"/>
      <c r="N4894" s="75"/>
      <c r="O4894" s="74"/>
      <c r="P4894" s="74"/>
      <c r="Q4894" s="59">
        <f t="shared" si="1700"/>
        <v>0</v>
      </c>
      <c r="R4894" s="74"/>
      <c r="S4894" s="53">
        <f t="shared" si="1705"/>
        <v>0</v>
      </c>
      <c r="T4894" s="53"/>
      <c r="U4894" s="53"/>
      <c r="V4894" s="53">
        <f t="shared" si="1702"/>
        <v>0</v>
      </c>
      <c r="W4894" s="75"/>
      <c r="X4894" s="76"/>
    </row>
    <row r="4895" spans="1:24" s="35" customFormat="1" ht="47.25" x14ac:dyDescent="0.25">
      <c r="A4895" s="72" t="s">
        <v>416</v>
      </c>
      <c r="B4895" s="33" t="s">
        <v>333</v>
      </c>
      <c r="C4895" s="78" t="s">
        <v>174</v>
      </c>
      <c r="D4895" s="43" t="s">
        <v>175</v>
      </c>
      <c r="E4895" s="74"/>
      <c r="F4895" s="74"/>
      <c r="G4895" s="74"/>
      <c r="H4895" s="74"/>
      <c r="I4895" s="119"/>
      <c r="J4895" s="50"/>
      <c r="K4895" s="119"/>
      <c r="L4895" s="55"/>
      <c r="M4895" s="75"/>
      <c r="N4895" s="75"/>
      <c r="O4895" s="74"/>
      <c r="P4895" s="74"/>
      <c r="Q4895" s="59">
        <f t="shared" si="1700"/>
        <v>0</v>
      </c>
      <c r="R4895" s="74"/>
      <c r="S4895" s="53">
        <f t="shared" si="1705"/>
        <v>0</v>
      </c>
      <c r="T4895" s="53"/>
      <c r="U4895" s="53"/>
      <c r="V4895" s="53">
        <f t="shared" si="1702"/>
        <v>0</v>
      </c>
      <c r="W4895" s="75"/>
      <c r="X4895" s="76"/>
    </row>
    <row r="4896" spans="1:24" s="35" customFormat="1" ht="31.5" x14ac:dyDescent="0.25">
      <c r="A4896" s="72" t="s">
        <v>416</v>
      </c>
      <c r="B4896" s="33" t="s">
        <v>333</v>
      </c>
      <c r="C4896" s="78" t="s">
        <v>129</v>
      </c>
      <c r="D4896" s="43" t="s">
        <v>152</v>
      </c>
      <c r="E4896" s="74"/>
      <c r="F4896" s="74"/>
      <c r="G4896" s="74"/>
      <c r="H4896" s="74"/>
      <c r="I4896" s="119"/>
      <c r="J4896" s="50"/>
      <c r="K4896" s="119"/>
      <c r="L4896" s="55"/>
      <c r="M4896" s="75"/>
      <c r="N4896" s="75"/>
      <c r="O4896" s="74"/>
      <c r="P4896" s="74"/>
      <c r="Q4896" s="59">
        <f t="shared" si="1700"/>
        <v>0</v>
      </c>
      <c r="R4896" s="74"/>
      <c r="S4896" s="53">
        <f t="shared" si="1705"/>
        <v>0</v>
      </c>
      <c r="T4896" s="53"/>
      <c r="U4896" s="53"/>
      <c r="V4896" s="53">
        <f t="shared" si="1702"/>
        <v>0</v>
      </c>
      <c r="W4896" s="75"/>
      <c r="X4896" s="76"/>
    </row>
    <row r="4897" spans="1:24" s="35" customFormat="1" ht="31.5" x14ac:dyDescent="0.25">
      <c r="A4897" s="72" t="s">
        <v>416</v>
      </c>
      <c r="B4897" s="33" t="s">
        <v>333</v>
      </c>
      <c r="C4897" s="78" t="s">
        <v>176</v>
      </c>
      <c r="D4897" s="43" t="s">
        <v>177</v>
      </c>
      <c r="E4897" s="74"/>
      <c r="F4897" s="74"/>
      <c r="G4897" s="74"/>
      <c r="H4897" s="74"/>
      <c r="I4897" s="119"/>
      <c r="J4897" s="50"/>
      <c r="K4897" s="119"/>
      <c r="L4897" s="55"/>
      <c r="M4897" s="75"/>
      <c r="N4897" s="75"/>
      <c r="O4897" s="74"/>
      <c r="P4897" s="74"/>
      <c r="Q4897" s="59">
        <f t="shared" si="1700"/>
        <v>0</v>
      </c>
      <c r="R4897" s="74"/>
      <c r="S4897" s="53">
        <f t="shared" si="1705"/>
        <v>0</v>
      </c>
      <c r="T4897" s="53"/>
      <c r="U4897" s="53"/>
      <c r="V4897" s="53">
        <f t="shared" si="1702"/>
        <v>0</v>
      </c>
      <c r="W4897" s="75"/>
      <c r="X4897" s="76"/>
    </row>
    <row r="4898" spans="1:24" s="35" customFormat="1" ht="15.75" x14ac:dyDescent="0.25">
      <c r="A4898" s="72" t="s">
        <v>416</v>
      </c>
      <c r="B4898" s="33" t="s">
        <v>333</v>
      </c>
      <c r="C4898" s="78" t="s">
        <v>131</v>
      </c>
      <c r="D4898" s="43" t="s">
        <v>153</v>
      </c>
      <c r="E4898" s="74"/>
      <c r="F4898" s="74"/>
      <c r="G4898" s="74"/>
      <c r="H4898" s="74"/>
      <c r="I4898" s="119"/>
      <c r="J4898" s="50"/>
      <c r="K4898" s="119"/>
      <c r="L4898" s="55"/>
      <c r="M4898" s="75"/>
      <c r="N4898" s="75"/>
      <c r="O4898" s="74"/>
      <c r="P4898" s="74"/>
      <c r="Q4898" s="59">
        <f t="shared" si="1700"/>
        <v>0</v>
      </c>
      <c r="R4898" s="74"/>
      <c r="S4898" s="53">
        <f t="shared" si="1705"/>
        <v>0</v>
      </c>
      <c r="T4898" s="53"/>
      <c r="U4898" s="53"/>
      <c r="V4898" s="53">
        <f t="shared" si="1702"/>
        <v>0</v>
      </c>
      <c r="W4898" s="75"/>
      <c r="X4898" s="76"/>
    </row>
    <row r="4899" spans="1:24" s="35" customFormat="1" ht="31.5" x14ac:dyDescent="0.25">
      <c r="A4899" s="72" t="s">
        <v>416</v>
      </c>
      <c r="B4899" s="33" t="s">
        <v>333</v>
      </c>
      <c r="C4899" s="78" t="s">
        <v>178</v>
      </c>
      <c r="D4899" s="43" t="s">
        <v>179</v>
      </c>
      <c r="E4899" s="74"/>
      <c r="F4899" s="74"/>
      <c r="G4899" s="74"/>
      <c r="H4899" s="74"/>
      <c r="I4899" s="119"/>
      <c r="J4899" s="50"/>
      <c r="K4899" s="119"/>
      <c r="L4899" s="55"/>
      <c r="M4899" s="75"/>
      <c r="N4899" s="75"/>
      <c r="O4899" s="74"/>
      <c r="P4899" s="74"/>
      <c r="Q4899" s="59">
        <f t="shared" si="1700"/>
        <v>0</v>
      </c>
      <c r="R4899" s="74"/>
      <c r="S4899" s="53">
        <f t="shared" si="1705"/>
        <v>0</v>
      </c>
      <c r="T4899" s="53"/>
      <c r="U4899" s="53"/>
      <c r="V4899" s="53">
        <f t="shared" si="1702"/>
        <v>0</v>
      </c>
      <c r="W4899" s="75"/>
      <c r="X4899" s="76"/>
    </row>
    <row r="4900" spans="1:24" s="35" customFormat="1" ht="31.5" x14ac:dyDescent="0.25">
      <c r="A4900" s="72" t="s">
        <v>416</v>
      </c>
      <c r="B4900" s="33" t="s">
        <v>333</v>
      </c>
      <c r="C4900" s="78" t="s">
        <v>132</v>
      </c>
      <c r="D4900" s="43" t="s">
        <v>154</v>
      </c>
      <c r="E4900" s="74"/>
      <c r="F4900" s="74"/>
      <c r="G4900" s="74"/>
      <c r="H4900" s="74"/>
      <c r="I4900" s="119"/>
      <c r="J4900" s="50"/>
      <c r="K4900" s="119"/>
      <c r="L4900" s="55"/>
      <c r="M4900" s="75"/>
      <c r="N4900" s="75"/>
      <c r="O4900" s="74"/>
      <c r="P4900" s="74"/>
      <c r="Q4900" s="59">
        <f t="shared" si="1700"/>
        <v>0</v>
      </c>
      <c r="R4900" s="74"/>
      <c r="S4900" s="53">
        <f t="shared" si="1705"/>
        <v>0</v>
      </c>
      <c r="T4900" s="53"/>
      <c r="U4900" s="53"/>
      <c r="V4900" s="53">
        <f t="shared" si="1702"/>
        <v>0</v>
      </c>
      <c r="W4900" s="75"/>
      <c r="X4900" s="76"/>
    </row>
    <row r="4901" spans="1:24" s="35" customFormat="1" ht="15.75" x14ac:dyDescent="0.25">
      <c r="A4901" s="72" t="s">
        <v>416</v>
      </c>
      <c r="B4901" s="33" t="s">
        <v>333</v>
      </c>
      <c r="C4901" s="78" t="s">
        <v>133</v>
      </c>
      <c r="D4901" s="43" t="s">
        <v>155</v>
      </c>
      <c r="E4901" s="74"/>
      <c r="F4901" s="74"/>
      <c r="G4901" s="74"/>
      <c r="H4901" s="74"/>
      <c r="I4901" s="119"/>
      <c r="J4901" s="50"/>
      <c r="K4901" s="119"/>
      <c r="L4901" s="55"/>
      <c r="M4901" s="75"/>
      <c r="N4901" s="75"/>
      <c r="O4901" s="74"/>
      <c r="P4901" s="74"/>
      <c r="Q4901" s="59">
        <f t="shared" si="1700"/>
        <v>0</v>
      </c>
      <c r="R4901" s="74"/>
      <c r="S4901" s="53">
        <f t="shared" si="1705"/>
        <v>0</v>
      </c>
      <c r="T4901" s="53"/>
      <c r="U4901" s="53"/>
      <c r="V4901" s="53">
        <f t="shared" si="1702"/>
        <v>0</v>
      </c>
      <c r="W4901" s="75"/>
      <c r="X4901" s="76"/>
    </row>
    <row r="4902" spans="1:24" s="35" customFormat="1" ht="15.75" x14ac:dyDescent="0.25">
      <c r="A4902" s="72" t="s">
        <v>416</v>
      </c>
      <c r="B4902" s="33" t="s">
        <v>333</v>
      </c>
      <c r="C4902" s="78" t="s">
        <v>135</v>
      </c>
      <c r="D4902" s="43" t="s">
        <v>156</v>
      </c>
      <c r="E4902" s="74"/>
      <c r="F4902" s="74"/>
      <c r="G4902" s="74"/>
      <c r="H4902" s="74"/>
      <c r="I4902" s="119"/>
      <c r="J4902" s="50"/>
      <c r="K4902" s="119"/>
      <c r="L4902" s="55"/>
      <c r="M4902" s="75"/>
      <c r="N4902" s="75"/>
      <c r="O4902" s="74"/>
      <c r="P4902" s="74"/>
      <c r="Q4902" s="59">
        <f t="shared" si="1700"/>
        <v>0</v>
      </c>
      <c r="R4902" s="74"/>
      <c r="S4902" s="53">
        <f t="shared" si="1705"/>
        <v>0</v>
      </c>
      <c r="T4902" s="53"/>
      <c r="U4902" s="53"/>
      <c r="V4902" s="53">
        <f t="shared" si="1702"/>
        <v>0</v>
      </c>
      <c r="W4902" s="75"/>
      <c r="X4902" s="76"/>
    </row>
    <row r="4903" spans="1:24" s="35" customFormat="1" ht="31.5" x14ac:dyDescent="0.25">
      <c r="A4903" s="72" t="s">
        <v>416</v>
      </c>
      <c r="B4903" s="33" t="s">
        <v>333</v>
      </c>
      <c r="C4903" s="78" t="s">
        <v>136</v>
      </c>
      <c r="D4903" s="43" t="s">
        <v>157</v>
      </c>
      <c r="E4903" s="74"/>
      <c r="F4903" s="74"/>
      <c r="G4903" s="74"/>
      <c r="H4903" s="74"/>
      <c r="I4903" s="119"/>
      <c r="J4903" s="50"/>
      <c r="K4903" s="119"/>
      <c r="L4903" s="55"/>
      <c r="M4903" s="75"/>
      <c r="N4903" s="75"/>
      <c r="O4903" s="74"/>
      <c r="P4903" s="74"/>
      <c r="Q4903" s="59">
        <f t="shared" si="1700"/>
        <v>0</v>
      </c>
      <c r="R4903" s="74"/>
      <c r="S4903" s="53">
        <f t="shared" si="1705"/>
        <v>0</v>
      </c>
      <c r="T4903" s="53"/>
      <c r="U4903" s="53"/>
      <c r="V4903" s="53">
        <f t="shared" si="1702"/>
        <v>0</v>
      </c>
      <c r="W4903" s="75"/>
      <c r="X4903" s="76"/>
    </row>
    <row r="4904" spans="1:24" s="35" customFormat="1" ht="47.25" x14ac:dyDescent="0.25">
      <c r="A4904" s="72" t="s">
        <v>416</v>
      </c>
      <c r="B4904" s="33" t="s">
        <v>333</v>
      </c>
      <c r="C4904" s="78" t="s">
        <v>134</v>
      </c>
      <c r="D4904" s="43" t="s">
        <v>158</v>
      </c>
      <c r="E4904" s="74"/>
      <c r="F4904" s="74"/>
      <c r="G4904" s="74"/>
      <c r="H4904" s="74"/>
      <c r="I4904" s="119"/>
      <c r="J4904" s="50"/>
      <c r="K4904" s="119"/>
      <c r="L4904" s="55"/>
      <c r="M4904" s="75"/>
      <c r="N4904" s="75"/>
      <c r="O4904" s="74"/>
      <c r="P4904" s="74"/>
      <c r="Q4904" s="59">
        <f t="shared" si="1700"/>
        <v>0</v>
      </c>
      <c r="R4904" s="74"/>
      <c r="S4904" s="53">
        <f t="shared" si="1705"/>
        <v>0</v>
      </c>
      <c r="T4904" s="53"/>
      <c r="U4904" s="53"/>
      <c r="V4904" s="53">
        <f t="shared" si="1702"/>
        <v>0</v>
      </c>
      <c r="W4904" s="75"/>
      <c r="X4904" s="76"/>
    </row>
    <row r="4905" spans="1:24" s="35" customFormat="1" ht="15.75" x14ac:dyDescent="0.25">
      <c r="A4905" s="72" t="s">
        <v>416</v>
      </c>
      <c r="B4905" s="33" t="s">
        <v>333</v>
      </c>
      <c r="C4905" s="78" t="s">
        <v>138</v>
      </c>
      <c r="D4905" s="43" t="s">
        <v>159</v>
      </c>
      <c r="E4905" s="74"/>
      <c r="F4905" s="74"/>
      <c r="G4905" s="74"/>
      <c r="H4905" s="74"/>
      <c r="I4905" s="119"/>
      <c r="J4905" s="50"/>
      <c r="K4905" s="119"/>
      <c r="L4905" s="55"/>
      <c r="M4905" s="75"/>
      <c r="N4905" s="75"/>
      <c r="O4905" s="74"/>
      <c r="P4905" s="74"/>
      <c r="Q4905" s="59">
        <f t="shared" si="1700"/>
        <v>0</v>
      </c>
      <c r="R4905" s="74"/>
      <c r="S4905" s="53">
        <f t="shared" si="1705"/>
        <v>0</v>
      </c>
      <c r="T4905" s="53"/>
      <c r="U4905" s="53"/>
      <c r="V4905" s="53">
        <f t="shared" si="1702"/>
        <v>0</v>
      </c>
      <c r="W4905" s="75"/>
      <c r="X4905" s="76"/>
    </row>
    <row r="4906" spans="1:24" s="35" customFormat="1" ht="15.75" x14ac:dyDescent="0.25">
      <c r="A4906" s="72" t="s">
        <v>416</v>
      </c>
      <c r="B4906" s="33" t="s">
        <v>333</v>
      </c>
      <c r="C4906" s="78" t="s">
        <v>180</v>
      </c>
      <c r="D4906" s="43" t="s">
        <v>181</v>
      </c>
      <c r="E4906" s="74"/>
      <c r="F4906" s="74"/>
      <c r="G4906" s="74"/>
      <c r="H4906" s="74"/>
      <c r="I4906" s="119"/>
      <c r="J4906" s="50"/>
      <c r="K4906" s="119"/>
      <c r="L4906" s="55"/>
      <c r="M4906" s="75"/>
      <c r="N4906" s="75"/>
      <c r="O4906" s="74"/>
      <c r="P4906" s="74"/>
      <c r="Q4906" s="59">
        <f t="shared" si="1700"/>
        <v>0</v>
      </c>
      <c r="R4906" s="74"/>
      <c r="S4906" s="53">
        <f t="shared" si="1705"/>
        <v>0</v>
      </c>
      <c r="T4906" s="53"/>
      <c r="U4906" s="53"/>
      <c r="V4906" s="53">
        <f t="shared" si="1702"/>
        <v>0</v>
      </c>
      <c r="W4906" s="75"/>
      <c r="X4906" s="76"/>
    </row>
    <row r="4907" spans="1:24" s="35" customFormat="1" ht="31.5" x14ac:dyDescent="0.25">
      <c r="A4907" s="72" t="s">
        <v>416</v>
      </c>
      <c r="B4907" s="33" t="s">
        <v>333</v>
      </c>
      <c r="C4907" s="78" t="s">
        <v>137</v>
      </c>
      <c r="D4907" s="43" t="s">
        <v>160</v>
      </c>
      <c r="E4907" s="74"/>
      <c r="F4907" s="74"/>
      <c r="G4907" s="74"/>
      <c r="H4907" s="74"/>
      <c r="I4907" s="119"/>
      <c r="J4907" s="50"/>
      <c r="K4907" s="119"/>
      <c r="L4907" s="55"/>
      <c r="M4907" s="75"/>
      <c r="N4907" s="75"/>
      <c r="O4907" s="74"/>
      <c r="P4907" s="74"/>
      <c r="Q4907" s="59">
        <f t="shared" si="1700"/>
        <v>0</v>
      </c>
      <c r="R4907" s="74"/>
      <c r="S4907" s="53">
        <f t="shared" si="1705"/>
        <v>0</v>
      </c>
      <c r="T4907" s="53"/>
      <c r="U4907" s="53"/>
      <c r="V4907" s="53">
        <f t="shared" si="1702"/>
        <v>0</v>
      </c>
      <c r="W4907" s="75"/>
      <c r="X4907" s="76"/>
    </row>
    <row r="4908" spans="1:24" s="35" customFormat="1" ht="15.75" x14ac:dyDescent="0.25">
      <c r="A4908" s="72" t="s">
        <v>416</v>
      </c>
      <c r="B4908" s="33" t="s">
        <v>333</v>
      </c>
      <c r="C4908" s="78" t="s">
        <v>127</v>
      </c>
      <c r="D4908" s="43" t="s">
        <v>161</v>
      </c>
      <c r="E4908" s="74"/>
      <c r="F4908" s="74"/>
      <c r="G4908" s="74"/>
      <c r="H4908" s="74"/>
      <c r="I4908" s="119"/>
      <c r="J4908" s="50"/>
      <c r="K4908" s="119"/>
      <c r="L4908" s="55"/>
      <c r="M4908" s="75"/>
      <c r="N4908" s="75"/>
      <c r="O4908" s="74"/>
      <c r="P4908" s="74"/>
      <c r="Q4908" s="59">
        <f t="shared" si="1700"/>
        <v>0</v>
      </c>
      <c r="R4908" s="74"/>
      <c r="S4908" s="53">
        <f t="shared" si="1705"/>
        <v>0</v>
      </c>
      <c r="T4908" s="53"/>
      <c r="U4908" s="53"/>
      <c r="V4908" s="53">
        <f t="shared" si="1702"/>
        <v>0</v>
      </c>
      <c r="W4908" s="75"/>
      <c r="X4908" s="76"/>
    </row>
    <row r="4909" spans="1:24" s="35" customFormat="1" ht="31.5" x14ac:dyDescent="0.25">
      <c r="A4909" s="72" t="s">
        <v>416</v>
      </c>
      <c r="B4909" s="33" t="s">
        <v>333</v>
      </c>
      <c r="C4909" s="78" t="s">
        <v>126</v>
      </c>
      <c r="D4909" s="43" t="s">
        <v>162</v>
      </c>
      <c r="E4909" s="74"/>
      <c r="F4909" s="74"/>
      <c r="G4909" s="74"/>
      <c r="H4909" s="74"/>
      <c r="I4909" s="119"/>
      <c r="J4909" s="50"/>
      <c r="K4909" s="119"/>
      <c r="L4909" s="55"/>
      <c r="M4909" s="75"/>
      <c r="N4909" s="75"/>
      <c r="O4909" s="74"/>
      <c r="P4909" s="74"/>
      <c r="Q4909" s="59">
        <f t="shared" si="1700"/>
        <v>0</v>
      </c>
      <c r="R4909" s="74"/>
      <c r="S4909" s="53">
        <f t="shared" si="1705"/>
        <v>0</v>
      </c>
      <c r="T4909" s="53"/>
      <c r="U4909" s="53"/>
      <c r="V4909" s="53">
        <f t="shared" si="1702"/>
        <v>0</v>
      </c>
      <c r="W4909" s="75"/>
      <c r="X4909" s="76"/>
    </row>
    <row r="4910" spans="1:24" s="35" customFormat="1" ht="15.75" x14ac:dyDescent="0.25">
      <c r="A4910" s="72" t="s">
        <v>416</v>
      </c>
      <c r="B4910" s="33" t="s">
        <v>333</v>
      </c>
      <c r="C4910" s="78" t="s">
        <v>122</v>
      </c>
      <c r="D4910" s="43" t="s">
        <v>163</v>
      </c>
      <c r="E4910" s="74"/>
      <c r="F4910" s="74"/>
      <c r="G4910" s="74"/>
      <c r="H4910" s="74"/>
      <c r="I4910" s="119"/>
      <c r="J4910" s="50"/>
      <c r="K4910" s="119"/>
      <c r="L4910" s="55"/>
      <c r="M4910" s="75"/>
      <c r="N4910" s="75"/>
      <c r="O4910" s="74"/>
      <c r="P4910" s="74"/>
      <c r="Q4910" s="59">
        <f t="shared" si="1700"/>
        <v>0</v>
      </c>
      <c r="R4910" s="74"/>
      <c r="S4910" s="53">
        <f t="shared" si="1705"/>
        <v>0</v>
      </c>
      <c r="T4910" s="53"/>
      <c r="U4910" s="53"/>
      <c r="V4910" s="53">
        <f t="shared" si="1702"/>
        <v>0</v>
      </c>
      <c r="W4910" s="75"/>
      <c r="X4910" s="76"/>
    </row>
    <row r="4911" spans="1:24" s="35" customFormat="1" ht="15.75" x14ac:dyDescent="0.25">
      <c r="A4911" s="72" t="s">
        <v>416</v>
      </c>
      <c r="B4911" s="33" t="s">
        <v>333</v>
      </c>
      <c r="C4911" s="78" t="s">
        <v>123</v>
      </c>
      <c r="D4911" s="43" t="s">
        <v>164</v>
      </c>
      <c r="E4911" s="74"/>
      <c r="F4911" s="74"/>
      <c r="G4911" s="74"/>
      <c r="H4911" s="74"/>
      <c r="I4911" s="119"/>
      <c r="J4911" s="50"/>
      <c r="K4911" s="119"/>
      <c r="L4911" s="55"/>
      <c r="M4911" s="75"/>
      <c r="N4911" s="75"/>
      <c r="O4911" s="74"/>
      <c r="P4911" s="74"/>
      <c r="Q4911" s="59">
        <f t="shared" si="1700"/>
        <v>0</v>
      </c>
      <c r="R4911" s="74"/>
      <c r="S4911" s="53">
        <f t="shared" si="1705"/>
        <v>0</v>
      </c>
      <c r="T4911" s="53"/>
      <c r="U4911" s="53"/>
      <c r="V4911" s="53">
        <f t="shared" si="1702"/>
        <v>0</v>
      </c>
      <c r="W4911" s="75"/>
      <c r="X4911" s="76"/>
    </row>
    <row r="4912" spans="1:24" s="35" customFormat="1" ht="15.75" x14ac:dyDescent="0.25">
      <c r="A4912" s="72" t="s">
        <v>416</v>
      </c>
      <c r="B4912" s="33" t="s">
        <v>333</v>
      </c>
      <c r="C4912" s="78" t="s">
        <v>182</v>
      </c>
      <c r="D4912" s="43" t="s">
        <v>183</v>
      </c>
      <c r="E4912" s="74"/>
      <c r="F4912" s="74"/>
      <c r="G4912" s="74"/>
      <c r="H4912" s="74"/>
      <c r="I4912" s="119"/>
      <c r="J4912" s="50"/>
      <c r="K4912" s="119"/>
      <c r="L4912" s="55"/>
      <c r="M4912" s="75"/>
      <c r="N4912" s="75"/>
      <c r="O4912" s="74"/>
      <c r="P4912" s="74"/>
      <c r="Q4912" s="59">
        <f t="shared" si="1700"/>
        <v>0</v>
      </c>
      <c r="R4912" s="74"/>
      <c r="S4912" s="53">
        <f t="shared" si="1705"/>
        <v>0</v>
      </c>
      <c r="T4912" s="53"/>
      <c r="U4912" s="53"/>
      <c r="V4912" s="53">
        <f t="shared" si="1702"/>
        <v>0</v>
      </c>
      <c r="W4912" s="75"/>
      <c r="X4912" s="76"/>
    </row>
    <row r="4913" spans="1:24" s="35" customFormat="1" ht="15.75" x14ac:dyDescent="0.25">
      <c r="A4913" s="72" t="s">
        <v>416</v>
      </c>
      <c r="B4913" s="33" t="s">
        <v>333</v>
      </c>
      <c r="C4913" s="78" t="s">
        <v>184</v>
      </c>
      <c r="D4913" s="43" t="s">
        <v>185</v>
      </c>
      <c r="E4913" s="74"/>
      <c r="F4913" s="74"/>
      <c r="G4913" s="74"/>
      <c r="H4913" s="74"/>
      <c r="I4913" s="119"/>
      <c r="J4913" s="50"/>
      <c r="K4913" s="119"/>
      <c r="L4913" s="55"/>
      <c r="M4913" s="75"/>
      <c r="N4913" s="75"/>
      <c r="O4913" s="74"/>
      <c r="P4913" s="74"/>
      <c r="Q4913" s="59">
        <f t="shared" si="1700"/>
        <v>0</v>
      </c>
      <c r="R4913" s="74"/>
      <c r="S4913" s="53">
        <f t="shared" si="1705"/>
        <v>0</v>
      </c>
      <c r="T4913" s="53"/>
      <c r="U4913" s="53"/>
      <c r="V4913" s="53">
        <f t="shared" si="1702"/>
        <v>0</v>
      </c>
      <c r="W4913" s="75"/>
      <c r="X4913" s="76"/>
    </row>
    <row r="4914" spans="1:24" s="35" customFormat="1" ht="15.75" x14ac:dyDescent="0.25">
      <c r="A4914" s="72" t="s">
        <v>416</v>
      </c>
      <c r="B4914" s="33" t="s">
        <v>333</v>
      </c>
      <c r="C4914" s="78" t="s">
        <v>186</v>
      </c>
      <c r="D4914" s="43" t="s">
        <v>187</v>
      </c>
      <c r="E4914" s="74"/>
      <c r="F4914" s="74"/>
      <c r="G4914" s="74"/>
      <c r="H4914" s="74"/>
      <c r="I4914" s="119"/>
      <c r="J4914" s="50"/>
      <c r="K4914" s="119"/>
      <c r="L4914" s="55"/>
      <c r="M4914" s="75"/>
      <c r="N4914" s="75"/>
      <c r="O4914" s="74"/>
      <c r="P4914" s="74"/>
      <c r="Q4914" s="59">
        <f t="shared" si="1700"/>
        <v>0</v>
      </c>
      <c r="R4914" s="74"/>
      <c r="S4914" s="53">
        <f t="shared" si="1705"/>
        <v>0</v>
      </c>
      <c r="T4914" s="53"/>
      <c r="U4914" s="53"/>
      <c r="V4914" s="53">
        <f t="shared" si="1702"/>
        <v>0</v>
      </c>
      <c r="W4914" s="75"/>
      <c r="X4914" s="76"/>
    </row>
    <row r="4915" spans="1:24" s="35" customFormat="1" ht="31.5" x14ac:dyDescent="0.25">
      <c r="A4915" s="72" t="s">
        <v>416</v>
      </c>
      <c r="B4915" s="33" t="s">
        <v>333</v>
      </c>
      <c r="C4915" s="78" t="s">
        <v>188</v>
      </c>
      <c r="D4915" s="43" t="s">
        <v>189</v>
      </c>
      <c r="E4915" s="74"/>
      <c r="F4915" s="74"/>
      <c r="G4915" s="74"/>
      <c r="H4915" s="74"/>
      <c r="I4915" s="119"/>
      <c r="J4915" s="50"/>
      <c r="K4915" s="119"/>
      <c r="L4915" s="55"/>
      <c r="M4915" s="75"/>
      <c r="N4915" s="75"/>
      <c r="O4915" s="74"/>
      <c r="P4915" s="74"/>
      <c r="Q4915" s="59">
        <f t="shared" si="1700"/>
        <v>0</v>
      </c>
      <c r="R4915" s="74"/>
      <c r="S4915" s="53">
        <f t="shared" si="1705"/>
        <v>0</v>
      </c>
      <c r="T4915" s="53"/>
      <c r="U4915" s="53"/>
      <c r="V4915" s="53">
        <f t="shared" si="1702"/>
        <v>0</v>
      </c>
      <c r="W4915" s="75"/>
      <c r="X4915" s="76"/>
    </row>
    <row r="4916" spans="1:24" s="35" customFormat="1" ht="15.75" x14ac:dyDescent="0.25">
      <c r="A4916" s="72" t="s">
        <v>416</v>
      </c>
      <c r="B4916" s="33" t="s">
        <v>333</v>
      </c>
      <c r="C4916" s="78" t="s">
        <v>124</v>
      </c>
      <c r="D4916" s="43" t="s">
        <v>165</v>
      </c>
      <c r="E4916" s="74"/>
      <c r="F4916" s="74"/>
      <c r="G4916" s="74"/>
      <c r="H4916" s="74"/>
      <c r="I4916" s="119"/>
      <c r="J4916" s="50"/>
      <c r="K4916" s="119"/>
      <c r="L4916" s="55"/>
      <c r="M4916" s="75"/>
      <c r="N4916" s="75"/>
      <c r="O4916" s="74"/>
      <c r="P4916" s="74"/>
      <c r="Q4916" s="59">
        <f t="shared" si="1700"/>
        <v>0</v>
      </c>
      <c r="R4916" s="74"/>
      <c r="S4916" s="53">
        <f t="shared" si="1705"/>
        <v>0</v>
      </c>
      <c r="T4916" s="53"/>
      <c r="U4916" s="53"/>
      <c r="V4916" s="53">
        <f t="shared" si="1702"/>
        <v>0</v>
      </c>
      <c r="W4916" s="75"/>
      <c r="X4916" s="76"/>
    </row>
    <row r="4917" spans="1:24" s="35" customFormat="1" ht="15.75" x14ac:dyDescent="0.25">
      <c r="A4917" s="72" t="s">
        <v>416</v>
      </c>
      <c r="B4917" s="33" t="s">
        <v>333</v>
      </c>
      <c r="C4917" s="78" t="s">
        <v>125</v>
      </c>
      <c r="D4917" s="43" t="s">
        <v>166</v>
      </c>
      <c r="E4917" s="74"/>
      <c r="F4917" s="74"/>
      <c r="G4917" s="74"/>
      <c r="H4917" s="74"/>
      <c r="I4917" s="119"/>
      <c r="J4917" s="50"/>
      <c r="K4917" s="119"/>
      <c r="L4917" s="55"/>
      <c r="M4917" s="75"/>
      <c r="N4917" s="75"/>
      <c r="O4917" s="74"/>
      <c r="P4917" s="74"/>
      <c r="Q4917" s="59">
        <f t="shared" si="1700"/>
        <v>0</v>
      </c>
      <c r="R4917" s="74"/>
      <c r="S4917" s="53">
        <f t="shared" si="1705"/>
        <v>0</v>
      </c>
      <c r="T4917" s="53"/>
      <c r="U4917" s="53"/>
      <c r="V4917" s="53">
        <f t="shared" si="1702"/>
        <v>0</v>
      </c>
      <c r="W4917" s="75"/>
      <c r="X4917" s="76"/>
    </row>
    <row r="4918" spans="1:24" s="35" customFormat="1" ht="47.25" x14ac:dyDescent="0.25">
      <c r="A4918" s="72" t="s">
        <v>416</v>
      </c>
      <c r="B4918" s="33" t="s">
        <v>333</v>
      </c>
      <c r="C4918" s="78" t="s">
        <v>34</v>
      </c>
      <c r="D4918" s="43" t="s">
        <v>167</v>
      </c>
      <c r="E4918" s="74"/>
      <c r="F4918" s="74"/>
      <c r="G4918" s="74"/>
      <c r="H4918" s="74"/>
      <c r="I4918" s="119"/>
      <c r="J4918" s="50"/>
      <c r="K4918" s="119"/>
      <c r="L4918" s="55"/>
      <c r="M4918" s="75"/>
      <c r="N4918" s="75"/>
      <c r="O4918" s="74"/>
      <c r="P4918" s="74"/>
      <c r="Q4918" s="59">
        <f t="shared" si="1700"/>
        <v>0</v>
      </c>
      <c r="R4918" s="74"/>
      <c r="S4918" s="53">
        <f t="shared" si="1705"/>
        <v>0</v>
      </c>
      <c r="T4918" s="53"/>
      <c r="U4918" s="53"/>
      <c r="V4918" s="53">
        <f t="shared" si="1702"/>
        <v>0</v>
      </c>
      <c r="W4918" s="75"/>
      <c r="X4918" s="76"/>
    </row>
    <row r="4919" spans="1:24" s="35" customFormat="1" ht="15.75" x14ac:dyDescent="0.25">
      <c r="A4919" s="72" t="s">
        <v>416</v>
      </c>
      <c r="B4919" s="33" t="s">
        <v>333</v>
      </c>
      <c r="C4919" s="78" t="s">
        <v>35</v>
      </c>
      <c r="D4919" s="43" t="s">
        <v>168</v>
      </c>
      <c r="E4919" s="74"/>
      <c r="F4919" s="74"/>
      <c r="G4919" s="74"/>
      <c r="H4919" s="74"/>
      <c r="I4919" s="119"/>
      <c r="J4919" s="50"/>
      <c r="K4919" s="119"/>
      <c r="L4919" s="55"/>
      <c r="M4919" s="75"/>
      <c r="N4919" s="75"/>
      <c r="O4919" s="74"/>
      <c r="P4919" s="74"/>
      <c r="Q4919" s="59">
        <f t="shared" ref="Q4919:Q4939" si="1706">O4919-P4919</f>
        <v>0</v>
      </c>
      <c r="R4919" s="74"/>
      <c r="S4919" s="53">
        <f t="shared" si="1705"/>
        <v>0</v>
      </c>
      <c r="T4919" s="53"/>
      <c r="U4919" s="53"/>
      <c r="V4919" s="53">
        <f t="shared" ref="V4919:V4939" si="1707">T4919-U4919</f>
        <v>0</v>
      </c>
      <c r="W4919" s="75"/>
      <c r="X4919" s="76"/>
    </row>
    <row r="4920" spans="1:24" s="35" customFormat="1" ht="31.5" x14ac:dyDescent="0.25">
      <c r="A4920" s="72" t="s">
        <v>416</v>
      </c>
      <c r="B4920" s="33" t="s">
        <v>333</v>
      </c>
      <c r="C4920" s="78" t="s">
        <v>36</v>
      </c>
      <c r="D4920" s="43" t="s">
        <v>190</v>
      </c>
      <c r="E4920" s="74"/>
      <c r="F4920" s="74"/>
      <c r="G4920" s="74"/>
      <c r="H4920" s="74"/>
      <c r="I4920" s="119"/>
      <c r="J4920" s="50"/>
      <c r="K4920" s="119"/>
      <c r="L4920" s="55"/>
      <c r="M4920" s="75"/>
      <c r="N4920" s="75"/>
      <c r="O4920" s="74"/>
      <c r="P4920" s="74"/>
      <c r="Q4920" s="59">
        <f t="shared" si="1706"/>
        <v>0</v>
      </c>
      <c r="R4920" s="74"/>
      <c r="S4920" s="53">
        <f t="shared" si="1705"/>
        <v>0</v>
      </c>
      <c r="T4920" s="53"/>
      <c r="U4920" s="53"/>
      <c r="V4920" s="53">
        <f t="shared" si="1707"/>
        <v>0</v>
      </c>
      <c r="W4920" s="75"/>
      <c r="X4920" s="76"/>
    </row>
    <row r="4921" spans="1:24" s="35" customFormat="1" ht="31.5" x14ac:dyDescent="0.25">
      <c r="A4921" s="72" t="s">
        <v>416</v>
      </c>
      <c r="B4921" s="33" t="s">
        <v>333</v>
      </c>
      <c r="C4921" s="78" t="s">
        <v>37</v>
      </c>
      <c r="D4921" s="43" t="s">
        <v>191</v>
      </c>
      <c r="E4921" s="74"/>
      <c r="F4921" s="74"/>
      <c r="G4921" s="74"/>
      <c r="H4921" s="74"/>
      <c r="I4921" s="119"/>
      <c r="J4921" s="50"/>
      <c r="K4921" s="119"/>
      <c r="L4921" s="55"/>
      <c r="M4921" s="75"/>
      <c r="N4921" s="75"/>
      <c r="O4921" s="74"/>
      <c r="P4921" s="74"/>
      <c r="Q4921" s="59">
        <f t="shared" si="1706"/>
        <v>0</v>
      </c>
      <c r="R4921" s="74"/>
      <c r="S4921" s="53">
        <f t="shared" si="1705"/>
        <v>0</v>
      </c>
      <c r="T4921" s="53"/>
      <c r="U4921" s="53"/>
      <c r="V4921" s="53">
        <f t="shared" si="1707"/>
        <v>0</v>
      </c>
      <c r="W4921" s="75"/>
      <c r="X4921" s="76"/>
    </row>
    <row r="4922" spans="1:24" s="35" customFormat="1" ht="31.5" x14ac:dyDescent="0.25">
      <c r="A4922" s="72" t="s">
        <v>416</v>
      </c>
      <c r="B4922" s="33" t="s">
        <v>333</v>
      </c>
      <c r="C4922" s="78" t="s">
        <v>38</v>
      </c>
      <c r="D4922" s="43" t="s">
        <v>169</v>
      </c>
      <c r="E4922" s="74"/>
      <c r="F4922" s="74"/>
      <c r="G4922" s="74"/>
      <c r="H4922" s="74"/>
      <c r="I4922" s="119"/>
      <c r="J4922" s="50"/>
      <c r="K4922" s="119"/>
      <c r="L4922" s="55"/>
      <c r="M4922" s="75"/>
      <c r="N4922" s="75"/>
      <c r="O4922" s="74"/>
      <c r="P4922" s="74"/>
      <c r="Q4922" s="59">
        <f t="shared" si="1706"/>
        <v>0</v>
      </c>
      <c r="R4922" s="74"/>
      <c r="S4922" s="53">
        <f t="shared" si="1705"/>
        <v>0</v>
      </c>
      <c r="T4922" s="53"/>
      <c r="U4922" s="53"/>
      <c r="V4922" s="53">
        <f t="shared" si="1707"/>
        <v>0</v>
      </c>
      <c r="W4922" s="75"/>
      <c r="X4922" s="76"/>
    </row>
    <row r="4923" spans="1:24" s="35" customFormat="1" ht="15.75" x14ac:dyDescent="0.25">
      <c r="A4923" s="72" t="s">
        <v>416</v>
      </c>
      <c r="B4923" s="33" t="s">
        <v>333</v>
      </c>
      <c r="C4923" s="78" t="s">
        <v>39</v>
      </c>
      <c r="D4923" s="43" t="s">
        <v>170</v>
      </c>
      <c r="E4923" s="74"/>
      <c r="F4923" s="74"/>
      <c r="G4923" s="74"/>
      <c r="H4923" s="74"/>
      <c r="I4923" s="119"/>
      <c r="J4923" s="50"/>
      <c r="K4923" s="119"/>
      <c r="L4923" s="55"/>
      <c r="M4923" s="75"/>
      <c r="N4923" s="75"/>
      <c r="O4923" s="74"/>
      <c r="P4923" s="74"/>
      <c r="Q4923" s="59">
        <f t="shared" si="1706"/>
        <v>0</v>
      </c>
      <c r="R4923" s="74"/>
      <c r="S4923" s="53">
        <f t="shared" si="1705"/>
        <v>0</v>
      </c>
      <c r="T4923" s="53"/>
      <c r="U4923" s="53"/>
      <c r="V4923" s="53">
        <f t="shared" si="1707"/>
        <v>0</v>
      </c>
      <c r="W4923" s="75"/>
      <c r="X4923" s="76"/>
    </row>
    <row r="4924" spans="1:24" s="35" customFormat="1" ht="47.25" x14ac:dyDescent="0.25">
      <c r="A4924" s="72" t="s">
        <v>416</v>
      </c>
      <c r="B4924" s="33" t="s">
        <v>333</v>
      </c>
      <c r="C4924" s="78" t="s">
        <v>40</v>
      </c>
      <c r="D4924" s="43" t="s">
        <v>172</v>
      </c>
      <c r="E4924" s="74"/>
      <c r="F4924" s="74"/>
      <c r="G4924" s="74"/>
      <c r="H4924" s="74"/>
      <c r="I4924" s="119"/>
      <c r="J4924" s="50"/>
      <c r="K4924" s="119"/>
      <c r="L4924" s="55"/>
      <c r="M4924" s="75"/>
      <c r="N4924" s="75"/>
      <c r="O4924" s="74"/>
      <c r="P4924" s="74"/>
      <c r="Q4924" s="59">
        <f t="shared" si="1706"/>
        <v>0</v>
      </c>
      <c r="R4924" s="74"/>
      <c r="S4924" s="53">
        <f t="shared" si="1705"/>
        <v>0</v>
      </c>
      <c r="T4924" s="53"/>
      <c r="U4924" s="53"/>
      <c r="V4924" s="53">
        <f t="shared" si="1707"/>
        <v>0</v>
      </c>
      <c r="W4924" s="75"/>
      <c r="X4924" s="76"/>
    </row>
    <row r="4925" spans="1:24" s="35" customFormat="1" ht="15.75" x14ac:dyDescent="0.25">
      <c r="A4925" s="72" t="s">
        <v>416</v>
      </c>
      <c r="B4925" s="33" t="s">
        <v>333</v>
      </c>
      <c r="C4925" s="78" t="s">
        <v>41</v>
      </c>
      <c r="D4925" s="43" t="s">
        <v>171</v>
      </c>
      <c r="E4925" s="74"/>
      <c r="F4925" s="74"/>
      <c r="G4925" s="74"/>
      <c r="H4925" s="74"/>
      <c r="I4925" s="119"/>
      <c r="J4925" s="55"/>
      <c r="K4925" s="119"/>
      <c r="L4925" s="55"/>
      <c r="M4925" s="75"/>
      <c r="N4925" s="75"/>
      <c r="O4925" s="74"/>
      <c r="P4925" s="74"/>
      <c r="Q4925" s="59">
        <f t="shared" si="1706"/>
        <v>0</v>
      </c>
      <c r="R4925" s="74"/>
      <c r="S4925" s="53">
        <f t="shared" si="1705"/>
        <v>0</v>
      </c>
      <c r="T4925" s="53"/>
      <c r="U4925" s="53"/>
      <c r="V4925" s="53">
        <f t="shared" si="1707"/>
        <v>0</v>
      </c>
      <c r="W4925" s="75"/>
      <c r="X4925" s="76"/>
    </row>
    <row r="4926" spans="1:24" s="35" customFormat="1" ht="15.75" x14ac:dyDescent="0.25">
      <c r="A4926" s="72" t="s">
        <v>416</v>
      </c>
      <c r="B4926" s="33" t="s">
        <v>333</v>
      </c>
      <c r="C4926" s="78" t="s">
        <v>42</v>
      </c>
      <c r="D4926" s="43" t="s">
        <v>192</v>
      </c>
      <c r="E4926" s="74"/>
      <c r="F4926" s="74"/>
      <c r="G4926" s="74"/>
      <c r="H4926" s="74"/>
      <c r="I4926" s="119"/>
      <c r="J4926" s="50"/>
      <c r="K4926" s="119"/>
      <c r="L4926" s="55"/>
      <c r="M4926" s="75"/>
      <c r="N4926" s="75"/>
      <c r="O4926" s="74"/>
      <c r="P4926" s="74"/>
      <c r="Q4926" s="59">
        <f t="shared" si="1706"/>
        <v>0</v>
      </c>
      <c r="R4926" s="74"/>
      <c r="S4926" s="53">
        <f t="shared" si="1705"/>
        <v>0</v>
      </c>
      <c r="T4926" s="53"/>
      <c r="U4926" s="53"/>
      <c r="V4926" s="53">
        <f t="shared" si="1707"/>
        <v>0</v>
      </c>
      <c r="W4926" s="75"/>
      <c r="X4926" s="76"/>
    </row>
    <row r="4927" spans="1:24" s="35" customFormat="1" ht="15.75" x14ac:dyDescent="0.25">
      <c r="A4927" s="72" t="s">
        <v>416</v>
      </c>
      <c r="B4927" s="33" t="s">
        <v>333</v>
      </c>
      <c r="C4927" s="78" t="s">
        <v>43</v>
      </c>
      <c r="D4927" s="43" t="s">
        <v>193</v>
      </c>
      <c r="E4927" s="74"/>
      <c r="F4927" s="74"/>
      <c r="G4927" s="74"/>
      <c r="H4927" s="74"/>
      <c r="I4927" s="119"/>
      <c r="J4927" s="50"/>
      <c r="K4927" s="119"/>
      <c r="L4927" s="55"/>
      <c r="M4927" s="75"/>
      <c r="N4927" s="75"/>
      <c r="O4927" s="74"/>
      <c r="P4927" s="74"/>
      <c r="Q4927" s="59">
        <f t="shared" si="1706"/>
        <v>0</v>
      </c>
      <c r="R4927" s="74"/>
      <c r="S4927" s="53">
        <f t="shared" si="1705"/>
        <v>0</v>
      </c>
      <c r="T4927" s="53"/>
      <c r="U4927" s="53"/>
      <c r="V4927" s="53">
        <f t="shared" si="1707"/>
        <v>0</v>
      </c>
      <c r="W4927" s="75"/>
      <c r="X4927" s="76"/>
    </row>
    <row r="4928" spans="1:24" s="35" customFormat="1" ht="15.75" x14ac:dyDescent="0.25">
      <c r="A4928" s="72" t="s">
        <v>416</v>
      </c>
      <c r="B4928" s="33" t="s">
        <v>333</v>
      </c>
      <c r="C4928" s="78" t="s">
        <v>44</v>
      </c>
      <c r="D4928" s="43" t="s">
        <v>173</v>
      </c>
      <c r="E4928" s="53">
        <v>28630</v>
      </c>
      <c r="F4928" s="53">
        <f>ROUND(E4928/12*7,2)</f>
        <v>16700.830000000002</v>
      </c>
      <c r="G4928" s="99">
        <v>2921</v>
      </c>
      <c r="H4928" s="99">
        <v>2921</v>
      </c>
      <c r="I4928" s="119"/>
      <c r="J4928" s="55"/>
      <c r="K4928" s="54">
        <f>G4928-F4928</f>
        <v>-13779.830000000002</v>
      </c>
      <c r="L4928" s="55">
        <f>ROUND(K4928*100/-F4928,2)</f>
        <v>82.51</v>
      </c>
      <c r="M4928" s="75"/>
      <c r="N4928" s="75"/>
      <c r="O4928" s="74">
        <v>105</v>
      </c>
      <c r="P4928" s="74">
        <v>105</v>
      </c>
      <c r="Q4928" s="59">
        <f t="shared" si="1706"/>
        <v>0</v>
      </c>
      <c r="R4928" s="74">
        <v>49</v>
      </c>
      <c r="S4928" s="53">
        <f>ROUND(R4928/12*7,0)</f>
        <v>29</v>
      </c>
      <c r="T4928" s="58">
        <v>5</v>
      </c>
      <c r="U4928" s="58">
        <v>5</v>
      </c>
      <c r="V4928" s="53">
        <f t="shared" si="1707"/>
        <v>0</v>
      </c>
      <c r="W4928" s="75"/>
      <c r="X4928" s="76"/>
    </row>
    <row r="4929" spans="1:26" s="35" customFormat="1" ht="15.75" x14ac:dyDescent="0.25">
      <c r="A4929" s="72" t="s">
        <v>416</v>
      </c>
      <c r="B4929" s="33" t="s">
        <v>333</v>
      </c>
      <c r="C4929" s="78" t="s">
        <v>45</v>
      </c>
      <c r="D4929" s="43" t="s">
        <v>187</v>
      </c>
      <c r="E4929" s="74"/>
      <c r="F4929" s="74"/>
      <c r="G4929" s="74"/>
      <c r="H4929" s="74"/>
      <c r="I4929" s="119"/>
      <c r="J4929" s="50"/>
      <c r="K4929" s="119"/>
      <c r="L4929" s="55"/>
      <c r="M4929" s="75"/>
      <c r="N4929" s="75"/>
      <c r="O4929" s="74"/>
      <c r="P4929" s="74"/>
      <c r="Q4929" s="59">
        <f t="shared" si="1706"/>
        <v>0</v>
      </c>
      <c r="R4929" s="74"/>
      <c r="S4929" s="53">
        <f t="shared" ref="S4929:S4939" si="1708">ROUND(R4929/12*3,0)</f>
        <v>0</v>
      </c>
      <c r="T4929" s="53"/>
      <c r="U4929" s="53"/>
      <c r="V4929" s="53">
        <f t="shared" si="1707"/>
        <v>0</v>
      </c>
      <c r="W4929" s="75"/>
      <c r="X4929" s="76"/>
    </row>
    <row r="4930" spans="1:26" s="35" customFormat="1" ht="15.75" x14ac:dyDescent="0.25">
      <c r="A4930" s="72" t="s">
        <v>416</v>
      </c>
      <c r="B4930" s="33" t="s">
        <v>333</v>
      </c>
      <c r="C4930" s="78" t="s">
        <v>46</v>
      </c>
      <c r="D4930" s="43" t="s">
        <v>194</v>
      </c>
      <c r="E4930" s="74"/>
      <c r="F4930" s="74"/>
      <c r="G4930" s="74"/>
      <c r="H4930" s="74"/>
      <c r="I4930" s="119"/>
      <c r="J4930" s="50"/>
      <c r="K4930" s="119"/>
      <c r="L4930" s="55"/>
      <c r="M4930" s="75"/>
      <c r="N4930" s="75"/>
      <c r="O4930" s="74"/>
      <c r="P4930" s="74"/>
      <c r="Q4930" s="59">
        <f t="shared" si="1706"/>
        <v>0</v>
      </c>
      <c r="R4930" s="74"/>
      <c r="S4930" s="53">
        <f t="shared" si="1708"/>
        <v>0</v>
      </c>
      <c r="T4930" s="53"/>
      <c r="U4930" s="53"/>
      <c r="V4930" s="53">
        <f t="shared" si="1707"/>
        <v>0</v>
      </c>
      <c r="W4930" s="75"/>
      <c r="X4930" s="76"/>
    </row>
    <row r="4931" spans="1:26" s="35" customFormat="1" ht="15.75" x14ac:dyDescent="0.25">
      <c r="A4931" s="72" t="s">
        <v>416</v>
      </c>
      <c r="B4931" s="33" t="s">
        <v>333</v>
      </c>
      <c r="C4931" s="78" t="s">
        <v>47</v>
      </c>
      <c r="D4931" s="43" t="s">
        <v>121</v>
      </c>
      <c r="E4931" s="74"/>
      <c r="F4931" s="74"/>
      <c r="G4931" s="74"/>
      <c r="H4931" s="74"/>
      <c r="I4931" s="119"/>
      <c r="J4931" s="50"/>
      <c r="K4931" s="119"/>
      <c r="L4931" s="55"/>
      <c r="M4931" s="75"/>
      <c r="N4931" s="75"/>
      <c r="O4931" s="74"/>
      <c r="P4931" s="74"/>
      <c r="Q4931" s="59">
        <f t="shared" si="1706"/>
        <v>0</v>
      </c>
      <c r="R4931" s="74"/>
      <c r="S4931" s="53">
        <f t="shared" si="1708"/>
        <v>0</v>
      </c>
      <c r="T4931" s="53"/>
      <c r="U4931" s="53"/>
      <c r="V4931" s="53">
        <f t="shared" si="1707"/>
        <v>0</v>
      </c>
      <c r="W4931" s="75"/>
      <c r="X4931" s="76"/>
    </row>
    <row r="4932" spans="1:26" s="35" customFormat="1" ht="15.75" x14ac:dyDescent="0.25">
      <c r="A4932" s="72" t="s">
        <v>416</v>
      </c>
      <c r="B4932" s="33" t="s">
        <v>333</v>
      </c>
      <c r="C4932" s="78" t="s">
        <v>48</v>
      </c>
      <c r="D4932" s="43" t="s">
        <v>195</v>
      </c>
      <c r="E4932" s="74"/>
      <c r="F4932" s="74"/>
      <c r="G4932" s="74"/>
      <c r="H4932" s="74"/>
      <c r="I4932" s="119"/>
      <c r="J4932" s="50"/>
      <c r="K4932" s="119"/>
      <c r="L4932" s="55"/>
      <c r="M4932" s="75"/>
      <c r="N4932" s="75"/>
      <c r="O4932" s="74"/>
      <c r="P4932" s="74"/>
      <c r="Q4932" s="59">
        <f t="shared" si="1706"/>
        <v>0</v>
      </c>
      <c r="R4932" s="74"/>
      <c r="S4932" s="53">
        <f t="shared" si="1708"/>
        <v>0</v>
      </c>
      <c r="T4932" s="53"/>
      <c r="U4932" s="53"/>
      <c r="V4932" s="53">
        <f t="shared" si="1707"/>
        <v>0</v>
      </c>
      <c r="W4932" s="75"/>
      <c r="X4932" s="76"/>
    </row>
    <row r="4933" spans="1:26" s="35" customFormat="1" ht="31.5" x14ac:dyDescent="0.25">
      <c r="A4933" s="72" t="s">
        <v>416</v>
      </c>
      <c r="B4933" s="33" t="s">
        <v>333</v>
      </c>
      <c r="C4933" s="78" t="s">
        <v>128</v>
      </c>
      <c r="D4933" s="43" t="s">
        <v>118</v>
      </c>
      <c r="E4933" s="74"/>
      <c r="F4933" s="74"/>
      <c r="G4933" s="74"/>
      <c r="H4933" s="74"/>
      <c r="I4933" s="119"/>
      <c r="J4933" s="50"/>
      <c r="K4933" s="119"/>
      <c r="L4933" s="55"/>
      <c r="M4933" s="75"/>
      <c r="N4933" s="75"/>
      <c r="O4933" s="74"/>
      <c r="P4933" s="74"/>
      <c r="Q4933" s="59">
        <f t="shared" si="1706"/>
        <v>0</v>
      </c>
      <c r="R4933" s="74"/>
      <c r="S4933" s="53">
        <f t="shared" si="1708"/>
        <v>0</v>
      </c>
      <c r="T4933" s="53"/>
      <c r="U4933" s="53"/>
      <c r="V4933" s="53">
        <f t="shared" si="1707"/>
        <v>0</v>
      </c>
      <c r="W4933" s="75"/>
      <c r="X4933" s="76"/>
    </row>
    <row r="4934" spans="1:26" s="35" customFormat="1" ht="15.75" x14ac:dyDescent="0.25">
      <c r="A4934" s="72" t="s">
        <v>416</v>
      </c>
      <c r="B4934" s="33" t="s">
        <v>333</v>
      </c>
      <c r="C4934" s="78" t="s">
        <v>47</v>
      </c>
      <c r="D4934" s="43" t="s">
        <v>121</v>
      </c>
      <c r="E4934" s="74"/>
      <c r="F4934" s="74"/>
      <c r="G4934" s="74"/>
      <c r="H4934" s="74"/>
      <c r="I4934" s="119"/>
      <c r="J4934" s="50"/>
      <c r="K4934" s="119"/>
      <c r="L4934" s="55"/>
      <c r="M4934" s="75"/>
      <c r="N4934" s="75"/>
      <c r="O4934" s="74"/>
      <c r="P4934" s="74"/>
      <c r="Q4934" s="59">
        <f t="shared" si="1706"/>
        <v>0</v>
      </c>
      <c r="R4934" s="74"/>
      <c r="S4934" s="53">
        <f t="shared" si="1708"/>
        <v>0</v>
      </c>
      <c r="T4934" s="53"/>
      <c r="U4934" s="53"/>
      <c r="V4934" s="53">
        <f t="shared" si="1707"/>
        <v>0</v>
      </c>
      <c r="W4934" s="75"/>
      <c r="X4934" s="76"/>
    </row>
    <row r="4935" spans="1:26" s="35" customFormat="1" ht="31.5" x14ac:dyDescent="0.25">
      <c r="A4935" s="72" t="s">
        <v>416</v>
      </c>
      <c r="B4935" s="33" t="s">
        <v>333</v>
      </c>
      <c r="C4935" s="78" t="s">
        <v>49</v>
      </c>
      <c r="D4935" s="43" t="s">
        <v>196</v>
      </c>
      <c r="E4935" s="74"/>
      <c r="F4935" s="74"/>
      <c r="G4935" s="74"/>
      <c r="H4935" s="74"/>
      <c r="I4935" s="119"/>
      <c r="J4935" s="50"/>
      <c r="K4935" s="119"/>
      <c r="L4935" s="55"/>
      <c r="M4935" s="75"/>
      <c r="N4935" s="75"/>
      <c r="O4935" s="74"/>
      <c r="P4935" s="74"/>
      <c r="Q4935" s="59">
        <f t="shared" si="1706"/>
        <v>0</v>
      </c>
      <c r="R4935" s="74"/>
      <c r="S4935" s="53">
        <f t="shared" si="1708"/>
        <v>0</v>
      </c>
      <c r="T4935" s="53"/>
      <c r="U4935" s="53"/>
      <c r="V4935" s="53">
        <f t="shared" si="1707"/>
        <v>0</v>
      </c>
      <c r="W4935" s="75"/>
      <c r="X4935" s="76"/>
    </row>
    <row r="4936" spans="1:26" s="35" customFormat="1" ht="31.5" x14ac:dyDescent="0.25">
      <c r="A4936" s="72" t="s">
        <v>416</v>
      </c>
      <c r="B4936" s="33" t="s">
        <v>333</v>
      </c>
      <c r="C4936" s="78" t="s">
        <v>197</v>
      </c>
      <c r="D4936" s="43" t="s">
        <v>198</v>
      </c>
      <c r="E4936" s="74"/>
      <c r="F4936" s="74"/>
      <c r="G4936" s="74"/>
      <c r="H4936" s="74"/>
      <c r="I4936" s="119"/>
      <c r="J4936" s="50"/>
      <c r="K4936" s="119"/>
      <c r="L4936" s="55"/>
      <c r="M4936" s="75"/>
      <c r="N4936" s="75"/>
      <c r="O4936" s="74"/>
      <c r="P4936" s="74"/>
      <c r="Q4936" s="59">
        <f t="shared" si="1706"/>
        <v>0</v>
      </c>
      <c r="R4936" s="74"/>
      <c r="S4936" s="53">
        <f t="shared" si="1708"/>
        <v>0</v>
      </c>
      <c r="T4936" s="53"/>
      <c r="U4936" s="53"/>
      <c r="V4936" s="53">
        <f t="shared" si="1707"/>
        <v>0</v>
      </c>
      <c r="W4936" s="75"/>
      <c r="X4936" s="76"/>
    </row>
    <row r="4937" spans="1:26" s="35" customFormat="1" ht="47.25" x14ac:dyDescent="0.25">
      <c r="A4937" s="72" t="s">
        <v>416</v>
      </c>
      <c r="B4937" s="33" t="s">
        <v>333</v>
      </c>
      <c r="C4937" s="78" t="s">
        <v>199</v>
      </c>
      <c r="D4937" s="43" t="s">
        <v>200</v>
      </c>
      <c r="E4937" s="74"/>
      <c r="F4937" s="74"/>
      <c r="G4937" s="74"/>
      <c r="H4937" s="74"/>
      <c r="I4937" s="119"/>
      <c r="J4937" s="50"/>
      <c r="K4937" s="119"/>
      <c r="L4937" s="55"/>
      <c r="M4937" s="75"/>
      <c r="N4937" s="75"/>
      <c r="O4937" s="74"/>
      <c r="P4937" s="74"/>
      <c r="Q4937" s="59">
        <f t="shared" si="1706"/>
        <v>0</v>
      </c>
      <c r="R4937" s="74"/>
      <c r="S4937" s="53">
        <f t="shared" si="1708"/>
        <v>0</v>
      </c>
      <c r="T4937" s="53"/>
      <c r="U4937" s="53"/>
      <c r="V4937" s="53">
        <f t="shared" si="1707"/>
        <v>0</v>
      </c>
      <c r="W4937" s="75"/>
      <c r="X4937" s="76"/>
      <c r="Y4937" s="177"/>
      <c r="Z4937" s="177"/>
    </row>
    <row r="4938" spans="1:26" s="35" customFormat="1" ht="31.5" x14ac:dyDescent="0.25">
      <c r="A4938" s="72" t="s">
        <v>416</v>
      </c>
      <c r="B4938" s="33" t="s">
        <v>333</v>
      </c>
      <c r="C4938" s="78" t="s">
        <v>201</v>
      </c>
      <c r="D4938" s="43" t="s">
        <v>202</v>
      </c>
      <c r="E4938" s="74"/>
      <c r="F4938" s="74"/>
      <c r="G4938" s="74"/>
      <c r="H4938" s="74"/>
      <c r="I4938" s="119"/>
      <c r="J4938" s="50"/>
      <c r="K4938" s="119"/>
      <c r="L4938" s="55"/>
      <c r="M4938" s="75"/>
      <c r="N4938" s="75"/>
      <c r="O4938" s="74"/>
      <c r="P4938" s="74"/>
      <c r="Q4938" s="59">
        <f t="shared" si="1706"/>
        <v>0</v>
      </c>
      <c r="R4938" s="74"/>
      <c r="S4938" s="53">
        <f t="shared" si="1708"/>
        <v>0</v>
      </c>
      <c r="T4938" s="53"/>
      <c r="U4938" s="53"/>
      <c r="V4938" s="53">
        <f t="shared" si="1707"/>
        <v>0</v>
      </c>
      <c r="W4938" s="75"/>
      <c r="X4938" s="76"/>
    </row>
    <row r="4939" spans="1:26" s="35" customFormat="1" ht="47.25" x14ac:dyDescent="0.25">
      <c r="A4939" s="72" t="s">
        <v>416</v>
      </c>
      <c r="B4939" s="33" t="s">
        <v>333</v>
      </c>
      <c r="C4939" s="78" t="s">
        <v>203</v>
      </c>
      <c r="D4939" s="43" t="s">
        <v>204</v>
      </c>
      <c r="E4939" s="74"/>
      <c r="F4939" s="74"/>
      <c r="G4939" s="74"/>
      <c r="H4939" s="74"/>
      <c r="I4939" s="119"/>
      <c r="J4939" s="50"/>
      <c r="K4939" s="119"/>
      <c r="L4939" s="55"/>
      <c r="M4939" s="75"/>
      <c r="N4939" s="75"/>
      <c r="O4939" s="74"/>
      <c r="P4939" s="74"/>
      <c r="Q4939" s="59">
        <f t="shared" si="1706"/>
        <v>0</v>
      </c>
      <c r="R4939" s="74"/>
      <c r="S4939" s="53">
        <f t="shared" si="1708"/>
        <v>0</v>
      </c>
      <c r="T4939" s="53"/>
      <c r="U4939" s="53"/>
      <c r="V4939" s="53">
        <f t="shared" si="1707"/>
        <v>0</v>
      </c>
      <c r="W4939" s="75"/>
      <c r="X4939" s="76"/>
    </row>
    <row r="4940" spans="1:26" s="35" customFormat="1" ht="31.5" x14ac:dyDescent="0.25">
      <c r="A4940" s="72" t="s">
        <v>416</v>
      </c>
      <c r="B4940" s="22" t="s">
        <v>334</v>
      </c>
      <c r="C4940" s="73" t="s">
        <v>102</v>
      </c>
      <c r="D4940" s="32" t="s">
        <v>50</v>
      </c>
      <c r="E4940" s="64">
        <f>SUM(E4941:E4987)</f>
        <v>15743</v>
      </c>
      <c r="F4940" s="64">
        <f>SUM(F4941:F4987)</f>
        <v>13394</v>
      </c>
      <c r="G4940" s="64">
        <f>SUM(G4941:G4987)</f>
        <v>16785.25</v>
      </c>
      <c r="H4940" s="64">
        <f>SUM(H4941:H4987)</f>
        <v>15676</v>
      </c>
      <c r="I4940" s="64">
        <f>SUM(I4941:I4987)</f>
        <v>3316.97</v>
      </c>
      <c r="J4940" s="50">
        <f>ROUND(I4940/F4940*100,2)</f>
        <v>24.76</v>
      </c>
      <c r="K4940" s="64">
        <f>SUM(K4941:K4987)</f>
        <v>0</v>
      </c>
      <c r="L4940" s="64">
        <f>SUM(L4941:L4986)</f>
        <v>0</v>
      </c>
      <c r="M4940" s="64"/>
      <c r="N4940" s="64"/>
      <c r="O4940" s="64">
        <f t="shared" ref="O4940:V4940" si="1709">SUM(O4941:O4984)</f>
        <v>0</v>
      </c>
      <c r="P4940" s="64">
        <f t="shared" si="1709"/>
        <v>0</v>
      </c>
      <c r="Q4940" s="64">
        <f t="shared" si="1709"/>
        <v>0</v>
      </c>
      <c r="R4940" s="64">
        <f t="shared" si="1709"/>
        <v>0</v>
      </c>
      <c r="S4940" s="64">
        <f t="shared" si="1709"/>
        <v>0</v>
      </c>
      <c r="T4940" s="64">
        <f t="shared" si="1709"/>
        <v>0</v>
      </c>
      <c r="U4940" s="64">
        <f t="shared" si="1709"/>
        <v>0</v>
      </c>
      <c r="V4940" s="64">
        <f t="shared" si="1709"/>
        <v>0</v>
      </c>
      <c r="W4940" s="64"/>
      <c r="X4940" s="76"/>
    </row>
    <row r="4941" spans="1:26" s="35" customFormat="1" ht="63" x14ac:dyDescent="0.25">
      <c r="A4941" s="72" t="s">
        <v>416</v>
      </c>
      <c r="B4941" s="44" t="s">
        <v>334</v>
      </c>
      <c r="C4941" s="73" t="s">
        <v>102</v>
      </c>
      <c r="D4941" s="43" t="s">
        <v>205</v>
      </c>
      <c r="E4941" s="74"/>
      <c r="F4941" s="74"/>
      <c r="G4941" s="74"/>
      <c r="H4941" s="74"/>
      <c r="I4941" s="119"/>
      <c r="J4941" s="50"/>
      <c r="K4941" s="119"/>
      <c r="L4941" s="55"/>
      <c r="M4941" s="75"/>
      <c r="N4941" s="75"/>
      <c r="O4941" s="74"/>
      <c r="P4941" s="74"/>
      <c r="Q4941" s="59">
        <f>O4941-P4941</f>
        <v>0</v>
      </c>
      <c r="R4941" s="74"/>
      <c r="S4941" s="53">
        <f>ROUND(R4941/12*3,0)</f>
        <v>0</v>
      </c>
      <c r="T4941" s="53"/>
      <c r="U4941" s="53"/>
      <c r="V4941" s="53">
        <f>T4941-U4941</f>
        <v>0</v>
      </c>
      <c r="W4941" s="75"/>
      <c r="X4941" s="76"/>
    </row>
    <row r="4942" spans="1:26" s="35" customFormat="1" ht="15.75" x14ac:dyDescent="0.25">
      <c r="A4942" s="72" t="s">
        <v>416</v>
      </c>
      <c r="B4942" s="44" t="s">
        <v>334</v>
      </c>
      <c r="C4942" s="23" t="s">
        <v>366</v>
      </c>
      <c r="D4942" s="43" t="s">
        <v>369</v>
      </c>
      <c r="E4942" s="74"/>
      <c r="F4942" s="74"/>
      <c r="G4942" s="74"/>
      <c r="H4942" s="74"/>
      <c r="I4942" s="119"/>
      <c r="J4942" s="50"/>
      <c r="K4942" s="119"/>
      <c r="L4942" s="55"/>
      <c r="M4942" s="75"/>
      <c r="N4942" s="75"/>
      <c r="O4942" s="74"/>
      <c r="P4942" s="74"/>
      <c r="Q4942" s="59"/>
      <c r="R4942" s="74"/>
      <c r="S4942" s="53"/>
      <c r="T4942" s="53"/>
      <c r="U4942" s="53"/>
      <c r="V4942" s="53"/>
      <c r="W4942" s="75"/>
      <c r="X4942" s="76"/>
    </row>
    <row r="4943" spans="1:26" s="35" customFormat="1" ht="15.75" x14ac:dyDescent="0.25">
      <c r="A4943" s="72" t="s">
        <v>416</v>
      </c>
      <c r="B4943" s="44" t="s">
        <v>334</v>
      </c>
      <c r="C4943" s="23" t="s">
        <v>367</v>
      </c>
      <c r="D4943" s="43" t="s">
        <v>370</v>
      </c>
      <c r="E4943" s="74"/>
      <c r="F4943" s="74"/>
      <c r="G4943" s="74"/>
      <c r="H4943" s="74"/>
      <c r="I4943" s="119"/>
      <c r="J4943" s="50"/>
      <c r="K4943" s="119"/>
      <c r="L4943" s="55"/>
      <c r="M4943" s="75"/>
      <c r="N4943" s="75"/>
      <c r="O4943" s="74"/>
      <c r="P4943" s="74"/>
      <c r="Q4943" s="59"/>
      <c r="R4943" s="74"/>
      <c r="S4943" s="53"/>
      <c r="T4943" s="53"/>
      <c r="U4943" s="53"/>
      <c r="V4943" s="53"/>
      <c r="W4943" s="75"/>
      <c r="X4943" s="76"/>
    </row>
    <row r="4944" spans="1:26" s="35" customFormat="1" ht="31.5" x14ac:dyDescent="0.25">
      <c r="A4944" s="72" t="s">
        <v>416</v>
      </c>
      <c r="B4944" s="44" t="s">
        <v>334</v>
      </c>
      <c r="C4944" s="23" t="s">
        <v>368</v>
      </c>
      <c r="D4944" s="43" t="s">
        <v>371</v>
      </c>
      <c r="E4944" s="74"/>
      <c r="F4944" s="74"/>
      <c r="G4944" s="74"/>
      <c r="H4944" s="74"/>
      <c r="I4944" s="119"/>
      <c r="J4944" s="50"/>
      <c r="K4944" s="119"/>
      <c r="L4944" s="55"/>
      <c r="M4944" s="75"/>
      <c r="N4944" s="75"/>
      <c r="O4944" s="74"/>
      <c r="P4944" s="74"/>
      <c r="Q4944" s="59"/>
      <c r="R4944" s="74"/>
      <c r="S4944" s="53"/>
      <c r="T4944" s="53"/>
      <c r="U4944" s="53"/>
      <c r="V4944" s="53"/>
      <c r="W4944" s="75"/>
      <c r="X4944" s="76"/>
    </row>
    <row r="4945" spans="1:27" s="35" customFormat="1" ht="31.5" x14ac:dyDescent="0.25">
      <c r="A4945" s="72" t="s">
        <v>416</v>
      </c>
      <c r="B4945" s="44" t="s">
        <v>334</v>
      </c>
      <c r="C4945" s="79" t="s">
        <v>206</v>
      </c>
      <c r="D4945" s="43" t="s">
        <v>207</v>
      </c>
      <c r="E4945" s="74"/>
      <c r="F4945" s="74"/>
      <c r="G4945" s="74"/>
      <c r="H4945" s="74"/>
      <c r="I4945" s="119"/>
      <c r="J4945" s="50"/>
      <c r="K4945" s="119"/>
      <c r="L4945" s="55"/>
      <c r="M4945" s="75"/>
      <c r="N4945" s="75"/>
      <c r="O4945" s="74"/>
      <c r="P4945" s="74"/>
      <c r="Q4945" s="59">
        <f t="shared" ref="Q4945:Q4982" si="1710">O4945-P4945</f>
        <v>0</v>
      </c>
      <c r="R4945" s="74"/>
      <c r="S4945" s="53">
        <f t="shared" ref="S4945:S4982" si="1711">ROUND(R4945/12*3,0)</f>
        <v>0</v>
      </c>
      <c r="T4945" s="53"/>
      <c r="U4945" s="53"/>
      <c r="V4945" s="53">
        <f t="shared" ref="V4945:V4982" si="1712">T4945-U4945</f>
        <v>0</v>
      </c>
      <c r="W4945" s="75"/>
      <c r="X4945" s="76"/>
    </row>
    <row r="4946" spans="1:27" s="35" customFormat="1" ht="31.5" x14ac:dyDescent="0.25">
      <c r="A4946" s="72" t="s">
        <v>416</v>
      </c>
      <c r="B4946" s="44" t="s">
        <v>334</v>
      </c>
      <c r="C4946" s="79" t="s">
        <v>208</v>
      </c>
      <c r="D4946" s="43" t="s">
        <v>209</v>
      </c>
      <c r="E4946" s="53"/>
      <c r="F4946" s="53">
        <f>E4946/12*1</f>
        <v>0</v>
      </c>
      <c r="G4946" s="53"/>
      <c r="H4946" s="53"/>
      <c r="I4946" s="119"/>
      <c r="J4946" s="50"/>
      <c r="K4946" s="54"/>
      <c r="L4946" s="55"/>
      <c r="M4946" s="75"/>
      <c r="N4946" s="75"/>
      <c r="O4946" s="74"/>
      <c r="P4946" s="74"/>
      <c r="Q4946" s="59">
        <f t="shared" si="1710"/>
        <v>0</v>
      </c>
      <c r="R4946" s="74"/>
      <c r="S4946" s="53">
        <f t="shared" si="1711"/>
        <v>0</v>
      </c>
      <c r="T4946" s="53"/>
      <c r="U4946" s="53"/>
      <c r="V4946" s="53">
        <f t="shared" si="1712"/>
        <v>0</v>
      </c>
      <c r="W4946" s="75"/>
      <c r="X4946" s="76"/>
    </row>
    <row r="4947" spans="1:27" s="35" customFormat="1" ht="15.75" x14ac:dyDescent="0.25">
      <c r="A4947" s="72" t="s">
        <v>416</v>
      </c>
      <c r="B4947" s="44" t="s">
        <v>334</v>
      </c>
      <c r="C4947" s="79" t="s">
        <v>210</v>
      </c>
      <c r="D4947" s="43" t="s">
        <v>223</v>
      </c>
      <c r="E4947" s="74"/>
      <c r="F4947" s="74"/>
      <c r="G4947" s="74"/>
      <c r="H4947" s="74"/>
      <c r="I4947" s="119"/>
      <c r="J4947" s="50"/>
      <c r="K4947" s="119"/>
      <c r="L4947" s="55"/>
      <c r="M4947" s="75"/>
      <c r="N4947" s="75"/>
      <c r="O4947" s="74"/>
      <c r="P4947" s="74"/>
      <c r="Q4947" s="59">
        <f t="shared" si="1710"/>
        <v>0</v>
      </c>
      <c r="R4947" s="74"/>
      <c r="S4947" s="53">
        <f t="shared" si="1711"/>
        <v>0</v>
      </c>
      <c r="T4947" s="53"/>
      <c r="U4947" s="53"/>
      <c r="V4947" s="53">
        <f t="shared" si="1712"/>
        <v>0</v>
      </c>
      <c r="W4947" s="75"/>
      <c r="X4947" s="76"/>
    </row>
    <row r="4948" spans="1:27" s="35" customFormat="1" ht="31.5" x14ac:dyDescent="0.25">
      <c r="A4948" s="72" t="s">
        <v>416</v>
      </c>
      <c r="B4948" s="44" t="s">
        <v>334</v>
      </c>
      <c r="C4948" s="79" t="s">
        <v>211</v>
      </c>
      <c r="D4948" s="43" t="s">
        <v>212</v>
      </c>
      <c r="E4948" s="53"/>
      <c r="F4948" s="53">
        <f>E4948/12*1</f>
        <v>0</v>
      </c>
      <c r="G4948" s="53"/>
      <c r="H4948" s="53"/>
      <c r="I4948" s="119"/>
      <c r="J4948" s="50"/>
      <c r="K4948" s="119"/>
      <c r="L4948" s="55"/>
      <c r="M4948" s="75"/>
      <c r="N4948" s="75"/>
      <c r="O4948" s="74"/>
      <c r="P4948" s="74"/>
      <c r="Q4948" s="59">
        <f t="shared" si="1710"/>
        <v>0</v>
      </c>
      <c r="R4948" s="74"/>
      <c r="S4948" s="53">
        <f t="shared" si="1711"/>
        <v>0</v>
      </c>
      <c r="T4948" s="53"/>
      <c r="U4948" s="53"/>
      <c r="V4948" s="53">
        <f t="shared" si="1712"/>
        <v>0</v>
      </c>
      <c r="W4948" s="75"/>
      <c r="X4948" s="76"/>
    </row>
    <row r="4949" spans="1:27" s="35" customFormat="1" ht="15.75" x14ac:dyDescent="0.25">
      <c r="A4949" s="72" t="s">
        <v>416</v>
      </c>
      <c r="B4949" s="44" t="s">
        <v>334</v>
      </c>
      <c r="C4949" s="79" t="s">
        <v>213</v>
      </c>
      <c r="D4949" s="43" t="s">
        <v>214</v>
      </c>
      <c r="E4949" s="74"/>
      <c r="F4949" s="74"/>
      <c r="G4949" s="74"/>
      <c r="H4949" s="74"/>
      <c r="I4949" s="119"/>
      <c r="J4949" s="50"/>
      <c r="K4949" s="119"/>
      <c r="L4949" s="55"/>
      <c r="M4949" s="75"/>
      <c r="N4949" s="75"/>
      <c r="O4949" s="74"/>
      <c r="P4949" s="74"/>
      <c r="Q4949" s="59">
        <f t="shared" si="1710"/>
        <v>0</v>
      </c>
      <c r="R4949" s="74"/>
      <c r="S4949" s="53">
        <f t="shared" si="1711"/>
        <v>0</v>
      </c>
      <c r="T4949" s="53"/>
      <c r="U4949" s="53"/>
      <c r="V4949" s="53">
        <f t="shared" si="1712"/>
        <v>0</v>
      </c>
      <c r="W4949" s="75"/>
      <c r="X4949" s="76"/>
    </row>
    <row r="4950" spans="1:27" s="35" customFormat="1" ht="31.5" x14ac:dyDescent="0.25">
      <c r="A4950" s="72" t="s">
        <v>416</v>
      </c>
      <c r="B4950" s="44" t="s">
        <v>334</v>
      </c>
      <c r="C4950" s="79" t="s">
        <v>215</v>
      </c>
      <c r="D4950" s="43" t="s">
        <v>216</v>
      </c>
      <c r="E4950" s="53">
        <v>5638</v>
      </c>
      <c r="F4950" s="53">
        <f>ROUND(E4950/12*7,0)</f>
        <v>3289</v>
      </c>
      <c r="G4950" s="59">
        <v>6526.11</v>
      </c>
      <c r="H4950" s="99">
        <v>5502</v>
      </c>
      <c r="I4950" s="119">
        <f t="shared" ref="I4950" si="1713">G4950-F4950</f>
        <v>3237.1099999999997</v>
      </c>
      <c r="J4950" s="55">
        <f t="shared" ref="J4950" si="1714">ROUND(I4950/F4950*100,2)</f>
        <v>98.42</v>
      </c>
      <c r="K4950" s="54"/>
      <c r="L4950" s="55"/>
      <c r="M4950" s="75"/>
      <c r="N4950" s="75"/>
      <c r="O4950" s="74"/>
      <c r="P4950" s="74"/>
      <c r="Q4950" s="59">
        <f t="shared" si="1710"/>
        <v>0</v>
      </c>
      <c r="R4950" s="74"/>
      <c r="S4950" s="53">
        <f t="shared" si="1711"/>
        <v>0</v>
      </c>
      <c r="T4950" s="53"/>
      <c r="U4950" s="53"/>
      <c r="V4950" s="53">
        <f t="shared" si="1712"/>
        <v>0</v>
      </c>
      <c r="W4950" s="75"/>
      <c r="X4950" s="76"/>
      <c r="Y4950" s="177"/>
      <c r="Z4950" s="177"/>
      <c r="AA4950" s="177"/>
    </row>
    <row r="4951" spans="1:27" s="35" customFormat="1" ht="31.5" x14ac:dyDescent="0.25">
      <c r="A4951" s="72" t="s">
        <v>416</v>
      </c>
      <c r="B4951" s="44" t="s">
        <v>334</v>
      </c>
      <c r="C4951" s="79" t="s">
        <v>217</v>
      </c>
      <c r="D4951" s="43" t="s">
        <v>218</v>
      </c>
      <c r="E4951" s="53"/>
      <c r="F4951" s="53">
        <f>E4951/12*1</f>
        <v>0</v>
      </c>
      <c r="G4951" s="53"/>
      <c r="H4951" s="53"/>
      <c r="I4951" s="119"/>
      <c r="J4951" s="50"/>
      <c r="K4951" s="119"/>
      <c r="L4951" s="55"/>
      <c r="M4951" s="75"/>
      <c r="N4951" s="75"/>
      <c r="O4951" s="74"/>
      <c r="P4951" s="74"/>
      <c r="Q4951" s="59">
        <f t="shared" si="1710"/>
        <v>0</v>
      </c>
      <c r="R4951" s="74"/>
      <c r="S4951" s="53">
        <f t="shared" si="1711"/>
        <v>0</v>
      </c>
      <c r="T4951" s="53"/>
      <c r="U4951" s="53"/>
      <c r="V4951" s="53">
        <f t="shared" si="1712"/>
        <v>0</v>
      </c>
      <c r="W4951" s="75"/>
      <c r="X4951" s="76"/>
    </row>
    <row r="4952" spans="1:27" s="35" customFormat="1" ht="31.5" x14ac:dyDescent="0.25">
      <c r="A4952" s="72" t="s">
        <v>416</v>
      </c>
      <c r="B4952" s="44" t="s">
        <v>334</v>
      </c>
      <c r="C4952" s="79" t="s">
        <v>219</v>
      </c>
      <c r="D4952" s="43" t="s">
        <v>220</v>
      </c>
      <c r="E4952" s="53"/>
      <c r="F4952" s="53">
        <f>E4952/12*1</f>
        <v>0</v>
      </c>
      <c r="G4952" s="53"/>
      <c r="H4952" s="53"/>
      <c r="I4952" s="119"/>
      <c r="J4952" s="50"/>
      <c r="K4952" s="119"/>
      <c r="L4952" s="55"/>
      <c r="M4952" s="75"/>
      <c r="N4952" s="75"/>
      <c r="O4952" s="74"/>
      <c r="P4952" s="74"/>
      <c r="Q4952" s="59">
        <f t="shared" si="1710"/>
        <v>0</v>
      </c>
      <c r="R4952" s="74"/>
      <c r="S4952" s="53">
        <f t="shared" si="1711"/>
        <v>0</v>
      </c>
      <c r="T4952" s="53"/>
      <c r="U4952" s="53"/>
      <c r="V4952" s="53">
        <f t="shared" si="1712"/>
        <v>0</v>
      </c>
      <c r="W4952" s="75"/>
      <c r="X4952" s="76"/>
    </row>
    <row r="4953" spans="1:27" s="35" customFormat="1" ht="31.5" x14ac:dyDescent="0.25">
      <c r="A4953" s="72" t="s">
        <v>416</v>
      </c>
      <c r="B4953" s="44" t="s">
        <v>334</v>
      </c>
      <c r="C4953" s="79" t="s">
        <v>221</v>
      </c>
      <c r="D4953" s="43" t="s">
        <v>224</v>
      </c>
      <c r="E4953" s="53"/>
      <c r="F4953" s="53">
        <f>E4953/12*1</f>
        <v>0</v>
      </c>
      <c r="G4953" s="53"/>
      <c r="H4953" s="53"/>
      <c r="I4953" s="119"/>
      <c r="J4953" s="50"/>
      <c r="K4953" s="119"/>
      <c r="L4953" s="55"/>
      <c r="M4953" s="75"/>
      <c r="N4953" s="75"/>
      <c r="O4953" s="74"/>
      <c r="P4953" s="74"/>
      <c r="Q4953" s="59">
        <f t="shared" si="1710"/>
        <v>0</v>
      </c>
      <c r="R4953" s="74"/>
      <c r="S4953" s="53">
        <f t="shared" si="1711"/>
        <v>0</v>
      </c>
      <c r="T4953" s="53"/>
      <c r="U4953" s="53"/>
      <c r="V4953" s="53">
        <f t="shared" si="1712"/>
        <v>0</v>
      </c>
      <c r="W4953" s="75"/>
      <c r="X4953" s="76"/>
    </row>
    <row r="4954" spans="1:27" s="35" customFormat="1" ht="31.5" x14ac:dyDescent="0.25">
      <c r="A4954" s="72" t="s">
        <v>416</v>
      </c>
      <c r="B4954" s="44" t="s">
        <v>334</v>
      </c>
      <c r="C4954" s="79" t="s">
        <v>222</v>
      </c>
      <c r="D4954" s="43" t="s">
        <v>225</v>
      </c>
      <c r="E4954" s="53"/>
      <c r="F4954" s="53">
        <f>E4954/12*1</f>
        <v>0</v>
      </c>
      <c r="G4954" s="53"/>
      <c r="H4954" s="53"/>
      <c r="I4954" s="119"/>
      <c r="J4954" s="50"/>
      <c r="K4954" s="119"/>
      <c r="L4954" s="55"/>
      <c r="M4954" s="75"/>
      <c r="N4954" s="75"/>
      <c r="O4954" s="74"/>
      <c r="P4954" s="74"/>
      <c r="Q4954" s="59">
        <f t="shared" si="1710"/>
        <v>0</v>
      </c>
      <c r="R4954" s="74"/>
      <c r="S4954" s="53">
        <f t="shared" si="1711"/>
        <v>0</v>
      </c>
      <c r="T4954" s="53"/>
      <c r="U4954" s="53"/>
      <c r="V4954" s="53">
        <f t="shared" si="1712"/>
        <v>0</v>
      </c>
      <c r="W4954" s="75"/>
      <c r="X4954" s="76"/>
    </row>
    <row r="4955" spans="1:27" s="35" customFormat="1" ht="31.5" x14ac:dyDescent="0.25">
      <c r="A4955" s="72" t="s">
        <v>416</v>
      </c>
      <c r="B4955" s="44" t="s">
        <v>334</v>
      </c>
      <c r="C4955" s="79" t="s">
        <v>277</v>
      </c>
      <c r="D4955" s="43" t="s">
        <v>278</v>
      </c>
      <c r="E4955" s="53"/>
      <c r="F4955" s="53">
        <f>E4955/12*1</f>
        <v>0</v>
      </c>
      <c r="G4955" s="53"/>
      <c r="H4955" s="53"/>
      <c r="I4955" s="119"/>
      <c r="J4955" s="50"/>
      <c r="K4955" s="119"/>
      <c r="L4955" s="55"/>
      <c r="M4955" s="75"/>
      <c r="N4955" s="75"/>
      <c r="O4955" s="74"/>
      <c r="P4955" s="74"/>
      <c r="Q4955" s="59">
        <f t="shared" si="1710"/>
        <v>0</v>
      </c>
      <c r="R4955" s="74"/>
      <c r="S4955" s="53">
        <f t="shared" si="1711"/>
        <v>0</v>
      </c>
      <c r="T4955" s="53"/>
      <c r="U4955" s="53"/>
      <c r="V4955" s="53">
        <f t="shared" si="1712"/>
        <v>0</v>
      </c>
      <c r="W4955" s="75"/>
      <c r="X4955" s="76"/>
    </row>
    <row r="4956" spans="1:27" s="35" customFormat="1" ht="15.75" x14ac:dyDescent="0.25">
      <c r="A4956" s="72" t="s">
        <v>416</v>
      </c>
      <c r="B4956" s="44" t="s">
        <v>334</v>
      </c>
      <c r="C4956" s="79" t="s">
        <v>226</v>
      </c>
      <c r="D4956" s="38" t="s">
        <v>405</v>
      </c>
      <c r="E4956" s="53">
        <v>105</v>
      </c>
      <c r="F4956" s="53">
        <f>E4956</f>
        <v>105</v>
      </c>
      <c r="G4956" s="59">
        <v>179.28</v>
      </c>
      <c r="H4956" s="99">
        <v>174</v>
      </c>
      <c r="I4956" s="119"/>
      <c r="J4956" s="55"/>
      <c r="K4956" s="54"/>
      <c r="L4956" s="55"/>
      <c r="M4956" s="75"/>
      <c r="N4956" s="75"/>
      <c r="O4956" s="74"/>
      <c r="P4956" s="74"/>
      <c r="Q4956" s="59">
        <f t="shared" si="1710"/>
        <v>0</v>
      </c>
      <c r="R4956" s="74"/>
      <c r="S4956" s="53">
        <f t="shared" si="1711"/>
        <v>0</v>
      </c>
      <c r="T4956" s="53"/>
      <c r="U4956" s="53"/>
      <c r="V4956" s="53">
        <f t="shared" si="1712"/>
        <v>0</v>
      </c>
      <c r="W4956" s="75"/>
      <c r="X4956" s="76"/>
    </row>
    <row r="4957" spans="1:27" s="35" customFormat="1" ht="31.5" x14ac:dyDescent="0.25">
      <c r="A4957" s="72" t="s">
        <v>416</v>
      </c>
      <c r="B4957" s="44" t="s">
        <v>334</v>
      </c>
      <c r="C4957" s="79" t="s">
        <v>227</v>
      </c>
      <c r="D4957" s="43" t="s">
        <v>228</v>
      </c>
      <c r="E4957" s="53"/>
      <c r="F4957" s="53">
        <f>E4957/12*1</f>
        <v>0</v>
      </c>
      <c r="G4957" s="53"/>
      <c r="H4957" s="53"/>
      <c r="I4957" s="119"/>
      <c r="J4957" s="50"/>
      <c r="K4957" s="119"/>
      <c r="L4957" s="55"/>
      <c r="M4957" s="75"/>
      <c r="N4957" s="75"/>
      <c r="O4957" s="74"/>
      <c r="P4957" s="74"/>
      <c r="Q4957" s="59">
        <f t="shared" si="1710"/>
        <v>0</v>
      </c>
      <c r="R4957" s="74"/>
      <c r="S4957" s="53">
        <f t="shared" si="1711"/>
        <v>0</v>
      </c>
      <c r="T4957" s="53"/>
      <c r="U4957" s="53"/>
      <c r="V4957" s="53">
        <f t="shared" si="1712"/>
        <v>0</v>
      </c>
      <c r="W4957" s="75"/>
      <c r="X4957" s="76"/>
    </row>
    <row r="4958" spans="1:27" s="35" customFormat="1" ht="15.75" x14ac:dyDescent="0.25">
      <c r="A4958" s="72" t="s">
        <v>416</v>
      </c>
      <c r="B4958" s="44" t="s">
        <v>334</v>
      </c>
      <c r="C4958" s="79" t="s">
        <v>229</v>
      </c>
      <c r="D4958" s="43" t="s">
        <v>230</v>
      </c>
      <c r="E4958" s="53"/>
      <c r="F4958" s="53">
        <f>E4958/12*1</f>
        <v>0</v>
      </c>
      <c r="G4958" s="53"/>
      <c r="H4958" s="53"/>
      <c r="I4958" s="119"/>
      <c r="J4958" s="50"/>
      <c r="K4958" s="119"/>
      <c r="L4958" s="55"/>
      <c r="M4958" s="75"/>
      <c r="N4958" s="75"/>
      <c r="O4958" s="74"/>
      <c r="P4958" s="74"/>
      <c r="Q4958" s="59">
        <f t="shared" si="1710"/>
        <v>0</v>
      </c>
      <c r="R4958" s="74"/>
      <c r="S4958" s="53">
        <f t="shared" si="1711"/>
        <v>0</v>
      </c>
      <c r="T4958" s="53"/>
      <c r="U4958" s="53"/>
      <c r="V4958" s="53">
        <f t="shared" si="1712"/>
        <v>0</v>
      </c>
      <c r="W4958" s="75"/>
      <c r="X4958" s="76"/>
    </row>
    <row r="4959" spans="1:27" s="35" customFormat="1" ht="15.75" x14ac:dyDescent="0.25">
      <c r="A4959" s="72" t="s">
        <v>416</v>
      </c>
      <c r="B4959" s="44" t="s">
        <v>334</v>
      </c>
      <c r="C4959" s="37" t="s">
        <v>376</v>
      </c>
      <c r="D4959" s="43" t="s">
        <v>358</v>
      </c>
      <c r="E4959" s="53"/>
      <c r="F4959" s="53">
        <f>E4959/12*1</f>
        <v>0</v>
      </c>
      <c r="G4959" s="53"/>
      <c r="H4959" s="53"/>
      <c r="I4959" s="119"/>
      <c r="J4959" s="50"/>
      <c r="K4959" s="119"/>
      <c r="L4959" s="55"/>
      <c r="M4959" s="75"/>
      <c r="N4959" s="75"/>
      <c r="O4959" s="74"/>
      <c r="P4959" s="74"/>
      <c r="Q4959" s="59">
        <f t="shared" si="1710"/>
        <v>0</v>
      </c>
      <c r="R4959" s="74"/>
      <c r="S4959" s="53">
        <f t="shared" si="1711"/>
        <v>0</v>
      </c>
      <c r="T4959" s="53"/>
      <c r="U4959" s="53"/>
      <c r="V4959" s="53">
        <f t="shared" si="1712"/>
        <v>0</v>
      </c>
      <c r="W4959" s="75"/>
      <c r="X4959" s="76"/>
    </row>
    <row r="4960" spans="1:27" s="35" customFormat="1" ht="15.75" x14ac:dyDescent="0.25">
      <c r="A4960" s="72" t="s">
        <v>416</v>
      </c>
      <c r="B4960" s="44" t="s">
        <v>334</v>
      </c>
      <c r="C4960" s="79" t="s">
        <v>231</v>
      </c>
      <c r="D4960" s="43" t="s">
        <v>232</v>
      </c>
      <c r="E4960" s="53"/>
      <c r="F4960" s="53">
        <f>E4960/12*1</f>
        <v>0</v>
      </c>
      <c r="G4960" s="53"/>
      <c r="H4960" s="53"/>
      <c r="I4960" s="119"/>
      <c r="J4960" s="50"/>
      <c r="K4960" s="119"/>
      <c r="L4960" s="55"/>
      <c r="M4960" s="75"/>
      <c r="N4960" s="75"/>
      <c r="O4960" s="74"/>
      <c r="P4960" s="74"/>
      <c r="Q4960" s="59">
        <f t="shared" si="1710"/>
        <v>0</v>
      </c>
      <c r="R4960" s="74"/>
      <c r="S4960" s="53">
        <f t="shared" si="1711"/>
        <v>0</v>
      </c>
      <c r="T4960" s="53"/>
      <c r="U4960" s="53"/>
      <c r="V4960" s="53">
        <f t="shared" si="1712"/>
        <v>0</v>
      </c>
      <c r="W4960" s="75"/>
      <c r="X4960" s="76"/>
    </row>
    <row r="4961" spans="1:24" s="35" customFormat="1" ht="15.75" x14ac:dyDescent="0.25">
      <c r="A4961" s="72" t="s">
        <v>416</v>
      </c>
      <c r="B4961" s="44" t="s">
        <v>334</v>
      </c>
      <c r="C4961" s="79" t="s">
        <v>233</v>
      </c>
      <c r="D4961" s="43" t="s">
        <v>234</v>
      </c>
      <c r="E4961" s="53"/>
      <c r="F4961" s="53"/>
      <c r="G4961" s="53"/>
      <c r="H4961" s="53"/>
      <c r="I4961" s="119"/>
      <c r="J4961" s="55"/>
      <c r="K4961" s="54"/>
      <c r="L4961" s="55"/>
      <c r="M4961" s="75"/>
      <c r="N4961" s="75"/>
      <c r="O4961" s="74"/>
      <c r="P4961" s="74"/>
      <c r="Q4961" s="59">
        <f t="shared" si="1710"/>
        <v>0</v>
      </c>
      <c r="R4961" s="74"/>
      <c r="S4961" s="53">
        <f t="shared" si="1711"/>
        <v>0</v>
      </c>
      <c r="T4961" s="53"/>
      <c r="U4961" s="53"/>
      <c r="V4961" s="53">
        <f t="shared" si="1712"/>
        <v>0</v>
      </c>
      <c r="W4961" s="75"/>
      <c r="X4961" s="76"/>
    </row>
    <row r="4962" spans="1:24" s="35" customFormat="1" ht="31.5" x14ac:dyDescent="0.25">
      <c r="A4962" s="72" t="s">
        <v>416</v>
      </c>
      <c r="B4962" s="44" t="s">
        <v>334</v>
      </c>
      <c r="C4962" s="79" t="s">
        <v>235</v>
      </c>
      <c r="D4962" s="43" t="s">
        <v>236</v>
      </c>
      <c r="E4962" s="53"/>
      <c r="F4962" s="53">
        <f>E4962/12*1</f>
        <v>0</v>
      </c>
      <c r="G4962" s="53"/>
      <c r="H4962" s="53"/>
      <c r="I4962" s="119"/>
      <c r="J4962" s="50"/>
      <c r="K4962" s="119"/>
      <c r="L4962" s="55"/>
      <c r="M4962" s="75"/>
      <c r="N4962" s="75"/>
      <c r="O4962" s="74"/>
      <c r="P4962" s="74"/>
      <c r="Q4962" s="59">
        <f t="shared" si="1710"/>
        <v>0</v>
      </c>
      <c r="R4962" s="74"/>
      <c r="S4962" s="53">
        <f t="shared" si="1711"/>
        <v>0</v>
      </c>
      <c r="T4962" s="53"/>
      <c r="U4962" s="53"/>
      <c r="V4962" s="53">
        <f t="shared" si="1712"/>
        <v>0</v>
      </c>
      <c r="W4962" s="75"/>
      <c r="X4962" s="76"/>
    </row>
    <row r="4963" spans="1:24" s="35" customFormat="1" ht="31.5" x14ac:dyDescent="0.25">
      <c r="A4963" s="72" t="s">
        <v>416</v>
      </c>
      <c r="B4963" s="44" t="s">
        <v>334</v>
      </c>
      <c r="C4963" s="79" t="s">
        <v>237</v>
      </c>
      <c r="D4963" s="43" t="s">
        <v>238</v>
      </c>
      <c r="E4963" s="53"/>
      <c r="F4963" s="53">
        <f>E4963/12*1</f>
        <v>0</v>
      </c>
      <c r="G4963" s="53"/>
      <c r="H4963" s="53"/>
      <c r="I4963" s="119"/>
      <c r="J4963" s="50"/>
      <c r="K4963" s="119"/>
      <c r="L4963" s="55"/>
      <c r="M4963" s="75"/>
      <c r="N4963" s="75"/>
      <c r="O4963" s="74"/>
      <c r="P4963" s="74"/>
      <c r="Q4963" s="59">
        <f t="shared" si="1710"/>
        <v>0</v>
      </c>
      <c r="R4963" s="74"/>
      <c r="S4963" s="53">
        <f t="shared" si="1711"/>
        <v>0</v>
      </c>
      <c r="T4963" s="53"/>
      <c r="U4963" s="53"/>
      <c r="V4963" s="53">
        <f t="shared" si="1712"/>
        <v>0</v>
      </c>
      <c r="W4963" s="75"/>
      <c r="X4963" s="76"/>
    </row>
    <row r="4964" spans="1:24" s="35" customFormat="1" ht="15.75" x14ac:dyDescent="0.25">
      <c r="A4964" s="72" t="s">
        <v>416</v>
      </c>
      <c r="B4964" s="44" t="s">
        <v>334</v>
      </c>
      <c r="C4964" s="79" t="s">
        <v>239</v>
      </c>
      <c r="D4964" s="43" t="s">
        <v>243</v>
      </c>
      <c r="E4964" s="53"/>
      <c r="F4964" s="53">
        <f>E4964/12*1</f>
        <v>0</v>
      </c>
      <c r="G4964" s="53"/>
      <c r="H4964" s="53"/>
      <c r="I4964" s="119"/>
      <c r="J4964" s="50"/>
      <c r="K4964" s="119"/>
      <c r="L4964" s="55"/>
      <c r="M4964" s="75"/>
      <c r="N4964" s="75"/>
      <c r="O4964" s="74"/>
      <c r="P4964" s="74"/>
      <c r="Q4964" s="59">
        <f t="shared" si="1710"/>
        <v>0</v>
      </c>
      <c r="R4964" s="74"/>
      <c r="S4964" s="53">
        <f t="shared" si="1711"/>
        <v>0</v>
      </c>
      <c r="T4964" s="53"/>
      <c r="U4964" s="53"/>
      <c r="V4964" s="53">
        <f t="shared" si="1712"/>
        <v>0</v>
      </c>
      <c r="W4964" s="75"/>
      <c r="X4964" s="76"/>
    </row>
    <row r="4965" spans="1:24" s="35" customFormat="1" ht="15.75" x14ac:dyDescent="0.25">
      <c r="A4965" s="72" t="s">
        <v>416</v>
      </c>
      <c r="B4965" s="44" t="s">
        <v>334</v>
      </c>
      <c r="C4965" s="79" t="s">
        <v>240</v>
      </c>
      <c r="D4965" s="43" t="s">
        <v>244</v>
      </c>
      <c r="E4965" s="53"/>
      <c r="F4965" s="53"/>
      <c r="G4965" s="53"/>
      <c r="H4965" s="53"/>
      <c r="I4965" s="119"/>
      <c r="J4965" s="55"/>
      <c r="K4965" s="54"/>
      <c r="L4965" s="55"/>
      <c r="M4965" s="75"/>
      <c r="N4965" s="75"/>
      <c r="O4965" s="74"/>
      <c r="P4965" s="74"/>
      <c r="Q4965" s="59">
        <f t="shared" si="1710"/>
        <v>0</v>
      </c>
      <c r="R4965" s="74"/>
      <c r="S4965" s="53">
        <f t="shared" si="1711"/>
        <v>0</v>
      </c>
      <c r="T4965" s="53"/>
      <c r="U4965" s="53"/>
      <c r="V4965" s="53">
        <f t="shared" si="1712"/>
        <v>0</v>
      </c>
      <c r="W4965" s="75"/>
      <c r="X4965" s="76"/>
    </row>
    <row r="4966" spans="1:24" s="35" customFormat="1" ht="15.75" x14ac:dyDescent="0.25">
      <c r="A4966" s="72" t="s">
        <v>416</v>
      </c>
      <c r="B4966" s="44" t="s">
        <v>334</v>
      </c>
      <c r="C4966" s="79" t="s">
        <v>241</v>
      </c>
      <c r="D4966" s="43" t="s">
        <v>242</v>
      </c>
      <c r="E4966" s="53"/>
      <c r="F4966" s="53">
        <f>ROUND(E4966/12*7,0)</f>
        <v>0</v>
      </c>
      <c r="G4966" s="59">
        <v>79.86</v>
      </c>
      <c r="H4966" s="99"/>
      <c r="I4966" s="119">
        <f t="shared" ref="I4966" si="1715">G4966-F4966</f>
        <v>79.86</v>
      </c>
      <c r="J4966" s="55" t="e">
        <f t="shared" ref="J4966" si="1716">ROUND(I4966/F4966*100,2)</f>
        <v>#DIV/0!</v>
      </c>
      <c r="K4966" s="54"/>
      <c r="L4966" s="55"/>
      <c r="M4966" s="75"/>
      <c r="N4966" s="75"/>
      <c r="O4966" s="74"/>
      <c r="P4966" s="74"/>
      <c r="Q4966" s="59">
        <f t="shared" si="1710"/>
        <v>0</v>
      </c>
      <c r="R4966" s="74"/>
      <c r="S4966" s="53">
        <f t="shared" si="1711"/>
        <v>0</v>
      </c>
      <c r="T4966" s="53"/>
      <c r="U4966" s="53"/>
      <c r="V4966" s="53">
        <f t="shared" si="1712"/>
        <v>0</v>
      </c>
      <c r="W4966" s="75"/>
      <c r="X4966" s="76"/>
    </row>
    <row r="4967" spans="1:24" s="35" customFormat="1" ht="31.5" x14ac:dyDescent="0.25">
      <c r="A4967" s="72" t="s">
        <v>416</v>
      </c>
      <c r="B4967" s="44" t="s">
        <v>334</v>
      </c>
      <c r="C4967" s="79" t="s">
        <v>245</v>
      </c>
      <c r="D4967" s="43" t="s">
        <v>246</v>
      </c>
      <c r="E4967" s="53"/>
      <c r="F4967" s="53">
        <f t="shared" ref="F4967:F4981" si="1717">E4967/12*1</f>
        <v>0</v>
      </c>
      <c r="G4967" s="53"/>
      <c r="H4967" s="53"/>
      <c r="I4967" s="119"/>
      <c r="J4967" s="50"/>
      <c r="K4967" s="119"/>
      <c r="L4967" s="55"/>
      <c r="M4967" s="75"/>
      <c r="N4967" s="75"/>
      <c r="O4967" s="74"/>
      <c r="P4967" s="74"/>
      <c r="Q4967" s="59">
        <f t="shared" si="1710"/>
        <v>0</v>
      </c>
      <c r="R4967" s="74"/>
      <c r="S4967" s="53">
        <f t="shared" si="1711"/>
        <v>0</v>
      </c>
      <c r="T4967" s="53"/>
      <c r="U4967" s="53"/>
      <c r="V4967" s="53">
        <f t="shared" si="1712"/>
        <v>0</v>
      </c>
      <c r="W4967" s="75"/>
      <c r="X4967" s="76"/>
    </row>
    <row r="4968" spans="1:24" s="35" customFormat="1" ht="15.75" x14ac:dyDescent="0.25">
      <c r="A4968" s="72" t="s">
        <v>416</v>
      </c>
      <c r="B4968" s="44" t="s">
        <v>334</v>
      </c>
      <c r="C4968" s="79" t="s">
        <v>247</v>
      </c>
      <c r="D4968" s="43" t="s">
        <v>248</v>
      </c>
      <c r="E4968" s="53"/>
      <c r="F4968" s="53">
        <f t="shared" si="1717"/>
        <v>0</v>
      </c>
      <c r="G4968" s="53"/>
      <c r="H4968" s="53"/>
      <c r="I4968" s="119"/>
      <c r="J4968" s="50"/>
      <c r="K4968" s="119"/>
      <c r="L4968" s="55"/>
      <c r="M4968" s="75"/>
      <c r="N4968" s="75"/>
      <c r="O4968" s="74"/>
      <c r="P4968" s="74"/>
      <c r="Q4968" s="59">
        <f t="shared" si="1710"/>
        <v>0</v>
      </c>
      <c r="R4968" s="74"/>
      <c r="S4968" s="53">
        <f t="shared" si="1711"/>
        <v>0</v>
      </c>
      <c r="T4968" s="53"/>
      <c r="U4968" s="53"/>
      <c r="V4968" s="53">
        <f t="shared" si="1712"/>
        <v>0</v>
      </c>
      <c r="W4968" s="75"/>
      <c r="X4968" s="76"/>
    </row>
    <row r="4969" spans="1:24" s="35" customFormat="1" ht="31.5" x14ac:dyDescent="0.25">
      <c r="A4969" s="72" t="s">
        <v>416</v>
      </c>
      <c r="B4969" s="44" t="s">
        <v>334</v>
      </c>
      <c r="C4969" s="79" t="s">
        <v>249</v>
      </c>
      <c r="D4969" s="43" t="s">
        <v>250</v>
      </c>
      <c r="E4969" s="53"/>
      <c r="F4969" s="53">
        <f t="shared" si="1717"/>
        <v>0</v>
      </c>
      <c r="G4969" s="53"/>
      <c r="H4969" s="53"/>
      <c r="I4969" s="119"/>
      <c r="J4969" s="50"/>
      <c r="K4969" s="119"/>
      <c r="L4969" s="55"/>
      <c r="M4969" s="75"/>
      <c r="N4969" s="75"/>
      <c r="O4969" s="74"/>
      <c r="P4969" s="74"/>
      <c r="Q4969" s="59">
        <f t="shared" si="1710"/>
        <v>0</v>
      </c>
      <c r="R4969" s="74"/>
      <c r="S4969" s="53">
        <f t="shared" si="1711"/>
        <v>0</v>
      </c>
      <c r="T4969" s="53"/>
      <c r="U4969" s="53"/>
      <c r="V4969" s="53">
        <f t="shared" si="1712"/>
        <v>0</v>
      </c>
      <c r="W4969" s="75"/>
      <c r="X4969" s="76"/>
    </row>
    <row r="4970" spans="1:24" s="35" customFormat="1" ht="15.75" x14ac:dyDescent="0.25">
      <c r="A4970" s="72" t="s">
        <v>416</v>
      </c>
      <c r="B4970" s="44" t="s">
        <v>334</v>
      </c>
      <c r="C4970" s="79" t="s">
        <v>251</v>
      </c>
      <c r="D4970" s="43" t="s">
        <v>260</v>
      </c>
      <c r="E4970" s="53"/>
      <c r="F4970" s="53">
        <f t="shared" si="1717"/>
        <v>0</v>
      </c>
      <c r="G4970" s="53"/>
      <c r="H4970" s="53"/>
      <c r="I4970" s="119"/>
      <c r="J4970" s="50"/>
      <c r="K4970" s="119"/>
      <c r="L4970" s="55"/>
      <c r="M4970" s="75"/>
      <c r="N4970" s="75"/>
      <c r="O4970" s="74"/>
      <c r="P4970" s="74"/>
      <c r="Q4970" s="59">
        <f t="shared" si="1710"/>
        <v>0</v>
      </c>
      <c r="R4970" s="74"/>
      <c r="S4970" s="53">
        <f t="shared" si="1711"/>
        <v>0</v>
      </c>
      <c r="T4970" s="53"/>
      <c r="U4970" s="53"/>
      <c r="V4970" s="53">
        <f t="shared" si="1712"/>
        <v>0</v>
      </c>
      <c r="W4970" s="75"/>
      <c r="X4970" s="76"/>
    </row>
    <row r="4971" spans="1:24" s="35" customFormat="1" ht="15.75" x14ac:dyDescent="0.25">
      <c r="A4971" s="72" t="s">
        <v>416</v>
      </c>
      <c r="B4971" s="44" t="s">
        <v>334</v>
      </c>
      <c r="C4971" s="79" t="s">
        <v>252</v>
      </c>
      <c r="D4971" s="43" t="s">
        <v>253</v>
      </c>
      <c r="E4971" s="53"/>
      <c r="F4971" s="53">
        <f t="shared" si="1717"/>
        <v>0</v>
      </c>
      <c r="G4971" s="53"/>
      <c r="H4971" s="53"/>
      <c r="I4971" s="119"/>
      <c r="J4971" s="50"/>
      <c r="K4971" s="119"/>
      <c r="L4971" s="55"/>
      <c r="M4971" s="75"/>
      <c r="N4971" s="75"/>
      <c r="O4971" s="74"/>
      <c r="P4971" s="74"/>
      <c r="Q4971" s="59">
        <f t="shared" si="1710"/>
        <v>0</v>
      </c>
      <c r="R4971" s="74"/>
      <c r="S4971" s="53">
        <f t="shared" si="1711"/>
        <v>0</v>
      </c>
      <c r="T4971" s="53"/>
      <c r="U4971" s="53"/>
      <c r="V4971" s="53">
        <f t="shared" si="1712"/>
        <v>0</v>
      </c>
      <c r="W4971" s="75"/>
      <c r="X4971" s="76"/>
    </row>
    <row r="4972" spans="1:24" s="35" customFormat="1" ht="15.75" x14ac:dyDescent="0.25">
      <c r="A4972" s="72" t="s">
        <v>416</v>
      </c>
      <c r="B4972" s="44" t="s">
        <v>334</v>
      </c>
      <c r="C4972" s="79" t="s">
        <v>254</v>
      </c>
      <c r="D4972" s="43" t="s">
        <v>255</v>
      </c>
      <c r="E4972" s="53"/>
      <c r="F4972" s="53">
        <f t="shared" si="1717"/>
        <v>0</v>
      </c>
      <c r="G4972" s="53"/>
      <c r="H4972" s="53"/>
      <c r="I4972" s="119"/>
      <c r="J4972" s="50"/>
      <c r="K4972" s="119"/>
      <c r="L4972" s="55"/>
      <c r="M4972" s="75"/>
      <c r="N4972" s="75"/>
      <c r="O4972" s="74"/>
      <c r="P4972" s="74"/>
      <c r="Q4972" s="59">
        <f t="shared" si="1710"/>
        <v>0</v>
      </c>
      <c r="R4972" s="74"/>
      <c r="S4972" s="53">
        <f t="shared" si="1711"/>
        <v>0</v>
      </c>
      <c r="T4972" s="53"/>
      <c r="U4972" s="53"/>
      <c r="V4972" s="53">
        <f t="shared" si="1712"/>
        <v>0</v>
      </c>
      <c r="W4972" s="75"/>
      <c r="X4972" s="76"/>
    </row>
    <row r="4973" spans="1:24" s="35" customFormat="1" ht="15.75" x14ac:dyDescent="0.25">
      <c r="A4973" s="72" t="s">
        <v>416</v>
      </c>
      <c r="B4973" s="44" t="s">
        <v>334</v>
      </c>
      <c r="C4973" s="79" t="s">
        <v>256</v>
      </c>
      <c r="D4973" s="43" t="s">
        <v>257</v>
      </c>
      <c r="E4973" s="53"/>
      <c r="F4973" s="53">
        <f t="shared" si="1717"/>
        <v>0</v>
      </c>
      <c r="G4973" s="53"/>
      <c r="H4973" s="53"/>
      <c r="I4973" s="119"/>
      <c r="J4973" s="50"/>
      <c r="K4973" s="119"/>
      <c r="L4973" s="55"/>
      <c r="M4973" s="75"/>
      <c r="N4973" s="75"/>
      <c r="O4973" s="74"/>
      <c r="P4973" s="74"/>
      <c r="Q4973" s="59">
        <f t="shared" si="1710"/>
        <v>0</v>
      </c>
      <c r="R4973" s="74"/>
      <c r="S4973" s="53">
        <f t="shared" si="1711"/>
        <v>0</v>
      </c>
      <c r="T4973" s="53"/>
      <c r="U4973" s="53"/>
      <c r="V4973" s="53">
        <f t="shared" si="1712"/>
        <v>0</v>
      </c>
      <c r="W4973" s="75"/>
      <c r="X4973" s="76"/>
    </row>
    <row r="4974" spans="1:24" s="35" customFormat="1" ht="31.5" x14ac:dyDescent="0.25">
      <c r="A4974" s="72" t="s">
        <v>416</v>
      </c>
      <c r="B4974" s="44" t="s">
        <v>334</v>
      </c>
      <c r="C4974" s="79" t="s">
        <v>258</v>
      </c>
      <c r="D4974" s="43" t="s">
        <v>259</v>
      </c>
      <c r="E4974" s="53"/>
      <c r="F4974" s="53">
        <f t="shared" si="1717"/>
        <v>0</v>
      </c>
      <c r="G4974" s="53"/>
      <c r="H4974" s="53"/>
      <c r="I4974" s="119"/>
      <c r="J4974" s="50"/>
      <c r="K4974" s="119"/>
      <c r="L4974" s="55"/>
      <c r="M4974" s="75"/>
      <c r="N4974" s="75"/>
      <c r="O4974" s="74"/>
      <c r="P4974" s="74"/>
      <c r="Q4974" s="59">
        <f t="shared" si="1710"/>
        <v>0</v>
      </c>
      <c r="R4974" s="74"/>
      <c r="S4974" s="53">
        <f t="shared" si="1711"/>
        <v>0</v>
      </c>
      <c r="T4974" s="53"/>
      <c r="U4974" s="53"/>
      <c r="V4974" s="53">
        <f t="shared" si="1712"/>
        <v>0</v>
      </c>
      <c r="W4974" s="75"/>
      <c r="X4974" s="76"/>
    </row>
    <row r="4975" spans="1:24" s="35" customFormat="1" ht="15.75" x14ac:dyDescent="0.25">
      <c r="A4975" s="72" t="s">
        <v>416</v>
      </c>
      <c r="B4975" s="44" t="s">
        <v>334</v>
      </c>
      <c r="C4975" s="79" t="s">
        <v>261</v>
      </c>
      <c r="D4975" s="43" t="s">
        <v>262</v>
      </c>
      <c r="E4975" s="53"/>
      <c r="F4975" s="53">
        <f t="shared" si="1717"/>
        <v>0</v>
      </c>
      <c r="G4975" s="53"/>
      <c r="H4975" s="53"/>
      <c r="I4975" s="119"/>
      <c r="J4975" s="50"/>
      <c r="K4975" s="119"/>
      <c r="L4975" s="55"/>
      <c r="M4975" s="75"/>
      <c r="N4975" s="75"/>
      <c r="O4975" s="74"/>
      <c r="P4975" s="74"/>
      <c r="Q4975" s="59">
        <f t="shared" si="1710"/>
        <v>0</v>
      </c>
      <c r="R4975" s="74"/>
      <c r="S4975" s="53">
        <f t="shared" si="1711"/>
        <v>0</v>
      </c>
      <c r="T4975" s="53"/>
      <c r="U4975" s="53"/>
      <c r="V4975" s="53">
        <f t="shared" si="1712"/>
        <v>0</v>
      </c>
      <c r="W4975" s="75"/>
      <c r="X4975" s="76"/>
    </row>
    <row r="4976" spans="1:24" s="35" customFormat="1" ht="47.25" x14ac:dyDescent="0.25">
      <c r="A4976" s="72" t="s">
        <v>416</v>
      </c>
      <c r="B4976" s="44" t="s">
        <v>334</v>
      </c>
      <c r="C4976" s="79" t="s">
        <v>263</v>
      </c>
      <c r="D4976" s="43" t="s">
        <v>264</v>
      </c>
      <c r="E4976" s="53"/>
      <c r="F4976" s="53">
        <f t="shared" si="1717"/>
        <v>0</v>
      </c>
      <c r="G4976" s="53"/>
      <c r="H4976" s="53"/>
      <c r="I4976" s="119"/>
      <c r="J4976" s="50"/>
      <c r="K4976" s="119"/>
      <c r="L4976" s="55"/>
      <c r="M4976" s="75"/>
      <c r="N4976" s="75"/>
      <c r="O4976" s="74"/>
      <c r="P4976" s="74"/>
      <c r="Q4976" s="59">
        <f t="shared" si="1710"/>
        <v>0</v>
      </c>
      <c r="R4976" s="74"/>
      <c r="S4976" s="53">
        <f t="shared" si="1711"/>
        <v>0</v>
      </c>
      <c r="T4976" s="53"/>
      <c r="U4976" s="53"/>
      <c r="V4976" s="53">
        <f t="shared" si="1712"/>
        <v>0</v>
      </c>
      <c r="W4976" s="75"/>
      <c r="X4976" s="76"/>
    </row>
    <row r="4977" spans="1:27" s="35" customFormat="1" ht="15.75" x14ac:dyDescent="0.25">
      <c r="A4977" s="72" t="s">
        <v>416</v>
      </c>
      <c r="B4977" s="44" t="s">
        <v>334</v>
      </c>
      <c r="C4977" s="79" t="s">
        <v>265</v>
      </c>
      <c r="D4977" s="43" t="s">
        <v>266</v>
      </c>
      <c r="E4977" s="53"/>
      <c r="F4977" s="53">
        <f t="shared" si="1717"/>
        <v>0</v>
      </c>
      <c r="G4977" s="53"/>
      <c r="H4977" s="53"/>
      <c r="I4977" s="119"/>
      <c r="J4977" s="50"/>
      <c r="K4977" s="119"/>
      <c r="L4977" s="55"/>
      <c r="M4977" s="75"/>
      <c r="N4977" s="75"/>
      <c r="O4977" s="74"/>
      <c r="P4977" s="74"/>
      <c r="Q4977" s="59">
        <f t="shared" si="1710"/>
        <v>0</v>
      </c>
      <c r="R4977" s="74"/>
      <c r="S4977" s="53">
        <f t="shared" si="1711"/>
        <v>0</v>
      </c>
      <c r="T4977" s="53"/>
      <c r="U4977" s="53"/>
      <c r="V4977" s="53">
        <f t="shared" si="1712"/>
        <v>0</v>
      </c>
      <c r="W4977" s="75"/>
      <c r="X4977" s="76"/>
    </row>
    <row r="4978" spans="1:27" s="35" customFormat="1" ht="31.5" x14ac:dyDescent="0.25">
      <c r="A4978" s="72" t="s">
        <v>416</v>
      </c>
      <c r="B4978" s="44" t="s">
        <v>334</v>
      </c>
      <c r="C4978" s="79" t="s">
        <v>267</v>
      </c>
      <c r="D4978" s="43" t="s">
        <v>268</v>
      </c>
      <c r="E4978" s="53"/>
      <c r="F4978" s="53">
        <f t="shared" si="1717"/>
        <v>0</v>
      </c>
      <c r="G4978" s="53"/>
      <c r="H4978" s="53"/>
      <c r="I4978" s="119"/>
      <c r="J4978" s="50"/>
      <c r="K4978" s="119"/>
      <c r="L4978" s="55"/>
      <c r="M4978" s="75"/>
      <c r="N4978" s="75"/>
      <c r="O4978" s="74"/>
      <c r="P4978" s="74"/>
      <c r="Q4978" s="59">
        <f t="shared" si="1710"/>
        <v>0</v>
      </c>
      <c r="R4978" s="74"/>
      <c r="S4978" s="53">
        <f t="shared" si="1711"/>
        <v>0</v>
      </c>
      <c r="T4978" s="53"/>
      <c r="U4978" s="53"/>
      <c r="V4978" s="53">
        <f t="shared" si="1712"/>
        <v>0</v>
      </c>
      <c r="W4978" s="75"/>
      <c r="X4978" s="76"/>
    </row>
    <row r="4979" spans="1:27" s="35" customFormat="1" ht="15.75" x14ac:dyDescent="0.25">
      <c r="A4979" s="72" t="s">
        <v>416</v>
      </c>
      <c r="B4979" s="44" t="s">
        <v>334</v>
      </c>
      <c r="C4979" s="79" t="s">
        <v>269</v>
      </c>
      <c r="D4979" s="43" t="s">
        <v>270</v>
      </c>
      <c r="E4979" s="53"/>
      <c r="F4979" s="53">
        <f t="shared" si="1717"/>
        <v>0</v>
      </c>
      <c r="G4979" s="53"/>
      <c r="H4979" s="53"/>
      <c r="I4979" s="119"/>
      <c r="J4979" s="50"/>
      <c r="K4979" s="119"/>
      <c r="L4979" s="55"/>
      <c r="M4979" s="75"/>
      <c r="N4979" s="75"/>
      <c r="O4979" s="74"/>
      <c r="P4979" s="74"/>
      <c r="Q4979" s="59">
        <f t="shared" si="1710"/>
        <v>0</v>
      </c>
      <c r="R4979" s="74"/>
      <c r="S4979" s="53">
        <f t="shared" si="1711"/>
        <v>0</v>
      </c>
      <c r="T4979" s="53"/>
      <c r="U4979" s="53"/>
      <c r="V4979" s="53">
        <f t="shared" si="1712"/>
        <v>0</v>
      </c>
      <c r="W4979" s="75"/>
      <c r="X4979" s="76"/>
    </row>
    <row r="4980" spans="1:27" s="35" customFormat="1" ht="31.5" x14ac:dyDescent="0.25">
      <c r="A4980" s="72" t="s">
        <v>416</v>
      </c>
      <c r="B4980" s="44" t="s">
        <v>334</v>
      </c>
      <c r="C4980" s="79" t="s">
        <v>271</v>
      </c>
      <c r="D4980" s="43" t="s">
        <v>272</v>
      </c>
      <c r="E4980" s="53"/>
      <c r="F4980" s="53">
        <f t="shared" si="1717"/>
        <v>0</v>
      </c>
      <c r="G4980" s="53"/>
      <c r="H4980" s="53"/>
      <c r="I4980" s="119"/>
      <c r="J4980" s="50"/>
      <c r="K4980" s="119"/>
      <c r="L4980" s="55"/>
      <c r="M4980" s="75"/>
      <c r="N4980" s="75"/>
      <c r="O4980" s="74"/>
      <c r="P4980" s="74"/>
      <c r="Q4980" s="59">
        <f t="shared" si="1710"/>
        <v>0</v>
      </c>
      <c r="R4980" s="74"/>
      <c r="S4980" s="53">
        <f t="shared" si="1711"/>
        <v>0</v>
      </c>
      <c r="T4980" s="53"/>
      <c r="U4980" s="53"/>
      <c r="V4980" s="53">
        <f t="shared" si="1712"/>
        <v>0</v>
      </c>
      <c r="W4980" s="75"/>
      <c r="X4980" s="76"/>
    </row>
    <row r="4981" spans="1:27" s="35" customFormat="1" ht="15.75" x14ac:dyDescent="0.25">
      <c r="A4981" s="72" t="s">
        <v>416</v>
      </c>
      <c r="B4981" s="44" t="s">
        <v>334</v>
      </c>
      <c r="C4981" s="79" t="s">
        <v>273</v>
      </c>
      <c r="D4981" s="43" t="s">
        <v>274</v>
      </c>
      <c r="E4981" s="53"/>
      <c r="F4981" s="53">
        <f t="shared" si="1717"/>
        <v>0</v>
      </c>
      <c r="G4981" s="53"/>
      <c r="H4981" s="53"/>
      <c r="I4981" s="119"/>
      <c r="J4981" s="50"/>
      <c r="K4981" s="119"/>
      <c r="L4981" s="55"/>
      <c r="M4981" s="75"/>
      <c r="N4981" s="75"/>
      <c r="O4981" s="74"/>
      <c r="P4981" s="74"/>
      <c r="Q4981" s="59">
        <f t="shared" si="1710"/>
        <v>0</v>
      </c>
      <c r="R4981" s="74"/>
      <c r="S4981" s="53">
        <f t="shared" si="1711"/>
        <v>0</v>
      </c>
      <c r="T4981" s="53"/>
      <c r="U4981" s="53"/>
      <c r="V4981" s="53">
        <f t="shared" si="1712"/>
        <v>0</v>
      </c>
      <c r="W4981" s="75"/>
      <c r="X4981" s="76"/>
    </row>
    <row r="4982" spans="1:27" s="35" customFormat="1" ht="31.5" x14ac:dyDescent="0.25">
      <c r="A4982" s="72" t="s">
        <v>416</v>
      </c>
      <c r="B4982" s="44" t="s">
        <v>334</v>
      </c>
      <c r="C4982" s="79" t="s">
        <v>275</v>
      </c>
      <c r="D4982" s="43" t="s">
        <v>276</v>
      </c>
      <c r="E4982" s="74"/>
      <c r="F4982" s="74"/>
      <c r="G4982" s="74"/>
      <c r="H4982" s="74"/>
      <c r="I4982" s="119"/>
      <c r="J4982" s="50"/>
      <c r="K4982" s="119"/>
      <c r="L4982" s="55"/>
      <c r="M4982" s="75"/>
      <c r="N4982" s="75"/>
      <c r="O4982" s="74"/>
      <c r="P4982" s="74"/>
      <c r="Q4982" s="59">
        <f t="shared" si="1710"/>
        <v>0</v>
      </c>
      <c r="R4982" s="74"/>
      <c r="S4982" s="53">
        <f t="shared" si="1711"/>
        <v>0</v>
      </c>
      <c r="T4982" s="53"/>
      <c r="U4982" s="53"/>
      <c r="V4982" s="53">
        <f t="shared" si="1712"/>
        <v>0</v>
      </c>
      <c r="W4982" s="75"/>
      <c r="X4982" s="76"/>
    </row>
    <row r="4983" spans="1:27" s="35" customFormat="1" ht="15.75" x14ac:dyDescent="0.25">
      <c r="A4983" s="72" t="s">
        <v>416</v>
      </c>
      <c r="B4983" s="44" t="s">
        <v>334</v>
      </c>
      <c r="C4983" s="37" t="s">
        <v>352</v>
      </c>
      <c r="D4983" s="43" t="s">
        <v>350</v>
      </c>
      <c r="E4983" s="74"/>
      <c r="F4983" s="74"/>
      <c r="G4983" s="74"/>
      <c r="H4983" s="74"/>
      <c r="I4983" s="119"/>
      <c r="J4983" s="50"/>
      <c r="K4983" s="119"/>
      <c r="L4983" s="55"/>
      <c r="M4983" s="75"/>
      <c r="N4983" s="75"/>
      <c r="O4983" s="74"/>
      <c r="P4983" s="74"/>
      <c r="Q4983" s="59"/>
      <c r="R4983" s="74"/>
      <c r="S4983" s="53"/>
      <c r="T4983" s="53"/>
      <c r="U4983" s="53"/>
      <c r="V4983" s="53"/>
      <c r="W4983" s="143"/>
      <c r="X4983" s="76"/>
    </row>
    <row r="4984" spans="1:27" s="35" customFormat="1" ht="15.75" x14ac:dyDescent="0.25">
      <c r="A4984" s="72" t="s">
        <v>416</v>
      </c>
      <c r="B4984" s="44" t="s">
        <v>334</v>
      </c>
      <c r="C4984" s="37" t="s">
        <v>353</v>
      </c>
      <c r="D4984" s="38" t="s">
        <v>354</v>
      </c>
      <c r="E4984" s="53"/>
      <c r="F4984" s="99">
        <f>E4984/12*1</f>
        <v>0</v>
      </c>
      <c r="G4984" s="53"/>
      <c r="H4984" s="53"/>
      <c r="I4984" s="119"/>
      <c r="J4984" s="50"/>
      <c r="K4984" s="119"/>
      <c r="L4984" s="55"/>
      <c r="M4984" s="75"/>
      <c r="N4984" s="75"/>
      <c r="O4984" s="74"/>
      <c r="P4984" s="74"/>
      <c r="Q4984" s="59">
        <f>O4984-P4984</f>
        <v>0</v>
      </c>
      <c r="R4984" s="74"/>
      <c r="S4984" s="53">
        <f>ROUND(R4984/12*3,0)</f>
        <v>0</v>
      </c>
      <c r="T4984" s="53"/>
      <c r="U4984" s="53"/>
      <c r="V4984" s="53">
        <f>T4984-U4984</f>
        <v>0</v>
      </c>
      <c r="W4984" s="75"/>
      <c r="X4984" s="76"/>
    </row>
    <row r="4985" spans="1:27" s="35" customFormat="1" ht="15.75" x14ac:dyDescent="0.25">
      <c r="A4985" s="72" t="s">
        <v>416</v>
      </c>
      <c r="B4985" s="44" t="s">
        <v>334</v>
      </c>
      <c r="C4985" s="37" t="s">
        <v>359</v>
      </c>
      <c r="D4985" s="43" t="s">
        <v>318</v>
      </c>
      <c r="E4985" s="53"/>
      <c r="F4985" s="99">
        <f>E4985/12*1</f>
        <v>0</v>
      </c>
      <c r="G4985" s="53"/>
      <c r="H4985" s="53"/>
      <c r="I4985" s="119"/>
      <c r="J4985" s="50"/>
      <c r="K4985" s="119"/>
      <c r="L4985" s="55"/>
      <c r="M4985" s="75"/>
      <c r="N4985" s="75"/>
      <c r="O4985" s="74"/>
      <c r="P4985" s="74"/>
      <c r="Q4985" s="59"/>
      <c r="R4985" s="74"/>
      <c r="S4985" s="53"/>
      <c r="T4985" s="53"/>
      <c r="U4985" s="53"/>
      <c r="V4985" s="53"/>
      <c r="W4985" s="143"/>
      <c r="X4985" s="76"/>
    </row>
    <row r="4986" spans="1:27" s="35" customFormat="1" ht="15.75" x14ac:dyDescent="0.25">
      <c r="A4986" s="72" t="s">
        <v>416</v>
      </c>
      <c r="B4986" s="44" t="s">
        <v>334</v>
      </c>
      <c r="C4986" s="37" t="s">
        <v>379</v>
      </c>
      <c r="D4986" s="39" t="s">
        <v>360</v>
      </c>
      <c r="E4986" s="53"/>
      <c r="F4986" s="99">
        <f>E4986/12*1</f>
        <v>0</v>
      </c>
      <c r="G4986" s="53"/>
      <c r="H4986" s="53"/>
      <c r="I4986" s="119"/>
      <c r="J4986" s="50"/>
      <c r="K4986" s="119"/>
      <c r="L4986" s="55"/>
      <c r="M4986" s="75"/>
      <c r="N4986" s="75"/>
      <c r="O4986" s="74"/>
      <c r="P4986" s="74"/>
      <c r="Q4986" s="59"/>
      <c r="R4986" s="74"/>
      <c r="S4986" s="53"/>
      <c r="T4986" s="53"/>
      <c r="U4986" s="53"/>
      <c r="V4986" s="53"/>
      <c r="W4986" s="143"/>
      <c r="X4986" s="76"/>
    </row>
    <row r="4987" spans="1:27" s="35" customFormat="1" ht="15.75" x14ac:dyDescent="0.25">
      <c r="A4987" s="72" t="s">
        <v>416</v>
      </c>
      <c r="B4987" s="44" t="s">
        <v>334</v>
      </c>
      <c r="C4987" s="98" t="s">
        <v>386</v>
      </c>
      <c r="D4987" s="117" t="s">
        <v>387</v>
      </c>
      <c r="E4987" s="53">
        <v>10000</v>
      </c>
      <c r="F4987" s="53">
        <v>10000</v>
      </c>
      <c r="G4987" s="53">
        <v>10000</v>
      </c>
      <c r="H4987" s="53">
        <v>10000</v>
      </c>
      <c r="I4987" s="119">
        <f>G4987-F4987</f>
        <v>0</v>
      </c>
      <c r="J4987" s="55">
        <f>ROUND(I4987/F4987*100,2)</f>
        <v>0</v>
      </c>
      <c r="K4987" s="54">
        <f>G4987-F4987</f>
        <v>0</v>
      </c>
      <c r="L4987" s="55">
        <f>ROUND(K4987*100/-F4987,2)</f>
        <v>0</v>
      </c>
      <c r="M4987" s="75"/>
      <c r="N4987" s="75"/>
      <c r="O4987" s="74"/>
      <c r="P4987" s="74"/>
      <c r="Q4987" s="57"/>
      <c r="R4987" s="74"/>
      <c r="S4987" s="53"/>
      <c r="T4987" s="58"/>
      <c r="U4987" s="58"/>
      <c r="V4987" s="53"/>
      <c r="W4987" s="143"/>
      <c r="X4987" s="76"/>
    </row>
    <row r="4988" spans="1:27" s="35" customFormat="1" ht="15.75" x14ac:dyDescent="0.25">
      <c r="A4988" s="100" t="s">
        <v>309</v>
      </c>
      <c r="B4988" s="100" t="s">
        <v>335</v>
      </c>
      <c r="C4988" s="108" t="s">
        <v>102</v>
      </c>
      <c r="D4988" s="102" t="s">
        <v>21</v>
      </c>
      <c r="E4988" s="109">
        <f>E4989+E5028</f>
        <v>1531198</v>
      </c>
      <c r="F4988" s="109">
        <f>F4989+F5028</f>
        <v>883668.25</v>
      </c>
      <c r="G4988" s="109">
        <f>G4989+G5028</f>
        <v>1080873.3700000001</v>
      </c>
      <c r="H4988" s="109">
        <f>H4989+H5028</f>
        <v>872386</v>
      </c>
      <c r="I4988" s="127">
        <f>I4989+I5028</f>
        <v>244649.83000000002</v>
      </c>
      <c r="J4988" s="104">
        <f>ROUND(I4988/F4988*100,2)</f>
        <v>27.69</v>
      </c>
      <c r="K4988" s="127">
        <f>K4989+K5028</f>
        <v>-47467.06</v>
      </c>
      <c r="L4988" s="106">
        <f>ROUND(K4988*100/-F4988,2)</f>
        <v>5.37</v>
      </c>
      <c r="M4988" s="109">
        <f t="shared" ref="M4988:V4988" si="1718">M4989+M5028</f>
        <v>31026</v>
      </c>
      <c r="N4988" s="109">
        <f t="shared" si="1718"/>
        <v>18098.5</v>
      </c>
      <c r="O4988" s="109">
        <f t="shared" si="1718"/>
        <v>27425</v>
      </c>
      <c r="P4988" s="109">
        <f t="shared" si="1718"/>
        <v>26893</v>
      </c>
      <c r="Q4988" s="127">
        <f t="shared" si="1718"/>
        <v>532</v>
      </c>
      <c r="R4988" s="109">
        <f t="shared" si="1718"/>
        <v>857</v>
      </c>
      <c r="S4988" s="103">
        <f t="shared" si="1718"/>
        <v>501</v>
      </c>
      <c r="T4988" s="138">
        <f t="shared" si="1718"/>
        <v>733</v>
      </c>
      <c r="U4988" s="138">
        <f t="shared" si="1718"/>
        <v>717</v>
      </c>
      <c r="V4988" s="103">
        <f t="shared" si="1718"/>
        <v>16</v>
      </c>
      <c r="W4988" s="107">
        <v>27659</v>
      </c>
      <c r="X4988" s="80"/>
    </row>
    <row r="4989" spans="1:27" s="35" customFormat="1" ht="15.75" x14ac:dyDescent="0.25">
      <c r="A4989" s="72" t="s">
        <v>309</v>
      </c>
      <c r="B4989" s="21">
        <v>1</v>
      </c>
      <c r="C4989" s="73" t="s">
        <v>102</v>
      </c>
      <c r="D4989" s="27" t="s">
        <v>22</v>
      </c>
      <c r="E4989" s="52">
        <f t="shared" ref="E4989:L4989" si="1719">E4990+E4996+E5010</f>
        <v>949679</v>
      </c>
      <c r="F4989" s="52">
        <f t="shared" si="1719"/>
        <v>540359</v>
      </c>
      <c r="G4989" s="52">
        <f t="shared" si="1719"/>
        <v>765634.36</v>
      </c>
      <c r="H4989" s="52">
        <f t="shared" si="1719"/>
        <v>538013</v>
      </c>
      <c r="I4989" s="124">
        <f t="shared" si="1719"/>
        <v>227621</v>
      </c>
      <c r="J4989" s="124" t="e">
        <f t="shared" si="1719"/>
        <v>#DIV/0!</v>
      </c>
      <c r="K4989" s="124">
        <f t="shared" si="1719"/>
        <v>-2345.64</v>
      </c>
      <c r="L4989" s="52" t="e">
        <f t="shared" si="1719"/>
        <v>#DIV/0!</v>
      </c>
      <c r="M4989" s="49">
        <v>232</v>
      </c>
      <c r="N4989" s="49">
        <f>ROUND(M4989/12*7,2)</f>
        <v>135.33000000000001</v>
      </c>
      <c r="O4989" s="52">
        <f t="shared" ref="O4989:V4989" si="1720">O4990+O4996+O5010</f>
        <v>14439</v>
      </c>
      <c r="P4989" s="52">
        <f t="shared" si="1720"/>
        <v>14439</v>
      </c>
      <c r="Q4989" s="124">
        <f t="shared" si="1720"/>
        <v>0</v>
      </c>
      <c r="R4989" s="52">
        <f t="shared" si="1720"/>
        <v>46</v>
      </c>
      <c r="S4989" s="52">
        <f t="shared" si="1720"/>
        <v>27</v>
      </c>
      <c r="T4989" s="134">
        <f t="shared" si="1720"/>
        <v>314</v>
      </c>
      <c r="U4989" s="134">
        <f t="shared" si="1720"/>
        <v>314</v>
      </c>
      <c r="V4989" s="59">
        <f t="shared" si="1720"/>
        <v>0</v>
      </c>
      <c r="W4989" s="75"/>
      <c r="X4989" s="82"/>
    </row>
    <row r="4990" spans="1:27" s="35" customFormat="1" ht="15.75" x14ac:dyDescent="0.25">
      <c r="A4990" s="72" t="s">
        <v>309</v>
      </c>
      <c r="B4990" s="33" t="s">
        <v>329</v>
      </c>
      <c r="C4990" s="73" t="s">
        <v>102</v>
      </c>
      <c r="D4990" s="32" t="s">
        <v>23</v>
      </c>
      <c r="E4990" s="83">
        <f t="shared" ref="E4990:L4990" si="1721">SUM(E4991:E4995)</f>
        <v>941139</v>
      </c>
      <c r="F4990" s="83">
        <f t="shared" si="1721"/>
        <v>535377</v>
      </c>
      <c r="G4990" s="83">
        <f t="shared" si="1721"/>
        <v>762998</v>
      </c>
      <c r="H4990" s="83">
        <f t="shared" si="1721"/>
        <v>535377</v>
      </c>
      <c r="I4990" s="128">
        <f t="shared" si="1721"/>
        <v>227621</v>
      </c>
      <c r="J4990" s="128">
        <f t="shared" si="1721"/>
        <v>1058.3599999999999</v>
      </c>
      <c r="K4990" s="128">
        <f t="shared" si="1721"/>
        <v>0</v>
      </c>
      <c r="L4990" s="49">
        <f t="shared" si="1721"/>
        <v>0</v>
      </c>
      <c r="M4990" s="83"/>
      <c r="N4990" s="83"/>
      <c r="O4990" s="52">
        <f t="shared" ref="O4990:V4990" si="1722">SUM(O4991:O4995)</f>
        <v>14439</v>
      </c>
      <c r="P4990" s="52">
        <f t="shared" si="1722"/>
        <v>14439</v>
      </c>
      <c r="Q4990" s="124">
        <f t="shared" si="1722"/>
        <v>0</v>
      </c>
      <c r="R4990" s="52">
        <f t="shared" si="1722"/>
        <v>46</v>
      </c>
      <c r="S4990" s="52">
        <f t="shared" si="1722"/>
        <v>27</v>
      </c>
      <c r="T4990" s="139">
        <f t="shared" si="1722"/>
        <v>314</v>
      </c>
      <c r="U4990" s="141">
        <f t="shared" si="1722"/>
        <v>314</v>
      </c>
      <c r="V4990" s="49">
        <f t="shared" si="1722"/>
        <v>0</v>
      </c>
      <c r="W4990" s="83"/>
      <c r="X4990" s="82"/>
    </row>
    <row r="4991" spans="1:27" s="35" customFormat="1" ht="15.75" x14ac:dyDescent="0.25">
      <c r="A4991" s="157" t="s">
        <v>309</v>
      </c>
      <c r="B4991" s="33" t="s">
        <v>329</v>
      </c>
      <c r="C4991" s="73" t="s">
        <v>73</v>
      </c>
      <c r="D4991" s="34" t="s">
        <v>106</v>
      </c>
      <c r="E4991" s="53">
        <v>36496</v>
      </c>
      <c r="F4991" s="99">
        <f>3173*3+2997*4</f>
        <v>21507</v>
      </c>
      <c r="G4991" s="99">
        <v>249128</v>
      </c>
      <c r="H4991" s="99">
        <v>21507</v>
      </c>
      <c r="I4991" s="119">
        <f>G4991-F4991</f>
        <v>227621</v>
      </c>
      <c r="J4991" s="55">
        <f>ROUND(I4991/F4991*100,2)</f>
        <v>1058.3599999999999</v>
      </c>
      <c r="K4991" s="54"/>
      <c r="L4991" s="55"/>
      <c r="M4991" s="74"/>
      <c r="N4991" s="74"/>
      <c r="O4991" s="74">
        <v>14439</v>
      </c>
      <c r="P4991" s="74">
        <v>14439</v>
      </c>
      <c r="Q4991" s="57">
        <f>O4991-P4991</f>
        <v>0</v>
      </c>
      <c r="R4991" s="74">
        <v>46</v>
      </c>
      <c r="S4991" s="53">
        <f>ROUND(R4991/12*7,0)</f>
        <v>27</v>
      </c>
      <c r="T4991" s="58">
        <v>314</v>
      </c>
      <c r="U4991" s="58">
        <v>314</v>
      </c>
      <c r="V4991" s="53">
        <f>T4991-U4991</f>
        <v>0</v>
      </c>
      <c r="W4991" s="74"/>
      <c r="X4991" s="76"/>
      <c r="Z4991" s="176"/>
      <c r="AA4991" s="176"/>
    </row>
    <row r="4992" spans="1:27" s="26" customFormat="1" ht="16.5" customHeight="1" x14ac:dyDescent="0.25">
      <c r="A4992" s="72" t="s">
        <v>309</v>
      </c>
      <c r="B4992" s="33" t="s">
        <v>329</v>
      </c>
      <c r="C4992" s="73" t="s">
        <v>74</v>
      </c>
      <c r="D4992" s="116" t="s">
        <v>104</v>
      </c>
      <c r="E4992" s="53">
        <v>904643</v>
      </c>
      <c r="F4992" s="53">
        <f>78153*6+44952</f>
        <v>513870</v>
      </c>
      <c r="G4992" s="99">
        <v>513870</v>
      </c>
      <c r="H4992" s="99">
        <v>513870</v>
      </c>
      <c r="I4992" s="119"/>
      <c r="J4992" s="55"/>
      <c r="K4992" s="54"/>
      <c r="L4992" s="55"/>
      <c r="M4992" s="75"/>
      <c r="N4992" s="75"/>
      <c r="O4992" s="74"/>
      <c r="P4992" s="74"/>
      <c r="Q4992" s="59">
        <f>O4992-P4992</f>
        <v>0</v>
      </c>
      <c r="R4992" s="74"/>
      <c r="S4992" s="53">
        <f>ROUND(R4992/12*3,0)</f>
        <v>0</v>
      </c>
      <c r="T4992" s="53"/>
      <c r="U4992" s="53"/>
      <c r="V4992" s="53">
        <f>T4992-U4992</f>
        <v>0</v>
      </c>
      <c r="W4992" s="75"/>
      <c r="X4992" s="76"/>
    </row>
    <row r="4993" spans="1:24" s="26" customFormat="1" ht="18" customHeight="1" x14ac:dyDescent="0.25">
      <c r="A4993" s="72" t="s">
        <v>309</v>
      </c>
      <c r="B4993" s="33" t="s">
        <v>329</v>
      </c>
      <c r="C4993" s="73" t="s">
        <v>74</v>
      </c>
      <c r="D4993" s="116" t="s">
        <v>105</v>
      </c>
      <c r="E4993" s="53"/>
      <c r="F4993" s="53"/>
      <c r="G4993" s="53"/>
      <c r="H4993" s="53"/>
      <c r="I4993" s="119"/>
      <c r="J4993" s="55"/>
      <c r="K4993" s="119"/>
      <c r="L4993" s="55"/>
      <c r="M4993" s="75"/>
      <c r="N4993" s="75"/>
      <c r="O4993" s="74"/>
      <c r="P4993" s="74"/>
      <c r="Q4993" s="59">
        <f>O4993-P4993</f>
        <v>0</v>
      </c>
      <c r="R4993" s="74"/>
      <c r="S4993" s="53">
        <f>ROUND(R4993/12*3,0)</f>
        <v>0</v>
      </c>
      <c r="T4993" s="53"/>
      <c r="U4993" s="53"/>
      <c r="V4993" s="53">
        <f>T4993-U4993</f>
        <v>0</v>
      </c>
      <c r="W4993" s="75"/>
      <c r="X4993" s="76"/>
    </row>
    <row r="4994" spans="1:24" s="26" customFormat="1" ht="18.75" customHeight="1" x14ac:dyDescent="0.25">
      <c r="A4994" s="72" t="s">
        <v>309</v>
      </c>
      <c r="B4994" s="33" t="s">
        <v>329</v>
      </c>
      <c r="C4994" s="73" t="s">
        <v>75</v>
      </c>
      <c r="D4994" s="34" t="s">
        <v>107</v>
      </c>
      <c r="E4994" s="74"/>
      <c r="F4994" s="53"/>
      <c r="G4994" s="74"/>
      <c r="H4994" s="74"/>
      <c r="I4994" s="119"/>
      <c r="J4994" s="55"/>
      <c r="K4994" s="119"/>
      <c r="L4994" s="55"/>
      <c r="M4994" s="75"/>
      <c r="N4994" s="75"/>
      <c r="O4994" s="74"/>
      <c r="P4994" s="74"/>
      <c r="Q4994" s="59">
        <f>O4994-P4994</f>
        <v>0</v>
      </c>
      <c r="R4994" s="74"/>
      <c r="S4994" s="53">
        <f>ROUND(R4994/12*3,0)</f>
        <v>0</v>
      </c>
      <c r="T4994" s="53"/>
      <c r="U4994" s="53"/>
      <c r="V4994" s="53">
        <f>T4994-U4994</f>
        <v>0</v>
      </c>
      <c r="W4994" s="75"/>
      <c r="X4994" s="76"/>
    </row>
    <row r="4995" spans="1:24" s="35" customFormat="1" ht="18.75" customHeight="1" x14ac:dyDescent="0.25">
      <c r="A4995" s="72" t="s">
        <v>309</v>
      </c>
      <c r="B4995" s="33" t="s">
        <v>329</v>
      </c>
      <c r="C4995" s="73" t="s">
        <v>76</v>
      </c>
      <c r="D4995" s="34" t="s">
        <v>108</v>
      </c>
      <c r="E4995" s="74"/>
      <c r="F4995" s="53"/>
      <c r="G4995" s="74"/>
      <c r="H4995" s="74"/>
      <c r="I4995" s="54"/>
      <c r="J4995" s="50"/>
      <c r="K4995" s="54"/>
      <c r="L4995" s="55"/>
      <c r="M4995" s="75"/>
      <c r="N4995" s="75"/>
      <c r="O4995" s="74"/>
      <c r="P4995" s="74"/>
      <c r="Q4995" s="57">
        <f>O4995-P4995</f>
        <v>0</v>
      </c>
      <c r="R4995" s="74"/>
      <c r="S4995" s="53">
        <f>ROUND(R4995/12*3,0)</f>
        <v>0</v>
      </c>
      <c r="T4995" s="58"/>
      <c r="U4995" s="58"/>
      <c r="V4995" s="53">
        <f>T4995-U4995</f>
        <v>0</v>
      </c>
      <c r="W4995" s="75"/>
      <c r="X4995" s="76"/>
    </row>
    <row r="4996" spans="1:24" s="35" customFormat="1" ht="15.75" x14ac:dyDescent="0.25">
      <c r="A4996" s="72" t="s">
        <v>309</v>
      </c>
      <c r="B4996" s="22" t="s">
        <v>330</v>
      </c>
      <c r="C4996" s="36"/>
      <c r="D4996" s="32" t="s">
        <v>24</v>
      </c>
      <c r="E4996" s="61">
        <f t="shared" ref="E4996:L4996" si="1723">SUM(E4997:E5009)</f>
        <v>0</v>
      </c>
      <c r="F4996" s="61">
        <f t="shared" si="1723"/>
        <v>0</v>
      </c>
      <c r="G4996" s="61">
        <f t="shared" si="1723"/>
        <v>0</v>
      </c>
      <c r="H4996" s="61">
        <f t="shared" si="1723"/>
        <v>0</v>
      </c>
      <c r="I4996" s="120">
        <f t="shared" si="1723"/>
        <v>0</v>
      </c>
      <c r="J4996" s="120">
        <f t="shared" si="1723"/>
        <v>0</v>
      </c>
      <c r="K4996" s="120">
        <f t="shared" si="1723"/>
        <v>0</v>
      </c>
      <c r="L4996" s="61">
        <f t="shared" si="1723"/>
        <v>0</v>
      </c>
      <c r="M4996" s="61"/>
      <c r="N4996" s="61"/>
      <c r="O4996" s="61">
        <f t="shared" ref="O4996:V4996" si="1724">SUM(O4997:O5009)</f>
        <v>0</v>
      </c>
      <c r="P4996" s="61">
        <f t="shared" si="1724"/>
        <v>0</v>
      </c>
      <c r="Q4996" s="120">
        <f t="shared" si="1724"/>
        <v>0</v>
      </c>
      <c r="R4996" s="61">
        <f t="shared" si="1724"/>
        <v>0</v>
      </c>
      <c r="S4996" s="61">
        <f t="shared" si="1724"/>
        <v>0</v>
      </c>
      <c r="T4996" s="137">
        <f t="shared" si="1724"/>
        <v>0</v>
      </c>
      <c r="U4996" s="137">
        <f t="shared" si="1724"/>
        <v>0</v>
      </c>
      <c r="V4996" s="61">
        <f t="shared" si="1724"/>
        <v>0</v>
      </c>
      <c r="W4996" s="68"/>
      <c r="X4996" s="76"/>
    </row>
    <row r="4997" spans="1:24" s="35" customFormat="1" ht="15.75" x14ac:dyDescent="0.25">
      <c r="A4997" s="72" t="s">
        <v>309</v>
      </c>
      <c r="B4997" s="33" t="s">
        <v>330</v>
      </c>
      <c r="C4997" s="79" t="s">
        <v>25</v>
      </c>
      <c r="D4997" s="34" t="s">
        <v>54</v>
      </c>
      <c r="E4997" s="74"/>
      <c r="F4997" s="74"/>
      <c r="G4997" s="74"/>
      <c r="H4997" s="74"/>
      <c r="I4997" s="54"/>
      <c r="J4997" s="50"/>
      <c r="K4997" s="54"/>
      <c r="L4997" s="55"/>
      <c r="M4997" s="75"/>
      <c r="N4997" s="75"/>
      <c r="O4997" s="74"/>
      <c r="P4997" s="74"/>
      <c r="Q4997" s="57">
        <f t="shared" ref="Q4997:Q5009" si="1725">O4997-P4997</f>
        <v>0</v>
      </c>
      <c r="R4997" s="74"/>
      <c r="S4997" s="53">
        <f t="shared" ref="S4997:S5009" si="1726">ROUND(R4997/12*3,0)</f>
        <v>0</v>
      </c>
      <c r="T4997" s="58"/>
      <c r="U4997" s="58"/>
      <c r="V4997" s="53">
        <f t="shared" ref="V4997:V5009" si="1727">T4997-U4997</f>
        <v>0</v>
      </c>
      <c r="W4997" s="75"/>
      <c r="X4997" s="76"/>
    </row>
    <row r="4998" spans="1:24" s="35" customFormat="1" ht="15.75" x14ac:dyDescent="0.25">
      <c r="A4998" s="72" t="s">
        <v>309</v>
      </c>
      <c r="B4998" s="33" t="s">
        <v>330</v>
      </c>
      <c r="C4998" s="79" t="s">
        <v>26</v>
      </c>
      <c r="D4998" s="34" t="s">
        <v>27</v>
      </c>
      <c r="E4998" s="74"/>
      <c r="F4998" s="74"/>
      <c r="G4998" s="74"/>
      <c r="H4998" s="74"/>
      <c r="I4998" s="54"/>
      <c r="J4998" s="50"/>
      <c r="K4998" s="54"/>
      <c r="L4998" s="55"/>
      <c r="M4998" s="75"/>
      <c r="N4998" s="75"/>
      <c r="O4998" s="74"/>
      <c r="P4998" s="74"/>
      <c r="Q4998" s="57">
        <f t="shared" si="1725"/>
        <v>0</v>
      </c>
      <c r="R4998" s="74"/>
      <c r="S4998" s="53">
        <f t="shared" si="1726"/>
        <v>0</v>
      </c>
      <c r="T4998" s="58"/>
      <c r="U4998" s="58"/>
      <c r="V4998" s="53">
        <f t="shared" si="1727"/>
        <v>0</v>
      </c>
      <c r="W4998" s="75"/>
      <c r="X4998" s="76"/>
    </row>
    <row r="4999" spans="1:24" s="35" customFormat="1" ht="31.5" x14ac:dyDescent="0.25">
      <c r="A4999" s="72" t="s">
        <v>309</v>
      </c>
      <c r="B4999" s="33" t="s">
        <v>330</v>
      </c>
      <c r="C4999" s="79" t="s">
        <v>28</v>
      </c>
      <c r="D4999" s="34" t="s">
        <v>29</v>
      </c>
      <c r="E4999" s="74"/>
      <c r="F4999" s="74"/>
      <c r="G4999" s="74"/>
      <c r="H4999" s="74"/>
      <c r="I4999" s="54"/>
      <c r="J4999" s="50"/>
      <c r="K4999" s="54"/>
      <c r="L4999" s="55"/>
      <c r="M4999" s="75"/>
      <c r="N4999" s="75"/>
      <c r="O4999" s="74"/>
      <c r="P4999" s="74"/>
      <c r="Q4999" s="57">
        <f t="shared" si="1725"/>
        <v>0</v>
      </c>
      <c r="R4999" s="74"/>
      <c r="S4999" s="53">
        <f t="shared" si="1726"/>
        <v>0</v>
      </c>
      <c r="T4999" s="58"/>
      <c r="U4999" s="58"/>
      <c r="V4999" s="53">
        <f t="shared" si="1727"/>
        <v>0</v>
      </c>
      <c r="W4999" s="75"/>
      <c r="X4999" s="76"/>
    </row>
    <row r="5000" spans="1:24" s="35" customFormat="1" ht="15.75" x14ac:dyDescent="0.25">
      <c r="A5000" s="72" t="s">
        <v>309</v>
      </c>
      <c r="B5000" s="33" t="s">
        <v>330</v>
      </c>
      <c r="C5000" s="79" t="s">
        <v>56</v>
      </c>
      <c r="D5000" s="34" t="s">
        <v>53</v>
      </c>
      <c r="E5000" s="74"/>
      <c r="F5000" s="74"/>
      <c r="G5000" s="74"/>
      <c r="H5000" s="74"/>
      <c r="I5000" s="119"/>
      <c r="J5000" s="50"/>
      <c r="K5000" s="119"/>
      <c r="L5000" s="55"/>
      <c r="M5000" s="75"/>
      <c r="N5000" s="75"/>
      <c r="O5000" s="74"/>
      <c r="P5000" s="74"/>
      <c r="Q5000" s="59">
        <f t="shared" si="1725"/>
        <v>0</v>
      </c>
      <c r="R5000" s="74"/>
      <c r="S5000" s="53">
        <f t="shared" si="1726"/>
        <v>0</v>
      </c>
      <c r="T5000" s="53"/>
      <c r="U5000" s="53"/>
      <c r="V5000" s="53">
        <f t="shared" si="1727"/>
        <v>0</v>
      </c>
      <c r="W5000" s="75"/>
      <c r="X5000" s="76"/>
    </row>
    <row r="5001" spans="1:24" s="35" customFormat="1" ht="15.75" x14ac:dyDescent="0.25">
      <c r="A5001" s="72" t="s">
        <v>309</v>
      </c>
      <c r="B5001" s="33" t="s">
        <v>330</v>
      </c>
      <c r="C5001" s="79" t="s">
        <v>57</v>
      </c>
      <c r="D5001" s="34" t="s">
        <v>68</v>
      </c>
      <c r="E5001" s="74"/>
      <c r="F5001" s="74"/>
      <c r="G5001" s="74"/>
      <c r="H5001" s="74"/>
      <c r="I5001" s="54"/>
      <c r="J5001" s="50"/>
      <c r="K5001" s="54"/>
      <c r="L5001" s="55"/>
      <c r="M5001" s="75"/>
      <c r="N5001" s="75"/>
      <c r="O5001" s="74"/>
      <c r="P5001" s="74"/>
      <c r="Q5001" s="57">
        <f t="shared" si="1725"/>
        <v>0</v>
      </c>
      <c r="R5001" s="74"/>
      <c r="S5001" s="53">
        <f t="shared" si="1726"/>
        <v>0</v>
      </c>
      <c r="T5001" s="58"/>
      <c r="U5001" s="58"/>
      <c r="V5001" s="53">
        <f t="shared" si="1727"/>
        <v>0</v>
      </c>
      <c r="W5001" s="75"/>
      <c r="X5001" s="76"/>
    </row>
    <row r="5002" spans="1:24" s="35" customFormat="1" ht="15.75" x14ac:dyDescent="0.25">
      <c r="A5002" s="72" t="s">
        <v>309</v>
      </c>
      <c r="B5002" s="33" t="s">
        <v>330</v>
      </c>
      <c r="C5002" s="79" t="s">
        <v>58</v>
      </c>
      <c r="D5002" s="34" t="s">
        <v>70</v>
      </c>
      <c r="E5002" s="74"/>
      <c r="F5002" s="74"/>
      <c r="G5002" s="74"/>
      <c r="H5002" s="74"/>
      <c r="I5002" s="54"/>
      <c r="J5002" s="50"/>
      <c r="K5002" s="54"/>
      <c r="L5002" s="55"/>
      <c r="M5002" s="75"/>
      <c r="N5002" s="75"/>
      <c r="O5002" s="74"/>
      <c r="P5002" s="74"/>
      <c r="Q5002" s="57">
        <f t="shared" si="1725"/>
        <v>0</v>
      </c>
      <c r="R5002" s="74"/>
      <c r="S5002" s="53">
        <f t="shared" si="1726"/>
        <v>0</v>
      </c>
      <c r="T5002" s="58"/>
      <c r="U5002" s="58"/>
      <c r="V5002" s="53">
        <f t="shared" si="1727"/>
        <v>0</v>
      </c>
      <c r="W5002" s="75"/>
      <c r="X5002" s="76"/>
    </row>
    <row r="5003" spans="1:24" s="35" customFormat="1" ht="31.5" x14ac:dyDescent="0.25">
      <c r="A5003" s="72" t="s">
        <v>309</v>
      </c>
      <c r="B5003" s="33" t="s">
        <v>330</v>
      </c>
      <c r="C5003" s="79" t="s">
        <v>59</v>
      </c>
      <c r="D5003" s="34" t="s">
        <v>69</v>
      </c>
      <c r="E5003" s="74"/>
      <c r="F5003" s="74"/>
      <c r="G5003" s="74"/>
      <c r="H5003" s="74"/>
      <c r="I5003" s="54"/>
      <c r="J5003" s="50"/>
      <c r="K5003" s="54"/>
      <c r="L5003" s="55"/>
      <c r="M5003" s="75"/>
      <c r="N5003" s="75"/>
      <c r="O5003" s="74"/>
      <c r="P5003" s="74"/>
      <c r="Q5003" s="57">
        <f t="shared" si="1725"/>
        <v>0</v>
      </c>
      <c r="R5003" s="74"/>
      <c r="S5003" s="53">
        <f t="shared" si="1726"/>
        <v>0</v>
      </c>
      <c r="T5003" s="58"/>
      <c r="U5003" s="58"/>
      <c r="V5003" s="53">
        <f t="shared" si="1727"/>
        <v>0</v>
      </c>
      <c r="W5003" s="75"/>
      <c r="X5003" s="76"/>
    </row>
    <row r="5004" spans="1:24" s="35" customFormat="1" ht="15.75" x14ac:dyDescent="0.25">
      <c r="A5004" s="72" t="s">
        <v>309</v>
      </c>
      <c r="B5004" s="33" t="s">
        <v>330</v>
      </c>
      <c r="C5004" s="79" t="s">
        <v>60</v>
      </c>
      <c r="D5004" s="34" t="s">
        <v>72</v>
      </c>
      <c r="E5004" s="121"/>
      <c r="F5004" s="74"/>
      <c r="G5004" s="74"/>
      <c r="H5004" s="74"/>
      <c r="I5004" s="54"/>
      <c r="J5004" s="50"/>
      <c r="K5004" s="54"/>
      <c r="L5004" s="55"/>
      <c r="M5004" s="75"/>
      <c r="N5004" s="75"/>
      <c r="O5004" s="74"/>
      <c r="P5004" s="74"/>
      <c r="Q5004" s="57">
        <f t="shared" si="1725"/>
        <v>0</v>
      </c>
      <c r="R5004" s="74"/>
      <c r="S5004" s="53">
        <f t="shared" si="1726"/>
        <v>0</v>
      </c>
      <c r="T5004" s="58"/>
      <c r="U5004" s="58"/>
      <c r="V5004" s="53">
        <f t="shared" si="1727"/>
        <v>0</v>
      </c>
      <c r="W5004" s="75"/>
      <c r="X5004" s="76"/>
    </row>
    <row r="5005" spans="1:24" s="35" customFormat="1" ht="15.75" x14ac:dyDescent="0.25">
      <c r="A5005" s="72" t="s">
        <v>309</v>
      </c>
      <c r="B5005" s="33" t="s">
        <v>330</v>
      </c>
      <c r="C5005" s="79" t="s">
        <v>61</v>
      </c>
      <c r="D5005" s="34" t="s">
        <v>67</v>
      </c>
      <c r="E5005" s="74"/>
      <c r="F5005" s="74"/>
      <c r="G5005" s="74"/>
      <c r="H5005" s="74"/>
      <c r="I5005" s="54"/>
      <c r="J5005" s="50"/>
      <c r="K5005" s="54"/>
      <c r="L5005" s="55"/>
      <c r="M5005" s="75"/>
      <c r="N5005" s="75"/>
      <c r="O5005" s="74"/>
      <c r="P5005" s="74"/>
      <c r="Q5005" s="57">
        <f t="shared" si="1725"/>
        <v>0</v>
      </c>
      <c r="R5005" s="74"/>
      <c r="S5005" s="53">
        <f t="shared" si="1726"/>
        <v>0</v>
      </c>
      <c r="T5005" s="58"/>
      <c r="U5005" s="58"/>
      <c r="V5005" s="53">
        <f t="shared" si="1727"/>
        <v>0</v>
      </c>
      <c r="W5005" s="75"/>
      <c r="X5005" s="76"/>
    </row>
    <row r="5006" spans="1:24" s="35" customFormat="1" ht="15.75" x14ac:dyDescent="0.25">
      <c r="A5006" s="72" t="s">
        <v>309</v>
      </c>
      <c r="B5006" s="33" t="s">
        <v>330</v>
      </c>
      <c r="C5006" s="79" t="s">
        <v>62</v>
      </c>
      <c r="D5006" s="34" t="s">
        <v>66</v>
      </c>
      <c r="E5006" s="74"/>
      <c r="F5006" s="74"/>
      <c r="G5006" s="74"/>
      <c r="H5006" s="74"/>
      <c r="I5006" s="54"/>
      <c r="J5006" s="50"/>
      <c r="K5006" s="54"/>
      <c r="L5006" s="55"/>
      <c r="M5006" s="75"/>
      <c r="N5006" s="75"/>
      <c r="O5006" s="74"/>
      <c r="P5006" s="74"/>
      <c r="Q5006" s="57">
        <f t="shared" si="1725"/>
        <v>0</v>
      </c>
      <c r="R5006" s="74"/>
      <c r="S5006" s="53">
        <f t="shared" si="1726"/>
        <v>0</v>
      </c>
      <c r="T5006" s="58"/>
      <c r="U5006" s="58"/>
      <c r="V5006" s="53">
        <f t="shared" si="1727"/>
        <v>0</v>
      </c>
      <c r="W5006" s="75"/>
      <c r="X5006" s="76"/>
    </row>
    <row r="5007" spans="1:24" s="35" customFormat="1" ht="15.75" x14ac:dyDescent="0.25">
      <c r="A5007" s="72" t="s">
        <v>309</v>
      </c>
      <c r="B5007" s="33" t="s">
        <v>330</v>
      </c>
      <c r="C5007" s="79" t="s">
        <v>63</v>
      </c>
      <c r="D5007" s="34" t="s">
        <v>52</v>
      </c>
      <c r="E5007" s="74"/>
      <c r="F5007" s="74"/>
      <c r="G5007" s="74"/>
      <c r="H5007" s="74"/>
      <c r="I5007" s="54"/>
      <c r="J5007" s="50"/>
      <c r="K5007" s="54"/>
      <c r="L5007" s="55"/>
      <c r="M5007" s="75"/>
      <c r="N5007" s="75"/>
      <c r="O5007" s="74"/>
      <c r="P5007" s="74"/>
      <c r="Q5007" s="57">
        <f t="shared" si="1725"/>
        <v>0</v>
      </c>
      <c r="R5007" s="74"/>
      <c r="S5007" s="53">
        <f t="shared" si="1726"/>
        <v>0</v>
      </c>
      <c r="T5007" s="58"/>
      <c r="U5007" s="58"/>
      <c r="V5007" s="53">
        <f t="shared" si="1727"/>
        <v>0</v>
      </c>
      <c r="W5007" s="75"/>
      <c r="X5007" s="76"/>
    </row>
    <row r="5008" spans="1:24" s="35" customFormat="1" ht="15.75" x14ac:dyDescent="0.25">
      <c r="A5008" s="72" t="s">
        <v>309</v>
      </c>
      <c r="B5008" s="33" t="s">
        <v>330</v>
      </c>
      <c r="C5008" s="79" t="s">
        <v>64</v>
      </c>
      <c r="D5008" s="34" t="s">
        <v>55</v>
      </c>
      <c r="E5008" s="74"/>
      <c r="F5008" s="74"/>
      <c r="G5008" s="74"/>
      <c r="H5008" s="74"/>
      <c r="I5008" s="54"/>
      <c r="J5008" s="50"/>
      <c r="K5008" s="54"/>
      <c r="L5008" s="55"/>
      <c r="M5008" s="75"/>
      <c r="N5008" s="75"/>
      <c r="O5008" s="74"/>
      <c r="P5008" s="74"/>
      <c r="Q5008" s="57">
        <f t="shared" si="1725"/>
        <v>0</v>
      </c>
      <c r="R5008" s="74"/>
      <c r="S5008" s="53">
        <f t="shared" si="1726"/>
        <v>0</v>
      </c>
      <c r="T5008" s="58"/>
      <c r="U5008" s="58"/>
      <c r="V5008" s="53">
        <f t="shared" si="1727"/>
        <v>0</v>
      </c>
      <c r="W5008" s="75"/>
      <c r="X5008" s="76"/>
    </row>
    <row r="5009" spans="1:28" s="35" customFormat="1" ht="15.75" x14ac:dyDescent="0.25">
      <c r="A5009" s="72" t="s">
        <v>309</v>
      </c>
      <c r="B5009" s="33" t="s">
        <v>330</v>
      </c>
      <c r="C5009" s="79" t="s">
        <v>65</v>
      </c>
      <c r="D5009" s="34" t="s">
        <v>71</v>
      </c>
      <c r="E5009" s="74"/>
      <c r="F5009" s="74"/>
      <c r="G5009" s="74"/>
      <c r="H5009" s="74"/>
      <c r="I5009" s="54"/>
      <c r="J5009" s="50"/>
      <c r="K5009" s="54"/>
      <c r="L5009" s="55"/>
      <c r="M5009" s="75"/>
      <c r="N5009" s="75"/>
      <c r="O5009" s="74"/>
      <c r="P5009" s="74"/>
      <c r="Q5009" s="57">
        <f t="shared" si="1725"/>
        <v>0</v>
      </c>
      <c r="R5009" s="74"/>
      <c r="S5009" s="53">
        <f t="shared" si="1726"/>
        <v>0</v>
      </c>
      <c r="T5009" s="58"/>
      <c r="U5009" s="58"/>
      <c r="V5009" s="53">
        <f t="shared" si="1727"/>
        <v>0</v>
      </c>
      <c r="W5009" s="75"/>
      <c r="X5009" s="76"/>
    </row>
    <row r="5010" spans="1:28" s="35" customFormat="1" ht="31.5" x14ac:dyDescent="0.25">
      <c r="A5010" s="72" t="s">
        <v>309</v>
      </c>
      <c r="B5010" s="22" t="s">
        <v>331</v>
      </c>
      <c r="C5010" s="73" t="s">
        <v>102</v>
      </c>
      <c r="D5010" s="32" t="s">
        <v>30</v>
      </c>
      <c r="E5010" s="61">
        <f t="shared" ref="E5010:L5010" si="1728">SUM(E5011:E5027)</f>
        <v>8540</v>
      </c>
      <c r="F5010" s="61">
        <f t="shared" si="1728"/>
        <v>4982</v>
      </c>
      <c r="G5010" s="61">
        <f t="shared" si="1728"/>
        <v>2636.36</v>
      </c>
      <c r="H5010" s="61">
        <f t="shared" si="1728"/>
        <v>2636</v>
      </c>
      <c r="I5010" s="120">
        <f t="shared" si="1728"/>
        <v>0</v>
      </c>
      <c r="J5010" s="120" t="e">
        <f t="shared" si="1728"/>
        <v>#DIV/0!</v>
      </c>
      <c r="K5010" s="120">
        <f t="shared" si="1728"/>
        <v>-2345.64</v>
      </c>
      <c r="L5010" s="61" t="e">
        <f t="shared" si="1728"/>
        <v>#DIV/0!</v>
      </c>
      <c r="M5010" s="61"/>
      <c r="N5010" s="61"/>
      <c r="O5010" s="61">
        <f t="shared" ref="O5010:V5010" si="1729">SUM(O5011:O5025)</f>
        <v>0</v>
      </c>
      <c r="P5010" s="61">
        <f t="shared" si="1729"/>
        <v>0</v>
      </c>
      <c r="Q5010" s="120">
        <f t="shared" si="1729"/>
        <v>0</v>
      </c>
      <c r="R5010" s="61">
        <f t="shared" si="1729"/>
        <v>0</v>
      </c>
      <c r="S5010" s="61">
        <f t="shared" si="1729"/>
        <v>0</v>
      </c>
      <c r="T5010" s="137">
        <f t="shared" si="1729"/>
        <v>0</v>
      </c>
      <c r="U5010" s="137">
        <f t="shared" si="1729"/>
        <v>0</v>
      </c>
      <c r="V5010" s="61">
        <f t="shared" si="1729"/>
        <v>0</v>
      </c>
      <c r="W5010" s="61"/>
      <c r="X5010" s="76"/>
    </row>
    <row r="5011" spans="1:28" s="35" customFormat="1" ht="15.75" x14ac:dyDescent="0.25">
      <c r="A5011" s="72" t="s">
        <v>309</v>
      </c>
      <c r="B5011" s="33" t="s">
        <v>331</v>
      </c>
      <c r="C5011" s="73" t="s">
        <v>79</v>
      </c>
      <c r="D5011" s="43" t="s">
        <v>77</v>
      </c>
      <c r="E5011" s="53">
        <v>8540</v>
      </c>
      <c r="F5011" s="53">
        <f>ROUND(E5011/12*7,0)</f>
        <v>4982</v>
      </c>
      <c r="G5011" s="59">
        <v>2636.36</v>
      </c>
      <c r="H5011" s="99">
        <v>2636</v>
      </c>
      <c r="I5011" s="119"/>
      <c r="J5011" s="55"/>
      <c r="K5011" s="54">
        <f t="shared" ref="K5011" si="1730">G5011-F5011</f>
        <v>-2345.64</v>
      </c>
      <c r="L5011" s="55">
        <f t="shared" ref="L5011" si="1731">ROUND(K5011*100/-F5011,2)</f>
        <v>47.08</v>
      </c>
      <c r="M5011" s="75"/>
      <c r="N5011" s="75"/>
      <c r="O5011" s="74"/>
      <c r="P5011" s="74"/>
      <c r="Q5011" s="57">
        <f t="shared" ref="Q5011:Q5025" si="1732">O5011-P5011</f>
        <v>0</v>
      </c>
      <c r="R5011" s="74"/>
      <c r="S5011" s="53">
        <f>ROUND(R5011/12*3,0)</f>
        <v>0</v>
      </c>
      <c r="T5011" s="58"/>
      <c r="U5011" s="58"/>
      <c r="V5011" s="53">
        <f t="shared" ref="V5011:V5025" si="1733">T5011-U5011</f>
        <v>0</v>
      </c>
      <c r="W5011" s="75"/>
      <c r="X5011" s="76"/>
      <c r="Y5011" s="177"/>
      <c r="Z5011" s="177"/>
      <c r="AA5011" s="177"/>
      <c r="AB5011" s="177"/>
    </row>
    <row r="5012" spans="1:28" s="35" customFormat="1" ht="15.75" x14ac:dyDescent="0.25">
      <c r="A5012" s="72" t="s">
        <v>309</v>
      </c>
      <c r="B5012" s="33" t="s">
        <v>331</v>
      </c>
      <c r="C5012" s="73" t="s">
        <v>80</v>
      </c>
      <c r="D5012" s="43" t="s">
        <v>78</v>
      </c>
      <c r="E5012" s="74"/>
      <c r="F5012" s="74"/>
      <c r="G5012" s="74"/>
      <c r="H5012" s="74"/>
      <c r="I5012" s="54"/>
      <c r="J5012" s="50"/>
      <c r="K5012" s="54"/>
      <c r="L5012" s="55"/>
      <c r="M5012" s="75"/>
      <c r="N5012" s="75"/>
      <c r="O5012" s="74"/>
      <c r="P5012" s="74"/>
      <c r="Q5012" s="57">
        <f t="shared" si="1732"/>
        <v>0</v>
      </c>
      <c r="R5012" s="74"/>
      <c r="S5012" s="53">
        <f>ROUND(R5012/12*3,0)</f>
        <v>0</v>
      </c>
      <c r="T5012" s="58"/>
      <c r="U5012" s="58"/>
      <c r="V5012" s="53">
        <f t="shared" si="1733"/>
        <v>0</v>
      </c>
      <c r="W5012" s="75"/>
      <c r="X5012" s="76"/>
    </row>
    <row r="5013" spans="1:28" s="35" customFormat="1" ht="15.75" x14ac:dyDescent="0.25">
      <c r="A5013" s="72" t="s">
        <v>309</v>
      </c>
      <c r="B5013" s="33" t="s">
        <v>331</v>
      </c>
      <c r="C5013" s="73" t="s">
        <v>82</v>
      </c>
      <c r="D5013" s="34" t="s">
        <v>81</v>
      </c>
      <c r="E5013" s="74"/>
      <c r="F5013" s="74"/>
      <c r="G5013" s="74"/>
      <c r="H5013" s="74"/>
      <c r="I5013" s="54"/>
      <c r="J5013" s="50"/>
      <c r="K5013" s="54"/>
      <c r="L5013" s="55"/>
      <c r="M5013" s="75"/>
      <c r="N5013" s="75"/>
      <c r="O5013" s="74"/>
      <c r="P5013" s="74"/>
      <c r="Q5013" s="57">
        <f t="shared" si="1732"/>
        <v>0</v>
      </c>
      <c r="R5013" s="74"/>
      <c r="S5013" s="53">
        <f>ROUND(R5013/12*4,0)</f>
        <v>0</v>
      </c>
      <c r="T5013" s="58"/>
      <c r="U5013" s="58"/>
      <c r="V5013" s="53">
        <f t="shared" si="1733"/>
        <v>0</v>
      </c>
      <c r="W5013" s="75"/>
      <c r="X5013" s="76"/>
    </row>
    <row r="5014" spans="1:28" s="35" customFormat="1" ht="31.5" x14ac:dyDescent="0.25">
      <c r="A5014" s="72" t="s">
        <v>309</v>
      </c>
      <c r="B5014" s="33" t="s">
        <v>331</v>
      </c>
      <c r="C5014" s="73" t="s">
        <v>84</v>
      </c>
      <c r="D5014" s="43" t="s">
        <v>83</v>
      </c>
      <c r="E5014" s="74"/>
      <c r="F5014" s="74"/>
      <c r="G5014" s="74"/>
      <c r="H5014" s="74"/>
      <c r="I5014" s="119"/>
      <c r="J5014" s="55"/>
      <c r="K5014" s="119"/>
      <c r="L5014" s="55"/>
      <c r="M5014" s="75"/>
      <c r="N5014" s="75"/>
      <c r="O5014" s="95"/>
      <c r="P5014" s="95"/>
      <c r="Q5014" s="59">
        <f t="shared" si="1732"/>
        <v>0</v>
      </c>
      <c r="R5014" s="74"/>
      <c r="S5014" s="53">
        <f>ROUND(R5014/12*3,0)</f>
        <v>0</v>
      </c>
      <c r="T5014" s="53"/>
      <c r="U5014" s="53"/>
      <c r="V5014" s="53">
        <f t="shared" si="1733"/>
        <v>0</v>
      </c>
      <c r="W5014" s="75"/>
      <c r="X5014" s="76"/>
    </row>
    <row r="5015" spans="1:28" s="35" customFormat="1" ht="15.75" x14ac:dyDescent="0.25">
      <c r="A5015" s="72" t="s">
        <v>309</v>
      </c>
      <c r="B5015" s="33" t="s">
        <v>331</v>
      </c>
      <c r="C5015" s="73" t="s">
        <v>95</v>
      </c>
      <c r="D5015" s="43" t="s">
        <v>96</v>
      </c>
      <c r="E5015" s="74"/>
      <c r="F5015" s="74"/>
      <c r="G5015" s="74"/>
      <c r="H5015" s="74"/>
      <c r="I5015" s="54"/>
      <c r="J5015" s="50"/>
      <c r="K5015" s="54"/>
      <c r="L5015" s="55"/>
      <c r="M5015" s="75"/>
      <c r="N5015" s="75"/>
      <c r="O5015" s="95"/>
      <c r="P5015" s="95"/>
      <c r="Q5015" s="57">
        <f t="shared" si="1732"/>
        <v>0</v>
      </c>
      <c r="R5015" s="74"/>
      <c r="S5015" s="53">
        <f>ROUND(R5015/12*3,0)</f>
        <v>0</v>
      </c>
      <c r="T5015" s="58"/>
      <c r="U5015" s="58"/>
      <c r="V5015" s="53">
        <f t="shared" si="1733"/>
        <v>0</v>
      </c>
      <c r="W5015" s="75"/>
      <c r="X5015" s="76"/>
    </row>
    <row r="5016" spans="1:28" s="35" customFormat="1" ht="31.5" x14ac:dyDescent="0.25">
      <c r="A5016" s="72" t="s">
        <v>309</v>
      </c>
      <c r="B5016" s="33" t="s">
        <v>331</v>
      </c>
      <c r="C5016" s="73" t="s">
        <v>86</v>
      </c>
      <c r="D5016" s="43" t="s">
        <v>85</v>
      </c>
      <c r="E5016" s="53"/>
      <c r="F5016" s="53"/>
      <c r="G5016" s="53"/>
      <c r="H5016" s="53"/>
      <c r="I5016" s="55"/>
      <c r="J5016" s="55"/>
      <c r="K5016" s="54"/>
      <c r="L5016" s="55"/>
      <c r="M5016" s="75"/>
      <c r="N5016" s="75"/>
      <c r="O5016" s="95"/>
      <c r="P5016" s="95"/>
      <c r="Q5016" s="57">
        <f t="shared" si="1732"/>
        <v>0</v>
      </c>
      <c r="R5016" s="74"/>
      <c r="S5016" s="53">
        <f>ROUND(R5016/12*2,0)</f>
        <v>0</v>
      </c>
      <c r="T5016" s="58"/>
      <c r="U5016" s="58"/>
      <c r="V5016" s="53">
        <f t="shared" si="1733"/>
        <v>0</v>
      </c>
      <c r="W5016" s="75"/>
      <c r="X5016" s="76"/>
    </row>
    <row r="5017" spans="1:28" s="35" customFormat="1" ht="31.5" x14ac:dyDescent="0.25">
      <c r="A5017" s="72" t="s">
        <v>309</v>
      </c>
      <c r="B5017" s="33" t="s">
        <v>331</v>
      </c>
      <c r="C5017" s="73" t="s">
        <v>102</v>
      </c>
      <c r="D5017" s="39" t="s">
        <v>351</v>
      </c>
      <c r="E5017" s="74"/>
      <c r="F5017" s="74"/>
      <c r="G5017" s="74"/>
      <c r="H5017" s="74"/>
      <c r="I5017" s="54"/>
      <c r="J5017" s="50"/>
      <c r="K5017" s="54"/>
      <c r="L5017" s="55"/>
      <c r="M5017" s="75"/>
      <c r="N5017" s="75"/>
      <c r="O5017" s="95"/>
      <c r="P5017" s="95"/>
      <c r="Q5017" s="57">
        <f t="shared" si="1732"/>
        <v>0</v>
      </c>
      <c r="R5017" s="74"/>
      <c r="S5017" s="53">
        <f t="shared" ref="S5017:S5025" si="1734">ROUND(R5017/12*3,0)</f>
        <v>0</v>
      </c>
      <c r="T5017" s="58"/>
      <c r="U5017" s="58"/>
      <c r="V5017" s="53">
        <f t="shared" si="1733"/>
        <v>0</v>
      </c>
      <c r="W5017" s="75"/>
      <c r="X5017" s="76"/>
    </row>
    <row r="5018" spans="1:28" s="35" customFormat="1" ht="15.75" x14ac:dyDescent="0.25">
      <c r="A5018" s="72" t="s">
        <v>309</v>
      </c>
      <c r="B5018" s="33" t="s">
        <v>331</v>
      </c>
      <c r="C5018" s="73" t="s">
        <v>89</v>
      </c>
      <c r="D5018" s="43" t="s">
        <v>88</v>
      </c>
      <c r="E5018" s="53"/>
      <c r="F5018" s="53">
        <f t="shared" ref="F5018:F5019" si="1735">ROUND(E5018/12*7,0)</f>
        <v>0</v>
      </c>
      <c r="G5018" s="59"/>
      <c r="H5018" s="99"/>
      <c r="I5018" s="119">
        <f t="shared" ref="I5018:I5019" si="1736">G5018-F5018</f>
        <v>0</v>
      </c>
      <c r="J5018" s="55" t="e">
        <f t="shared" ref="J5018:J5019" si="1737">ROUND(I5018/F5018*100,2)</f>
        <v>#DIV/0!</v>
      </c>
      <c r="K5018" s="54">
        <f t="shared" ref="K5018:K5019" si="1738">G5018-F5018</f>
        <v>0</v>
      </c>
      <c r="L5018" s="55" t="e">
        <f t="shared" ref="L5018:L5019" si="1739">ROUND(K5018*100/-F5018,2)</f>
        <v>#DIV/0!</v>
      </c>
      <c r="M5018" s="75"/>
      <c r="N5018" s="75"/>
      <c r="O5018" s="74"/>
      <c r="P5018" s="74"/>
      <c r="Q5018" s="57">
        <f t="shared" si="1732"/>
        <v>0</v>
      </c>
      <c r="R5018" s="74"/>
      <c r="S5018" s="53">
        <f t="shared" si="1734"/>
        <v>0</v>
      </c>
      <c r="T5018" s="58"/>
      <c r="U5018" s="58"/>
      <c r="V5018" s="53">
        <f t="shared" si="1733"/>
        <v>0</v>
      </c>
      <c r="W5018" s="75"/>
      <c r="X5018" s="76"/>
    </row>
    <row r="5019" spans="1:28" s="35" customFormat="1" ht="15.75" x14ac:dyDescent="0.25">
      <c r="A5019" s="72" t="s">
        <v>309</v>
      </c>
      <c r="B5019" s="33" t="s">
        <v>331</v>
      </c>
      <c r="C5019" s="73" t="s">
        <v>91</v>
      </c>
      <c r="D5019" s="43" t="s">
        <v>90</v>
      </c>
      <c r="E5019" s="53"/>
      <c r="F5019" s="53">
        <f t="shared" si="1735"/>
        <v>0</v>
      </c>
      <c r="G5019" s="59"/>
      <c r="H5019" s="99"/>
      <c r="I5019" s="119"/>
      <c r="J5019" s="55"/>
      <c r="K5019" s="54"/>
      <c r="L5019" s="55"/>
      <c r="M5019" s="75"/>
      <c r="N5019" s="75"/>
      <c r="O5019" s="74"/>
      <c r="P5019" s="74"/>
      <c r="Q5019" s="57">
        <f t="shared" si="1732"/>
        <v>0</v>
      </c>
      <c r="R5019" s="74"/>
      <c r="S5019" s="53">
        <f t="shared" si="1734"/>
        <v>0</v>
      </c>
      <c r="T5019" s="58"/>
      <c r="U5019" s="58"/>
      <c r="V5019" s="53">
        <f t="shared" si="1733"/>
        <v>0</v>
      </c>
      <c r="W5019" s="75"/>
      <c r="X5019" s="76"/>
    </row>
    <row r="5020" spans="1:28" s="35" customFormat="1" ht="15.75" x14ac:dyDescent="0.25">
      <c r="A5020" s="72" t="s">
        <v>309</v>
      </c>
      <c r="B5020" s="33" t="s">
        <v>331</v>
      </c>
      <c r="C5020" s="73" t="s">
        <v>94</v>
      </c>
      <c r="D5020" s="43" t="s">
        <v>97</v>
      </c>
      <c r="E5020" s="74"/>
      <c r="F5020" s="74"/>
      <c r="G5020" s="74"/>
      <c r="H5020" s="74"/>
      <c r="I5020" s="54"/>
      <c r="J5020" s="50"/>
      <c r="K5020" s="54"/>
      <c r="L5020" s="55"/>
      <c r="M5020" s="75"/>
      <c r="N5020" s="75"/>
      <c r="O5020" s="74"/>
      <c r="P5020" s="74"/>
      <c r="Q5020" s="57">
        <f t="shared" si="1732"/>
        <v>0</v>
      </c>
      <c r="R5020" s="74"/>
      <c r="S5020" s="53">
        <f t="shared" si="1734"/>
        <v>0</v>
      </c>
      <c r="T5020" s="58"/>
      <c r="U5020" s="58"/>
      <c r="V5020" s="53">
        <f t="shared" si="1733"/>
        <v>0</v>
      </c>
      <c r="W5020" s="75"/>
      <c r="X5020" s="76"/>
    </row>
    <row r="5021" spans="1:28" s="35" customFormat="1" ht="15.75" x14ac:dyDescent="0.25">
      <c r="A5021" s="72" t="s">
        <v>309</v>
      </c>
      <c r="B5021" s="33" t="s">
        <v>331</v>
      </c>
      <c r="C5021" s="73" t="s">
        <v>93</v>
      </c>
      <c r="D5021" s="43" t="s">
        <v>92</v>
      </c>
      <c r="E5021" s="74"/>
      <c r="F5021" s="74"/>
      <c r="G5021" s="74"/>
      <c r="H5021" s="74"/>
      <c r="I5021" s="54"/>
      <c r="J5021" s="50"/>
      <c r="K5021" s="54"/>
      <c r="L5021" s="55"/>
      <c r="M5021" s="75"/>
      <c r="N5021" s="75"/>
      <c r="O5021" s="74"/>
      <c r="P5021" s="74"/>
      <c r="Q5021" s="57">
        <f t="shared" si="1732"/>
        <v>0</v>
      </c>
      <c r="R5021" s="74"/>
      <c r="S5021" s="53">
        <f t="shared" si="1734"/>
        <v>0</v>
      </c>
      <c r="T5021" s="58"/>
      <c r="U5021" s="58"/>
      <c r="V5021" s="53">
        <f t="shared" si="1733"/>
        <v>0</v>
      </c>
      <c r="W5021" s="75"/>
      <c r="X5021" s="76"/>
    </row>
    <row r="5022" spans="1:28" s="35" customFormat="1" ht="31.5" x14ac:dyDescent="0.25">
      <c r="A5022" s="72" t="s">
        <v>309</v>
      </c>
      <c r="B5022" s="33" t="s">
        <v>331</v>
      </c>
      <c r="C5022" s="73" t="s">
        <v>98</v>
      </c>
      <c r="D5022" s="34" t="s">
        <v>99</v>
      </c>
      <c r="E5022" s="74"/>
      <c r="F5022" s="74"/>
      <c r="G5022" s="74"/>
      <c r="H5022" s="74"/>
      <c r="I5022" s="54"/>
      <c r="J5022" s="50"/>
      <c r="K5022" s="54"/>
      <c r="L5022" s="55"/>
      <c r="M5022" s="75"/>
      <c r="N5022" s="75"/>
      <c r="O5022" s="74"/>
      <c r="P5022" s="74"/>
      <c r="Q5022" s="57">
        <f t="shared" si="1732"/>
        <v>0</v>
      </c>
      <c r="R5022" s="74"/>
      <c r="S5022" s="53">
        <f t="shared" si="1734"/>
        <v>0</v>
      </c>
      <c r="T5022" s="58"/>
      <c r="U5022" s="58"/>
      <c r="V5022" s="53">
        <f t="shared" si="1733"/>
        <v>0</v>
      </c>
      <c r="W5022" s="75"/>
      <c r="X5022" s="76"/>
    </row>
    <row r="5023" spans="1:28" s="35" customFormat="1" ht="15.75" x14ac:dyDescent="0.25">
      <c r="A5023" s="72" t="s">
        <v>309</v>
      </c>
      <c r="B5023" s="33" t="s">
        <v>331</v>
      </c>
      <c r="C5023" s="73" t="s">
        <v>100</v>
      </c>
      <c r="D5023" s="34" t="s">
        <v>101</v>
      </c>
      <c r="E5023" s="74"/>
      <c r="F5023" s="74"/>
      <c r="G5023" s="74"/>
      <c r="H5023" s="74"/>
      <c r="I5023" s="54"/>
      <c r="J5023" s="50"/>
      <c r="K5023" s="54"/>
      <c r="L5023" s="55"/>
      <c r="M5023" s="75"/>
      <c r="N5023" s="75"/>
      <c r="O5023" s="74"/>
      <c r="P5023" s="74"/>
      <c r="Q5023" s="57">
        <f t="shared" si="1732"/>
        <v>0</v>
      </c>
      <c r="R5023" s="74"/>
      <c r="S5023" s="53">
        <f t="shared" si="1734"/>
        <v>0</v>
      </c>
      <c r="T5023" s="58"/>
      <c r="U5023" s="58"/>
      <c r="V5023" s="53">
        <f t="shared" si="1733"/>
        <v>0</v>
      </c>
      <c r="W5023" s="75"/>
      <c r="X5023" s="76"/>
    </row>
    <row r="5024" spans="1:28" s="35" customFormat="1" ht="47.25" x14ac:dyDescent="0.25">
      <c r="A5024" s="72" t="s">
        <v>309</v>
      </c>
      <c r="B5024" s="33" t="s">
        <v>331</v>
      </c>
      <c r="C5024" s="73" t="s">
        <v>102</v>
      </c>
      <c r="D5024" s="39" t="s">
        <v>87</v>
      </c>
      <c r="E5024" s="74"/>
      <c r="F5024" s="74"/>
      <c r="G5024" s="74"/>
      <c r="H5024" s="74"/>
      <c r="I5024" s="54"/>
      <c r="J5024" s="50"/>
      <c r="K5024" s="54"/>
      <c r="L5024" s="55"/>
      <c r="M5024" s="75"/>
      <c r="N5024" s="75"/>
      <c r="O5024" s="74"/>
      <c r="P5024" s="74"/>
      <c r="Q5024" s="57">
        <f t="shared" si="1732"/>
        <v>0</v>
      </c>
      <c r="R5024" s="74"/>
      <c r="S5024" s="53">
        <f t="shared" si="1734"/>
        <v>0</v>
      </c>
      <c r="T5024" s="58"/>
      <c r="U5024" s="58"/>
      <c r="V5024" s="53">
        <f t="shared" si="1733"/>
        <v>0</v>
      </c>
      <c r="W5024" s="75"/>
      <c r="X5024" s="76"/>
    </row>
    <row r="5025" spans="1:24" s="35" customFormat="1" ht="37.5" customHeight="1" x14ac:dyDescent="0.25">
      <c r="A5025" s="72" t="s">
        <v>309</v>
      </c>
      <c r="B5025" s="33" t="s">
        <v>331</v>
      </c>
      <c r="C5025" s="73" t="s">
        <v>102</v>
      </c>
      <c r="D5025" s="39" t="s">
        <v>103</v>
      </c>
      <c r="E5025" s="74"/>
      <c r="F5025" s="74"/>
      <c r="G5025" s="74"/>
      <c r="H5025" s="74"/>
      <c r="I5025" s="54"/>
      <c r="J5025" s="50"/>
      <c r="K5025" s="54"/>
      <c r="L5025" s="55"/>
      <c r="M5025" s="75"/>
      <c r="N5025" s="75"/>
      <c r="O5025" s="74"/>
      <c r="P5025" s="74"/>
      <c r="Q5025" s="57">
        <f t="shared" si="1732"/>
        <v>0</v>
      </c>
      <c r="R5025" s="74"/>
      <c r="S5025" s="53">
        <f t="shared" si="1734"/>
        <v>0</v>
      </c>
      <c r="T5025" s="58"/>
      <c r="U5025" s="58"/>
      <c r="V5025" s="53">
        <f t="shared" si="1733"/>
        <v>0</v>
      </c>
      <c r="W5025" s="75"/>
      <c r="X5025" s="76"/>
    </row>
    <row r="5026" spans="1:24" s="35" customFormat="1" ht="31.5" x14ac:dyDescent="0.25">
      <c r="A5026" s="72" t="s">
        <v>309</v>
      </c>
      <c r="B5026" s="33" t="s">
        <v>331</v>
      </c>
      <c r="C5026" s="23" t="s">
        <v>361</v>
      </c>
      <c r="D5026" s="39" t="s">
        <v>362</v>
      </c>
      <c r="E5026" s="74"/>
      <c r="F5026" s="74"/>
      <c r="G5026" s="74"/>
      <c r="H5026" s="74"/>
      <c r="I5026" s="54"/>
      <c r="J5026" s="50"/>
      <c r="K5026" s="54"/>
      <c r="L5026" s="55"/>
      <c r="M5026" s="75"/>
      <c r="N5026" s="75"/>
      <c r="O5026" s="74"/>
      <c r="P5026" s="74"/>
      <c r="Q5026" s="57"/>
      <c r="R5026" s="74"/>
      <c r="S5026" s="53"/>
      <c r="T5026" s="58"/>
      <c r="U5026" s="58"/>
      <c r="V5026" s="53"/>
      <c r="W5026" s="75"/>
      <c r="X5026" s="76"/>
    </row>
    <row r="5027" spans="1:24" s="35" customFormat="1" ht="15.75" x14ac:dyDescent="0.25">
      <c r="A5027" s="72" t="s">
        <v>309</v>
      </c>
      <c r="B5027" s="33" t="s">
        <v>331</v>
      </c>
      <c r="C5027" s="23" t="s">
        <v>364</v>
      </c>
      <c r="D5027" s="39" t="s">
        <v>363</v>
      </c>
      <c r="E5027" s="74"/>
      <c r="F5027" s="74"/>
      <c r="G5027" s="74"/>
      <c r="H5027" s="74"/>
      <c r="I5027" s="54"/>
      <c r="J5027" s="50"/>
      <c r="K5027" s="54"/>
      <c r="L5027" s="55"/>
      <c r="M5027" s="75"/>
      <c r="N5027" s="75"/>
      <c r="O5027" s="74"/>
      <c r="P5027" s="74"/>
      <c r="Q5027" s="57"/>
      <c r="R5027" s="74"/>
      <c r="S5027" s="53"/>
      <c r="T5027" s="58"/>
      <c r="U5027" s="58"/>
      <c r="V5027" s="53"/>
      <c r="W5027" s="75"/>
      <c r="X5027" s="76"/>
    </row>
    <row r="5028" spans="1:24" s="35" customFormat="1" ht="15.75" x14ac:dyDescent="0.25">
      <c r="A5028" s="72" t="s">
        <v>309</v>
      </c>
      <c r="B5028" s="21">
        <v>2</v>
      </c>
      <c r="C5028" s="73" t="s">
        <v>102</v>
      </c>
      <c r="D5028" s="40" t="s">
        <v>31</v>
      </c>
      <c r="E5028" s="68">
        <f>E5029+E5035+E5089</f>
        <v>581519</v>
      </c>
      <c r="F5028" s="68">
        <f>F5029+F5035+F5089</f>
        <v>343309.25</v>
      </c>
      <c r="G5028" s="68">
        <f>G5029+G5035+G5089</f>
        <v>315239.01</v>
      </c>
      <c r="H5028" s="68">
        <f>H5029+H5035+H5089</f>
        <v>334373</v>
      </c>
      <c r="I5028" s="126">
        <f>I5029+I5035+I5089</f>
        <v>17028.830000000013</v>
      </c>
      <c r="J5028" s="50">
        <f>ROUND(I5028/F5028*100,2)</f>
        <v>4.96</v>
      </c>
      <c r="K5028" s="126">
        <f>K5029+K5035+K5089</f>
        <v>-45121.42</v>
      </c>
      <c r="L5028" s="55">
        <f>ROUND(K5028*100/-F5028,2)</f>
        <v>13.14</v>
      </c>
      <c r="M5028" s="64">
        <v>30794</v>
      </c>
      <c r="N5028" s="49">
        <f>ROUND(M5028/12*7,2)</f>
        <v>17963.169999999998</v>
      </c>
      <c r="O5028" s="68">
        <f t="shared" ref="O5028:V5028" si="1740">O5029+O5035+O5089</f>
        <v>12986</v>
      </c>
      <c r="P5028" s="68">
        <f t="shared" si="1740"/>
        <v>12454</v>
      </c>
      <c r="Q5028" s="126">
        <f t="shared" si="1740"/>
        <v>532</v>
      </c>
      <c r="R5028" s="68">
        <f t="shared" si="1740"/>
        <v>811</v>
      </c>
      <c r="S5028" s="64">
        <f t="shared" si="1740"/>
        <v>474</v>
      </c>
      <c r="T5028" s="136">
        <f t="shared" si="1740"/>
        <v>419</v>
      </c>
      <c r="U5028" s="136">
        <f t="shared" si="1740"/>
        <v>403</v>
      </c>
      <c r="V5028" s="53">
        <f t="shared" si="1740"/>
        <v>16</v>
      </c>
      <c r="W5028" s="74"/>
      <c r="X5028" s="76"/>
    </row>
    <row r="5029" spans="1:24" s="35" customFormat="1" ht="15.75" x14ac:dyDescent="0.25">
      <c r="A5029" s="72" t="s">
        <v>309</v>
      </c>
      <c r="B5029" s="22" t="s">
        <v>332</v>
      </c>
      <c r="C5029" s="73" t="s">
        <v>102</v>
      </c>
      <c r="D5029" s="32" t="s">
        <v>32</v>
      </c>
      <c r="E5029" s="64">
        <f t="shared" ref="E5029:K5029" si="1741">SUM(E5030:E5034)</f>
        <v>108696</v>
      </c>
      <c r="F5029" s="64">
        <f t="shared" si="1741"/>
        <v>63296</v>
      </c>
      <c r="G5029" s="64">
        <f t="shared" si="1741"/>
        <v>27769</v>
      </c>
      <c r="H5029" s="64">
        <f t="shared" si="1741"/>
        <v>63296</v>
      </c>
      <c r="I5029" s="126">
        <f t="shared" si="1741"/>
        <v>0</v>
      </c>
      <c r="J5029" s="126">
        <f t="shared" si="1741"/>
        <v>0</v>
      </c>
      <c r="K5029" s="126">
        <f t="shared" si="1741"/>
        <v>-35527</v>
      </c>
      <c r="L5029" s="55">
        <f>ROUND(K5029*100/-F5029,2)</f>
        <v>56.13</v>
      </c>
      <c r="M5029" s="64"/>
      <c r="N5029" s="64"/>
      <c r="O5029" s="64">
        <f t="shared" ref="O5029:V5029" si="1742">SUM(O5030:O5034)</f>
        <v>1538</v>
      </c>
      <c r="P5029" s="64">
        <f t="shared" si="1742"/>
        <v>1538</v>
      </c>
      <c r="Q5029" s="126">
        <f t="shared" si="1742"/>
        <v>0</v>
      </c>
      <c r="R5029" s="64">
        <f t="shared" si="1742"/>
        <v>137</v>
      </c>
      <c r="S5029" s="64">
        <f t="shared" si="1742"/>
        <v>80</v>
      </c>
      <c r="T5029" s="136">
        <f t="shared" si="1742"/>
        <v>35</v>
      </c>
      <c r="U5029" s="136">
        <f t="shared" si="1742"/>
        <v>35</v>
      </c>
      <c r="V5029" s="64">
        <f t="shared" si="1742"/>
        <v>0</v>
      </c>
      <c r="W5029" s="64"/>
      <c r="X5029" s="76"/>
    </row>
    <row r="5030" spans="1:24" s="35" customFormat="1" ht="15.75" x14ac:dyDescent="0.25">
      <c r="A5030" s="157" t="s">
        <v>309</v>
      </c>
      <c r="B5030" s="33" t="s">
        <v>332</v>
      </c>
      <c r="C5030" s="73" t="s">
        <v>109</v>
      </c>
      <c r="D5030" s="34" t="s">
        <v>106</v>
      </c>
      <c r="E5030" s="53">
        <v>108696</v>
      </c>
      <c r="F5030" s="99">
        <f>8992*3+9080*4</f>
        <v>63296</v>
      </c>
      <c r="G5030" s="99">
        <v>27769</v>
      </c>
      <c r="H5030" s="99">
        <v>63296</v>
      </c>
      <c r="I5030" s="119"/>
      <c r="J5030" s="55"/>
      <c r="K5030" s="54">
        <f>G5030-F5030</f>
        <v>-35527</v>
      </c>
      <c r="L5030" s="55">
        <f>ROUND(K5030*100/-F5030,2)</f>
        <v>56.13</v>
      </c>
      <c r="M5030" s="75"/>
      <c r="N5030" s="75"/>
      <c r="O5030" s="74">
        <v>1538</v>
      </c>
      <c r="P5030" s="74">
        <v>1538</v>
      </c>
      <c r="Q5030" s="57">
        <f>O5030-P5030</f>
        <v>0</v>
      </c>
      <c r="R5030" s="74">
        <v>137</v>
      </c>
      <c r="S5030" s="53">
        <f>ROUND(R5030/12*7,0)</f>
        <v>80</v>
      </c>
      <c r="T5030" s="58">
        <v>35</v>
      </c>
      <c r="U5030" s="58">
        <v>35</v>
      </c>
      <c r="V5030" s="53">
        <f>T5030-U5030</f>
        <v>0</v>
      </c>
      <c r="W5030" s="75"/>
      <c r="X5030" s="76"/>
    </row>
    <row r="5031" spans="1:24" s="35" customFormat="1" ht="15" customHeight="1" x14ac:dyDescent="0.25">
      <c r="A5031" s="72" t="s">
        <v>309</v>
      </c>
      <c r="B5031" s="33" t="s">
        <v>332</v>
      </c>
      <c r="C5031" s="73" t="s">
        <v>110</v>
      </c>
      <c r="D5031" s="34" t="s">
        <v>114</v>
      </c>
      <c r="E5031" s="74"/>
      <c r="F5031" s="74"/>
      <c r="G5031" s="74"/>
      <c r="H5031" s="74"/>
      <c r="I5031" s="54"/>
      <c r="J5031" s="50"/>
      <c r="K5031" s="54"/>
      <c r="L5031" s="55"/>
      <c r="M5031" s="75"/>
      <c r="N5031" s="75"/>
      <c r="O5031" s="74"/>
      <c r="P5031" s="74"/>
      <c r="Q5031" s="57">
        <f>O5031-P5031</f>
        <v>0</v>
      </c>
      <c r="R5031" s="74"/>
      <c r="S5031" s="53">
        <f>ROUND(R5031/12*3,0)</f>
        <v>0</v>
      </c>
      <c r="T5031" s="58"/>
      <c r="U5031" s="58"/>
      <c r="V5031" s="53">
        <f>T5031-U5031</f>
        <v>0</v>
      </c>
      <c r="W5031" s="75"/>
      <c r="X5031" s="76"/>
    </row>
    <row r="5032" spans="1:24" s="35" customFormat="1" ht="15.75" x14ac:dyDescent="0.25">
      <c r="A5032" s="72" t="s">
        <v>309</v>
      </c>
      <c r="B5032" s="33" t="s">
        <v>332</v>
      </c>
      <c r="C5032" s="73" t="s">
        <v>111</v>
      </c>
      <c r="D5032" s="34" t="s">
        <v>115</v>
      </c>
      <c r="E5032" s="74"/>
      <c r="F5032" s="74"/>
      <c r="G5032" s="74"/>
      <c r="H5032" s="74"/>
      <c r="I5032" s="54"/>
      <c r="J5032" s="50"/>
      <c r="K5032" s="54"/>
      <c r="L5032" s="55"/>
      <c r="M5032" s="75"/>
      <c r="N5032" s="75"/>
      <c r="O5032" s="74"/>
      <c r="P5032" s="74"/>
      <c r="Q5032" s="57">
        <f>O5032-P5032</f>
        <v>0</v>
      </c>
      <c r="R5032" s="74"/>
      <c r="S5032" s="53">
        <f>ROUND(R5032/12*3,0)</f>
        <v>0</v>
      </c>
      <c r="T5032" s="58"/>
      <c r="U5032" s="58"/>
      <c r="V5032" s="53">
        <f>T5032-U5032</f>
        <v>0</v>
      </c>
      <c r="W5032" s="75"/>
      <c r="X5032" s="76"/>
    </row>
    <row r="5033" spans="1:24" s="35" customFormat="1" ht="18" customHeight="1" x14ac:dyDescent="0.25">
      <c r="A5033" s="72" t="s">
        <v>309</v>
      </c>
      <c r="B5033" s="33" t="s">
        <v>332</v>
      </c>
      <c r="C5033" s="73" t="s">
        <v>113</v>
      </c>
      <c r="D5033" s="34" t="s">
        <v>116</v>
      </c>
      <c r="E5033" s="74"/>
      <c r="F5033" s="74"/>
      <c r="G5033" s="74"/>
      <c r="H5033" s="74"/>
      <c r="I5033" s="119"/>
      <c r="J5033" s="50"/>
      <c r="K5033" s="119"/>
      <c r="L5033" s="55"/>
      <c r="M5033" s="75"/>
      <c r="N5033" s="75"/>
      <c r="O5033" s="74"/>
      <c r="P5033" s="74"/>
      <c r="Q5033" s="59">
        <f>O5033-P5033</f>
        <v>0</v>
      </c>
      <c r="R5033" s="74"/>
      <c r="S5033" s="53">
        <f>ROUND(R5033/12*3,0)</f>
        <v>0</v>
      </c>
      <c r="T5033" s="53"/>
      <c r="U5033" s="53"/>
      <c r="V5033" s="53">
        <f>T5033-U5033</f>
        <v>0</v>
      </c>
      <c r="W5033" s="75"/>
      <c r="X5033" s="76"/>
    </row>
    <row r="5034" spans="1:24" s="35" customFormat="1" ht="15.75" x14ac:dyDescent="0.25">
      <c r="A5034" s="72" t="s">
        <v>309</v>
      </c>
      <c r="B5034" s="33" t="s">
        <v>332</v>
      </c>
      <c r="C5034" s="73" t="s">
        <v>112</v>
      </c>
      <c r="D5034" s="34" t="s">
        <v>117</v>
      </c>
      <c r="E5034" s="74"/>
      <c r="F5034" s="74"/>
      <c r="G5034" s="74"/>
      <c r="H5034" s="74"/>
      <c r="I5034" s="119"/>
      <c r="J5034" s="55"/>
      <c r="K5034" s="119"/>
      <c r="L5034" s="55"/>
      <c r="M5034" s="75"/>
      <c r="N5034" s="75"/>
      <c r="O5034" s="74"/>
      <c r="P5034" s="74"/>
      <c r="Q5034" s="59">
        <f>O5034-P5034</f>
        <v>0</v>
      </c>
      <c r="R5034" s="74"/>
      <c r="S5034" s="53">
        <f>ROUND(R5034/12*3,0)</f>
        <v>0</v>
      </c>
      <c r="T5034" s="53"/>
      <c r="U5034" s="53"/>
      <c r="V5034" s="53">
        <f>T5034-U5034</f>
        <v>0</v>
      </c>
      <c r="W5034" s="75"/>
      <c r="X5034" s="76"/>
    </row>
    <row r="5035" spans="1:24" s="35" customFormat="1" ht="15.75" x14ac:dyDescent="0.25">
      <c r="A5035" s="72" t="s">
        <v>309</v>
      </c>
      <c r="B5035" s="22" t="s">
        <v>333</v>
      </c>
      <c r="C5035" s="73" t="s">
        <v>102</v>
      </c>
      <c r="D5035" s="41" t="s">
        <v>33</v>
      </c>
      <c r="E5035" s="64">
        <f>SUM(E5036:E5088)</f>
        <v>460017</v>
      </c>
      <c r="F5035" s="64">
        <f>SUM(F5036:F5088)</f>
        <v>268343.25</v>
      </c>
      <c r="G5035" s="64">
        <f>SUM(G5036:G5088)</f>
        <v>270986</v>
      </c>
      <c r="H5035" s="64">
        <f>SUM(H5036:H5088)</f>
        <v>258249</v>
      </c>
      <c r="I5035" s="126">
        <f>SUM(I5036:I5088)</f>
        <v>12237.170000000013</v>
      </c>
      <c r="J5035" s="50">
        <f>ROUND(I5035/F5035*100,2)</f>
        <v>4.5599999999999996</v>
      </c>
      <c r="K5035" s="126">
        <f>SUM(K5036:K5088)</f>
        <v>-9594.4199999999983</v>
      </c>
      <c r="L5035" s="55">
        <f>ROUND(K5035*100/-F5035,2)</f>
        <v>3.58</v>
      </c>
      <c r="M5035" s="64"/>
      <c r="N5035" s="64"/>
      <c r="O5035" s="64">
        <f t="shared" ref="O5035:V5035" si="1743">SUM(O5036:O5088)</f>
        <v>11448</v>
      </c>
      <c r="P5035" s="64">
        <f t="shared" si="1743"/>
        <v>10916</v>
      </c>
      <c r="Q5035" s="126">
        <f t="shared" si="1743"/>
        <v>532</v>
      </c>
      <c r="R5035" s="64">
        <f t="shared" si="1743"/>
        <v>674</v>
      </c>
      <c r="S5035" s="64">
        <f t="shared" si="1743"/>
        <v>394</v>
      </c>
      <c r="T5035" s="136">
        <f t="shared" si="1743"/>
        <v>384</v>
      </c>
      <c r="U5035" s="136">
        <f t="shared" si="1743"/>
        <v>368</v>
      </c>
      <c r="V5035" s="64">
        <f t="shared" si="1743"/>
        <v>16</v>
      </c>
      <c r="W5035" s="64"/>
      <c r="X5035" s="76"/>
    </row>
    <row r="5036" spans="1:24" s="35" customFormat="1" ht="31.5" x14ac:dyDescent="0.25">
      <c r="A5036" s="72" t="s">
        <v>309</v>
      </c>
      <c r="B5036" s="33" t="s">
        <v>333</v>
      </c>
      <c r="C5036" s="78" t="s">
        <v>139</v>
      </c>
      <c r="D5036" s="43" t="s">
        <v>119</v>
      </c>
      <c r="E5036" s="53">
        <v>374626</v>
      </c>
      <c r="F5036" s="53">
        <f t="shared" ref="F5036:F5037" si="1744">ROUND(E5036/12*7,2)</f>
        <v>218531.83</v>
      </c>
      <c r="G5036" s="99">
        <v>230769</v>
      </c>
      <c r="H5036" s="99">
        <v>218032</v>
      </c>
      <c r="I5036" s="119">
        <f t="shared" ref="I5036" si="1745">G5036-F5036</f>
        <v>12237.170000000013</v>
      </c>
      <c r="J5036" s="55">
        <f t="shared" ref="J5036" si="1746">ROUND(I5036/F5036*100,2)</f>
        <v>5.6</v>
      </c>
      <c r="K5036" s="54"/>
      <c r="L5036" s="55"/>
      <c r="M5036" s="75"/>
      <c r="N5036" s="75"/>
      <c r="O5036" s="74">
        <v>10318</v>
      </c>
      <c r="P5036" s="74">
        <v>9786</v>
      </c>
      <c r="Q5036" s="57">
        <f t="shared" ref="Q5036:Q5067" si="1747">O5036-P5036</f>
        <v>532</v>
      </c>
      <c r="R5036" s="74">
        <v>500</v>
      </c>
      <c r="S5036" s="53">
        <f t="shared" ref="S5036:S5037" si="1748">ROUND(R5036/12*7,0)</f>
        <v>292</v>
      </c>
      <c r="T5036" s="58">
        <v>304</v>
      </c>
      <c r="U5036" s="58">
        <v>288</v>
      </c>
      <c r="V5036" s="53">
        <f t="shared" ref="V5036:V5067" si="1749">T5036-U5036</f>
        <v>16</v>
      </c>
      <c r="W5036" s="75"/>
      <c r="X5036" s="76"/>
    </row>
    <row r="5037" spans="1:24" s="35" customFormat="1" ht="47.25" x14ac:dyDescent="0.25">
      <c r="A5037" s="72" t="s">
        <v>309</v>
      </c>
      <c r="B5037" s="33" t="s">
        <v>333</v>
      </c>
      <c r="C5037" s="78" t="s">
        <v>140</v>
      </c>
      <c r="D5037" s="43" t="s">
        <v>120</v>
      </c>
      <c r="E5037" s="53">
        <v>55592</v>
      </c>
      <c r="F5037" s="53">
        <f t="shared" si="1744"/>
        <v>32428.67</v>
      </c>
      <c r="G5037" s="99">
        <v>28531</v>
      </c>
      <c r="H5037" s="99">
        <v>28531</v>
      </c>
      <c r="I5037" s="119"/>
      <c r="J5037" s="55"/>
      <c r="K5037" s="54">
        <f t="shared" ref="K5037" si="1750">G5037-F5037</f>
        <v>-3897.6699999999983</v>
      </c>
      <c r="L5037" s="55">
        <f t="shared" ref="L5037" si="1751">ROUND(K5037*100/-F5037,2)</f>
        <v>12.02</v>
      </c>
      <c r="M5037" s="75"/>
      <c r="N5037" s="75"/>
      <c r="O5037" s="74">
        <v>651</v>
      </c>
      <c r="P5037" s="74">
        <v>651</v>
      </c>
      <c r="Q5037" s="57">
        <f t="shared" si="1747"/>
        <v>0</v>
      </c>
      <c r="R5037" s="74">
        <v>123</v>
      </c>
      <c r="S5037" s="53">
        <f t="shared" si="1748"/>
        <v>72</v>
      </c>
      <c r="T5037" s="58">
        <v>60</v>
      </c>
      <c r="U5037" s="58">
        <v>60</v>
      </c>
      <c r="V5037" s="53">
        <f t="shared" si="1749"/>
        <v>0</v>
      </c>
      <c r="W5037" s="75"/>
      <c r="X5037" s="76"/>
    </row>
    <row r="5038" spans="1:24" s="35" customFormat="1" ht="31.5" x14ac:dyDescent="0.25">
      <c r="A5038" s="72" t="s">
        <v>309</v>
      </c>
      <c r="B5038" s="33" t="s">
        <v>333</v>
      </c>
      <c r="C5038" s="78" t="s">
        <v>141</v>
      </c>
      <c r="D5038" s="43" t="s">
        <v>142</v>
      </c>
      <c r="E5038" s="74"/>
      <c r="F5038" s="74"/>
      <c r="G5038" s="74"/>
      <c r="H5038" s="74"/>
      <c r="I5038" s="54"/>
      <c r="J5038" s="50"/>
      <c r="K5038" s="54"/>
      <c r="L5038" s="55"/>
      <c r="M5038" s="75"/>
      <c r="N5038" s="75"/>
      <c r="O5038" s="74"/>
      <c r="P5038" s="74"/>
      <c r="Q5038" s="57">
        <f t="shared" si="1747"/>
        <v>0</v>
      </c>
      <c r="R5038" s="74"/>
      <c r="S5038" s="53">
        <f t="shared" ref="S5038:S5076" si="1752">ROUND(R5038/12*3,0)</f>
        <v>0</v>
      </c>
      <c r="T5038" s="58"/>
      <c r="U5038" s="58"/>
      <c r="V5038" s="53">
        <f t="shared" si="1749"/>
        <v>0</v>
      </c>
      <c r="W5038" s="75"/>
      <c r="X5038" s="76"/>
    </row>
    <row r="5039" spans="1:24" s="35" customFormat="1" ht="31.5" x14ac:dyDescent="0.25">
      <c r="A5039" s="72" t="s">
        <v>309</v>
      </c>
      <c r="B5039" s="33" t="s">
        <v>333</v>
      </c>
      <c r="C5039" s="78" t="s">
        <v>143</v>
      </c>
      <c r="D5039" s="43" t="s">
        <v>144</v>
      </c>
      <c r="E5039" s="74"/>
      <c r="F5039" s="74"/>
      <c r="G5039" s="74"/>
      <c r="H5039" s="74"/>
      <c r="I5039" s="54"/>
      <c r="J5039" s="50"/>
      <c r="K5039" s="54"/>
      <c r="L5039" s="55"/>
      <c r="M5039" s="75"/>
      <c r="N5039" s="75"/>
      <c r="O5039" s="74"/>
      <c r="P5039" s="74"/>
      <c r="Q5039" s="57">
        <f t="shared" si="1747"/>
        <v>0</v>
      </c>
      <c r="R5039" s="74"/>
      <c r="S5039" s="53">
        <f t="shared" si="1752"/>
        <v>0</v>
      </c>
      <c r="T5039" s="58"/>
      <c r="U5039" s="58"/>
      <c r="V5039" s="53">
        <f t="shared" si="1749"/>
        <v>0</v>
      </c>
      <c r="W5039" s="75"/>
      <c r="X5039" s="76"/>
    </row>
    <row r="5040" spans="1:24" s="35" customFormat="1" ht="15.75" x14ac:dyDescent="0.25">
      <c r="A5040" s="72" t="s">
        <v>309</v>
      </c>
      <c r="B5040" s="33" t="s">
        <v>333</v>
      </c>
      <c r="C5040" s="78" t="s">
        <v>145</v>
      </c>
      <c r="D5040" s="43" t="s">
        <v>146</v>
      </c>
      <c r="E5040" s="74"/>
      <c r="F5040" s="74"/>
      <c r="G5040" s="74"/>
      <c r="H5040" s="74"/>
      <c r="I5040" s="119"/>
      <c r="J5040" s="50"/>
      <c r="K5040" s="119"/>
      <c r="L5040" s="55"/>
      <c r="M5040" s="75"/>
      <c r="N5040" s="75"/>
      <c r="O5040" s="74"/>
      <c r="P5040" s="74"/>
      <c r="Q5040" s="59">
        <f t="shared" si="1747"/>
        <v>0</v>
      </c>
      <c r="R5040" s="74"/>
      <c r="S5040" s="53">
        <f t="shared" si="1752"/>
        <v>0</v>
      </c>
      <c r="T5040" s="53"/>
      <c r="U5040" s="53"/>
      <c r="V5040" s="53">
        <f t="shared" si="1749"/>
        <v>0</v>
      </c>
      <c r="W5040" s="75"/>
      <c r="X5040" s="76"/>
    </row>
    <row r="5041" spans="1:24" s="35" customFormat="1" ht="15.75" x14ac:dyDescent="0.25">
      <c r="A5041" s="72" t="s">
        <v>309</v>
      </c>
      <c r="B5041" s="33" t="s">
        <v>333</v>
      </c>
      <c r="C5041" s="78" t="s">
        <v>147</v>
      </c>
      <c r="D5041" s="43" t="s">
        <v>148</v>
      </c>
      <c r="E5041" s="74"/>
      <c r="F5041" s="74"/>
      <c r="G5041" s="74"/>
      <c r="H5041" s="74"/>
      <c r="I5041" s="54"/>
      <c r="J5041" s="50"/>
      <c r="K5041" s="54"/>
      <c r="L5041" s="55"/>
      <c r="M5041" s="75"/>
      <c r="N5041" s="75"/>
      <c r="O5041" s="74"/>
      <c r="P5041" s="74"/>
      <c r="Q5041" s="57">
        <f t="shared" si="1747"/>
        <v>0</v>
      </c>
      <c r="R5041" s="74"/>
      <c r="S5041" s="53">
        <f t="shared" si="1752"/>
        <v>0</v>
      </c>
      <c r="T5041" s="58"/>
      <c r="U5041" s="58"/>
      <c r="V5041" s="53">
        <f t="shared" si="1749"/>
        <v>0</v>
      </c>
      <c r="W5041" s="75"/>
      <c r="X5041" s="76"/>
    </row>
    <row r="5042" spans="1:24" s="35" customFormat="1" ht="78.75" x14ac:dyDescent="0.25">
      <c r="A5042" s="72" t="s">
        <v>309</v>
      </c>
      <c r="B5042" s="33" t="s">
        <v>333</v>
      </c>
      <c r="C5042" s="78" t="s">
        <v>149</v>
      </c>
      <c r="D5042" s="43" t="s">
        <v>150</v>
      </c>
      <c r="E5042" s="74"/>
      <c r="F5042" s="74"/>
      <c r="G5042" s="74"/>
      <c r="H5042" s="74"/>
      <c r="I5042" s="54"/>
      <c r="J5042" s="50"/>
      <c r="K5042" s="54"/>
      <c r="L5042" s="55"/>
      <c r="M5042" s="75"/>
      <c r="N5042" s="75"/>
      <c r="O5042" s="74"/>
      <c r="P5042" s="74"/>
      <c r="Q5042" s="57">
        <f t="shared" si="1747"/>
        <v>0</v>
      </c>
      <c r="R5042" s="74"/>
      <c r="S5042" s="53">
        <f t="shared" si="1752"/>
        <v>0</v>
      </c>
      <c r="T5042" s="58"/>
      <c r="U5042" s="58"/>
      <c r="V5042" s="53">
        <f t="shared" si="1749"/>
        <v>0</v>
      </c>
      <c r="W5042" s="75"/>
      <c r="X5042" s="76"/>
    </row>
    <row r="5043" spans="1:24" s="35" customFormat="1" ht="31.5" x14ac:dyDescent="0.25">
      <c r="A5043" s="72" t="s">
        <v>309</v>
      </c>
      <c r="B5043" s="33" t="s">
        <v>333</v>
      </c>
      <c r="C5043" s="78" t="s">
        <v>130</v>
      </c>
      <c r="D5043" s="43" t="s">
        <v>151</v>
      </c>
      <c r="E5043" s="74"/>
      <c r="F5043" s="74"/>
      <c r="G5043" s="74"/>
      <c r="H5043" s="74"/>
      <c r="I5043" s="54"/>
      <c r="J5043" s="50"/>
      <c r="K5043" s="54"/>
      <c r="L5043" s="55"/>
      <c r="M5043" s="75"/>
      <c r="N5043" s="75"/>
      <c r="O5043" s="74"/>
      <c r="P5043" s="74"/>
      <c r="Q5043" s="57">
        <f t="shared" si="1747"/>
        <v>0</v>
      </c>
      <c r="R5043" s="74"/>
      <c r="S5043" s="53">
        <f t="shared" si="1752"/>
        <v>0</v>
      </c>
      <c r="T5043" s="58"/>
      <c r="U5043" s="58"/>
      <c r="V5043" s="53">
        <f t="shared" si="1749"/>
        <v>0</v>
      </c>
      <c r="W5043" s="75"/>
      <c r="X5043" s="76"/>
    </row>
    <row r="5044" spans="1:24" s="35" customFormat="1" ht="47.25" x14ac:dyDescent="0.25">
      <c r="A5044" s="72" t="s">
        <v>309</v>
      </c>
      <c r="B5044" s="33" t="s">
        <v>333</v>
      </c>
      <c r="C5044" s="78" t="s">
        <v>174</v>
      </c>
      <c r="D5044" s="43" t="s">
        <v>175</v>
      </c>
      <c r="E5044" s="74"/>
      <c r="F5044" s="74"/>
      <c r="G5044" s="74"/>
      <c r="H5044" s="74"/>
      <c r="I5044" s="54"/>
      <c r="J5044" s="50"/>
      <c r="K5044" s="54"/>
      <c r="L5044" s="55"/>
      <c r="M5044" s="75"/>
      <c r="N5044" s="75"/>
      <c r="O5044" s="74"/>
      <c r="P5044" s="74"/>
      <c r="Q5044" s="57">
        <f t="shared" si="1747"/>
        <v>0</v>
      </c>
      <c r="R5044" s="74"/>
      <c r="S5044" s="53">
        <f t="shared" si="1752"/>
        <v>0</v>
      </c>
      <c r="T5044" s="58"/>
      <c r="U5044" s="58"/>
      <c r="V5044" s="53">
        <f t="shared" si="1749"/>
        <v>0</v>
      </c>
      <c r="W5044" s="75"/>
      <c r="X5044" s="76"/>
    </row>
    <row r="5045" spans="1:24" s="35" customFormat="1" ht="31.5" x14ac:dyDescent="0.25">
      <c r="A5045" s="72" t="s">
        <v>309</v>
      </c>
      <c r="B5045" s="33" t="s">
        <v>333</v>
      </c>
      <c r="C5045" s="78" t="s">
        <v>129</v>
      </c>
      <c r="D5045" s="43" t="s">
        <v>152</v>
      </c>
      <c r="E5045" s="74"/>
      <c r="F5045" s="74"/>
      <c r="G5045" s="74"/>
      <c r="H5045" s="74"/>
      <c r="I5045" s="54"/>
      <c r="J5045" s="50"/>
      <c r="K5045" s="54"/>
      <c r="L5045" s="55"/>
      <c r="M5045" s="75"/>
      <c r="N5045" s="75"/>
      <c r="O5045" s="74"/>
      <c r="P5045" s="74"/>
      <c r="Q5045" s="57">
        <f t="shared" si="1747"/>
        <v>0</v>
      </c>
      <c r="R5045" s="74"/>
      <c r="S5045" s="53">
        <f t="shared" si="1752"/>
        <v>0</v>
      </c>
      <c r="T5045" s="58"/>
      <c r="U5045" s="58"/>
      <c r="V5045" s="53">
        <f t="shared" si="1749"/>
        <v>0</v>
      </c>
      <c r="W5045" s="75"/>
      <c r="X5045" s="76"/>
    </row>
    <row r="5046" spans="1:24" s="35" customFormat="1" ht="31.5" x14ac:dyDescent="0.25">
      <c r="A5046" s="72" t="s">
        <v>309</v>
      </c>
      <c r="B5046" s="33" t="s">
        <v>333</v>
      </c>
      <c r="C5046" s="78" t="s">
        <v>176</v>
      </c>
      <c r="D5046" s="43" t="s">
        <v>177</v>
      </c>
      <c r="E5046" s="74"/>
      <c r="F5046" s="74"/>
      <c r="G5046" s="74"/>
      <c r="H5046" s="74"/>
      <c r="I5046" s="54"/>
      <c r="J5046" s="50"/>
      <c r="K5046" s="54"/>
      <c r="L5046" s="55"/>
      <c r="M5046" s="75"/>
      <c r="N5046" s="75"/>
      <c r="O5046" s="74"/>
      <c r="P5046" s="74"/>
      <c r="Q5046" s="57">
        <f t="shared" si="1747"/>
        <v>0</v>
      </c>
      <c r="R5046" s="74"/>
      <c r="S5046" s="53">
        <f t="shared" si="1752"/>
        <v>0</v>
      </c>
      <c r="T5046" s="58"/>
      <c r="U5046" s="58"/>
      <c r="V5046" s="53">
        <f t="shared" si="1749"/>
        <v>0</v>
      </c>
      <c r="W5046" s="75"/>
      <c r="X5046" s="76"/>
    </row>
    <row r="5047" spans="1:24" s="35" customFormat="1" ht="15.75" x14ac:dyDescent="0.25">
      <c r="A5047" s="72" t="s">
        <v>309</v>
      </c>
      <c r="B5047" s="33" t="s">
        <v>333</v>
      </c>
      <c r="C5047" s="78" t="s">
        <v>131</v>
      </c>
      <c r="D5047" s="43" t="s">
        <v>153</v>
      </c>
      <c r="E5047" s="74"/>
      <c r="F5047" s="74"/>
      <c r="G5047" s="74"/>
      <c r="H5047" s="74"/>
      <c r="I5047" s="54"/>
      <c r="J5047" s="50"/>
      <c r="K5047" s="54"/>
      <c r="L5047" s="55"/>
      <c r="M5047" s="75"/>
      <c r="N5047" s="75"/>
      <c r="O5047" s="74"/>
      <c r="P5047" s="74"/>
      <c r="Q5047" s="57">
        <f t="shared" si="1747"/>
        <v>0</v>
      </c>
      <c r="R5047" s="74"/>
      <c r="S5047" s="53">
        <f t="shared" si="1752"/>
        <v>0</v>
      </c>
      <c r="T5047" s="58"/>
      <c r="U5047" s="58"/>
      <c r="V5047" s="53">
        <f t="shared" si="1749"/>
        <v>0</v>
      </c>
      <c r="W5047" s="75"/>
      <c r="X5047" s="76"/>
    </row>
    <row r="5048" spans="1:24" s="35" customFormat="1" ht="31.5" x14ac:dyDescent="0.25">
      <c r="A5048" s="72" t="s">
        <v>309</v>
      </c>
      <c r="B5048" s="33" t="s">
        <v>333</v>
      </c>
      <c r="C5048" s="78" t="s">
        <v>178</v>
      </c>
      <c r="D5048" s="43" t="s">
        <v>179</v>
      </c>
      <c r="E5048" s="74"/>
      <c r="F5048" s="74"/>
      <c r="G5048" s="74"/>
      <c r="H5048" s="74"/>
      <c r="I5048" s="54"/>
      <c r="J5048" s="50"/>
      <c r="K5048" s="54"/>
      <c r="L5048" s="55"/>
      <c r="M5048" s="75"/>
      <c r="N5048" s="75"/>
      <c r="O5048" s="74"/>
      <c r="P5048" s="74"/>
      <c r="Q5048" s="57">
        <f t="shared" si="1747"/>
        <v>0</v>
      </c>
      <c r="R5048" s="74"/>
      <c r="S5048" s="53">
        <f t="shared" si="1752"/>
        <v>0</v>
      </c>
      <c r="T5048" s="58"/>
      <c r="U5048" s="58"/>
      <c r="V5048" s="53">
        <f t="shared" si="1749"/>
        <v>0</v>
      </c>
      <c r="W5048" s="75"/>
      <c r="X5048" s="76"/>
    </row>
    <row r="5049" spans="1:24" s="35" customFormat="1" ht="31.5" x14ac:dyDescent="0.25">
      <c r="A5049" s="72" t="s">
        <v>309</v>
      </c>
      <c r="B5049" s="33" t="s">
        <v>333</v>
      </c>
      <c r="C5049" s="78" t="s">
        <v>132</v>
      </c>
      <c r="D5049" s="43" t="s">
        <v>154</v>
      </c>
      <c r="E5049" s="74"/>
      <c r="F5049" s="74"/>
      <c r="G5049" s="74"/>
      <c r="H5049" s="74"/>
      <c r="I5049" s="54"/>
      <c r="J5049" s="50"/>
      <c r="K5049" s="54"/>
      <c r="L5049" s="55"/>
      <c r="M5049" s="75"/>
      <c r="N5049" s="75"/>
      <c r="O5049" s="74"/>
      <c r="P5049" s="74"/>
      <c r="Q5049" s="57">
        <f t="shared" si="1747"/>
        <v>0</v>
      </c>
      <c r="R5049" s="74"/>
      <c r="S5049" s="53">
        <f t="shared" si="1752"/>
        <v>0</v>
      </c>
      <c r="T5049" s="58"/>
      <c r="U5049" s="58"/>
      <c r="V5049" s="53">
        <f t="shared" si="1749"/>
        <v>0</v>
      </c>
      <c r="W5049" s="75"/>
      <c r="X5049" s="76"/>
    </row>
    <row r="5050" spans="1:24" s="35" customFormat="1" ht="15.75" x14ac:dyDescent="0.25">
      <c r="A5050" s="72" t="s">
        <v>309</v>
      </c>
      <c r="B5050" s="33" t="s">
        <v>333</v>
      </c>
      <c r="C5050" s="78" t="s">
        <v>133</v>
      </c>
      <c r="D5050" s="43" t="s">
        <v>155</v>
      </c>
      <c r="E5050" s="74"/>
      <c r="F5050" s="74"/>
      <c r="G5050" s="74"/>
      <c r="H5050" s="74"/>
      <c r="I5050" s="54"/>
      <c r="J5050" s="50"/>
      <c r="K5050" s="54"/>
      <c r="L5050" s="55"/>
      <c r="M5050" s="75"/>
      <c r="N5050" s="75"/>
      <c r="O5050" s="74"/>
      <c r="P5050" s="74"/>
      <c r="Q5050" s="57">
        <f t="shared" si="1747"/>
        <v>0</v>
      </c>
      <c r="R5050" s="74"/>
      <c r="S5050" s="53">
        <f t="shared" si="1752"/>
        <v>0</v>
      </c>
      <c r="T5050" s="58"/>
      <c r="U5050" s="58"/>
      <c r="V5050" s="53">
        <f t="shared" si="1749"/>
        <v>0</v>
      </c>
      <c r="W5050" s="75"/>
      <c r="X5050" s="76"/>
    </row>
    <row r="5051" spans="1:24" s="35" customFormat="1" ht="15.75" x14ac:dyDescent="0.25">
      <c r="A5051" s="72" t="s">
        <v>309</v>
      </c>
      <c r="B5051" s="33" t="s">
        <v>333</v>
      </c>
      <c r="C5051" s="78" t="s">
        <v>135</v>
      </c>
      <c r="D5051" s="43" t="s">
        <v>156</v>
      </c>
      <c r="E5051" s="74"/>
      <c r="F5051" s="74"/>
      <c r="G5051" s="74"/>
      <c r="H5051" s="74"/>
      <c r="I5051" s="54"/>
      <c r="J5051" s="50"/>
      <c r="K5051" s="54"/>
      <c r="L5051" s="55"/>
      <c r="M5051" s="75"/>
      <c r="N5051" s="75"/>
      <c r="O5051" s="74"/>
      <c r="P5051" s="74"/>
      <c r="Q5051" s="57">
        <f t="shared" si="1747"/>
        <v>0</v>
      </c>
      <c r="R5051" s="74"/>
      <c r="S5051" s="53">
        <f t="shared" si="1752"/>
        <v>0</v>
      </c>
      <c r="T5051" s="58"/>
      <c r="U5051" s="58"/>
      <c r="V5051" s="53">
        <f t="shared" si="1749"/>
        <v>0</v>
      </c>
      <c r="W5051" s="75"/>
      <c r="X5051" s="76"/>
    </row>
    <row r="5052" spans="1:24" s="35" customFormat="1" ht="31.5" x14ac:dyDescent="0.25">
      <c r="A5052" s="72" t="s">
        <v>309</v>
      </c>
      <c r="B5052" s="33" t="s">
        <v>333</v>
      </c>
      <c r="C5052" s="78" t="s">
        <v>136</v>
      </c>
      <c r="D5052" s="43" t="s">
        <v>157</v>
      </c>
      <c r="E5052" s="74"/>
      <c r="F5052" s="74"/>
      <c r="G5052" s="74"/>
      <c r="H5052" s="74"/>
      <c r="I5052" s="54"/>
      <c r="J5052" s="50"/>
      <c r="K5052" s="54"/>
      <c r="L5052" s="55"/>
      <c r="M5052" s="75"/>
      <c r="N5052" s="75"/>
      <c r="O5052" s="74"/>
      <c r="P5052" s="74"/>
      <c r="Q5052" s="57">
        <f t="shared" si="1747"/>
        <v>0</v>
      </c>
      <c r="R5052" s="74"/>
      <c r="S5052" s="53">
        <f t="shared" si="1752"/>
        <v>0</v>
      </c>
      <c r="T5052" s="58"/>
      <c r="U5052" s="58"/>
      <c r="V5052" s="53">
        <f t="shared" si="1749"/>
        <v>0</v>
      </c>
      <c r="W5052" s="75"/>
      <c r="X5052" s="76"/>
    </row>
    <row r="5053" spans="1:24" s="35" customFormat="1" ht="47.25" x14ac:dyDescent="0.25">
      <c r="A5053" s="72" t="s">
        <v>309</v>
      </c>
      <c r="B5053" s="33" t="s">
        <v>333</v>
      </c>
      <c r="C5053" s="78" t="s">
        <v>134</v>
      </c>
      <c r="D5053" s="43" t="s">
        <v>158</v>
      </c>
      <c r="E5053" s="74"/>
      <c r="F5053" s="74"/>
      <c r="G5053" s="74"/>
      <c r="H5053" s="74"/>
      <c r="I5053" s="54"/>
      <c r="J5053" s="50"/>
      <c r="K5053" s="54"/>
      <c r="L5053" s="55"/>
      <c r="M5053" s="75"/>
      <c r="N5053" s="75"/>
      <c r="O5053" s="74"/>
      <c r="P5053" s="74"/>
      <c r="Q5053" s="57">
        <f t="shared" si="1747"/>
        <v>0</v>
      </c>
      <c r="R5053" s="74"/>
      <c r="S5053" s="53">
        <f t="shared" si="1752"/>
        <v>0</v>
      </c>
      <c r="T5053" s="58"/>
      <c r="U5053" s="58"/>
      <c r="V5053" s="53">
        <f t="shared" si="1749"/>
        <v>0</v>
      </c>
      <c r="W5053" s="75"/>
      <c r="X5053" s="76"/>
    </row>
    <row r="5054" spans="1:24" s="35" customFormat="1" ht="15.75" x14ac:dyDescent="0.25">
      <c r="A5054" s="72" t="s">
        <v>309</v>
      </c>
      <c r="B5054" s="33" t="s">
        <v>333</v>
      </c>
      <c r="C5054" s="78" t="s">
        <v>138</v>
      </c>
      <c r="D5054" s="43" t="s">
        <v>159</v>
      </c>
      <c r="E5054" s="74"/>
      <c r="F5054" s="74"/>
      <c r="G5054" s="74"/>
      <c r="H5054" s="74"/>
      <c r="I5054" s="54"/>
      <c r="J5054" s="50"/>
      <c r="K5054" s="54"/>
      <c r="L5054" s="55"/>
      <c r="M5054" s="75"/>
      <c r="N5054" s="75"/>
      <c r="O5054" s="74"/>
      <c r="P5054" s="74"/>
      <c r="Q5054" s="57">
        <f t="shared" si="1747"/>
        <v>0</v>
      </c>
      <c r="R5054" s="74"/>
      <c r="S5054" s="53">
        <f t="shared" si="1752"/>
        <v>0</v>
      </c>
      <c r="T5054" s="58"/>
      <c r="U5054" s="58"/>
      <c r="V5054" s="53">
        <f t="shared" si="1749"/>
        <v>0</v>
      </c>
      <c r="W5054" s="75"/>
      <c r="X5054" s="76"/>
    </row>
    <row r="5055" spans="1:24" s="35" customFormat="1" ht="15.75" x14ac:dyDescent="0.25">
      <c r="A5055" s="72" t="s">
        <v>309</v>
      </c>
      <c r="B5055" s="33" t="s">
        <v>333</v>
      </c>
      <c r="C5055" s="78" t="s">
        <v>180</v>
      </c>
      <c r="D5055" s="43" t="s">
        <v>181</v>
      </c>
      <c r="E5055" s="74"/>
      <c r="F5055" s="74"/>
      <c r="G5055" s="74"/>
      <c r="H5055" s="74"/>
      <c r="I5055" s="54"/>
      <c r="J5055" s="50"/>
      <c r="K5055" s="54"/>
      <c r="L5055" s="55"/>
      <c r="M5055" s="75"/>
      <c r="N5055" s="75"/>
      <c r="O5055" s="74"/>
      <c r="P5055" s="74"/>
      <c r="Q5055" s="57">
        <f t="shared" si="1747"/>
        <v>0</v>
      </c>
      <c r="R5055" s="74"/>
      <c r="S5055" s="53">
        <f t="shared" si="1752"/>
        <v>0</v>
      </c>
      <c r="T5055" s="58"/>
      <c r="U5055" s="58"/>
      <c r="V5055" s="53">
        <f t="shared" si="1749"/>
        <v>0</v>
      </c>
      <c r="W5055" s="75"/>
      <c r="X5055" s="76"/>
    </row>
    <row r="5056" spans="1:24" s="35" customFormat="1" ht="31.5" x14ac:dyDescent="0.25">
      <c r="A5056" s="72" t="s">
        <v>309</v>
      </c>
      <c r="B5056" s="33" t="s">
        <v>333</v>
      </c>
      <c r="C5056" s="78" t="s">
        <v>137</v>
      </c>
      <c r="D5056" s="43" t="s">
        <v>160</v>
      </c>
      <c r="E5056" s="74"/>
      <c r="F5056" s="74"/>
      <c r="G5056" s="74"/>
      <c r="H5056" s="74"/>
      <c r="I5056" s="54"/>
      <c r="J5056" s="50"/>
      <c r="K5056" s="54"/>
      <c r="L5056" s="55"/>
      <c r="M5056" s="75"/>
      <c r="N5056" s="75"/>
      <c r="O5056" s="74"/>
      <c r="P5056" s="74"/>
      <c r="Q5056" s="57">
        <f t="shared" si="1747"/>
        <v>0</v>
      </c>
      <c r="R5056" s="74"/>
      <c r="S5056" s="53">
        <f t="shared" si="1752"/>
        <v>0</v>
      </c>
      <c r="T5056" s="58"/>
      <c r="U5056" s="58"/>
      <c r="V5056" s="53">
        <f t="shared" si="1749"/>
        <v>0</v>
      </c>
      <c r="W5056" s="75"/>
      <c r="X5056" s="76"/>
    </row>
    <row r="5057" spans="1:24" s="35" customFormat="1" ht="15.75" x14ac:dyDescent="0.25">
      <c r="A5057" s="72" t="s">
        <v>309</v>
      </c>
      <c r="B5057" s="33" t="s">
        <v>333</v>
      </c>
      <c r="C5057" s="78" t="s">
        <v>127</v>
      </c>
      <c r="D5057" s="43" t="s">
        <v>161</v>
      </c>
      <c r="E5057" s="74"/>
      <c r="F5057" s="74"/>
      <c r="G5057" s="74"/>
      <c r="H5057" s="74"/>
      <c r="I5057" s="54"/>
      <c r="J5057" s="50"/>
      <c r="K5057" s="54"/>
      <c r="L5057" s="55"/>
      <c r="M5057" s="75"/>
      <c r="N5057" s="75"/>
      <c r="O5057" s="74"/>
      <c r="P5057" s="74"/>
      <c r="Q5057" s="57">
        <f t="shared" si="1747"/>
        <v>0</v>
      </c>
      <c r="R5057" s="74"/>
      <c r="S5057" s="53">
        <f t="shared" si="1752"/>
        <v>0</v>
      </c>
      <c r="T5057" s="58"/>
      <c r="U5057" s="58"/>
      <c r="V5057" s="53">
        <f t="shared" si="1749"/>
        <v>0</v>
      </c>
      <c r="W5057" s="75"/>
      <c r="X5057" s="76"/>
    </row>
    <row r="5058" spans="1:24" s="35" customFormat="1" ht="31.5" x14ac:dyDescent="0.25">
      <c r="A5058" s="72" t="s">
        <v>309</v>
      </c>
      <c r="B5058" s="33" t="s">
        <v>333</v>
      </c>
      <c r="C5058" s="78" t="s">
        <v>126</v>
      </c>
      <c r="D5058" s="43" t="s">
        <v>162</v>
      </c>
      <c r="E5058" s="74"/>
      <c r="F5058" s="74"/>
      <c r="G5058" s="74"/>
      <c r="H5058" s="74"/>
      <c r="I5058" s="54"/>
      <c r="J5058" s="50"/>
      <c r="K5058" s="54"/>
      <c r="L5058" s="55"/>
      <c r="M5058" s="75"/>
      <c r="N5058" s="75"/>
      <c r="O5058" s="74"/>
      <c r="P5058" s="74"/>
      <c r="Q5058" s="57">
        <f t="shared" si="1747"/>
        <v>0</v>
      </c>
      <c r="R5058" s="74"/>
      <c r="S5058" s="53">
        <f t="shared" si="1752"/>
        <v>0</v>
      </c>
      <c r="T5058" s="58"/>
      <c r="U5058" s="58"/>
      <c r="V5058" s="53">
        <f t="shared" si="1749"/>
        <v>0</v>
      </c>
      <c r="W5058" s="75"/>
      <c r="X5058" s="76"/>
    </row>
    <row r="5059" spans="1:24" s="35" customFormat="1" ht="15.75" x14ac:dyDescent="0.25">
      <c r="A5059" s="72" t="s">
        <v>309</v>
      </c>
      <c r="B5059" s="33" t="s">
        <v>333</v>
      </c>
      <c r="C5059" s="78" t="s">
        <v>122</v>
      </c>
      <c r="D5059" s="43" t="s">
        <v>163</v>
      </c>
      <c r="E5059" s="74"/>
      <c r="F5059" s="74"/>
      <c r="G5059" s="74"/>
      <c r="H5059" s="74"/>
      <c r="I5059" s="54"/>
      <c r="J5059" s="50"/>
      <c r="K5059" s="54"/>
      <c r="L5059" s="55"/>
      <c r="M5059" s="75"/>
      <c r="N5059" s="75"/>
      <c r="O5059" s="74"/>
      <c r="P5059" s="74"/>
      <c r="Q5059" s="57">
        <f t="shared" si="1747"/>
        <v>0</v>
      </c>
      <c r="R5059" s="74"/>
      <c r="S5059" s="53">
        <f t="shared" si="1752"/>
        <v>0</v>
      </c>
      <c r="T5059" s="58"/>
      <c r="U5059" s="58"/>
      <c r="V5059" s="53">
        <f t="shared" si="1749"/>
        <v>0</v>
      </c>
      <c r="W5059" s="75"/>
      <c r="X5059" s="76"/>
    </row>
    <row r="5060" spans="1:24" s="35" customFormat="1" ht="15.75" x14ac:dyDescent="0.25">
      <c r="A5060" s="72" t="s">
        <v>309</v>
      </c>
      <c r="B5060" s="33" t="s">
        <v>333</v>
      </c>
      <c r="C5060" s="78" t="s">
        <v>123</v>
      </c>
      <c r="D5060" s="43" t="s">
        <v>164</v>
      </c>
      <c r="E5060" s="74"/>
      <c r="F5060" s="74"/>
      <c r="G5060" s="74"/>
      <c r="H5060" s="74"/>
      <c r="I5060" s="54"/>
      <c r="J5060" s="50"/>
      <c r="K5060" s="54"/>
      <c r="L5060" s="55"/>
      <c r="M5060" s="75"/>
      <c r="N5060" s="75"/>
      <c r="O5060" s="74"/>
      <c r="P5060" s="74"/>
      <c r="Q5060" s="57">
        <f t="shared" si="1747"/>
        <v>0</v>
      </c>
      <c r="R5060" s="74"/>
      <c r="S5060" s="53">
        <f t="shared" si="1752"/>
        <v>0</v>
      </c>
      <c r="T5060" s="58"/>
      <c r="U5060" s="58"/>
      <c r="V5060" s="53">
        <f t="shared" si="1749"/>
        <v>0</v>
      </c>
      <c r="W5060" s="75"/>
      <c r="X5060" s="76"/>
    </row>
    <row r="5061" spans="1:24" s="35" customFormat="1" ht="15.75" x14ac:dyDescent="0.25">
      <c r="A5061" s="72" t="s">
        <v>309</v>
      </c>
      <c r="B5061" s="33" t="s">
        <v>333</v>
      </c>
      <c r="C5061" s="78" t="s">
        <v>182</v>
      </c>
      <c r="D5061" s="43" t="s">
        <v>183</v>
      </c>
      <c r="E5061" s="74"/>
      <c r="F5061" s="74"/>
      <c r="G5061" s="74"/>
      <c r="H5061" s="74"/>
      <c r="I5061" s="54"/>
      <c r="J5061" s="50"/>
      <c r="K5061" s="54"/>
      <c r="L5061" s="55"/>
      <c r="M5061" s="75"/>
      <c r="N5061" s="75"/>
      <c r="O5061" s="74"/>
      <c r="P5061" s="74"/>
      <c r="Q5061" s="57">
        <f t="shared" si="1747"/>
        <v>0</v>
      </c>
      <c r="R5061" s="74"/>
      <c r="S5061" s="53">
        <f t="shared" si="1752"/>
        <v>0</v>
      </c>
      <c r="T5061" s="58"/>
      <c r="U5061" s="58"/>
      <c r="V5061" s="53">
        <f t="shared" si="1749"/>
        <v>0</v>
      </c>
      <c r="W5061" s="75"/>
      <c r="X5061" s="76"/>
    </row>
    <row r="5062" spans="1:24" s="35" customFormat="1" ht="15.75" x14ac:dyDescent="0.25">
      <c r="A5062" s="72" t="s">
        <v>309</v>
      </c>
      <c r="B5062" s="33" t="s">
        <v>333</v>
      </c>
      <c r="C5062" s="78" t="s">
        <v>184</v>
      </c>
      <c r="D5062" s="43" t="s">
        <v>185</v>
      </c>
      <c r="E5062" s="74"/>
      <c r="F5062" s="74"/>
      <c r="G5062" s="74"/>
      <c r="H5062" s="74"/>
      <c r="I5062" s="54"/>
      <c r="J5062" s="50"/>
      <c r="K5062" s="54"/>
      <c r="L5062" s="55"/>
      <c r="M5062" s="75"/>
      <c r="N5062" s="75"/>
      <c r="O5062" s="74"/>
      <c r="P5062" s="74"/>
      <c r="Q5062" s="57">
        <f t="shared" si="1747"/>
        <v>0</v>
      </c>
      <c r="R5062" s="74"/>
      <c r="S5062" s="53">
        <f t="shared" si="1752"/>
        <v>0</v>
      </c>
      <c r="T5062" s="58"/>
      <c r="U5062" s="58"/>
      <c r="V5062" s="53">
        <f t="shared" si="1749"/>
        <v>0</v>
      </c>
      <c r="W5062" s="75"/>
      <c r="X5062" s="76"/>
    </row>
    <row r="5063" spans="1:24" s="35" customFormat="1" ht="15.75" x14ac:dyDescent="0.25">
      <c r="A5063" s="72" t="s">
        <v>309</v>
      </c>
      <c r="B5063" s="33" t="s">
        <v>333</v>
      </c>
      <c r="C5063" s="78" t="s">
        <v>186</v>
      </c>
      <c r="D5063" s="43" t="s">
        <v>187</v>
      </c>
      <c r="E5063" s="74"/>
      <c r="F5063" s="74"/>
      <c r="G5063" s="74"/>
      <c r="H5063" s="74"/>
      <c r="I5063" s="54"/>
      <c r="J5063" s="50"/>
      <c r="K5063" s="54"/>
      <c r="L5063" s="55"/>
      <c r="M5063" s="75"/>
      <c r="N5063" s="75"/>
      <c r="O5063" s="74"/>
      <c r="P5063" s="74"/>
      <c r="Q5063" s="57">
        <f t="shared" si="1747"/>
        <v>0</v>
      </c>
      <c r="R5063" s="74"/>
      <c r="S5063" s="53">
        <f t="shared" si="1752"/>
        <v>0</v>
      </c>
      <c r="T5063" s="58"/>
      <c r="U5063" s="58"/>
      <c r="V5063" s="53">
        <f t="shared" si="1749"/>
        <v>0</v>
      </c>
      <c r="W5063" s="75"/>
      <c r="X5063" s="76"/>
    </row>
    <row r="5064" spans="1:24" s="35" customFormat="1" ht="31.5" x14ac:dyDescent="0.25">
      <c r="A5064" s="72" t="s">
        <v>309</v>
      </c>
      <c r="B5064" s="33" t="s">
        <v>333</v>
      </c>
      <c r="C5064" s="78" t="s">
        <v>188</v>
      </c>
      <c r="D5064" s="43" t="s">
        <v>189</v>
      </c>
      <c r="E5064" s="74"/>
      <c r="F5064" s="74"/>
      <c r="G5064" s="74"/>
      <c r="H5064" s="74"/>
      <c r="I5064" s="54"/>
      <c r="J5064" s="50"/>
      <c r="K5064" s="54"/>
      <c r="L5064" s="55"/>
      <c r="M5064" s="75"/>
      <c r="N5064" s="75"/>
      <c r="O5064" s="74"/>
      <c r="P5064" s="74"/>
      <c r="Q5064" s="57">
        <f t="shared" si="1747"/>
        <v>0</v>
      </c>
      <c r="R5064" s="74"/>
      <c r="S5064" s="53">
        <f t="shared" si="1752"/>
        <v>0</v>
      </c>
      <c r="T5064" s="58"/>
      <c r="U5064" s="58"/>
      <c r="V5064" s="53">
        <f t="shared" si="1749"/>
        <v>0</v>
      </c>
      <c r="W5064" s="75"/>
      <c r="X5064" s="76"/>
    </row>
    <row r="5065" spans="1:24" s="35" customFormat="1" ht="15.75" x14ac:dyDescent="0.25">
      <c r="A5065" s="72" t="s">
        <v>309</v>
      </c>
      <c r="B5065" s="33" t="s">
        <v>333</v>
      </c>
      <c r="C5065" s="78" t="s">
        <v>124</v>
      </c>
      <c r="D5065" s="43" t="s">
        <v>165</v>
      </c>
      <c r="E5065" s="74"/>
      <c r="F5065" s="74"/>
      <c r="G5065" s="74"/>
      <c r="H5065" s="74"/>
      <c r="I5065" s="54"/>
      <c r="J5065" s="50"/>
      <c r="K5065" s="54"/>
      <c r="L5065" s="55"/>
      <c r="M5065" s="75"/>
      <c r="N5065" s="75"/>
      <c r="O5065" s="74"/>
      <c r="P5065" s="74"/>
      <c r="Q5065" s="57">
        <f t="shared" si="1747"/>
        <v>0</v>
      </c>
      <c r="R5065" s="74"/>
      <c r="S5065" s="53">
        <f t="shared" si="1752"/>
        <v>0</v>
      </c>
      <c r="T5065" s="58"/>
      <c r="U5065" s="58"/>
      <c r="V5065" s="53">
        <f t="shared" si="1749"/>
        <v>0</v>
      </c>
      <c r="W5065" s="75"/>
      <c r="X5065" s="76"/>
    </row>
    <row r="5066" spans="1:24" s="35" customFormat="1" ht="15.75" x14ac:dyDescent="0.25">
      <c r="A5066" s="72" t="s">
        <v>309</v>
      </c>
      <c r="B5066" s="33" t="s">
        <v>333</v>
      </c>
      <c r="C5066" s="78" t="s">
        <v>125</v>
      </c>
      <c r="D5066" s="43" t="s">
        <v>166</v>
      </c>
      <c r="E5066" s="74"/>
      <c r="F5066" s="74"/>
      <c r="G5066" s="74"/>
      <c r="H5066" s="74"/>
      <c r="I5066" s="54"/>
      <c r="J5066" s="50"/>
      <c r="K5066" s="54"/>
      <c r="L5066" s="55"/>
      <c r="M5066" s="75"/>
      <c r="N5066" s="75"/>
      <c r="O5066" s="74"/>
      <c r="P5066" s="74"/>
      <c r="Q5066" s="57">
        <f t="shared" si="1747"/>
        <v>0</v>
      </c>
      <c r="R5066" s="74"/>
      <c r="S5066" s="53">
        <f t="shared" si="1752"/>
        <v>0</v>
      </c>
      <c r="T5066" s="58"/>
      <c r="U5066" s="58"/>
      <c r="V5066" s="53">
        <f t="shared" si="1749"/>
        <v>0</v>
      </c>
      <c r="W5066" s="75"/>
      <c r="X5066" s="76"/>
    </row>
    <row r="5067" spans="1:24" s="35" customFormat="1" ht="47.25" x14ac:dyDescent="0.25">
      <c r="A5067" s="72" t="s">
        <v>309</v>
      </c>
      <c r="B5067" s="33" t="s">
        <v>333</v>
      </c>
      <c r="C5067" s="78" t="s">
        <v>34</v>
      </c>
      <c r="D5067" s="43" t="s">
        <v>167</v>
      </c>
      <c r="E5067" s="74"/>
      <c r="F5067" s="74"/>
      <c r="G5067" s="74"/>
      <c r="H5067" s="74"/>
      <c r="I5067" s="54"/>
      <c r="J5067" s="50"/>
      <c r="K5067" s="54"/>
      <c r="L5067" s="55"/>
      <c r="M5067" s="75"/>
      <c r="N5067" s="75"/>
      <c r="O5067" s="74"/>
      <c r="P5067" s="74"/>
      <c r="Q5067" s="57">
        <f t="shared" si="1747"/>
        <v>0</v>
      </c>
      <c r="R5067" s="74"/>
      <c r="S5067" s="53">
        <f t="shared" si="1752"/>
        <v>0</v>
      </c>
      <c r="T5067" s="58"/>
      <c r="U5067" s="58"/>
      <c r="V5067" s="53">
        <f t="shared" si="1749"/>
        <v>0</v>
      </c>
      <c r="W5067" s="75"/>
      <c r="X5067" s="76"/>
    </row>
    <row r="5068" spans="1:24" s="35" customFormat="1" ht="15.75" x14ac:dyDescent="0.25">
      <c r="A5068" s="72" t="s">
        <v>309</v>
      </c>
      <c r="B5068" s="33" t="s">
        <v>333</v>
      </c>
      <c r="C5068" s="78" t="s">
        <v>35</v>
      </c>
      <c r="D5068" s="43" t="s">
        <v>168</v>
      </c>
      <c r="E5068" s="74"/>
      <c r="F5068" s="74"/>
      <c r="G5068" s="74"/>
      <c r="H5068" s="74"/>
      <c r="I5068" s="54"/>
      <c r="J5068" s="50"/>
      <c r="K5068" s="54"/>
      <c r="L5068" s="55"/>
      <c r="M5068" s="75"/>
      <c r="N5068" s="75"/>
      <c r="O5068" s="74"/>
      <c r="P5068" s="74"/>
      <c r="Q5068" s="57">
        <f t="shared" ref="Q5068:Q5088" si="1753">O5068-P5068</f>
        <v>0</v>
      </c>
      <c r="R5068" s="74"/>
      <c r="S5068" s="53">
        <f t="shared" si="1752"/>
        <v>0</v>
      </c>
      <c r="T5068" s="58"/>
      <c r="U5068" s="58"/>
      <c r="V5068" s="53">
        <f t="shared" ref="V5068:V5088" si="1754">T5068-U5068</f>
        <v>0</v>
      </c>
      <c r="W5068" s="75"/>
      <c r="X5068" s="76"/>
    </row>
    <row r="5069" spans="1:24" s="35" customFormat="1" ht="31.5" x14ac:dyDescent="0.25">
      <c r="A5069" s="72" t="s">
        <v>309</v>
      </c>
      <c r="B5069" s="33" t="s">
        <v>333</v>
      </c>
      <c r="C5069" s="78" t="s">
        <v>36</v>
      </c>
      <c r="D5069" s="43" t="s">
        <v>190</v>
      </c>
      <c r="E5069" s="74"/>
      <c r="F5069" s="74"/>
      <c r="G5069" s="74"/>
      <c r="H5069" s="74"/>
      <c r="I5069" s="54"/>
      <c r="J5069" s="50"/>
      <c r="K5069" s="54"/>
      <c r="L5069" s="55"/>
      <c r="M5069" s="75"/>
      <c r="N5069" s="75"/>
      <c r="O5069" s="74"/>
      <c r="P5069" s="74"/>
      <c r="Q5069" s="57">
        <f t="shared" si="1753"/>
        <v>0</v>
      </c>
      <c r="R5069" s="74"/>
      <c r="S5069" s="53">
        <f t="shared" si="1752"/>
        <v>0</v>
      </c>
      <c r="T5069" s="58"/>
      <c r="U5069" s="58"/>
      <c r="V5069" s="53">
        <f t="shared" si="1754"/>
        <v>0</v>
      </c>
      <c r="W5069" s="75"/>
      <c r="X5069" s="76"/>
    </row>
    <row r="5070" spans="1:24" s="35" customFormat="1" ht="31.5" x14ac:dyDescent="0.25">
      <c r="A5070" s="72" t="s">
        <v>309</v>
      </c>
      <c r="B5070" s="33" t="s">
        <v>333</v>
      </c>
      <c r="C5070" s="78" t="s">
        <v>37</v>
      </c>
      <c r="D5070" s="43" t="s">
        <v>191</v>
      </c>
      <c r="E5070" s="74"/>
      <c r="F5070" s="74"/>
      <c r="G5070" s="74"/>
      <c r="H5070" s="74"/>
      <c r="I5070" s="54"/>
      <c r="J5070" s="50"/>
      <c r="K5070" s="54"/>
      <c r="L5070" s="55"/>
      <c r="M5070" s="75"/>
      <c r="N5070" s="75"/>
      <c r="O5070" s="74"/>
      <c r="P5070" s="74"/>
      <c r="Q5070" s="57">
        <f t="shared" si="1753"/>
        <v>0</v>
      </c>
      <c r="R5070" s="74"/>
      <c r="S5070" s="53">
        <f t="shared" si="1752"/>
        <v>0</v>
      </c>
      <c r="T5070" s="58"/>
      <c r="U5070" s="58"/>
      <c r="V5070" s="53">
        <f t="shared" si="1754"/>
        <v>0</v>
      </c>
      <c r="W5070" s="75"/>
      <c r="X5070" s="76"/>
    </row>
    <row r="5071" spans="1:24" s="35" customFormat="1" ht="31.5" x14ac:dyDescent="0.25">
      <c r="A5071" s="72" t="s">
        <v>309</v>
      </c>
      <c r="B5071" s="33" t="s">
        <v>333</v>
      </c>
      <c r="C5071" s="78" t="s">
        <v>38</v>
      </c>
      <c r="D5071" s="43" t="s">
        <v>169</v>
      </c>
      <c r="E5071" s="74"/>
      <c r="F5071" s="74"/>
      <c r="G5071" s="74"/>
      <c r="H5071" s="74"/>
      <c r="I5071" s="54"/>
      <c r="J5071" s="50"/>
      <c r="K5071" s="54"/>
      <c r="L5071" s="55"/>
      <c r="M5071" s="75"/>
      <c r="N5071" s="75"/>
      <c r="O5071" s="74"/>
      <c r="P5071" s="74"/>
      <c r="Q5071" s="57">
        <f t="shared" si="1753"/>
        <v>0</v>
      </c>
      <c r="R5071" s="74"/>
      <c r="S5071" s="53">
        <f t="shared" si="1752"/>
        <v>0</v>
      </c>
      <c r="T5071" s="58"/>
      <c r="U5071" s="58"/>
      <c r="V5071" s="53">
        <f t="shared" si="1754"/>
        <v>0</v>
      </c>
      <c r="W5071" s="75"/>
      <c r="X5071" s="76"/>
    </row>
    <row r="5072" spans="1:24" s="35" customFormat="1" ht="15.75" x14ac:dyDescent="0.25">
      <c r="A5072" s="72" t="s">
        <v>309</v>
      </c>
      <c r="B5072" s="33" t="s">
        <v>333</v>
      </c>
      <c r="C5072" s="78" t="s">
        <v>39</v>
      </c>
      <c r="D5072" s="43" t="s">
        <v>170</v>
      </c>
      <c r="E5072" s="74"/>
      <c r="F5072" s="74"/>
      <c r="G5072" s="74"/>
      <c r="H5072" s="74"/>
      <c r="I5072" s="54"/>
      <c r="J5072" s="50"/>
      <c r="K5072" s="54"/>
      <c r="L5072" s="55"/>
      <c r="M5072" s="75"/>
      <c r="N5072" s="75"/>
      <c r="O5072" s="74"/>
      <c r="P5072" s="74"/>
      <c r="Q5072" s="57">
        <f t="shared" si="1753"/>
        <v>0</v>
      </c>
      <c r="R5072" s="74"/>
      <c r="S5072" s="53">
        <f t="shared" si="1752"/>
        <v>0</v>
      </c>
      <c r="T5072" s="58"/>
      <c r="U5072" s="58"/>
      <c r="V5072" s="53">
        <f t="shared" si="1754"/>
        <v>0</v>
      </c>
      <c r="W5072" s="75"/>
      <c r="X5072" s="76"/>
    </row>
    <row r="5073" spans="1:26" s="35" customFormat="1" ht="47.25" x14ac:dyDescent="0.25">
      <c r="A5073" s="72" t="s">
        <v>309</v>
      </c>
      <c r="B5073" s="33" t="s">
        <v>333</v>
      </c>
      <c r="C5073" s="78" t="s">
        <v>40</v>
      </c>
      <c r="D5073" s="43" t="s">
        <v>172</v>
      </c>
      <c r="E5073" s="74"/>
      <c r="F5073" s="74"/>
      <c r="G5073" s="74"/>
      <c r="H5073" s="74"/>
      <c r="I5073" s="54"/>
      <c r="J5073" s="50"/>
      <c r="K5073" s="54"/>
      <c r="L5073" s="55"/>
      <c r="M5073" s="75"/>
      <c r="N5073" s="75"/>
      <c r="O5073" s="74"/>
      <c r="P5073" s="74"/>
      <c r="Q5073" s="57">
        <f t="shared" si="1753"/>
        <v>0</v>
      </c>
      <c r="R5073" s="74"/>
      <c r="S5073" s="53">
        <f t="shared" si="1752"/>
        <v>0</v>
      </c>
      <c r="T5073" s="58"/>
      <c r="U5073" s="58"/>
      <c r="V5073" s="53">
        <f t="shared" si="1754"/>
        <v>0</v>
      </c>
      <c r="W5073" s="75"/>
      <c r="X5073" s="76"/>
    </row>
    <row r="5074" spans="1:26" s="35" customFormat="1" ht="15.75" x14ac:dyDescent="0.25">
      <c r="A5074" s="72" t="s">
        <v>309</v>
      </c>
      <c r="B5074" s="33" t="s">
        <v>333</v>
      </c>
      <c r="C5074" s="78" t="s">
        <v>41</v>
      </c>
      <c r="D5074" s="43" t="s">
        <v>171</v>
      </c>
      <c r="E5074" s="74"/>
      <c r="F5074" s="74"/>
      <c r="G5074" s="74"/>
      <c r="H5074" s="74"/>
      <c r="I5074" s="54"/>
      <c r="J5074" s="50"/>
      <c r="K5074" s="54"/>
      <c r="L5074" s="55"/>
      <c r="M5074" s="75"/>
      <c r="N5074" s="75"/>
      <c r="O5074" s="74"/>
      <c r="P5074" s="74"/>
      <c r="Q5074" s="57">
        <f t="shared" si="1753"/>
        <v>0</v>
      </c>
      <c r="R5074" s="74"/>
      <c r="S5074" s="53">
        <f t="shared" si="1752"/>
        <v>0</v>
      </c>
      <c r="T5074" s="58"/>
      <c r="U5074" s="58"/>
      <c r="V5074" s="53">
        <f t="shared" si="1754"/>
        <v>0</v>
      </c>
      <c r="W5074" s="75"/>
      <c r="X5074" s="76"/>
    </row>
    <row r="5075" spans="1:26" s="35" customFormat="1" ht="15.75" x14ac:dyDescent="0.25">
      <c r="A5075" s="72" t="s">
        <v>309</v>
      </c>
      <c r="B5075" s="33" t="s">
        <v>333</v>
      </c>
      <c r="C5075" s="78" t="s">
        <v>42</v>
      </c>
      <c r="D5075" s="43" t="s">
        <v>192</v>
      </c>
      <c r="E5075" s="74"/>
      <c r="F5075" s="74"/>
      <c r="G5075" s="74"/>
      <c r="H5075" s="74"/>
      <c r="I5075" s="54"/>
      <c r="J5075" s="50"/>
      <c r="K5075" s="54"/>
      <c r="L5075" s="55"/>
      <c r="M5075" s="75"/>
      <c r="N5075" s="75"/>
      <c r="O5075" s="74"/>
      <c r="P5075" s="74"/>
      <c r="Q5075" s="57">
        <f t="shared" si="1753"/>
        <v>0</v>
      </c>
      <c r="R5075" s="74"/>
      <c r="S5075" s="53">
        <f t="shared" si="1752"/>
        <v>0</v>
      </c>
      <c r="T5075" s="58"/>
      <c r="U5075" s="58"/>
      <c r="V5075" s="53">
        <f t="shared" si="1754"/>
        <v>0</v>
      </c>
      <c r="W5075" s="75"/>
      <c r="X5075" s="76"/>
    </row>
    <row r="5076" spans="1:26" s="35" customFormat="1" ht="15.75" x14ac:dyDescent="0.25">
      <c r="A5076" s="72" t="s">
        <v>309</v>
      </c>
      <c r="B5076" s="33" t="s">
        <v>333</v>
      </c>
      <c r="C5076" s="78" t="s">
        <v>43</v>
      </c>
      <c r="D5076" s="43" t="s">
        <v>193</v>
      </c>
      <c r="E5076" s="74"/>
      <c r="F5076" s="74"/>
      <c r="G5076" s="74"/>
      <c r="H5076" s="74"/>
      <c r="I5076" s="54"/>
      <c r="J5076" s="50"/>
      <c r="K5076" s="54"/>
      <c r="L5076" s="55"/>
      <c r="M5076" s="75"/>
      <c r="N5076" s="75"/>
      <c r="O5076" s="74"/>
      <c r="P5076" s="74"/>
      <c r="Q5076" s="57">
        <f t="shared" si="1753"/>
        <v>0</v>
      </c>
      <c r="R5076" s="74"/>
      <c r="S5076" s="53">
        <f t="shared" si="1752"/>
        <v>0</v>
      </c>
      <c r="T5076" s="58"/>
      <c r="U5076" s="58"/>
      <c r="V5076" s="53">
        <f t="shared" si="1754"/>
        <v>0</v>
      </c>
      <c r="W5076" s="75"/>
      <c r="X5076" s="76"/>
    </row>
    <row r="5077" spans="1:26" s="35" customFormat="1" ht="15.75" x14ac:dyDescent="0.25">
      <c r="A5077" s="72" t="s">
        <v>309</v>
      </c>
      <c r="B5077" s="33" t="s">
        <v>333</v>
      </c>
      <c r="C5077" s="78" t="s">
        <v>44</v>
      </c>
      <c r="D5077" s="43" t="s">
        <v>173</v>
      </c>
      <c r="E5077" s="53">
        <v>29799</v>
      </c>
      <c r="F5077" s="53">
        <f>ROUND(E5077/12*7,2)</f>
        <v>17382.75</v>
      </c>
      <c r="G5077" s="99">
        <v>11686</v>
      </c>
      <c r="H5077" s="99">
        <v>11686</v>
      </c>
      <c r="I5077" s="119"/>
      <c r="J5077" s="55"/>
      <c r="K5077" s="54">
        <f>G5077-F5077</f>
        <v>-5696.75</v>
      </c>
      <c r="L5077" s="55">
        <f>ROUND(K5077*100/-F5077,2)</f>
        <v>32.770000000000003</v>
      </c>
      <c r="M5077" s="75"/>
      <c r="N5077" s="75"/>
      <c r="O5077" s="74">
        <v>479</v>
      </c>
      <c r="P5077" s="74">
        <v>479</v>
      </c>
      <c r="Q5077" s="57">
        <f t="shared" si="1753"/>
        <v>0</v>
      </c>
      <c r="R5077" s="74">
        <v>51</v>
      </c>
      <c r="S5077" s="53">
        <f>ROUND(R5077/12*7,0)</f>
        <v>30</v>
      </c>
      <c r="T5077" s="58">
        <v>20</v>
      </c>
      <c r="U5077" s="58">
        <v>20</v>
      </c>
      <c r="V5077" s="53">
        <f t="shared" si="1754"/>
        <v>0</v>
      </c>
      <c r="W5077" s="75"/>
      <c r="X5077" s="76"/>
    </row>
    <row r="5078" spans="1:26" s="35" customFormat="1" ht="15.75" x14ac:dyDescent="0.25">
      <c r="A5078" s="72" t="s">
        <v>309</v>
      </c>
      <c r="B5078" s="33" t="s">
        <v>333</v>
      </c>
      <c r="C5078" s="78" t="s">
        <v>45</v>
      </c>
      <c r="D5078" s="43" t="s">
        <v>187</v>
      </c>
      <c r="E5078" s="74"/>
      <c r="F5078" s="74"/>
      <c r="G5078" s="74"/>
      <c r="H5078" s="74"/>
      <c r="I5078" s="54"/>
      <c r="J5078" s="50"/>
      <c r="K5078" s="54"/>
      <c r="L5078" s="55"/>
      <c r="M5078" s="75"/>
      <c r="N5078" s="75"/>
      <c r="O5078" s="74"/>
      <c r="P5078" s="74"/>
      <c r="Q5078" s="57">
        <f t="shared" si="1753"/>
        <v>0</v>
      </c>
      <c r="R5078" s="74"/>
      <c r="S5078" s="53">
        <f t="shared" ref="S5078:S5088" si="1755">ROUND(R5078/12*3,0)</f>
        <v>0</v>
      </c>
      <c r="T5078" s="58"/>
      <c r="U5078" s="58"/>
      <c r="V5078" s="53">
        <f t="shared" si="1754"/>
        <v>0</v>
      </c>
      <c r="W5078" s="75"/>
      <c r="X5078" s="76"/>
    </row>
    <row r="5079" spans="1:26" s="35" customFormat="1" ht="15.75" x14ac:dyDescent="0.25">
      <c r="A5079" s="72" t="s">
        <v>309</v>
      </c>
      <c r="B5079" s="33" t="s">
        <v>333</v>
      </c>
      <c r="C5079" s="78" t="s">
        <v>46</v>
      </c>
      <c r="D5079" s="43" t="s">
        <v>194</v>
      </c>
      <c r="E5079" s="74"/>
      <c r="F5079" s="74"/>
      <c r="G5079" s="74"/>
      <c r="H5079" s="74"/>
      <c r="I5079" s="54"/>
      <c r="J5079" s="50"/>
      <c r="K5079" s="54"/>
      <c r="L5079" s="55"/>
      <c r="M5079" s="75"/>
      <c r="N5079" s="75"/>
      <c r="O5079" s="74"/>
      <c r="P5079" s="74"/>
      <c r="Q5079" s="57">
        <f t="shared" si="1753"/>
        <v>0</v>
      </c>
      <c r="R5079" s="74"/>
      <c r="S5079" s="53">
        <f t="shared" si="1755"/>
        <v>0</v>
      </c>
      <c r="T5079" s="58"/>
      <c r="U5079" s="58"/>
      <c r="V5079" s="53">
        <f t="shared" si="1754"/>
        <v>0</v>
      </c>
      <c r="W5079" s="75"/>
      <c r="X5079" s="76"/>
    </row>
    <row r="5080" spans="1:26" s="35" customFormat="1" ht="15.75" x14ac:dyDescent="0.25">
      <c r="A5080" s="72" t="s">
        <v>309</v>
      </c>
      <c r="B5080" s="33" t="s">
        <v>333</v>
      </c>
      <c r="C5080" s="78" t="s">
        <v>47</v>
      </c>
      <c r="D5080" s="43" t="s">
        <v>121</v>
      </c>
      <c r="E5080" s="74"/>
      <c r="F5080" s="74"/>
      <c r="G5080" s="74"/>
      <c r="H5080" s="74"/>
      <c r="I5080" s="54"/>
      <c r="J5080" s="50"/>
      <c r="K5080" s="54"/>
      <c r="L5080" s="55"/>
      <c r="M5080" s="75"/>
      <c r="N5080" s="75"/>
      <c r="O5080" s="74"/>
      <c r="P5080" s="74"/>
      <c r="Q5080" s="57">
        <f t="shared" si="1753"/>
        <v>0</v>
      </c>
      <c r="R5080" s="74"/>
      <c r="S5080" s="53">
        <f t="shared" si="1755"/>
        <v>0</v>
      </c>
      <c r="T5080" s="58"/>
      <c r="U5080" s="58"/>
      <c r="V5080" s="53">
        <f t="shared" si="1754"/>
        <v>0</v>
      </c>
      <c r="W5080" s="75"/>
      <c r="X5080" s="76"/>
    </row>
    <row r="5081" spans="1:26" s="35" customFormat="1" ht="15.75" x14ac:dyDescent="0.25">
      <c r="A5081" s="72" t="s">
        <v>309</v>
      </c>
      <c r="B5081" s="33" t="s">
        <v>333</v>
      </c>
      <c r="C5081" s="78" t="s">
        <v>48</v>
      </c>
      <c r="D5081" s="43" t="s">
        <v>195</v>
      </c>
      <c r="E5081" s="74"/>
      <c r="F5081" s="74"/>
      <c r="G5081" s="74"/>
      <c r="H5081" s="74"/>
      <c r="I5081" s="54"/>
      <c r="J5081" s="50"/>
      <c r="K5081" s="54"/>
      <c r="L5081" s="55"/>
      <c r="M5081" s="75"/>
      <c r="N5081" s="75"/>
      <c r="O5081" s="74"/>
      <c r="P5081" s="74"/>
      <c r="Q5081" s="57">
        <f t="shared" si="1753"/>
        <v>0</v>
      </c>
      <c r="R5081" s="74"/>
      <c r="S5081" s="53">
        <f t="shared" si="1755"/>
        <v>0</v>
      </c>
      <c r="T5081" s="58"/>
      <c r="U5081" s="58"/>
      <c r="V5081" s="53">
        <f t="shared" si="1754"/>
        <v>0</v>
      </c>
      <c r="W5081" s="75"/>
      <c r="X5081" s="76"/>
    </row>
    <row r="5082" spans="1:26" s="35" customFormat="1" ht="31.5" x14ac:dyDescent="0.25">
      <c r="A5082" s="72" t="s">
        <v>309</v>
      </c>
      <c r="B5082" s="33" t="s">
        <v>333</v>
      </c>
      <c r="C5082" s="78" t="s">
        <v>128</v>
      </c>
      <c r="D5082" s="43" t="s">
        <v>118</v>
      </c>
      <c r="E5082" s="74"/>
      <c r="F5082" s="74"/>
      <c r="G5082" s="74"/>
      <c r="H5082" s="74"/>
      <c r="I5082" s="54"/>
      <c r="J5082" s="50"/>
      <c r="K5082" s="54"/>
      <c r="L5082" s="55"/>
      <c r="M5082" s="75"/>
      <c r="N5082" s="75"/>
      <c r="O5082" s="74"/>
      <c r="P5082" s="74"/>
      <c r="Q5082" s="57">
        <f t="shared" si="1753"/>
        <v>0</v>
      </c>
      <c r="R5082" s="74"/>
      <c r="S5082" s="53">
        <f t="shared" si="1755"/>
        <v>0</v>
      </c>
      <c r="T5082" s="58"/>
      <c r="U5082" s="58"/>
      <c r="V5082" s="53">
        <f t="shared" si="1754"/>
        <v>0</v>
      </c>
      <c r="W5082" s="75"/>
      <c r="X5082" s="76"/>
    </row>
    <row r="5083" spans="1:26" s="35" customFormat="1" ht="15.75" x14ac:dyDescent="0.25">
      <c r="A5083" s="72" t="s">
        <v>309</v>
      </c>
      <c r="B5083" s="33" t="s">
        <v>333</v>
      </c>
      <c r="C5083" s="78" t="s">
        <v>47</v>
      </c>
      <c r="D5083" s="43" t="s">
        <v>121</v>
      </c>
      <c r="E5083" s="74"/>
      <c r="F5083" s="74"/>
      <c r="G5083" s="74"/>
      <c r="H5083" s="74"/>
      <c r="I5083" s="54"/>
      <c r="J5083" s="50"/>
      <c r="K5083" s="54"/>
      <c r="L5083" s="55"/>
      <c r="M5083" s="75"/>
      <c r="N5083" s="75"/>
      <c r="O5083" s="74"/>
      <c r="P5083" s="74"/>
      <c r="Q5083" s="57">
        <f t="shared" si="1753"/>
        <v>0</v>
      </c>
      <c r="R5083" s="74"/>
      <c r="S5083" s="53">
        <f t="shared" si="1755"/>
        <v>0</v>
      </c>
      <c r="T5083" s="58"/>
      <c r="U5083" s="58"/>
      <c r="V5083" s="53">
        <f t="shared" si="1754"/>
        <v>0</v>
      </c>
      <c r="W5083" s="75"/>
      <c r="X5083" s="76"/>
    </row>
    <row r="5084" spans="1:26" s="35" customFormat="1" ht="31.5" x14ac:dyDescent="0.25">
      <c r="A5084" s="72" t="s">
        <v>309</v>
      </c>
      <c r="B5084" s="33" t="s">
        <v>333</v>
      </c>
      <c r="C5084" s="78" t="s">
        <v>49</v>
      </c>
      <c r="D5084" s="43" t="s">
        <v>196</v>
      </c>
      <c r="E5084" s="74"/>
      <c r="F5084" s="74"/>
      <c r="G5084" s="74"/>
      <c r="H5084" s="74"/>
      <c r="I5084" s="54"/>
      <c r="J5084" s="50"/>
      <c r="K5084" s="54"/>
      <c r="L5084" s="55"/>
      <c r="M5084" s="75"/>
      <c r="N5084" s="75"/>
      <c r="O5084" s="74"/>
      <c r="P5084" s="74"/>
      <c r="Q5084" s="57">
        <f t="shared" si="1753"/>
        <v>0</v>
      </c>
      <c r="R5084" s="74"/>
      <c r="S5084" s="53">
        <f t="shared" si="1755"/>
        <v>0</v>
      </c>
      <c r="T5084" s="58"/>
      <c r="U5084" s="58"/>
      <c r="V5084" s="53">
        <f t="shared" si="1754"/>
        <v>0</v>
      </c>
      <c r="W5084" s="75"/>
      <c r="X5084" s="76"/>
    </row>
    <row r="5085" spans="1:26" s="35" customFormat="1" ht="31.5" x14ac:dyDescent="0.25">
      <c r="A5085" s="72" t="s">
        <v>309</v>
      </c>
      <c r="B5085" s="33" t="s">
        <v>333</v>
      </c>
      <c r="C5085" s="78" t="s">
        <v>197</v>
      </c>
      <c r="D5085" s="43" t="s">
        <v>198</v>
      </c>
      <c r="E5085" s="74"/>
      <c r="F5085" s="74"/>
      <c r="G5085" s="74"/>
      <c r="H5085" s="74"/>
      <c r="I5085" s="54"/>
      <c r="J5085" s="50"/>
      <c r="K5085" s="54"/>
      <c r="L5085" s="55"/>
      <c r="M5085" s="75"/>
      <c r="N5085" s="75"/>
      <c r="O5085" s="74"/>
      <c r="P5085" s="74"/>
      <c r="Q5085" s="57">
        <f t="shared" si="1753"/>
        <v>0</v>
      </c>
      <c r="R5085" s="74"/>
      <c r="S5085" s="53">
        <f t="shared" si="1755"/>
        <v>0</v>
      </c>
      <c r="T5085" s="58"/>
      <c r="U5085" s="58"/>
      <c r="V5085" s="53">
        <f t="shared" si="1754"/>
        <v>0</v>
      </c>
      <c r="W5085" s="75"/>
      <c r="X5085" s="76"/>
    </row>
    <row r="5086" spans="1:26" s="35" customFormat="1" ht="47.25" x14ac:dyDescent="0.25">
      <c r="A5086" s="72" t="s">
        <v>309</v>
      </c>
      <c r="B5086" s="33" t="s">
        <v>333</v>
      </c>
      <c r="C5086" s="78" t="s">
        <v>199</v>
      </c>
      <c r="D5086" s="43" t="s">
        <v>200</v>
      </c>
      <c r="E5086" s="74"/>
      <c r="F5086" s="74"/>
      <c r="G5086" s="74"/>
      <c r="H5086" s="74"/>
      <c r="I5086" s="54"/>
      <c r="J5086" s="50"/>
      <c r="K5086" s="54"/>
      <c r="L5086" s="55"/>
      <c r="M5086" s="75"/>
      <c r="N5086" s="75"/>
      <c r="O5086" s="74"/>
      <c r="P5086" s="74"/>
      <c r="Q5086" s="57">
        <f t="shared" si="1753"/>
        <v>0</v>
      </c>
      <c r="R5086" s="74"/>
      <c r="S5086" s="53">
        <f t="shared" si="1755"/>
        <v>0</v>
      </c>
      <c r="T5086" s="58"/>
      <c r="U5086" s="58"/>
      <c r="V5086" s="53">
        <f t="shared" si="1754"/>
        <v>0</v>
      </c>
      <c r="W5086" s="75"/>
      <c r="X5086" s="76"/>
      <c r="Y5086" s="177"/>
      <c r="Z5086" s="177"/>
    </row>
    <row r="5087" spans="1:26" s="35" customFormat="1" ht="31.5" x14ac:dyDescent="0.25">
      <c r="A5087" s="72" t="s">
        <v>309</v>
      </c>
      <c r="B5087" s="33" t="s">
        <v>333</v>
      </c>
      <c r="C5087" s="78" t="s">
        <v>201</v>
      </c>
      <c r="D5087" s="43" t="s">
        <v>202</v>
      </c>
      <c r="E5087" s="74"/>
      <c r="F5087" s="74"/>
      <c r="G5087" s="74"/>
      <c r="H5087" s="74"/>
      <c r="I5087" s="54"/>
      <c r="J5087" s="50"/>
      <c r="K5087" s="54"/>
      <c r="L5087" s="55"/>
      <c r="M5087" s="75"/>
      <c r="N5087" s="75"/>
      <c r="O5087" s="74"/>
      <c r="P5087" s="74"/>
      <c r="Q5087" s="57">
        <f t="shared" si="1753"/>
        <v>0</v>
      </c>
      <c r="R5087" s="74"/>
      <c r="S5087" s="53">
        <f t="shared" si="1755"/>
        <v>0</v>
      </c>
      <c r="T5087" s="58"/>
      <c r="U5087" s="58"/>
      <c r="V5087" s="53">
        <f t="shared" si="1754"/>
        <v>0</v>
      </c>
      <c r="W5087" s="75"/>
      <c r="X5087" s="76"/>
    </row>
    <row r="5088" spans="1:26" s="35" customFormat="1" ht="47.25" x14ac:dyDescent="0.25">
      <c r="A5088" s="72" t="s">
        <v>309</v>
      </c>
      <c r="B5088" s="33" t="s">
        <v>333</v>
      </c>
      <c r="C5088" s="78" t="s">
        <v>203</v>
      </c>
      <c r="D5088" s="43" t="s">
        <v>204</v>
      </c>
      <c r="E5088" s="74"/>
      <c r="F5088" s="74"/>
      <c r="G5088" s="74"/>
      <c r="H5088" s="74"/>
      <c r="I5088" s="54"/>
      <c r="J5088" s="50"/>
      <c r="K5088" s="54"/>
      <c r="L5088" s="55"/>
      <c r="M5088" s="75"/>
      <c r="N5088" s="75"/>
      <c r="O5088" s="74"/>
      <c r="P5088" s="74"/>
      <c r="Q5088" s="57">
        <f t="shared" si="1753"/>
        <v>0</v>
      </c>
      <c r="R5088" s="74"/>
      <c r="S5088" s="53">
        <f t="shared" si="1755"/>
        <v>0</v>
      </c>
      <c r="T5088" s="58"/>
      <c r="U5088" s="58"/>
      <c r="V5088" s="53">
        <f t="shared" si="1754"/>
        <v>0</v>
      </c>
      <c r="W5088" s="75"/>
      <c r="X5088" s="76"/>
    </row>
    <row r="5089" spans="1:27" s="35" customFormat="1" ht="31.5" x14ac:dyDescent="0.25">
      <c r="A5089" s="72" t="s">
        <v>309</v>
      </c>
      <c r="B5089" s="22" t="s">
        <v>334</v>
      </c>
      <c r="C5089" s="73" t="s">
        <v>102</v>
      </c>
      <c r="D5089" s="32" t="s">
        <v>50</v>
      </c>
      <c r="E5089" s="64">
        <f>SUM(E5090:E5136)</f>
        <v>12806</v>
      </c>
      <c r="F5089" s="64">
        <f>SUM(F5090:F5136)</f>
        <v>11670</v>
      </c>
      <c r="G5089" s="64">
        <f>SUM(G5090:G5136)</f>
        <v>16484.010000000002</v>
      </c>
      <c r="H5089" s="64">
        <f>SUM(H5090:H5136)</f>
        <v>12828</v>
      </c>
      <c r="I5089" s="64">
        <f>SUM(I5090:I5136)</f>
        <v>4791.66</v>
      </c>
      <c r="J5089" s="50">
        <f>ROUND(I5089/F5089*100,2)</f>
        <v>41.06</v>
      </c>
      <c r="K5089" s="64">
        <f>SUM(K5090:K5136)</f>
        <v>0</v>
      </c>
      <c r="L5089" s="64">
        <f>SUM(L5090:L5135)</f>
        <v>0</v>
      </c>
      <c r="M5089" s="64"/>
      <c r="N5089" s="64"/>
      <c r="O5089" s="64">
        <f t="shared" ref="O5089:V5089" si="1756">SUM(O5090:O5133)</f>
        <v>0</v>
      </c>
      <c r="P5089" s="64">
        <f t="shared" si="1756"/>
        <v>0</v>
      </c>
      <c r="Q5089" s="126">
        <f t="shared" si="1756"/>
        <v>0</v>
      </c>
      <c r="R5089" s="64">
        <f t="shared" si="1756"/>
        <v>0</v>
      </c>
      <c r="S5089" s="64">
        <f t="shared" si="1756"/>
        <v>0</v>
      </c>
      <c r="T5089" s="136">
        <f t="shared" si="1756"/>
        <v>0</v>
      </c>
      <c r="U5089" s="136">
        <f t="shared" si="1756"/>
        <v>0</v>
      </c>
      <c r="V5089" s="64">
        <f t="shared" si="1756"/>
        <v>0</v>
      </c>
      <c r="W5089" s="64"/>
      <c r="X5089" s="76"/>
    </row>
    <row r="5090" spans="1:27" s="35" customFormat="1" ht="63" x14ac:dyDescent="0.25">
      <c r="A5090" s="72" t="s">
        <v>309</v>
      </c>
      <c r="B5090" s="44" t="s">
        <v>334</v>
      </c>
      <c r="C5090" s="73" t="s">
        <v>102</v>
      </c>
      <c r="D5090" s="43" t="s">
        <v>205</v>
      </c>
      <c r="E5090" s="74"/>
      <c r="F5090" s="74"/>
      <c r="G5090" s="74"/>
      <c r="H5090" s="74"/>
      <c r="I5090" s="54"/>
      <c r="J5090" s="50"/>
      <c r="K5090" s="54"/>
      <c r="L5090" s="55"/>
      <c r="M5090" s="75"/>
      <c r="N5090" s="75"/>
      <c r="O5090" s="74"/>
      <c r="P5090" s="74"/>
      <c r="Q5090" s="57">
        <f>O5090-P5090</f>
        <v>0</v>
      </c>
      <c r="R5090" s="74"/>
      <c r="S5090" s="53">
        <f>ROUND(R5090/12*3,0)</f>
        <v>0</v>
      </c>
      <c r="T5090" s="58"/>
      <c r="U5090" s="58"/>
      <c r="V5090" s="53">
        <f>T5090-U5090</f>
        <v>0</v>
      </c>
      <c r="W5090" s="75"/>
      <c r="X5090" s="76"/>
    </row>
    <row r="5091" spans="1:27" s="35" customFormat="1" ht="15.75" x14ac:dyDescent="0.25">
      <c r="A5091" s="72" t="s">
        <v>309</v>
      </c>
      <c r="B5091" s="44" t="s">
        <v>334</v>
      </c>
      <c r="C5091" s="23" t="s">
        <v>366</v>
      </c>
      <c r="D5091" s="43" t="s">
        <v>369</v>
      </c>
      <c r="E5091" s="74"/>
      <c r="F5091" s="74"/>
      <c r="G5091" s="74"/>
      <c r="H5091" s="74"/>
      <c r="I5091" s="54"/>
      <c r="J5091" s="50"/>
      <c r="K5091" s="54"/>
      <c r="L5091" s="55"/>
      <c r="M5091" s="75"/>
      <c r="N5091" s="75"/>
      <c r="O5091" s="74"/>
      <c r="P5091" s="74"/>
      <c r="Q5091" s="57"/>
      <c r="R5091" s="74"/>
      <c r="S5091" s="53"/>
      <c r="T5091" s="58"/>
      <c r="U5091" s="58"/>
      <c r="V5091" s="53"/>
      <c r="W5091" s="75"/>
      <c r="X5091" s="76"/>
    </row>
    <row r="5092" spans="1:27" s="35" customFormat="1" ht="15.75" x14ac:dyDescent="0.25">
      <c r="A5092" s="72" t="s">
        <v>309</v>
      </c>
      <c r="B5092" s="44" t="s">
        <v>334</v>
      </c>
      <c r="C5092" s="23" t="s">
        <v>367</v>
      </c>
      <c r="D5092" s="43" t="s">
        <v>370</v>
      </c>
      <c r="E5092" s="74"/>
      <c r="F5092" s="74"/>
      <c r="G5092" s="74"/>
      <c r="H5092" s="74"/>
      <c r="I5092" s="54"/>
      <c r="J5092" s="50"/>
      <c r="K5092" s="54"/>
      <c r="L5092" s="55"/>
      <c r="M5092" s="75"/>
      <c r="N5092" s="75"/>
      <c r="O5092" s="74"/>
      <c r="P5092" s="74"/>
      <c r="Q5092" s="57"/>
      <c r="R5092" s="74"/>
      <c r="S5092" s="53"/>
      <c r="T5092" s="58"/>
      <c r="U5092" s="58"/>
      <c r="V5092" s="53"/>
      <c r="W5092" s="75"/>
      <c r="X5092" s="76"/>
    </row>
    <row r="5093" spans="1:27" s="35" customFormat="1" ht="31.5" x14ac:dyDescent="0.25">
      <c r="A5093" s="72" t="s">
        <v>309</v>
      </c>
      <c r="B5093" s="44" t="s">
        <v>334</v>
      </c>
      <c r="C5093" s="23" t="s">
        <v>368</v>
      </c>
      <c r="D5093" s="43" t="s">
        <v>371</v>
      </c>
      <c r="E5093" s="74"/>
      <c r="F5093" s="74"/>
      <c r="G5093" s="74"/>
      <c r="H5093" s="74"/>
      <c r="I5093" s="54"/>
      <c r="J5093" s="50"/>
      <c r="K5093" s="54"/>
      <c r="L5093" s="55"/>
      <c r="M5093" s="75"/>
      <c r="N5093" s="75"/>
      <c r="O5093" s="74"/>
      <c r="P5093" s="74"/>
      <c r="Q5093" s="57"/>
      <c r="R5093" s="74"/>
      <c r="S5093" s="53"/>
      <c r="T5093" s="58"/>
      <c r="U5093" s="58"/>
      <c r="V5093" s="53"/>
      <c r="W5093" s="75"/>
      <c r="X5093" s="76"/>
    </row>
    <row r="5094" spans="1:27" s="35" customFormat="1" ht="31.5" x14ac:dyDescent="0.25">
      <c r="A5094" s="72" t="s">
        <v>309</v>
      </c>
      <c r="B5094" s="44" t="s">
        <v>334</v>
      </c>
      <c r="C5094" s="79" t="s">
        <v>206</v>
      </c>
      <c r="D5094" s="43" t="s">
        <v>207</v>
      </c>
      <c r="E5094" s="74"/>
      <c r="F5094" s="74"/>
      <c r="G5094" s="74"/>
      <c r="H5094" s="74"/>
      <c r="I5094" s="119"/>
      <c r="J5094" s="55"/>
      <c r="K5094" s="119"/>
      <c r="L5094" s="55"/>
      <c r="M5094" s="75"/>
      <c r="N5094" s="75"/>
      <c r="O5094" s="74"/>
      <c r="P5094" s="74"/>
      <c r="Q5094" s="59">
        <f t="shared" ref="Q5094:Q5131" si="1757">O5094-P5094</f>
        <v>0</v>
      </c>
      <c r="R5094" s="74"/>
      <c r="S5094" s="53">
        <f t="shared" ref="S5094:S5131" si="1758">ROUND(R5094/12*3,0)</f>
        <v>0</v>
      </c>
      <c r="T5094" s="53"/>
      <c r="U5094" s="53"/>
      <c r="V5094" s="53">
        <f t="shared" ref="V5094:V5131" si="1759">T5094-U5094</f>
        <v>0</v>
      </c>
      <c r="W5094" s="75"/>
      <c r="X5094" s="76"/>
    </row>
    <row r="5095" spans="1:27" s="35" customFormat="1" ht="31.5" x14ac:dyDescent="0.25">
      <c r="A5095" s="72" t="s">
        <v>309</v>
      </c>
      <c r="B5095" s="44" t="s">
        <v>334</v>
      </c>
      <c r="C5095" s="79" t="s">
        <v>208</v>
      </c>
      <c r="D5095" s="43" t="s">
        <v>209</v>
      </c>
      <c r="E5095" s="53"/>
      <c r="F5095" s="53">
        <f>E5095/12*1</f>
        <v>0</v>
      </c>
      <c r="G5095" s="53"/>
      <c r="H5095" s="53"/>
      <c r="I5095" s="54"/>
      <c r="J5095" s="50"/>
      <c r="K5095" s="54"/>
      <c r="L5095" s="55"/>
      <c r="M5095" s="75"/>
      <c r="N5095" s="75"/>
      <c r="O5095" s="74"/>
      <c r="P5095" s="74"/>
      <c r="Q5095" s="57">
        <f t="shared" si="1757"/>
        <v>0</v>
      </c>
      <c r="R5095" s="74"/>
      <c r="S5095" s="53">
        <f t="shared" si="1758"/>
        <v>0</v>
      </c>
      <c r="T5095" s="58"/>
      <c r="U5095" s="58"/>
      <c r="V5095" s="53">
        <f t="shared" si="1759"/>
        <v>0</v>
      </c>
      <c r="W5095" s="75"/>
      <c r="X5095" s="76"/>
    </row>
    <row r="5096" spans="1:27" s="35" customFormat="1" ht="15.75" x14ac:dyDescent="0.25">
      <c r="A5096" s="72" t="s">
        <v>309</v>
      </c>
      <c r="B5096" s="44" t="s">
        <v>334</v>
      </c>
      <c r="C5096" s="79" t="s">
        <v>210</v>
      </c>
      <c r="D5096" s="43" t="s">
        <v>223</v>
      </c>
      <c r="E5096" s="74"/>
      <c r="F5096" s="74"/>
      <c r="G5096" s="74"/>
      <c r="H5096" s="74"/>
      <c r="I5096" s="54"/>
      <c r="J5096" s="50"/>
      <c r="K5096" s="54"/>
      <c r="L5096" s="55"/>
      <c r="M5096" s="75"/>
      <c r="N5096" s="75"/>
      <c r="O5096" s="74"/>
      <c r="P5096" s="74"/>
      <c r="Q5096" s="57">
        <f t="shared" si="1757"/>
        <v>0</v>
      </c>
      <c r="R5096" s="74"/>
      <c r="S5096" s="53">
        <f t="shared" si="1758"/>
        <v>0</v>
      </c>
      <c r="T5096" s="58"/>
      <c r="U5096" s="58"/>
      <c r="V5096" s="53">
        <f t="shared" si="1759"/>
        <v>0</v>
      </c>
      <c r="W5096" s="75"/>
      <c r="X5096" s="76"/>
    </row>
    <row r="5097" spans="1:27" s="35" customFormat="1" ht="31.5" x14ac:dyDescent="0.25">
      <c r="A5097" s="72" t="s">
        <v>309</v>
      </c>
      <c r="B5097" s="44" t="s">
        <v>334</v>
      </c>
      <c r="C5097" s="79" t="s">
        <v>211</v>
      </c>
      <c r="D5097" s="43" t="s">
        <v>212</v>
      </c>
      <c r="E5097" s="53"/>
      <c r="F5097" s="53">
        <f>E5097/12*1</f>
        <v>0</v>
      </c>
      <c r="G5097" s="53"/>
      <c r="H5097" s="53"/>
      <c r="I5097" s="54"/>
      <c r="J5097" s="50"/>
      <c r="K5097" s="54"/>
      <c r="L5097" s="55"/>
      <c r="M5097" s="75"/>
      <c r="N5097" s="75"/>
      <c r="O5097" s="74"/>
      <c r="P5097" s="74"/>
      <c r="Q5097" s="57">
        <f t="shared" si="1757"/>
        <v>0</v>
      </c>
      <c r="R5097" s="74"/>
      <c r="S5097" s="53">
        <f t="shared" si="1758"/>
        <v>0</v>
      </c>
      <c r="T5097" s="58"/>
      <c r="U5097" s="58"/>
      <c r="V5097" s="53">
        <f t="shared" si="1759"/>
        <v>0</v>
      </c>
      <c r="W5097" s="75"/>
      <c r="X5097" s="76"/>
    </row>
    <row r="5098" spans="1:27" s="35" customFormat="1" ht="15.75" x14ac:dyDescent="0.25">
      <c r="A5098" s="72" t="s">
        <v>309</v>
      </c>
      <c r="B5098" s="44" t="s">
        <v>334</v>
      </c>
      <c r="C5098" s="79" t="s">
        <v>213</v>
      </c>
      <c r="D5098" s="43" t="s">
        <v>214</v>
      </c>
      <c r="E5098" s="74"/>
      <c r="F5098" s="74"/>
      <c r="G5098" s="74"/>
      <c r="H5098" s="74"/>
      <c r="I5098" s="54"/>
      <c r="J5098" s="50"/>
      <c r="K5098" s="54"/>
      <c r="L5098" s="55"/>
      <c r="M5098" s="75"/>
      <c r="N5098" s="75"/>
      <c r="O5098" s="74"/>
      <c r="P5098" s="74"/>
      <c r="Q5098" s="57">
        <f t="shared" si="1757"/>
        <v>0</v>
      </c>
      <c r="R5098" s="74"/>
      <c r="S5098" s="53">
        <f t="shared" si="1758"/>
        <v>0</v>
      </c>
      <c r="T5098" s="58"/>
      <c r="U5098" s="58"/>
      <c r="V5098" s="53">
        <f t="shared" si="1759"/>
        <v>0</v>
      </c>
      <c r="W5098" s="75"/>
      <c r="X5098" s="76"/>
    </row>
    <row r="5099" spans="1:27" s="35" customFormat="1" ht="31.5" x14ac:dyDescent="0.25">
      <c r="A5099" s="72" t="s">
        <v>309</v>
      </c>
      <c r="B5099" s="44" t="s">
        <v>334</v>
      </c>
      <c r="C5099" s="79" t="s">
        <v>215</v>
      </c>
      <c r="D5099" s="43" t="s">
        <v>216</v>
      </c>
      <c r="E5099" s="53">
        <v>2726</v>
      </c>
      <c r="F5099" s="53">
        <f>ROUND(E5099/12*7,0)</f>
        <v>1590</v>
      </c>
      <c r="G5099" s="59">
        <v>6302.82</v>
      </c>
      <c r="H5099" s="99">
        <v>2726</v>
      </c>
      <c r="I5099" s="119">
        <f t="shared" ref="I5099" si="1760">G5099-F5099</f>
        <v>4712.82</v>
      </c>
      <c r="J5099" s="55">
        <f t="shared" ref="J5099" si="1761">ROUND(I5099/F5099*100,2)</f>
        <v>296.39999999999998</v>
      </c>
      <c r="K5099" s="54"/>
      <c r="L5099" s="55"/>
      <c r="M5099" s="75"/>
      <c r="N5099" s="75"/>
      <c r="O5099" s="74"/>
      <c r="P5099" s="74"/>
      <c r="Q5099" s="57">
        <f t="shared" si="1757"/>
        <v>0</v>
      </c>
      <c r="R5099" s="74"/>
      <c r="S5099" s="53">
        <f t="shared" si="1758"/>
        <v>0</v>
      </c>
      <c r="T5099" s="58"/>
      <c r="U5099" s="58"/>
      <c r="V5099" s="53">
        <f t="shared" si="1759"/>
        <v>0</v>
      </c>
      <c r="W5099" s="75"/>
      <c r="X5099" s="76"/>
      <c r="Y5099" s="177"/>
      <c r="Z5099" s="177"/>
      <c r="AA5099" s="177"/>
    </row>
    <row r="5100" spans="1:27" s="35" customFormat="1" ht="31.5" x14ac:dyDescent="0.25">
      <c r="A5100" s="72" t="s">
        <v>309</v>
      </c>
      <c r="B5100" s="44" t="s">
        <v>334</v>
      </c>
      <c r="C5100" s="79" t="s">
        <v>217</v>
      </c>
      <c r="D5100" s="43" t="s">
        <v>218</v>
      </c>
      <c r="E5100" s="53"/>
      <c r="F5100" s="53">
        <f>E5100/12*1</f>
        <v>0</v>
      </c>
      <c r="G5100" s="53"/>
      <c r="H5100" s="53"/>
      <c r="I5100" s="54"/>
      <c r="J5100" s="50"/>
      <c r="K5100" s="54"/>
      <c r="L5100" s="55"/>
      <c r="M5100" s="75"/>
      <c r="N5100" s="75"/>
      <c r="O5100" s="74"/>
      <c r="P5100" s="74"/>
      <c r="Q5100" s="57">
        <f t="shared" si="1757"/>
        <v>0</v>
      </c>
      <c r="R5100" s="74"/>
      <c r="S5100" s="53">
        <f t="shared" si="1758"/>
        <v>0</v>
      </c>
      <c r="T5100" s="58"/>
      <c r="U5100" s="58"/>
      <c r="V5100" s="53">
        <f t="shared" si="1759"/>
        <v>0</v>
      </c>
      <c r="W5100" s="75"/>
      <c r="X5100" s="76"/>
    </row>
    <row r="5101" spans="1:27" s="35" customFormat="1" ht="31.5" x14ac:dyDescent="0.25">
      <c r="A5101" s="72" t="s">
        <v>309</v>
      </c>
      <c r="B5101" s="44" t="s">
        <v>334</v>
      </c>
      <c r="C5101" s="79" t="s">
        <v>219</v>
      </c>
      <c r="D5101" s="43" t="s">
        <v>220</v>
      </c>
      <c r="E5101" s="53"/>
      <c r="F5101" s="53">
        <f>E5101/12*1</f>
        <v>0</v>
      </c>
      <c r="G5101" s="53"/>
      <c r="H5101" s="53"/>
      <c r="I5101" s="54"/>
      <c r="J5101" s="50"/>
      <c r="K5101" s="54"/>
      <c r="L5101" s="55"/>
      <c r="M5101" s="75"/>
      <c r="N5101" s="75"/>
      <c r="O5101" s="74"/>
      <c r="P5101" s="74"/>
      <c r="Q5101" s="57">
        <f t="shared" si="1757"/>
        <v>0</v>
      </c>
      <c r="R5101" s="74"/>
      <c r="S5101" s="53">
        <f t="shared" si="1758"/>
        <v>0</v>
      </c>
      <c r="T5101" s="58"/>
      <c r="U5101" s="58"/>
      <c r="V5101" s="53">
        <f t="shared" si="1759"/>
        <v>0</v>
      </c>
      <c r="W5101" s="75"/>
      <c r="X5101" s="76"/>
    </row>
    <row r="5102" spans="1:27" s="35" customFormat="1" ht="31.5" x14ac:dyDescent="0.25">
      <c r="A5102" s="72" t="s">
        <v>309</v>
      </c>
      <c r="B5102" s="44" t="s">
        <v>334</v>
      </c>
      <c r="C5102" s="79" t="s">
        <v>221</v>
      </c>
      <c r="D5102" s="43" t="s">
        <v>224</v>
      </c>
      <c r="E5102" s="53"/>
      <c r="F5102" s="53">
        <f>E5102/12*1</f>
        <v>0</v>
      </c>
      <c r="G5102" s="53"/>
      <c r="H5102" s="53"/>
      <c r="I5102" s="54"/>
      <c r="J5102" s="50"/>
      <c r="K5102" s="54"/>
      <c r="L5102" s="55"/>
      <c r="M5102" s="75"/>
      <c r="N5102" s="75"/>
      <c r="O5102" s="74"/>
      <c r="P5102" s="74"/>
      <c r="Q5102" s="57">
        <f t="shared" si="1757"/>
        <v>0</v>
      </c>
      <c r="R5102" s="74"/>
      <c r="S5102" s="53">
        <f t="shared" si="1758"/>
        <v>0</v>
      </c>
      <c r="T5102" s="58"/>
      <c r="U5102" s="58"/>
      <c r="V5102" s="53">
        <f t="shared" si="1759"/>
        <v>0</v>
      </c>
      <c r="W5102" s="75"/>
      <c r="X5102" s="76"/>
    </row>
    <row r="5103" spans="1:27" s="35" customFormat="1" ht="31.5" x14ac:dyDescent="0.25">
      <c r="A5103" s="72" t="s">
        <v>309</v>
      </c>
      <c r="B5103" s="44" t="s">
        <v>334</v>
      </c>
      <c r="C5103" s="79" t="s">
        <v>222</v>
      </c>
      <c r="D5103" s="43" t="s">
        <v>225</v>
      </c>
      <c r="E5103" s="53"/>
      <c r="F5103" s="53">
        <f>E5103/12*1</f>
        <v>0</v>
      </c>
      <c r="G5103" s="53"/>
      <c r="H5103" s="53"/>
      <c r="I5103" s="54"/>
      <c r="J5103" s="50"/>
      <c r="K5103" s="54"/>
      <c r="L5103" s="55"/>
      <c r="M5103" s="75"/>
      <c r="N5103" s="75"/>
      <c r="O5103" s="74"/>
      <c r="P5103" s="74"/>
      <c r="Q5103" s="57">
        <f t="shared" si="1757"/>
        <v>0</v>
      </c>
      <c r="R5103" s="74"/>
      <c r="S5103" s="53">
        <f t="shared" si="1758"/>
        <v>0</v>
      </c>
      <c r="T5103" s="58"/>
      <c r="U5103" s="58"/>
      <c r="V5103" s="53">
        <f t="shared" si="1759"/>
        <v>0</v>
      </c>
      <c r="W5103" s="75"/>
      <c r="X5103" s="76"/>
    </row>
    <row r="5104" spans="1:27" s="35" customFormat="1" ht="31.5" x14ac:dyDescent="0.25">
      <c r="A5104" s="72" t="s">
        <v>309</v>
      </c>
      <c r="B5104" s="44" t="s">
        <v>334</v>
      </c>
      <c r="C5104" s="79" t="s">
        <v>277</v>
      </c>
      <c r="D5104" s="43" t="s">
        <v>278</v>
      </c>
      <c r="E5104" s="53"/>
      <c r="F5104" s="53">
        <f t="shared" ref="F5104" si="1762">ROUND(E5104/12*7,0)</f>
        <v>0</v>
      </c>
      <c r="G5104" s="59">
        <v>78.84</v>
      </c>
      <c r="H5104" s="99"/>
      <c r="I5104" s="119">
        <f t="shared" ref="I5104" si="1763">G5104-F5104</f>
        <v>78.84</v>
      </c>
      <c r="J5104" s="55" t="e">
        <f t="shared" ref="J5104" si="1764">ROUND(I5104/F5104*100,2)</f>
        <v>#DIV/0!</v>
      </c>
      <c r="K5104" s="54"/>
      <c r="L5104" s="55"/>
      <c r="M5104" s="75"/>
      <c r="N5104" s="75"/>
      <c r="O5104" s="74"/>
      <c r="P5104" s="74"/>
      <c r="Q5104" s="57">
        <f t="shared" si="1757"/>
        <v>0</v>
      </c>
      <c r="R5104" s="74"/>
      <c r="S5104" s="53">
        <f t="shared" si="1758"/>
        <v>0</v>
      </c>
      <c r="T5104" s="58"/>
      <c r="U5104" s="58"/>
      <c r="V5104" s="53">
        <f t="shared" si="1759"/>
        <v>0</v>
      </c>
      <c r="W5104" s="75"/>
      <c r="X5104" s="76"/>
    </row>
    <row r="5105" spans="1:24" s="35" customFormat="1" ht="15.75" x14ac:dyDescent="0.25">
      <c r="A5105" s="72" t="s">
        <v>309</v>
      </c>
      <c r="B5105" s="44" t="s">
        <v>334</v>
      </c>
      <c r="C5105" s="79" t="s">
        <v>226</v>
      </c>
      <c r="D5105" s="38" t="s">
        <v>405</v>
      </c>
      <c r="E5105" s="53">
        <v>80</v>
      </c>
      <c r="F5105" s="53">
        <f>E5105</f>
        <v>80</v>
      </c>
      <c r="G5105" s="59">
        <v>102.35</v>
      </c>
      <c r="H5105" s="99">
        <v>102</v>
      </c>
      <c r="I5105" s="119"/>
      <c r="J5105" s="55"/>
      <c r="K5105" s="54"/>
      <c r="L5105" s="55"/>
      <c r="M5105" s="75"/>
      <c r="N5105" s="75"/>
      <c r="O5105" s="74"/>
      <c r="P5105" s="74"/>
      <c r="Q5105" s="57">
        <f t="shared" si="1757"/>
        <v>0</v>
      </c>
      <c r="R5105" s="74"/>
      <c r="S5105" s="53">
        <f t="shared" si="1758"/>
        <v>0</v>
      </c>
      <c r="T5105" s="58"/>
      <c r="U5105" s="58"/>
      <c r="V5105" s="53">
        <f t="shared" si="1759"/>
        <v>0</v>
      </c>
      <c r="W5105" s="75"/>
      <c r="X5105" s="76"/>
    </row>
    <row r="5106" spans="1:24" s="35" customFormat="1" ht="31.5" x14ac:dyDescent="0.25">
      <c r="A5106" s="72" t="s">
        <v>309</v>
      </c>
      <c r="B5106" s="44" t="s">
        <v>334</v>
      </c>
      <c r="C5106" s="79" t="s">
        <v>227</v>
      </c>
      <c r="D5106" s="43" t="s">
        <v>228</v>
      </c>
      <c r="E5106" s="53"/>
      <c r="F5106" s="53">
        <f>E5106/12*1</f>
        <v>0</v>
      </c>
      <c r="G5106" s="53"/>
      <c r="H5106" s="53"/>
      <c r="I5106" s="54"/>
      <c r="J5106" s="50"/>
      <c r="K5106" s="54"/>
      <c r="L5106" s="55"/>
      <c r="M5106" s="75"/>
      <c r="N5106" s="75"/>
      <c r="O5106" s="74"/>
      <c r="P5106" s="74"/>
      <c r="Q5106" s="57">
        <f t="shared" si="1757"/>
        <v>0</v>
      </c>
      <c r="R5106" s="74"/>
      <c r="S5106" s="53">
        <f t="shared" si="1758"/>
        <v>0</v>
      </c>
      <c r="T5106" s="58"/>
      <c r="U5106" s="58"/>
      <c r="V5106" s="53">
        <f t="shared" si="1759"/>
        <v>0</v>
      </c>
      <c r="W5106" s="75"/>
      <c r="X5106" s="76"/>
    </row>
    <row r="5107" spans="1:24" s="35" customFormat="1" ht="15.75" x14ac:dyDescent="0.25">
      <c r="A5107" s="72" t="s">
        <v>309</v>
      </c>
      <c r="B5107" s="44" t="s">
        <v>334</v>
      </c>
      <c r="C5107" s="79" t="s">
        <v>229</v>
      </c>
      <c r="D5107" s="43" t="s">
        <v>230</v>
      </c>
      <c r="E5107" s="53"/>
      <c r="F5107" s="53">
        <f>E5107/12*1</f>
        <v>0</v>
      </c>
      <c r="G5107" s="53"/>
      <c r="H5107" s="53"/>
      <c r="I5107" s="54"/>
      <c r="J5107" s="50"/>
      <c r="K5107" s="54"/>
      <c r="L5107" s="55"/>
      <c r="M5107" s="75"/>
      <c r="N5107" s="75"/>
      <c r="O5107" s="74"/>
      <c r="P5107" s="74"/>
      <c r="Q5107" s="57">
        <f t="shared" si="1757"/>
        <v>0</v>
      </c>
      <c r="R5107" s="74"/>
      <c r="S5107" s="53">
        <f t="shared" si="1758"/>
        <v>0</v>
      </c>
      <c r="T5107" s="58"/>
      <c r="U5107" s="58"/>
      <c r="V5107" s="53">
        <f t="shared" si="1759"/>
        <v>0</v>
      </c>
      <c r="W5107" s="75"/>
      <c r="X5107" s="76"/>
    </row>
    <row r="5108" spans="1:24" s="35" customFormat="1" ht="15.75" x14ac:dyDescent="0.25">
      <c r="A5108" s="72" t="s">
        <v>309</v>
      </c>
      <c r="B5108" s="44" t="s">
        <v>334</v>
      </c>
      <c r="C5108" s="37" t="s">
        <v>376</v>
      </c>
      <c r="D5108" s="43" t="s">
        <v>358</v>
      </c>
      <c r="E5108" s="53"/>
      <c r="F5108" s="53">
        <f>E5108/12*1</f>
        <v>0</v>
      </c>
      <c r="G5108" s="53"/>
      <c r="H5108" s="53"/>
      <c r="I5108" s="54"/>
      <c r="J5108" s="50"/>
      <c r="K5108" s="54"/>
      <c r="L5108" s="55"/>
      <c r="M5108" s="75"/>
      <c r="N5108" s="75"/>
      <c r="O5108" s="74"/>
      <c r="P5108" s="74"/>
      <c r="Q5108" s="57">
        <f t="shared" si="1757"/>
        <v>0</v>
      </c>
      <c r="R5108" s="74"/>
      <c r="S5108" s="53">
        <f t="shared" si="1758"/>
        <v>0</v>
      </c>
      <c r="T5108" s="58"/>
      <c r="U5108" s="58"/>
      <c r="V5108" s="53">
        <f t="shared" si="1759"/>
        <v>0</v>
      </c>
      <c r="W5108" s="75"/>
      <c r="X5108" s="76"/>
    </row>
    <row r="5109" spans="1:24" s="35" customFormat="1" ht="15.75" x14ac:dyDescent="0.25">
      <c r="A5109" s="72" t="s">
        <v>309</v>
      </c>
      <c r="B5109" s="44" t="s">
        <v>334</v>
      </c>
      <c r="C5109" s="79" t="s">
        <v>231</v>
      </c>
      <c r="D5109" s="43" t="s">
        <v>232</v>
      </c>
      <c r="E5109" s="53"/>
      <c r="F5109" s="53">
        <f>E5109/12*1</f>
        <v>0</v>
      </c>
      <c r="G5109" s="53"/>
      <c r="H5109" s="53"/>
      <c r="I5109" s="54"/>
      <c r="J5109" s="50"/>
      <c r="K5109" s="54"/>
      <c r="L5109" s="55"/>
      <c r="M5109" s="75"/>
      <c r="N5109" s="75"/>
      <c r="O5109" s="74"/>
      <c r="P5109" s="74"/>
      <c r="Q5109" s="57">
        <f t="shared" si="1757"/>
        <v>0</v>
      </c>
      <c r="R5109" s="74"/>
      <c r="S5109" s="53">
        <f t="shared" si="1758"/>
        <v>0</v>
      </c>
      <c r="T5109" s="58"/>
      <c r="U5109" s="58"/>
      <c r="V5109" s="53">
        <f t="shared" si="1759"/>
        <v>0</v>
      </c>
      <c r="W5109" s="75"/>
      <c r="X5109" s="76"/>
    </row>
    <row r="5110" spans="1:24" s="35" customFormat="1" ht="15.75" x14ac:dyDescent="0.25">
      <c r="A5110" s="72" t="s">
        <v>309</v>
      </c>
      <c r="B5110" s="44" t="s">
        <v>334</v>
      </c>
      <c r="C5110" s="79" t="s">
        <v>233</v>
      </c>
      <c r="D5110" s="43" t="s">
        <v>234</v>
      </c>
      <c r="E5110" s="53"/>
      <c r="F5110" s="53"/>
      <c r="G5110" s="53"/>
      <c r="H5110" s="53"/>
      <c r="I5110" s="119"/>
      <c r="J5110" s="55"/>
      <c r="K5110" s="54"/>
      <c r="L5110" s="55"/>
      <c r="M5110" s="75"/>
      <c r="N5110" s="75"/>
      <c r="O5110" s="74"/>
      <c r="P5110" s="74"/>
      <c r="Q5110" s="57">
        <f t="shared" si="1757"/>
        <v>0</v>
      </c>
      <c r="R5110" s="74"/>
      <c r="S5110" s="53">
        <f t="shared" si="1758"/>
        <v>0</v>
      </c>
      <c r="T5110" s="58"/>
      <c r="U5110" s="58"/>
      <c r="V5110" s="53">
        <f t="shared" si="1759"/>
        <v>0</v>
      </c>
      <c r="W5110" s="75"/>
      <c r="X5110" s="76"/>
    </row>
    <row r="5111" spans="1:24" s="35" customFormat="1" ht="31.5" x14ac:dyDescent="0.25">
      <c r="A5111" s="72" t="s">
        <v>309</v>
      </c>
      <c r="B5111" s="44" t="s">
        <v>334</v>
      </c>
      <c r="C5111" s="79" t="s">
        <v>235</v>
      </c>
      <c r="D5111" s="43" t="s">
        <v>236</v>
      </c>
      <c r="E5111" s="53"/>
      <c r="F5111" s="53">
        <f>E5111/12*1</f>
        <v>0</v>
      </c>
      <c r="G5111" s="53"/>
      <c r="H5111" s="53"/>
      <c r="I5111" s="54"/>
      <c r="J5111" s="50"/>
      <c r="K5111" s="54"/>
      <c r="L5111" s="55"/>
      <c r="M5111" s="75"/>
      <c r="N5111" s="75"/>
      <c r="O5111" s="74"/>
      <c r="P5111" s="74"/>
      <c r="Q5111" s="57">
        <f t="shared" si="1757"/>
        <v>0</v>
      </c>
      <c r="R5111" s="74"/>
      <c r="S5111" s="53">
        <f t="shared" si="1758"/>
        <v>0</v>
      </c>
      <c r="T5111" s="58"/>
      <c r="U5111" s="58"/>
      <c r="V5111" s="53">
        <f t="shared" si="1759"/>
        <v>0</v>
      </c>
      <c r="W5111" s="75"/>
      <c r="X5111" s="76"/>
    </row>
    <row r="5112" spans="1:24" s="35" customFormat="1" ht="31.5" x14ac:dyDescent="0.25">
      <c r="A5112" s="72" t="s">
        <v>309</v>
      </c>
      <c r="B5112" s="44" t="s">
        <v>334</v>
      </c>
      <c r="C5112" s="79" t="s">
        <v>237</v>
      </c>
      <c r="D5112" s="43" t="s">
        <v>238</v>
      </c>
      <c r="E5112" s="53"/>
      <c r="F5112" s="53">
        <f>E5112/12*1</f>
        <v>0</v>
      </c>
      <c r="G5112" s="53"/>
      <c r="H5112" s="53"/>
      <c r="I5112" s="54"/>
      <c r="J5112" s="50"/>
      <c r="K5112" s="54"/>
      <c r="L5112" s="55"/>
      <c r="M5112" s="75"/>
      <c r="N5112" s="75"/>
      <c r="O5112" s="74"/>
      <c r="P5112" s="74"/>
      <c r="Q5112" s="57">
        <f t="shared" si="1757"/>
        <v>0</v>
      </c>
      <c r="R5112" s="74"/>
      <c r="S5112" s="53">
        <f t="shared" si="1758"/>
        <v>0</v>
      </c>
      <c r="T5112" s="58"/>
      <c r="U5112" s="58"/>
      <c r="V5112" s="53">
        <f t="shared" si="1759"/>
        <v>0</v>
      </c>
      <c r="W5112" s="75"/>
      <c r="X5112" s="76"/>
    </row>
    <row r="5113" spans="1:24" s="35" customFormat="1" ht="15.75" x14ac:dyDescent="0.25">
      <c r="A5113" s="72" t="s">
        <v>309</v>
      </c>
      <c r="B5113" s="44" t="s">
        <v>334</v>
      </c>
      <c r="C5113" s="79" t="s">
        <v>239</v>
      </c>
      <c r="D5113" s="43" t="s">
        <v>243</v>
      </c>
      <c r="E5113" s="53"/>
      <c r="F5113" s="53">
        <f>E5113/12*1</f>
        <v>0</v>
      </c>
      <c r="G5113" s="53"/>
      <c r="H5113" s="53"/>
      <c r="I5113" s="54"/>
      <c r="J5113" s="50"/>
      <c r="K5113" s="54"/>
      <c r="L5113" s="55"/>
      <c r="M5113" s="75"/>
      <c r="N5113" s="75"/>
      <c r="O5113" s="74"/>
      <c r="P5113" s="74"/>
      <c r="Q5113" s="57">
        <f t="shared" si="1757"/>
        <v>0</v>
      </c>
      <c r="R5113" s="74"/>
      <c r="S5113" s="53">
        <f t="shared" si="1758"/>
        <v>0</v>
      </c>
      <c r="T5113" s="58"/>
      <c r="U5113" s="58"/>
      <c r="V5113" s="53">
        <f t="shared" si="1759"/>
        <v>0</v>
      </c>
      <c r="W5113" s="75"/>
      <c r="X5113" s="76"/>
    </row>
    <row r="5114" spans="1:24" s="35" customFormat="1" ht="15.75" x14ac:dyDescent="0.25">
      <c r="A5114" s="72" t="s">
        <v>309</v>
      </c>
      <c r="B5114" s="44" t="s">
        <v>334</v>
      </c>
      <c r="C5114" s="79" t="s">
        <v>240</v>
      </c>
      <c r="D5114" s="43" t="s">
        <v>244</v>
      </c>
      <c r="E5114" s="53"/>
      <c r="F5114" s="53"/>
      <c r="G5114" s="53"/>
      <c r="H5114" s="53"/>
      <c r="I5114" s="119"/>
      <c r="J5114" s="55"/>
      <c r="K5114" s="54"/>
      <c r="L5114" s="55"/>
      <c r="M5114" s="75"/>
      <c r="N5114" s="75"/>
      <c r="O5114" s="74"/>
      <c r="P5114" s="74"/>
      <c r="Q5114" s="57">
        <f t="shared" si="1757"/>
        <v>0</v>
      </c>
      <c r="R5114" s="74"/>
      <c r="S5114" s="53">
        <f t="shared" si="1758"/>
        <v>0</v>
      </c>
      <c r="T5114" s="58"/>
      <c r="U5114" s="58"/>
      <c r="V5114" s="53">
        <f t="shared" si="1759"/>
        <v>0</v>
      </c>
      <c r="W5114" s="75"/>
      <c r="X5114" s="76"/>
    </row>
    <row r="5115" spans="1:24" s="35" customFormat="1" ht="15.75" x14ac:dyDescent="0.25">
      <c r="A5115" s="72" t="s">
        <v>309</v>
      </c>
      <c r="B5115" s="44" t="s">
        <v>334</v>
      </c>
      <c r="C5115" s="79" t="s">
        <v>241</v>
      </c>
      <c r="D5115" s="43" t="s">
        <v>242</v>
      </c>
      <c r="E5115" s="53"/>
      <c r="F5115" s="53">
        <f t="shared" ref="F5115:F5130" si="1765">E5115/12*1</f>
        <v>0</v>
      </c>
      <c r="G5115" s="53"/>
      <c r="H5115" s="53"/>
      <c r="I5115" s="54"/>
      <c r="J5115" s="50"/>
      <c r="K5115" s="54"/>
      <c r="L5115" s="55"/>
      <c r="M5115" s="75"/>
      <c r="N5115" s="75"/>
      <c r="O5115" s="74"/>
      <c r="P5115" s="74"/>
      <c r="Q5115" s="57">
        <f t="shared" si="1757"/>
        <v>0</v>
      </c>
      <c r="R5115" s="74"/>
      <c r="S5115" s="53">
        <f t="shared" si="1758"/>
        <v>0</v>
      </c>
      <c r="T5115" s="58"/>
      <c r="U5115" s="58"/>
      <c r="V5115" s="53">
        <f t="shared" si="1759"/>
        <v>0</v>
      </c>
      <c r="W5115" s="75"/>
      <c r="X5115" s="76"/>
    </row>
    <row r="5116" spans="1:24" s="35" customFormat="1" ht="31.5" x14ac:dyDescent="0.25">
      <c r="A5116" s="72" t="s">
        <v>309</v>
      </c>
      <c r="B5116" s="44" t="s">
        <v>334</v>
      </c>
      <c r="C5116" s="79" t="s">
        <v>245</v>
      </c>
      <c r="D5116" s="43" t="s">
        <v>246</v>
      </c>
      <c r="E5116" s="53"/>
      <c r="F5116" s="53">
        <f t="shared" si="1765"/>
        <v>0</v>
      </c>
      <c r="G5116" s="53"/>
      <c r="H5116" s="53"/>
      <c r="I5116" s="54"/>
      <c r="J5116" s="50"/>
      <c r="K5116" s="54"/>
      <c r="L5116" s="55"/>
      <c r="M5116" s="75"/>
      <c r="N5116" s="75"/>
      <c r="O5116" s="74"/>
      <c r="P5116" s="74"/>
      <c r="Q5116" s="57">
        <f t="shared" si="1757"/>
        <v>0</v>
      </c>
      <c r="R5116" s="74"/>
      <c r="S5116" s="53">
        <f t="shared" si="1758"/>
        <v>0</v>
      </c>
      <c r="T5116" s="58"/>
      <c r="U5116" s="58"/>
      <c r="V5116" s="53">
        <f t="shared" si="1759"/>
        <v>0</v>
      </c>
      <c r="W5116" s="75"/>
      <c r="X5116" s="76"/>
    </row>
    <row r="5117" spans="1:24" s="35" customFormat="1" ht="15.75" x14ac:dyDescent="0.25">
      <c r="A5117" s="72" t="s">
        <v>309</v>
      </c>
      <c r="B5117" s="44" t="s">
        <v>334</v>
      </c>
      <c r="C5117" s="79" t="s">
        <v>247</v>
      </c>
      <c r="D5117" s="43" t="s">
        <v>248</v>
      </c>
      <c r="E5117" s="53"/>
      <c r="F5117" s="53">
        <f t="shared" si="1765"/>
        <v>0</v>
      </c>
      <c r="G5117" s="53"/>
      <c r="H5117" s="53"/>
      <c r="I5117" s="54"/>
      <c r="J5117" s="50"/>
      <c r="K5117" s="54"/>
      <c r="L5117" s="55"/>
      <c r="M5117" s="75"/>
      <c r="N5117" s="75"/>
      <c r="O5117" s="74"/>
      <c r="P5117" s="74"/>
      <c r="Q5117" s="57">
        <f t="shared" si="1757"/>
        <v>0</v>
      </c>
      <c r="R5117" s="74"/>
      <c r="S5117" s="53">
        <f t="shared" si="1758"/>
        <v>0</v>
      </c>
      <c r="T5117" s="58"/>
      <c r="U5117" s="58"/>
      <c r="V5117" s="53">
        <f t="shared" si="1759"/>
        <v>0</v>
      </c>
      <c r="W5117" s="75"/>
      <c r="X5117" s="76"/>
    </row>
    <row r="5118" spans="1:24" s="35" customFormat="1" ht="31.5" x14ac:dyDescent="0.25">
      <c r="A5118" s="72" t="s">
        <v>309</v>
      </c>
      <c r="B5118" s="44" t="s">
        <v>334</v>
      </c>
      <c r="C5118" s="79" t="s">
        <v>249</v>
      </c>
      <c r="D5118" s="43" t="s">
        <v>250</v>
      </c>
      <c r="E5118" s="53"/>
      <c r="F5118" s="53">
        <f t="shared" si="1765"/>
        <v>0</v>
      </c>
      <c r="G5118" s="53"/>
      <c r="H5118" s="53"/>
      <c r="I5118" s="54"/>
      <c r="J5118" s="50"/>
      <c r="K5118" s="54"/>
      <c r="L5118" s="55"/>
      <c r="M5118" s="75"/>
      <c r="N5118" s="75"/>
      <c r="O5118" s="74"/>
      <c r="P5118" s="74"/>
      <c r="Q5118" s="57">
        <f t="shared" si="1757"/>
        <v>0</v>
      </c>
      <c r="R5118" s="74"/>
      <c r="S5118" s="53">
        <f t="shared" si="1758"/>
        <v>0</v>
      </c>
      <c r="T5118" s="58"/>
      <c r="U5118" s="58"/>
      <c r="V5118" s="53">
        <f t="shared" si="1759"/>
        <v>0</v>
      </c>
      <c r="W5118" s="75"/>
      <c r="X5118" s="76"/>
    </row>
    <row r="5119" spans="1:24" s="35" customFormat="1" ht="15.75" x14ac:dyDescent="0.25">
      <c r="A5119" s="72" t="s">
        <v>309</v>
      </c>
      <c r="B5119" s="44" t="s">
        <v>334</v>
      </c>
      <c r="C5119" s="79" t="s">
        <v>251</v>
      </c>
      <c r="D5119" s="43" t="s">
        <v>260</v>
      </c>
      <c r="E5119" s="53"/>
      <c r="F5119" s="53">
        <f t="shared" si="1765"/>
        <v>0</v>
      </c>
      <c r="G5119" s="53"/>
      <c r="H5119" s="53"/>
      <c r="I5119" s="54"/>
      <c r="J5119" s="50"/>
      <c r="K5119" s="54"/>
      <c r="L5119" s="55"/>
      <c r="M5119" s="75"/>
      <c r="N5119" s="75"/>
      <c r="O5119" s="74"/>
      <c r="P5119" s="74"/>
      <c r="Q5119" s="57">
        <f t="shared" si="1757"/>
        <v>0</v>
      </c>
      <c r="R5119" s="74"/>
      <c r="S5119" s="53">
        <f t="shared" si="1758"/>
        <v>0</v>
      </c>
      <c r="T5119" s="58"/>
      <c r="U5119" s="58"/>
      <c r="V5119" s="53">
        <f t="shared" si="1759"/>
        <v>0</v>
      </c>
      <c r="W5119" s="75"/>
      <c r="X5119" s="76"/>
    </row>
    <row r="5120" spans="1:24" s="35" customFormat="1" ht="15.75" x14ac:dyDescent="0.25">
      <c r="A5120" s="72" t="s">
        <v>309</v>
      </c>
      <c r="B5120" s="44" t="s">
        <v>334</v>
      </c>
      <c r="C5120" s="79" t="s">
        <v>252</v>
      </c>
      <c r="D5120" s="43" t="s">
        <v>253</v>
      </c>
      <c r="E5120" s="53"/>
      <c r="F5120" s="53">
        <f t="shared" si="1765"/>
        <v>0</v>
      </c>
      <c r="G5120" s="53"/>
      <c r="H5120" s="53"/>
      <c r="I5120" s="54"/>
      <c r="J5120" s="50"/>
      <c r="K5120" s="54"/>
      <c r="L5120" s="55"/>
      <c r="M5120" s="75"/>
      <c r="N5120" s="75"/>
      <c r="O5120" s="74"/>
      <c r="P5120" s="74"/>
      <c r="Q5120" s="57">
        <f t="shared" si="1757"/>
        <v>0</v>
      </c>
      <c r="R5120" s="74"/>
      <c r="S5120" s="53">
        <f t="shared" si="1758"/>
        <v>0</v>
      </c>
      <c r="T5120" s="58"/>
      <c r="U5120" s="58"/>
      <c r="V5120" s="53">
        <f t="shared" si="1759"/>
        <v>0</v>
      </c>
      <c r="W5120" s="75"/>
      <c r="X5120" s="76"/>
    </row>
    <row r="5121" spans="1:24" s="35" customFormat="1" ht="15.75" x14ac:dyDescent="0.25">
      <c r="A5121" s="72" t="s">
        <v>309</v>
      </c>
      <c r="B5121" s="44" t="s">
        <v>334</v>
      </c>
      <c r="C5121" s="79" t="s">
        <v>254</v>
      </c>
      <c r="D5121" s="43" t="s">
        <v>255</v>
      </c>
      <c r="E5121" s="53"/>
      <c r="F5121" s="53">
        <f t="shared" si="1765"/>
        <v>0</v>
      </c>
      <c r="G5121" s="53"/>
      <c r="H5121" s="53"/>
      <c r="I5121" s="54"/>
      <c r="J5121" s="50"/>
      <c r="K5121" s="54"/>
      <c r="L5121" s="55"/>
      <c r="M5121" s="75"/>
      <c r="N5121" s="75"/>
      <c r="O5121" s="74"/>
      <c r="P5121" s="74"/>
      <c r="Q5121" s="57">
        <f t="shared" si="1757"/>
        <v>0</v>
      </c>
      <c r="R5121" s="74"/>
      <c r="S5121" s="53">
        <f t="shared" si="1758"/>
        <v>0</v>
      </c>
      <c r="T5121" s="58"/>
      <c r="U5121" s="58"/>
      <c r="V5121" s="53">
        <f t="shared" si="1759"/>
        <v>0</v>
      </c>
      <c r="W5121" s="75"/>
      <c r="X5121" s="76"/>
    </row>
    <row r="5122" spans="1:24" s="35" customFormat="1" ht="15.75" x14ac:dyDescent="0.25">
      <c r="A5122" s="72" t="s">
        <v>309</v>
      </c>
      <c r="B5122" s="44" t="s">
        <v>334</v>
      </c>
      <c r="C5122" s="79" t="s">
        <v>256</v>
      </c>
      <c r="D5122" s="43" t="s">
        <v>257</v>
      </c>
      <c r="E5122" s="53"/>
      <c r="F5122" s="53">
        <f t="shared" si="1765"/>
        <v>0</v>
      </c>
      <c r="G5122" s="53"/>
      <c r="H5122" s="53"/>
      <c r="I5122" s="54"/>
      <c r="J5122" s="50"/>
      <c r="K5122" s="54"/>
      <c r="L5122" s="55"/>
      <c r="M5122" s="75"/>
      <c r="N5122" s="75"/>
      <c r="O5122" s="74"/>
      <c r="P5122" s="74"/>
      <c r="Q5122" s="57">
        <f t="shared" si="1757"/>
        <v>0</v>
      </c>
      <c r="R5122" s="74"/>
      <c r="S5122" s="53">
        <f t="shared" si="1758"/>
        <v>0</v>
      </c>
      <c r="T5122" s="58"/>
      <c r="U5122" s="58"/>
      <c r="V5122" s="53">
        <f t="shared" si="1759"/>
        <v>0</v>
      </c>
      <c r="W5122" s="75"/>
      <c r="X5122" s="76"/>
    </row>
    <row r="5123" spans="1:24" s="35" customFormat="1" ht="31.5" x14ac:dyDescent="0.25">
      <c r="A5123" s="72" t="s">
        <v>309</v>
      </c>
      <c r="B5123" s="44" t="s">
        <v>334</v>
      </c>
      <c r="C5123" s="79" t="s">
        <v>258</v>
      </c>
      <c r="D5123" s="43" t="s">
        <v>259</v>
      </c>
      <c r="E5123" s="53"/>
      <c r="F5123" s="53">
        <f t="shared" si="1765"/>
        <v>0</v>
      </c>
      <c r="G5123" s="53"/>
      <c r="H5123" s="53"/>
      <c r="I5123" s="54"/>
      <c r="J5123" s="50"/>
      <c r="K5123" s="54"/>
      <c r="L5123" s="55"/>
      <c r="M5123" s="75"/>
      <c r="N5123" s="75"/>
      <c r="O5123" s="74"/>
      <c r="P5123" s="74"/>
      <c r="Q5123" s="57">
        <f t="shared" si="1757"/>
        <v>0</v>
      </c>
      <c r="R5123" s="74"/>
      <c r="S5123" s="53">
        <f t="shared" si="1758"/>
        <v>0</v>
      </c>
      <c r="T5123" s="58"/>
      <c r="U5123" s="58"/>
      <c r="V5123" s="53">
        <f t="shared" si="1759"/>
        <v>0</v>
      </c>
      <c r="W5123" s="75"/>
      <c r="X5123" s="76"/>
    </row>
    <row r="5124" spans="1:24" s="35" customFormat="1" ht="15.75" x14ac:dyDescent="0.25">
      <c r="A5124" s="72" t="s">
        <v>309</v>
      </c>
      <c r="B5124" s="44" t="s">
        <v>334</v>
      </c>
      <c r="C5124" s="79" t="s">
        <v>261</v>
      </c>
      <c r="D5124" s="43" t="s">
        <v>262</v>
      </c>
      <c r="E5124" s="53"/>
      <c r="F5124" s="53">
        <f t="shared" si="1765"/>
        <v>0</v>
      </c>
      <c r="G5124" s="53"/>
      <c r="H5124" s="53"/>
      <c r="I5124" s="54"/>
      <c r="J5124" s="50"/>
      <c r="K5124" s="54"/>
      <c r="L5124" s="55"/>
      <c r="M5124" s="75"/>
      <c r="N5124" s="75"/>
      <c r="O5124" s="74"/>
      <c r="P5124" s="74"/>
      <c r="Q5124" s="57">
        <f t="shared" si="1757"/>
        <v>0</v>
      </c>
      <c r="R5124" s="74"/>
      <c r="S5124" s="53">
        <f t="shared" si="1758"/>
        <v>0</v>
      </c>
      <c r="T5124" s="58"/>
      <c r="U5124" s="58"/>
      <c r="V5124" s="53">
        <f t="shared" si="1759"/>
        <v>0</v>
      </c>
      <c r="W5124" s="75"/>
      <c r="X5124" s="76"/>
    </row>
    <row r="5125" spans="1:24" s="35" customFormat="1" ht="47.25" x14ac:dyDescent="0.25">
      <c r="A5125" s="72" t="s">
        <v>309</v>
      </c>
      <c r="B5125" s="44" t="s">
        <v>334</v>
      </c>
      <c r="C5125" s="79" t="s">
        <v>263</v>
      </c>
      <c r="D5125" s="43" t="s">
        <v>264</v>
      </c>
      <c r="E5125" s="53"/>
      <c r="F5125" s="53">
        <f t="shared" si="1765"/>
        <v>0</v>
      </c>
      <c r="G5125" s="53"/>
      <c r="H5125" s="53"/>
      <c r="I5125" s="54"/>
      <c r="J5125" s="50"/>
      <c r="K5125" s="54"/>
      <c r="L5125" s="55"/>
      <c r="M5125" s="75"/>
      <c r="N5125" s="75"/>
      <c r="O5125" s="74"/>
      <c r="P5125" s="74"/>
      <c r="Q5125" s="57">
        <f t="shared" si="1757"/>
        <v>0</v>
      </c>
      <c r="R5125" s="74"/>
      <c r="S5125" s="53">
        <f t="shared" si="1758"/>
        <v>0</v>
      </c>
      <c r="T5125" s="58"/>
      <c r="U5125" s="58"/>
      <c r="V5125" s="53">
        <f t="shared" si="1759"/>
        <v>0</v>
      </c>
      <c r="W5125" s="75"/>
      <c r="X5125" s="76"/>
    </row>
    <row r="5126" spans="1:24" s="35" customFormat="1" ht="15.75" x14ac:dyDescent="0.25">
      <c r="A5126" s="72" t="s">
        <v>309</v>
      </c>
      <c r="B5126" s="44" t="s">
        <v>334</v>
      </c>
      <c r="C5126" s="79" t="s">
        <v>265</v>
      </c>
      <c r="D5126" s="43" t="s">
        <v>266</v>
      </c>
      <c r="E5126" s="53"/>
      <c r="F5126" s="53">
        <f t="shared" si="1765"/>
        <v>0</v>
      </c>
      <c r="G5126" s="53"/>
      <c r="H5126" s="53"/>
      <c r="I5126" s="54"/>
      <c r="J5126" s="50"/>
      <c r="K5126" s="54"/>
      <c r="L5126" s="55"/>
      <c r="M5126" s="75"/>
      <c r="N5126" s="75"/>
      <c r="O5126" s="74"/>
      <c r="P5126" s="74"/>
      <c r="Q5126" s="57">
        <f t="shared" si="1757"/>
        <v>0</v>
      </c>
      <c r="R5126" s="74"/>
      <c r="S5126" s="53">
        <f t="shared" si="1758"/>
        <v>0</v>
      </c>
      <c r="T5126" s="58"/>
      <c r="U5126" s="58"/>
      <c r="V5126" s="53">
        <f t="shared" si="1759"/>
        <v>0</v>
      </c>
      <c r="W5126" s="75"/>
      <c r="X5126" s="76"/>
    </row>
    <row r="5127" spans="1:24" s="35" customFormat="1" ht="31.5" x14ac:dyDescent="0.25">
      <c r="A5127" s="72" t="s">
        <v>309</v>
      </c>
      <c r="B5127" s="44" t="s">
        <v>334</v>
      </c>
      <c r="C5127" s="79" t="s">
        <v>267</v>
      </c>
      <c r="D5127" s="43" t="s">
        <v>268</v>
      </c>
      <c r="E5127" s="53"/>
      <c r="F5127" s="53">
        <f t="shared" si="1765"/>
        <v>0</v>
      </c>
      <c r="G5127" s="53"/>
      <c r="H5127" s="53"/>
      <c r="I5127" s="54"/>
      <c r="J5127" s="50"/>
      <c r="K5127" s="54"/>
      <c r="L5127" s="55"/>
      <c r="M5127" s="75"/>
      <c r="N5127" s="75"/>
      <c r="O5127" s="74"/>
      <c r="P5127" s="74"/>
      <c r="Q5127" s="57">
        <f t="shared" si="1757"/>
        <v>0</v>
      </c>
      <c r="R5127" s="74"/>
      <c r="S5127" s="53">
        <f t="shared" si="1758"/>
        <v>0</v>
      </c>
      <c r="T5127" s="58"/>
      <c r="U5127" s="58"/>
      <c r="V5127" s="53">
        <f t="shared" si="1759"/>
        <v>0</v>
      </c>
      <c r="W5127" s="75"/>
      <c r="X5127" s="76"/>
    </row>
    <row r="5128" spans="1:24" s="35" customFormat="1" ht="15.75" x14ac:dyDescent="0.25">
      <c r="A5128" s="72" t="s">
        <v>309</v>
      </c>
      <c r="B5128" s="44" t="s">
        <v>334</v>
      </c>
      <c r="C5128" s="79" t="s">
        <v>269</v>
      </c>
      <c r="D5128" s="43" t="s">
        <v>270</v>
      </c>
      <c r="E5128" s="53"/>
      <c r="F5128" s="53">
        <f t="shared" si="1765"/>
        <v>0</v>
      </c>
      <c r="G5128" s="53"/>
      <c r="H5128" s="53"/>
      <c r="I5128" s="54"/>
      <c r="J5128" s="50"/>
      <c r="K5128" s="54"/>
      <c r="L5128" s="55"/>
      <c r="M5128" s="75"/>
      <c r="N5128" s="75"/>
      <c r="O5128" s="74"/>
      <c r="P5128" s="74"/>
      <c r="Q5128" s="57">
        <f t="shared" si="1757"/>
        <v>0</v>
      </c>
      <c r="R5128" s="74"/>
      <c r="S5128" s="53">
        <f t="shared" si="1758"/>
        <v>0</v>
      </c>
      <c r="T5128" s="58"/>
      <c r="U5128" s="58"/>
      <c r="V5128" s="53">
        <f t="shared" si="1759"/>
        <v>0</v>
      </c>
      <c r="W5128" s="75"/>
      <c r="X5128" s="76"/>
    </row>
    <row r="5129" spans="1:24" s="35" customFormat="1" ht="31.5" x14ac:dyDescent="0.25">
      <c r="A5129" s="72" t="s">
        <v>309</v>
      </c>
      <c r="B5129" s="44" t="s">
        <v>334</v>
      </c>
      <c r="C5129" s="79" t="s">
        <v>271</v>
      </c>
      <c r="D5129" s="43" t="s">
        <v>272</v>
      </c>
      <c r="E5129" s="53"/>
      <c r="F5129" s="53">
        <f t="shared" si="1765"/>
        <v>0</v>
      </c>
      <c r="G5129" s="53"/>
      <c r="H5129" s="53"/>
      <c r="I5129" s="54"/>
      <c r="J5129" s="50"/>
      <c r="K5129" s="54"/>
      <c r="L5129" s="55"/>
      <c r="M5129" s="75"/>
      <c r="N5129" s="75"/>
      <c r="O5129" s="74"/>
      <c r="P5129" s="74"/>
      <c r="Q5129" s="57">
        <f t="shared" si="1757"/>
        <v>0</v>
      </c>
      <c r="R5129" s="74"/>
      <c r="S5129" s="53">
        <f t="shared" si="1758"/>
        <v>0</v>
      </c>
      <c r="T5129" s="58"/>
      <c r="U5129" s="58"/>
      <c r="V5129" s="53">
        <f t="shared" si="1759"/>
        <v>0</v>
      </c>
      <c r="W5129" s="75"/>
      <c r="X5129" s="76"/>
    </row>
    <row r="5130" spans="1:24" s="35" customFormat="1" ht="15.75" x14ac:dyDescent="0.25">
      <c r="A5130" s="72" t="s">
        <v>309</v>
      </c>
      <c r="B5130" s="44" t="s">
        <v>334</v>
      </c>
      <c r="C5130" s="79" t="s">
        <v>273</v>
      </c>
      <c r="D5130" s="43" t="s">
        <v>274</v>
      </c>
      <c r="E5130" s="53"/>
      <c r="F5130" s="53">
        <f t="shared" si="1765"/>
        <v>0</v>
      </c>
      <c r="G5130" s="53"/>
      <c r="H5130" s="53"/>
      <c r="I5130" s="54"/>
      <c r="J5130" s="50"/>
      <c r="K5130" s="54"/>
      <c r="L5130" s="55"/>
      <c r="M5130" s="75"/>
      <c r="N5130" s="75"/>
      <c r="O5130" s="74"/>
      <c r="P5130" s="74"/>
      <c r="Q5130" s="57">
        <f t="shared" si="1757"/>
        <v>0</v>
      </c>
      <c r="R5130" s="74"/>
      <c r="S5130" s="53">
        <f t="shared" si="1758"/>
        <v>0</v>
      </c>
      <c r="T5130" s="58"/>
      <c r="U5130" s="58"/>
      <c r="V5130" s="53">
        <f t="shared" si="1759"/>
        <v>0</v>
      </c>
      <c r="W5130" s="75"/>
      <c r="X5130" s="76"/>
    </row>
    <row r="5131" spans="1:24" s="35" customFormat="1" ht="31.5" x14ac:dyDescent="0.25">
      <c r="A5131" s="72" t="s">
        <v>309</v>
      </c>
      <c r="B5131" s="44" t="s">
        <v>334</v>
      </c>
      <c r="C5131" s="79" t="s">
        <v>275</v>
      </c>
      <c r="D5131" s="43" t="s">
        <v>276</v>
      </c>
      <c r="E5131" s="74"/>
      <c r="F5131" s="74"/>
      <c r="G5131" s="74"/>
      <c r="H5131" s="74"/>
      <c r="I5131" s="54"/>
      <c r="J5131" s="50"/>
      <c r="K5131" s="54"/>
      <c r="L5131" s="55"/>
      <c r="M5131" s="75"/>
      <c r="N5131" s="75"/>
      <c r="O5131" s="74"/>
      <c r="P5131" s="74"/>
      <c r="Q5131" s="57">
        <f t="shared" si="1757"/>
        <v>0</v>
      </c>
      <c r="R5131" s="74"/>
      <c r="S5131" s="53">
        <f t="shared" si="1758"/>
        <v>0</v>
      </c>
      <c r="T5131" s="58"/>
      <c r="U5131" s="58"/>
      <c r="V5131" s="53">
        <f t="shared" si="1759"/>
        <v>0</v>
      </c>
      <c r="W5131" s="75"/>
      <c r="X5131" s="76"/>
    </row>
    <row r="5132" spans="1:24" s="35" customFormat="1" ht="15.75" x14ac:dyDescent="0.25">
      <c r="A5132" s="72" t="s">
        <v>309</v>
      </c>
      <c r="B5132" s="44" t="s">
        <v>334</v>
      </c>
      <c r="C5132" s="37" t="s">
        <v>352</v>
      </c>
      <c r="D5132" s="43" t="s">
        <v>350</v>
      </c>
      <c r="E5132" s="74"/>
      <c r="F5132" s="74"/>
      <c r="G5132" s="74"/>
      <c r="H5132" s="74"/>
      <c r="I5132" s="54"/>
      <c r="J5132" s="50"/>
      <c r="K5132" s="54"/>
      <c r="L5132" s="55"/>
      <c r="M5132" s="75"/>
      <c r="N5132" s="75"/>
      <c r="O5132" s="74"/>
      <c r="P5132" s="74"/>
      <c r="Q5132" s="57"/>
      <c r="R5132" s="74"/>
      <c r="S5132" s="53"/>
      <c r="T5132" s="58"/>
      <c r="U5132" s="58"/>
      <c r="V5132" s="53"/>
      <c r="W5132" s="75"/>
      <c r="X5132" s="76"/>
    </row>
    <row r="5133" spans="1:24" s="35" customFormat="1" ht="15.75" x14ac:dyDescent="0.25">
      <c r="A5133" s="72" t="s">
        <v>309</v>
      </c>
      <c r="B5133" s="44" t="s">
        <v>334</v>
      </c>
      <c r="C5133" s="37" t="s">
        <v>353</v>
      </c>
      <c r="D5133" s="38" t="s">
        <v>354</v>
      </c>
      <c r="E5133" s="53"/>
      <c r="F5133" s="99">
        <f>E5133/12*1</f>
        <v>0</v>
      </c>
      <c r="G5133" s="74"/>
      <c r="H5133" s="74"/>
      <c r="I5133" s="54"/>
      <c r="J5133" s="50"/>
      <c r="K5133" s="54"/>
      <c r="L5133" s="55"/>
      <c r="M5133" s="75"/>
      <c r="N5133" s="75"/>
      <c r="O5133" s="74"/>
      <c r="P5133" s="74"/>
      <c r="Q5133" s="57">
        <f>O5133-P5133</f>
        <v>0</v>
      </c>
      <c r="R5133" s="74"/>
      <c r="S5133" s="53">
        <f>ROUND(R5133/12*3,0)</f>
        <v>0</v>
      </c>
      <c r="T5133" s="58"/>
      <c r="U5133" s="58"/>
      <c r="V5133" s="53">
        <f>T5133-U5133</f>
        <v>0</v>
      </c>
      <c r="W5133" s="75"/>
      <c r="X5133" s="76"/>
    </row>
    <row r="5134" spans="1:24" s="35" customFormat="1" ht="15.75" x14ac:dyDescent="0.25">
      <c r="A5134" s="72" t="s">
        <v>309</v>
      </c>
      <c r="B5134" s="44" t="s">
        <v>334</v>
      </c>
      <c r="C5134" s="37" t="s">
        <v>359</v>
      </c>
      <c r="D5134" s="43" t="s">
        <v>318</v>
      </c>
      <c r="E5134" s="53"/>
      <c r="F5134" s="99">
        <f>E5134/12*1</f>
        <v>0</v>
      </c>
      <c r="G5134" s="74"/>
      <c r="H5134" s="74"/>
      <c r="I5134" s="54"/>
      <c r="J5134" s="50"/>
      <c r="K5134" s="54"/>
      <c r="L5134" s="55"/>
      <c r="M5134" s="75"/>
      <c r="N5134" s="75"/>
      <c r="O5134" s="74"/>
      <c r="P5134" s="74"/>
      <c r="Q5134" s="57"/>
      <c r="R5134" s="74"/>
      <c r="S5134" s="53"/>
      <c r="T5134" s="58"/>
      <c r="U5134" s="58"/>
      <c r="V5134" s="53"/>
      <c r="W5134" s="75"/>
      <c r="X5134" s="76"/>
    </row>
    <row r="5135" spans="1:24" s="35" customFormat="1" ht="15.75" x14ac:dyDescent="0.25">
      <c r="A5135" s="72" t="s">
        <v>309</v>
      </c>
      <c r="B5135" s="44" t="s">
        <v>334</v>
      </c>
      <c r="C5135" s="37" t="s">
        <v>379</v>
      </c>
      <c r="D5135" s="39" t="s">
        <v>360</v>
      </c>
      <c r="E5135" s="53"/>
      <c r="F5135" s="99">
        <f>E5135/12*1</f>
        <v>0</v>
      </c>
      <c r="G5135" s="74"/>
      <c r="H5135" s="74"/>
      <c r="I5135" s="54"/>
      <c r="J5135" s="50"/>
      <c r="K5135" s="54"/>
      <c r="L5135" s="55"/>
      <c r="M5135" s="75"/>
      <c r="N5135" s="75"/>
      <c r="O5135" s="74"/>
      <c r="P5135" s="74"/>
      <c r="Q5135" s="57"/>
      <c r="R5135" s="74"/>
      <c r="S5135" s="53"/>
      <c r="T5135" s="58"/>
      <c r="U5135" s="58"/>
      <c r="V5135" s="53"/>
      <c r="W5135" s="75"/>
      <c r="X5135" s="76"/>
    </row>
    <row r="5136" spans="1:24" s="35" customFormat="1" ht="15.75" x14ac:dyDescent="0.25">
      <c r="A5136" s="72" t="s">
        <v>309</v>
      </c>
      <c r="B5136" s="44" t="s">
        <v>334</v>
      </c>
      <c r="C5136" s="98" t="s">
        <v>386</v>
      </c>
      <c r="D5136" s="117" t="s">
        <v>387</v>
      </c>
      <c r="E5136" s="53">
        <v>10000</v>
      </c>
      <c r="F5136" s="53">
        <v>10000</v>
      </c>
      <c r="G5136" s="53">
        <v>10000</v>
      </c>
      <c r="H5136" s="53">
        <v>10000</v>
      </c>
      <c r="I5136" s="119">
        <f>G5136-F5136</f>
        <v>0</v>
      </c>
      <c r="J5136" s="55">
        <f>ROUND(I5136/F5136*100,2)</f>
        <v>0</v>
      </c>
      <c r="K5136" s="54">
        <f>G5136-F5136</f>
        <v>0</v>
      </c>
      <c r="L5136" s="55">
        <f>ROUND(K5136*100/-F5136,2)</f>
        <v>0</v>
      </c>
      <c r="M5136" s="75"/>
      <c r="N5136" s="75"/>
      <c r="O5136" s="74"/>
      <c r="P5136" s="74"/>
      <c r="Q5136" s="57"/>
      <c r="R5136" s="74"/>
      <c r="S5136" s="53"/>
      <c r="T5136" s="58"/>
      <c r="U5136" s="58"/>
      <c r="V5136" s="53"/>
      <c r="W5136" s="75"/>
      <c r="X5136" s="76"/>
    </row>
    <row r="5137" spans="1:27" s="81" customFormat="1" ht="22.5" customHeight="1" x14ac:dyDescent="0.25">
      <c r="A5137" s="100" t="s">
        <v>310</v>
      </c>
      <c r="B5137" s="100" t="s">
        <v>335</v>
      </c>
      <c r="C5137" s="108" t="s">
        <v>102</v>
      </c>
      <c r="D5137" s="102" t="s">
        <v>21</v>
      </c>
      <c r="E5137" s="109">
        <f>E5138+E5177</f>
        <v>1584722</v>
      </c>
      <c r="F5137" s="109">
        <f>F5138+F5177</f>
        <v>920822.91999999993</v>
      </c>
      <c r="G5137" s="109">
        <f>G5138+G5177</f>
        <v>1008548</v>
      </c>
      <c r="H5137" s="109">
        <f>H5138+H5177</f>
        <v>910401</v>
      </c>
      <c r="I5137" s="103">
        <f>I5138+I5177</f>
        <v>97931.410000000018</v>
      </c>
      <c r="J5137" s="106">
        <f>ROUND(I5137/F5137*100,2)</f>
        <v>10.64</v>
      </c>
      <c r="K5137" s="103">
        <f>K5138+K5177</f>
        <v>-10206.330000000002</v>
      </c>
      <c r="L5137" s="106">
        <f>ROUND(K5137*100/-F5137,2)</f>
        <v>1.1100000000000001</v>
      </c>
      <c r="M5137" s="109">
        <f t="shared" ref="M5137:V5137" si="1766">M5138+M5177</f>
        <v>27725</v>
      </c>
      <c r="N5137" s="109">
        <f t="shared" si="1766"/>
        <v>16172.92</v>
      </c>
      <c r="O5137" s="109">
        <f t="shared" si="1766"/>
        <v>17808</v>
      </c>
      <c r="P5137" s="109">
        <f t="shared" si="1766"/>
        <v>14595</v>
      </c>
      <c r="Q5137" s="103">
        <f t="shared" si="1766"/>
        <v>3213</v>
      </c>
      <c r="R5137" s="109">
        <f t="shared" si="1766"/>
        <v>740</v>
      </c>
      <c r="S5137" s="103">
        <f t="shared" si="1766"/>
        <v>433</v>
      </c>
      <c r="T5137" s="103">
        <f t="shared" si="1766"/>
        <v>559</v>
      </c>
      <c r="U5137" s="103">
        <f t="shared" si="1766"/>
        <v>443</v>
      </c>
      <c r="V5137" s="103">
        <f t="shared" si="1766"/>
        <v>116</v>
      </c>
      <c r="W5137" s="107">
        <v>17502</v>
      </c>
      <c r="X5137" s="80"/>
    </row>
    <row r="5138" spans="1:27" s="77" customFormat="1" ht="15.75" x14ac:dyDescent="0.25">
      <c r="A5138" s="72" t="s">
        <v>310</v>
      </c>
      <c r="B5138" s="21">
        <v>1</v>
      </c>
      <c r="C5138" s="73" t="s">
        <v>102</v>
      </c>
      <c r="D5138" s="27" t="s">
        <v>22</v>
      </c>
      <c r="E5138" s="52">
        <f t="shared" ref="E5138:L5138" si="1767">E5139+E5145+E5159</f>
        <v>919225</v>
      </c>
      <c r="F5138" s="52">
        <f t="shared" si="1767"/>
        <v>528452</v>
      </c>
      <c r="G5138" s="52">
        <f t="shared" si="1767"/>
        <v>528452</v>
      </c>
      <c r="H5138" s="52">
        <f t="shared" si="1767"/>
        <v>528452</v>
      </c>
      <c r="I5138" s="124">
        <f t="shared" si="1767"/>
        <v>0</v>
      </c>
      <c r="J5138" s="124">
        <f t="shared" si="1767"/>
        <v>0</v>
      </c>
      <c r="K5138" s="124">
        <f t="shared" si="1767"/>
        <v>0</v>
      </c>
      <c r="L5138" s="52">
        <f t="shared" si="1767"/>
        <v>0</v>
      </c>
      <c r="M5138" s="49"/>
      <c r="N5138" s="49">
        <f>ROUND(M5138/12*7,2)</f>
        <v>0</v>
      </c>
      <c r="O5138" s="52">
        <f t="shared" ref="O5138:V5138" si="1768">O5139+O5145+O5159</f>
        <v>0</v>
      </c>
      <c r="P5138" s="52">
        <f t="shared" si="1768"/>
        <v>0</v>
      </c>
      <c r="Q5138" s="124">
        <f t="shared" si="1768"/>
        <v>0</v>
      </c>
      <c r="R5138" s="52">
        <f t="shared" si="1768"/>
        <v>0</v>
      </c>
      <c r="S5138" s="52">
        <f t="shared" si="1768"/>
        <v>0</v>
      </c>
      <c r="T5138" s="134">
        <f t="shared" si="1768"/>
        <v>0</v>
      </c>
      <c r="U5138" s="134">
        <f t="shared" si="1768"/>
        <v>0</v>
      </c>
      <c r="V5138" s="59">
        <f t="shared" si="1768"/>
        <v>0</v>
      </c>
      <c r="W5138" s="75"/>
      <c r="X5138" s="82"/>
    </row>
    <row r="5139" spans="1:27" s="77" customFormat="1" ht="15.75" x14ac:dyDescent="0.25">
      <c r="A5139" s="72" t="s">
        <v>310</v>
      </c>
      <c r="B5139" s="33" t="s">
        <v>329</v>
      </c>
      <c r="C5139" s="73" t="s">
        <v>102</v>
      </c>
      <c r="D5139" s="32" t="s">
        <v>23</v>
      </c>
      <c r="E5139" s="83">
        <f t="shared" ref="E5139:L5139" si="1769">SUM(E5140:E5144)</f>
        <v>919225</v>
      </c>
      <c r="F5139" s="83">
        <f t="shared" si="1769"/>
        <v>528452</v>
      </c>
      <c r="G5139" s="83">
        <f t="shared" si="1769"/>
        <v>528452</v>
      </c>
      <c r="H5139" s="83">
        <f t="shared" si="1769"/>
        <v>528452</v>
      </c>
      <c r="I5139" s="128">
        <f t="shared" si="1769"/>
        <v>0</v>
      </c>
      <c r="J5139" s="128">
        <f t="shared" si="1769"/>
        <v>0</v>
      </c>
      <c r="K5139" s="128">
        <f t="shared" si="1769"/>
        <v>0</v>
      </c>
      <c r="L5139" s="49">
        <f t="shared" si="1769"/>
        <v>0</v>
      </c>
      <c r="M5139" s="83"/>
      <c r="N5139" s="83"/>
      <c r="O5139" s="52">
        <f t="shared" ref="O5139:V5139" si="1770">SUM(O5140:O5144)</f>
        <v>0</v>
      </c>
      <c r="P5139" s="52">
        <f t="shared" si="1770"/>
        <v>0</v>
      </c>
      <c r="Q5139" s="124">
        <f t="shared" si="1770"/>
        <v>0</v>
      </c>
      <c r="R5139" s="52">
        <f t="shared" si="1770"/>
        <v>0</v>
      </c>
      <c r="S5139" s="52">
        <f t="shared" si="1770"/>
        <v>0</v>
      </c>
      <c r="T5139" s="139">
        <f t="shared" si="1770"/>
        <v>0</v>
      </c>
      <c r="U5139" s="141">
        <f t="shared" si="1770"/>
        <v>0</v>
      </c>
      <c r="V5139" s="49">
        <f t="shared" si="1770"/>
        <v>0</v>
      </c>
      <c r="W5139" s="83"/>
      <c r="X5139" s="82"/>
    </row>
    <row r="5140" spans="1:27" s="77" customFormat="1" ht="15.75" x14ac:dyDescent="0.25">
      <c r="A5140" s="72" t="s">
        <v>310</v>
      </c>
      <c r="B5140" s="33" t="s">
        <v>329</v>
      </c>
      <c r="C5140" s="73" t="s">
        <v>73</v>
      </c>
      <c r="D5140" s="34" t="s">
        <v>106</v>
      </c>
      <c r="E5140" s="53"/>
      <c r="F5140" s="99"/>
      <c r="G5140" s="53"/>
      <c r="H5140" s="99"/>
      <c r="I5140" s="54"/>
      <c r="J5140" s="50"/>
      <c r="K5140" s="54"/>
      <c r="L5140" s="55"/>
      <c r="M5140" s="74"/>
      <c r="N5140" s="74"/>
      <c r="O5140" s="74"/>
      <c r="P5140" s="74"/>
      <c r="Q5140" s="57">
        <f>O5140-P5140</f>
        <v>0</v>
      </c>
      <c r="R5140" s="74"/>
      <c r="S5140" s="53">
        <f>ROUND(R5140/12*3,0)</f>
        <v>0</v>
      </c>
      <c r="T5140" s="58"/>
      <c r="U5140" s="58"/>
      <c r="V5140" s="53">
        <f>T5140-U5140</f>
        <v>0</v>
      </c>
      <c r="W5140" s="74"/>
      <c r="X5140" s="76"/>
      <c r="Z5140" s="176"/>
      <c r="AA5140" s="176"/>
    </row>
    <row r="5141" spans="1:27" s="77" customFormat="1" ht="15.75" x14ac:dyDescent="0.25">
      <c r="A5141" s="72" t="s">
        <v>310</v>
      </c>
      <c r="B5141" s="33" t="s">
        <v>329</v>
      </c>
      <c r="C5141" s="73" t="s">
        <v>74</v>
      </c>
      <c r="D5141" s="116" t="s">
        <v>104</v>
      </c>
      <c r="E5141" s="53">
        <v>919225</v>
      </c>
      <c r="F5141" s="53">
        <f>78153*6+59534</f>
        <v>528452</v>
      </c>
      <c r="G5141" s="99">
        <v>528452</v>
      </c>
      <c r="H5141" s="99">
        <v>528452</v>
      </c>
      <c r="I5141" s="119"/>
      <c r="J5141" s="55"/>
      <c r="K5141" s="54"/>
      <c r="L5141" s="55"/>
      <c r="M5141" s="75"/>
      <c r="N5141" s="75"/>
      <c r="O5141" s="74"/>
      <c r="P5141" s="74"/>
      <c r="Q5141" s="57">
        <f>O5141-P5141</f>
        <v>0</v>
      </c>
      <c r="R5141" s="74"/>
      <c r="S5141" s="53">
        <f>ROUND(R5141/12*3,0)</f>
        <v>0</v>
      </c>
      <c r="T5141" s="58"/>
      <c r="U5141" s="58"/>
      <c r="V5141" s="53">
        <f>T5141-U5141</f>
        <v>0</v>
      </c>
      <c r="W5141" s="75"/>
      <c r="X5141" s="76"/>
    </row>
    <row r="5142" spans="1:27" s="77" customFormat="1" ht="15.75" x14ac:dyDescent="0.25">
      <c r="A5142" s="72" t="s">
        <v>310</v>
      </c>
      <c r="B5142" s="33" t="s">
        <v>329</v>
      </c>
      <c r="C5142" s="73" t="s">
        <v>74</v>
      </c>
      <c r="D5142" s="116" t="s">
        <v>105</v>
      </c>
      <c r="E5142" s="53"/>
      <c r="F5142" s="53"/>
      <c r="G5142" s="53"/>
      <c r="H5142" s="53"/>
      <c r="I5142" s="54"/>
      <c r="J5142" s="50"/>
      <c r="K5142" s="54"/>
      <c r="L5142" s="55"/>
      <c r="M5142" s="75"/>
      <c r="N5142" s="75"/>
      <c r="O5142" s="74"/>
      <c r="P5142" s="74"/>
      <c r="Q5142" s="57">
        <f>O5142-P5142</f>
        <v>0</v>
      </c>
      <c r="R5142" s="74"/>
      <c r="S5142" s="53">
        <f>ROUND(R5142/12*3,0)</f>
        <v>0</v>
      </c>
      <c r="T5142" s="58"/>
      <c r="U5142" s="58"/>
      <c r="V5142" s="53">
        <f>T5142-U5142</f>
        <v>0</v>
      </c>
      <c r="W5142" s="75"/>
      <c r="X5142" s="76"/>
    </row>
    <row r="5143" spans="1:27" s="77" customFormat="1" ht="15.75" x14ac:dyDescent="0.25">
      <c r="A5143" s="72" t="s">
        <v>310</v>
      </c>
      <c r="B5143" s="33" t="s">
        <v>329</v>
      </c>
      <c r="C5143" s="73" t="s">
        <v>75</v>
      </c>
      <c r="D5143" s="34" t="s">
        <v>107</v>
      </c>
      <c r="E5143" s="74"/>
      <c r="F5143" s="53"/>
      <c r="G5143" s="74"/>
      <c r="H5143" s="74"/>
      <c r="I5143" s="119"/>
      <c r="J5143" s="50"/>
      <c r="K5143" s="119"/>
      <c r="L5143" s="55"/>
      <c r="M5143" s="75"/>
      <c r="N5143" s="75"/>
      <c r="O5143" s="74"/>
      <c r="P5143" s="74"/>
      <c r="Q5143" s="59">
        <f>O5143-P5143</f>
        <v>0</v>
      </c>
      <c r="R5143" s="74"/>
      <c r="S5143" s="53">
        <f>ROUND(R5143/12*3,0)</f>
        <v>0</v>
      </c>
      <c r="T5143" s="53"/>
      <c r="U5143" s="53"/>
      <c r="V5143" s="53">
        <f>T5143-U5143</f>
        <v>0</v>
      </c>
      <c r="W5143" s="75"/>
      <c r="X5143" s="76"/>
    </row>
    <row r="5144" spans="1:27" s="77" customFormat="1" ht="31.5" x14ac:dyDescent="0.25">
      <c r="A5144" s="72" t="s">
        <v>310</v>
      </c>
      <c r="B5144" s="33" t="s">
        <v>329</v>
      </c>
      <c r="C5144" s="73" t="s">
        <v>76</v>
      </c>
      <c r="D5144" s="34" t="s">
        <v>108</v>
      </c>
      <c r="E5144" s="74"/>
      <c r="F5144" s="53"/>
      <c r="G5144" s="74"/>
      <c r="H5144" s="74"/>
      <c r="I5144" s="54"/>
      <c r="J5144" s="50"/>
      <c r="K5144" s="54"/>
      <c r="L5144" s="55"/>
      <c r="M5144" s="75"/>
      <c r="N5144" s="75"/>
      <c r="O5144" s="74"/>
      <c r="P5144" s="74"/>
      <c r="Q5144" s="57">
        <f>O5144-P5144</f>
        <v>0</v>
      </c>
      <c r="R5144" s="74"/>
      <c r="S5144" s="53">
        <f>ROUND(R5144/12*3,0)</f>
        <v>0</v>
      </c>
      <c r="T5144" s="58"/>
      <c r="U5144" s="58"/>
      <c r="V5144" s="53">
        <f>T5144-U5144</f>
        <v>0</v>
      </c>
      <c r="W5144" s="75"/>
      <c r="X5144" s="76"/>
    </row>
    <row r="5145" spans="1:27" s="77" customFormat="1" ht="15.75" x14ac:dyDescent="0.25">
      <c r="A5145" s="72" t="s">
        <v>310</v>
      </c>
      <c r="B5145" s="22" t="s">
        <v>330</v>
      </c>
      <c r="C5145" s="36"/>
      <c r="D5145" s="32" t="s">
        <v>24</v>
      </c>
      <c r="E5145" s="61">
        <f t="shared" ref="E5145:L5145" si="1771">SUM(E5146:E5158)</f>
        <v>0</v>
      </c>
      <c r="F5145" s="61">
        <f t="shared" si="1771"/>
        <v>0</v>
      </c>
      <c r="G5145" s="61">
        <f t="shared" si="1771"/>
        <v>0</v>
      </c>
      <c r="H5145" s="61">
        <f t="shared" si="1771"/>
        <v>0</v>
      </c>
      <c r="I5145" s="120">
        <f t="shared" si="1771"/>
        <v>0</v>
      </c>
      <c r="J5145" s="120">
        <f t="shared" si="1771"/>
        <v>0</v>
      </c>
      <c r="K5145" s="120">
        <f t="shared" si="1771"/>
        <v>0</v>
      </c>
      <c r="L5145" s="61">
        <f t="shared" si="1771"/>
        <v>0</v>
      </c>
      <c r="M5145" s="61"/>
      <c r="N5145" s="61"/>
      <c r="O5145" s="61">
        <f t="shared" ref="O5145:V5145" si="1772">SUM(O5146:O5158)</f>
        <v>0</v>
      </c>
      <c r="P5145" s="61">
        <f t="shared" si="1772"/>
        <v>0</v>
      </c>
      <c r="Q5145" s="120">
        <f t="shared" si="1772"/>
        <v>0</v>
      </c>
      <c r="R5145" s="61">
        <f t="shared" si="1772"/>
        <v>0</v>
      </c>
      <c r="S5145" s="61">
        <f t="shared" si="1772"/>
        <v>0</v>
      </c>
      <c r="T5145" s="137">
        <f t="shared" si="1772"/>
        <v>0</v>
      </c>
      <c r="U5145" s="137">
        <f t="shared" si="1772"/>
        <v>0</v>
      </c>
      <c r="V5145" s="61">
        <f t="shared" si="1772"/>
        <v>0</v>
      </c>
      <c r="W5145" s="68"/>
      <c r="X5145" s="76"/>
    </row>
    <row r="5146" spans="1:27" s="77" customFormat="1" ht="15.75" x14ac:dyDescent="0.25">
      <c r="A5146" s="72" t="s">
        <v>310</v>
      </c>
      <c r="B5146" s="33" t="s">
        <v>330</v>
      </c>
      <c r="C5146" s="79" t="s">
        <v>25</v>
      </c>
      <c r="D5146" s="34" t="s">
        <v>54</v>
      </c>
      <c r="E5146" s="74"/>
      <c r="F5146" s="74"/>
      <c r="G5146" s="74"/>
      <c r="H5146" s="74"/>
      <c r="I5146" s="54">
        <f t="shared" ref="I5146:I5153" si="1773">G5146-F5146</f>
        <v>0</v>
      </c>
      <c r="J5146" s="50"/>
      <c r="K5146" s="54"/>
      <c r="L5146" s="55"/>
      <c r="M5146" s="75"/>
      <c r="N5146" s="75"/>
      <c r="O5146" s="74"/>
      <c r="P5146" s="74"/>
      <c r="Q5146" s="57">
        <f t="shared" ref="Q5146:Q5158" si="1774">O5146-P5146</f>
        <v>0</v>
      </c>
      <c r="R5146" s="74"/>
      <c r="S5146" s="53">
        <f t="shared" ref="S5146:S5158" si="1775">ROUND(R5146/12*3,0)</f>
        <v>0</v>
      </c>
      <c r="T5146" s="58"/>
      <c r="U5146" s="58"/>
      <c r="V5146" s="53">
        <f t="shared" ref="V5146:V5158" si="1776">T5146-U5146</f>
        <v>0</v>
      </c>
      <c r="W5146" s="75"/>
      <c r="X5146" s="76"/>
    </row>
    <row r="5147" spans="1:27" s="77" customFormat="1" ht="15.75" x14ac:dyDescent="0.25">
      <c r="A5147" s="72" t="s">
        <v>310</v>
      </c>
      <c r="B5147" s="33" t="s">
        <v>330</v>
      </c>
      <c r="C5147" s="79" t="s">
        <v>26</v>
      </c>
      <c r="D5147" s="34" t="s">
        <v>27</v>
      </c>
      <c r="E5147" s="74"/>
      <c r="F5147" s="74"/>
      <c r="G5147" s="74"/>
      <c r="H5147" s="74"/>
      <c r="I5147" s="54">
        <f t="shared" si="1773"/>
        <v>0</v>
      </c>
      <c r="J5147" s="50"/>
      <c r="K5147" s="54"/>
      <c r="L5147" s="55"/>
      <c r="M5147" s="75"/>
      <c r="N5147" s="75"/>
      <c r="O5147" s="74"/>
      <c r="P5147" s="74"/>
      <c r="Q5147" s="57">
        <f t="shared" si="1774"/>
        <v>0</v>
      </c>
      <c r="R5147" s="74"/>
      <c r="S5147" s="53">
        <f t="shared" si="1775"/>
        <v>0</v>
      </c>
      <c r="T5147" s="58"/>
      <c r="U5147" s="58"/>
      <c r="V5147" s="53">
        <f t="shared" si="1776"/>
        <v>0</v>
      </c>
      <c r="W5147" s="75"/>
      <c r="X5147" s="76"/>
    </row>
    <row r="5148" spans="1:27" s="77" customFormat="1" ht="31.5" x14ac:dyDescent="0.25">
      <c r="A5148" s="72" t="s">
        <v>310</v>
      </c>
      <c r="B5148" s="33" t="s">
        <v>330</v>
      </c>
      <c r="C5148" s="79" t="s">
        <v>28</v>
      </c>
      <c r="D5148" s="34" t="s">
        <v>29</v>
      </c>
      <c r="E5148" s="74"/>
      <c r="F5148" s="74"/>
      <c r="G5148" s="74"/>
      <c r="H5148" s="74"/>
      <c r="I5148" s="54">
        <f t="shared" si="1773"/>
        <v>0</v>
      </c>
      <c r="J5148" s="50"/>
      <c r="K5148" s="54"/>
      <c r="L5148" s="55"/>
      <c r="M5148" s="75"/>
      <c r="N5148" s="75"/>
      <c r="O5148" s="74"/>
      <c r="P5148" s="74"/>
      <c r="Q5148" s="57">
        <f t="shared" si="1774"/>
        <v>0</v>
      </c>
      <c r="R5148" s="74"/>
      <c r="S5148" s="53">
        <f t="shared" si="1775"/>
        <v>0</v>
      </c>
      <c r="T5148" s="58"/>
      <c r="U5148" s="58"/>
      <c r="V5148" s="53">
        <f t="shared" si="1776"/>
        <v>0</v>
      </c>
      <c r="W5148" s="75"/>
      <c r="X5148" s="76"/>
    </row>
    <row r="5149" spans="1:27" s="77" customFormat="1" ht="15.75" x14ac:dyDescent="0.25">
      <c r="A5149" s="72" t="s">
        <v>310</v>
      </c>
      <c r="B5149" s="33" t="s">
        <v>330</v>
      </c>
      <c r="C5149" s="79" t="s">
        <v>56</v>
      </c>
      <c r="D5149" s="34" t="s">
        <v>53</v>
      </c>
      <c r="E5149" s="74"/>
      <c r="F5149" s="74"/>
      <c r="G5149" s="74"/>
      <c r="H5149" s="74"/>
      <c r="I5149" s="54">
        <f t="shared" si="1773"/>
        <v>0</v>
      </c>
      <c r="J5149" s="50"/>
      <c r="K5149" s="54"/>
      <c r="L5149" s="55"/>
      <c r="M5149" s="75"/>
      <c r="N5149" s="183"/>
      <c r="O5149" s="74"/>
      <c r="P5149" s="74"/>
      <c r="Q5149" s="57">
        <f t="shared" si="1774"/>
        <v>0</v>
      </c>
      <c r="R5149" s="74"/>
      <c r="S5149" s="53">
        <f t="shared" si="1775"/>
        <v>0</v>
      </c>
      <c r="T5149" s="58"/>
      <c r="U5149" s="58"/>
      <c r="V5149" s="53">
        <f t="shared" si="1776"/>
        <v>0</v>
      </c>
      <c r="W5149" s="75"/>
      <c r="X5149" s="76"/>
    </row>
    <row r="5150" spans="1:27" s="77" customFormat="1" ht="15.75" x14ac:dyDescent="0.25">
      <c r="A5150" s="72" t="s">
        <v>310</v>
      </c>
      <c r="B5150" s="33" t="s">
        <v>330</v>
      </c>
      <c r="C5150" s="79" t="s">
        <v>57</v>
      </c>
      <c r="D5150" s="34" t="s">
        <v>68</v>
      </c>
      <c r="E5150" s="74"/>
      <c r="F5150" s="74"/>
      <c r="G5150" s="74"/>
      <c r="H5150" s="74"/>
      <c r="I5150" s="54">
        <f t="shared" si="1773"/>
        <v>0</v>
      </c>
      <c r="J5150" s="50"/>
      <c r="K5150" s="54"/>
      <c r="L5150" s="55"/>
      <c r="M5150" s="75"/>
      <c r="N5150" s="75"/>
      <c r="O5150" s="74"/>
      <c r="P5150" s="74"/>
      <c r="Q5150" s="57">
        <f t="shared" si="1774"/>
        <v>0</v>
      </c>
      <c r="R5150" s="74"/>
      <c r="S5150" s="53">
        <f t="shared" si="1775"/>
        <v>0</v>
      </c>
      <c r="T5150" s="58"/>
      <c r="U5150" s="58"/>
      <c r="V5150" s="53">
        <f t="shared" si="1776"/>
        <v>0</v>
      </c>
      <c r="W5150" s="75"/>
      <c r="X5150" s="76"/>
    </row>
    <row r="5151" spans="1:27" s="77" customFormat="1" ht="15.75" x14ac:dyDescent="0.25">
      <c r="A5151" s="72" t="s">
        <v>310</v>
      </c>
      <c r="B5151" s="33" t="s">
        <v>330</v>
      </c>
      <c r="C5151" s="79" t="s">
        <v>58</v>
      </c>
      <c r="D5151" s="34" t="s">
        <v>70</v>
      </c>
      <c r="E5151" s="74"/>
      <c r="F5151" s="74"/>
      <c r="G5151" s="74"/>
      <c r="H5151" s="74"/>
      <c r="I5151" s="54">
        <f t="shared" si="1773"/>
        <v>0</v>
      </c>
      <c r="J5151" s="50"/>
      <c r="K5151" s="54"/>
      <c r="L5151" s="55"/>
      <c r="M5151" s="75"/>
      <c r="N5151" s="75"/>
      <c r="O5151" s="74"/>
      <c r="P5151" s="74"/>
      <c r="Q5151" s="57">
        <f t="shared" si="1774"/>
        <v>0</v>
      </c>
      <c r="R5151" s="74"/>
      <c r="S5151" s="53">
        <f t="shared" si="1775"/>
        <v>0</v>
      </c>
      <c r="T5151" s="58"/>
      <c r="U5151" s="58"/>
      <c r="V5151" s="53">
        <f t="shared" si="1776"/>
        <v>0</v>
      </c>
      <c r="W5151" s="75"/>
      <c r="X5151" s="76"/>
    </row>
    <row r="5152" spans="1:27" s="77" customFormat="1" ht="31.5" x14ac:dyDescent="0.25">
      <c r="A5152" s="72" t="s">
        <v>310</v>
      </c>
      <c r="B5152" s="33" t="s">
        <v>330</v>
      </c>
      <c r="C5152" s="79" t="s">
        <v>59</v>
      </c>
      <c r="D5152" s="34" t="s">
        <v>69</v>
      </c>
      <c r="E5152" s="74"/>
      <c r="F5152" s="74"/>
      <c r="G5152" s="74"/>
      <c r="H5152" s="74"/>
      <c r="I5152" s="54">
        <f t="shared" si="1773"/>
        <v>0</v>
      </c>
      <c r="J5152" s="50"/>
      <c r="K5152" s="54"/>
      <c r="L5152" s="55"/>
      <c r="M5152" s="75"/>
      <c r="N5152" s="75"/>
      <c r="O5152" s="74"/>
      <c r="P5152" s="74"/>
      <c r="Q5152" s="57">
        <f t="shared" si="1774"/>
        <v>0</v>
      </c>
      <c r="R5152" s="74"/>
      <c r="S5152" s="53">
        <f t="shared" si="1775"/>
        <v>0</v>
      </c>
      <c r="T5152" s="58"/>
      <c r="U5152" s="58"/>
      <c r="V5152" s="53">
        <f t="shared" si="1776"/>
        <v>0</v>
      </c>
      <c r="W5152" s="75"/>
      <c r="X5152" s="76"/>
    </row>
    <row r="5153" spans="1:28" s="77" customFormat="1" ht="15.75" x14ac:dyDescent="0.25">
      <c r="A5153" s="72" t="s">
        <v>310</v>
      </c>
      <c r="B5153" s="33" t="s">
        <v>330</v>
      </c>
      <c r="C5153" s="79" t="s">
        <v>60</v>
      </c>
      <c r="D5153" s="34" t="s">
        <v>72</v>
      </c>
      <c r="E5153" s="74"/>
      <c r="F5153" s="74"/>
      <c r="G5153" s="74"/>
      <c r="H5153" s="74"/>
      <c r="I5153" s="54">
        <f t="shared" si="1773"/>
        <v>0</v>
      </c>
      <c r="J5153" s="50"/>
      <c r="K5153" s="54"/>
      <c r="L5153" s="55"/>
      <c r="M5153" s="75"/>
      <c r="N5153" s="75"/>
      <c r="O5153" s="74"/>
      <c r="P5153" s="74"/>
      <c r="Q5153" s="57">
        <f t="shared" si="1774"/>
        <v>0</v>
      </c>
      <c r="R5153" s="74"/>
      <c r="S5153" s="53">
        <f t="shared" si="1775"/>
        <v>0</v>
      </c>
      <c r="T5153" s="58"/>
      <c r="U5153" s="58"/>
      <c r="V5153" s="53">
        <f t="shared" si="1776"/>
        <v>0</v>
      </c>
      <c r="W5153" s="75"/>
      <c r="X5153" s="76"/>
    </row>
    <row r="5154" spans="1:28" s="77" customFormat="1" ht="15.75" x14ac:dyDescent="0.25">
      <c r="A5154" s="72" t="s">
        <v>310</v>
      </c>
      <c r="B5154" s="33" t="s">
        <v>330</v>
      </c>
      <c r="C5154" s="79" t="s">
        <v>61</v>
      </c>
      <c r="D5154" s="34" t="s">
        <v>67</v>
      </c>
      <c r="E5154" s="74"/>
      <c r="F5154" s="74"/>
      <c r="G5154" s="74"/>
      <c r="H5154" s="74"/>
      <c r="I5154" s="54"/>
      <c r="J5154" s="50"/>
      <c r="K5154" s="54"/>
      <c r="L5154" s="55"/>
      <c r="M5154" s="75"/>
      <c r="N5154" s="75"/>
      <c r="O5154" s="74"/>
      <c r="P5154" s="74"/>
      <c r="Q5154" s="57">
        <f t="shared" si="1774"/>
        <v>0</v>
      </c>
      <c r="R5154" s="74"/>
      <c r="S5154" s="53">
        <f t="shared" si="1775"/>
        <v>0</v>
      </c>
      <c r="T5154" s="58"/>
      <c r="U5154" s="58"/>
      <c r="V5154" s="53">
        <f t="shared" si="1776"/>
        <v>0</v>
      </c>
      <c r="W5154" s="75"/>
      <c r="X5154" s="76"/>
    </row>
    <row r="5155" spans="1:28" s="77" customFormat="1" ht="15.75" x14ac:dyDescent="0.25">
      <c r="A5155" s="72" t="s">
        <v>310</v>
      </c>
      <c r="B5155" s="33" t="s">
        <v>330</v>
      </c>
      <c r="C5155" s="79" t="s">
        <v>62</v>
      </c>
      <c r="D5155" s="34" t="s">
        <v>66</v>
      </c>
      <c r="E5155" s="74"/>
      <c r="F5155" s="74"/>
      <c r="G5155" s="74"/>
      <c r="H5155" s="74"/>
      <c r="I5155" s="54">
        <f>G5155-F5155</f>
        <v>0</v>
      </c>
      <c r="J5155" s="50"/>
      <c r="K5155" s="54"/>
      <c r="L5155" s="55"/>
      <c r="M5155" s="75"/>
      <c r="N5155" s="75"/>
      <c r="O5155" s="74"/>
      <c r="P5155" s="74"/>
      <c r="Q5155" s="57">
        <f t="shared" si="1774"/>
        <v>0</v>
      </c>
      <c r="R5155" s="74"/>
      <c r="S5155" s="53">
        <f t="shared" si="1775"/>
        <v>0</v>
      </c>
      <c r="T5155" s="58"/>
      <c r="U5155" s="58"/>
      <c r="V5155" s="53">
        <f t="shared" si="1776"/>
        <v>0</v>
      </c>
      <c r="W5155" s="75"/>
      <c r="X5155" s="76"/>
    </row>
    <row r="5156" spans="1:28" s="77" customFormat="1" ht="15.75" x14ac:dyDescent="0.25">
      <c r="A5156" s="72" t="s">
        <v>310</v>
      </c>
      <c r="B5156" s="33" t="s">
        <v>330</v>
      </c>
      <c r="C5156" s="79" t="s">
        <v>63</v>
      </c>
      <c r="D5156" s="34" t="s">
        <v>52</v>
      </c>
      <c r="E5156" s="74"/>
      <c r="F5156" s="74"/>
      <c r="G5156" s="74"/>
      <c r="H5156" s="74"/>
      <c r="I5156" s="54">
        <f>G5156-F5156</f>
        <v>0</v>
      </c>
      <c r="J5156" s="50"/>
      <c r="K5156" s="54"/>
      <c r="L5156" s="55"/>
      <c r="M5156" s="75"/>
      <c r="N5156" s="75"/>
      <c r="O5156" s="74"/>
      <c r="P5156" s="74"/>
      <c r="Q5156" s="57">
        <f t="shared" si="1774"/>
        <v>0</v>
      </c>
      <c r="R5156" s="74"/>
      <c r="S5156" s="53">
        <f t="shared" si="1775"/>
        <v>0</v>
      </c>
      <c r="T5156" s="58"/>
      <c r="U5156" s="58"/>
      <c r="V5156" s="53">
        <f t="shared" si="1776"/>
        <v>0</v>
      </c>
      <c r="W5156" s="75"/>
      <c r="X5156" s="76"/>
    </row>
    <row r="5157" spans="1:28" s="77" customFormat="1" ht="15.75" x14ac:dyDescent="0.25">
      <c r="A5157" s="72" t="s">
        <v>310</v>
      </c>
      <c r="B5157" s="33" t="s">
        <v>330</v>
      </c>
      <c r="C5157" s="79" t="s">
        <v>64</v>
      </c>
      <c r="D5157" s="34" t="s">
        <v>55</v>
      </c>
      <c r="E5157" s="74"/>
      <c r="F5157" s="74"/>
      <c r="G5157" s="74"/>
      <c r="H5157" s="74"/>
      <c r="I5157" s="119">
        <f>G5157-F5157</f>
        <v>0</v>
      </c>
      <c r="J5157" s="55"/>
      <c r="K5157" s="119"/>
      <c r="L5157" s="55"/>
      <c r="M5157" s="75"/>
      <c r="N5157" s="75"/>
      <c r="O5157" s="74"/>
      <c r="P5157" s="74"/>
      <c r="Q5157" s="59">
        <f t="shared" si="1774"/>
        <v>0</v>
      </c>
      <c r="R5157" s="74"/>
      <c r="S5157" s="53">
        <f t="shared" si="1775"/>
        <v>0</v>
      </c>
      <c r="T5157" s="53"/>
      <c r="U5157" s="53"/>
      <c r="V5157" s="53">
        <f t="shared" si="1776"/>
        <v>0</v>
      </c>
      <c r="W5157" s="75"/>
      <c r="X5157" s="76"/>
    </row>
    <row r="5158" spans="1:28" s="77" customFormat="1" ht="15.75" x14ac:dyDescent="0.25">
      <c r="A5158" s="72" t="s">
        <v>310</v>
      </c>
      <c r="B5158" s="33" t="s">
        <v>330</v>
      </c>
      <c r="C5158" s="79" t="s">
        <v>65</v>
      </c>
      <c r="D5158" s="34" t="s">
        <v>71</v>
      </c>
      <c r="E5158" s="74"/>
      <c r="F5158" s="74"/>
      <c r="G5158" s="74"/>
      <c r="H5158" s="74"/>
      <c r="I5158" s="54">
        <f>G5158-F5158</f>
        <v>0</v>
      </c>
      <c r="J5158" s="50"/>
      <c r="K5158" s="54"/>
      <c r="L5158" s="55"/>
      <c r="M5158" s="75"/>
      <c r="N5158" s="75"/>
      <c r="O5158" s="74"/>
      <c r="P5158" s="74"/>
      <c r="Q5158" s="57">
        <f t="shared" si="1774"/>
        <v>0</v>
      </c>
      <c r="R5158" s="74"/>
      <c r="S5158" s="53">
        <f t="shared" si="1775"/>
        <v>0</v>
      </c>
      <c r="T5158" s="58"/>
      <c r="U5158" s="58"/>
      <c r="V5158" s="53">
        <f t="shared" si="1776"/>
        <v>0</v>
      </c>
      <c r="W5158" s="75"/>
      <c r="X5158" s="76"/>
    </row>
    <row r="5159" spans="1:28" s="77" customFormat="1" ht="31.5" x14ac:dyDescent="0.25">
      <c r="A5159" s="72" t="s">
        <v>310</v>
      </c>
      <c r="B5159" s="22" t="s">
        <v>331</v>
      </c>
      <c r="C5159" s="73" t="s">
        <v>102</v>
      </c>
      <c r="D5159" s="32" t="s">
        <v>30</v>
      </c>
      <c r="E5159" s="61">
        <f t="shared" ref="E5159:L5159" si="1777">SUM(E5160:E5176)</f>
        <v>0</v>
      </c>
      <c r="F5159" s="61">
        <f t="shared" si="1777"/>
        <v>0</v>
      </c>
      <c r="G5159" s="61">
        <f t="shared" si="1777"/>
        <v>0</v>
      </c>
      <c r="H5159" s="61">
        <f t="shared" si="1777"/>
        <v>0</v>
      </c>
      <c r="I5159" s="120">
        <f t="shared" si="1777"/>
        <v>0</v>
      </c>
      <c r="J5159" s="120">
        <f t="shared" si="1777"/>
        <v>0</v>
      </c>
      <c r="K5159" s="120">
        <f t="shared" si="1777"/>
        <v>0</v>
      </c>
      <c r="L5159" s="61">
        <f t="shared" si="1777"/>
        <v>0</v>
      </c>
      <c r="M5159" s="61"/>
      <c r="N5159" s="61"/>
      <c r="O5159" s="61">
        <f t="shared" ref="O5159:V5159" si="1778">SUM(O5160:O5174)</f>
        <v>0</v>
      </c>
      <c r="P5159" s="61">
        <f t="shared" si="1778"/>
        <v>0</v>
      </c>
      <c r="Q5159" s="120">
        <f t="shared" si="1778"/>
        <v>0</v>
      </c>
      <c r="R5159" s="61">
        <f t="shared" si="1778"/>
        <v>0</v>
      </c>
      <c r="S5159" s="61">
        <f t="shared" si="1778"/>
        <v>0</v>
      </c>
      <c r="T5159" s="137">
        <f t="shared" si="1778"/>
        <v>0</v>
      </c>
      <c r="U5159" s="137">
        <f t="shared" si="1778"/>
        <v>0</v>
      </c>
      <c r="V5159" s="61">
        <f t="shared" si="1778"/>
        <v>0</v>
      </c>
      <c r="W5159" s="61"/>
      <c r="X5159" s="76"/>
    </row>
    <row r="5160" spans="1:28" s="77" customFormat="1" ht="15.75" x14ac:dyDescent="0.25">
      <c r="A5160" s="72" t="s">
        <v>310</v>
      </c>
      <c r="B5160" s="33" t="s">
        <v>331</v>
      </c>
      <c r="C5160" s="73" t="s">
        <v>79</v>
      </c>
      <c r="D5160" s="43" t="s">
        <v>77</v>
      </c>
      <c r="E5160" s="74"/>
      <c r="F5160" s="74"/>
      <c r="G5160" s="74"/>
      <c r="H5160" s="74"/>
      <c r="I5160" s="54"/>
      <c r="J5160" s="50"/>
      <c r="K5160" s="54"/>
      <c r="L5160" s="55"/>
      <c r="M5160" s="75"/>
      <c r="N5160" s="75"/>
      <c r="O5160" s="74"/>
      <c r="P5160" s="74"/>
      <c r="Q5160" s="57">
        <f t="shared" ref="Q5160:Q5174" si="1779">O5160-P5160</f>
        <v>0</v>
      </c>
      <c r="R5160" s="74"/>
      <c r="S5160" s="53">
        <f>ROUND(R5160/12*3,0)</f>
        <v>0</v>
      </c>
      <c r="T5160" s="58"/>
      <c r="U5160" s="58"/>
      <c r="V5160" s="53">
        <f t="shared" ref="V5160:V5174" si="1780">T5160-U5160</f>
        <v>0</v>
      </c>
      <c r="W5160" s="75"/>
      <c r="X5160" s="76"/>
      <c r="Y5160" s="177"/>
      <c r="Z5160" s="177"/>
      <c r="AA5160" s="177"/>
      <c r="AB5160" s="177"/>
    </row>
    <row r="5161" spans="1:28" s="77" customFormat="1" ht="15.75" x14ac:dyDescent="0.25">
      <c r="A5161" s="72" t="s">
        <v>310</v>
      </c>
      <c r="B5161" s="33" t="s">
        <v>331</v>
      </c>
      <c r="C5161" s="73" t="s">
        <v>80</v>
      </c>
      <c r="D5161" s="43" t="s">
        <v>78</v>
      </c>
      <c r="E5161" s="74"/>
      <c r="F5161" s="74"/>
      <c r="G5161" s="74"/>
      <c r="H5161" s="74"/>
      <c r="I5161" s="54"/>
      <c r="J5161" s="50"/>
      <c r="K5161" s="54"/>
      <c r="L5161" s="55"/>
      <c r="M5161" s="75"/>
      <c r="N5161" s="75"/>
      <c r="O5161" s="74"/>
      <c r="P5161" s="74"/>
      <c r="Q5161" s="57">
        <f t="shared" si="1779"/>
        <v>0</v>
      </c>
      <c r="R5161" s="74"/>
      <c r="S5161" s="53">
        <f>ROUND(R5161/12*3,0)</f>
        <v>0</v>
      </c>
      <c r="T5161" s="58"/>
      <c r="U5161" s="58"/>
      <c r="V5161" s="53">
        <f t="shared" si="1780"/>
        <v>0</v>
      </c>
      <c r="W5161" s="75"/>
      <c r="X5161" s="76"/>
    </row>
    <row r="5162" spans="1:28" s="77" customFormat="1" ht="15.75" x14ac:dyDescent="0.25">
      <c r="A5162" s="72" t="s">
        <v>310</v>
      </c>
      <c r="B5162" s="33" t="s">
        <v>331</v>
      </c>
      <c r="C5162" s="73" t="s">
        <v>82</v>
      </c>
      <c r="D5162" s="34" t="s">
        <v>81</v>
      </c>
      <c r="E5162" s="74"/>
      <c r="F5162" s="74"/>
      <c r="G5162" s="74"/>
      <c r="H5162" s="74"/>
      <c r="I5162" s="54"/>
      <c r="J5162" s="50"/>
      <c r="K5162" s="54"/>
      <c r="L5162" s="55"/>
      <c r="M5162" s="75"/>
      <c r="N5162" s="75"/>
      <c r="O5162" s="74"/>
      <c r="P5162" s="74"/>
      <c r="Q5162" s="57">
        <f t="shared" si="1779"/>
        <v>0</v>
      </c>
      <c r="R5162" s="74"/>
      <c r="S5162" s="53">
        <f>ROUND(R5162/12*4,0)</f>
        <v>0</v>
      </c>
      <c r="T5162" s="58"/>
      <c r="U5162" s="58"/>
      <c r="V5162" s="53">
        <f t="shared" si="1780"/>
        <v>0</v>
      </c>
      <c r="W5162" s="75"/>
      <c r="X5162" s="76"/>
    </row>
    <row r="5163" spans="1:28" s="77" customFormat="1" ht="31.5" x14ac:dyDescent="0.25">
      <c r="A5163" s="72" t="s">
        <v>310</v>
      </c>
      <c r="B5163" s="33" t="s">
        <v>331</v>
      </c>
      <c r="C5163" s="73" t="s">
        <v>84</v>
      </c>
      <c r="D5163" s="43" t="s">
        <v>83</v>
      </c>
      <c r="E5163" s="74"/>
      <c r="F5163" s="74"/>
      <c r="G5163" s="74"/>
      <c r="H5163" s="74"/>
      <c r="I5163" s="54"/>
      <c r="J5163" s="50"/>
      <c r="K5163" s="54"/>
      <c r="L5163" s="55"/>
      <c r="M5163" s="75"/>
      <c r="N5163" s="75"/>
      <c r="O5163" s="74"/>
      <c r="P5163" s="74"/>
      <c r="Q5163" s="57">
        <f t="shared" si="1779"/>
        <v>0</v>
      </c>
      <c r="R5163" s="74"/>
      <c r="S5163" s="53">
        <f t="shared" ref="S5163:S5174" si="1781">ROUND(R5163/12*3,0)</f>
        <v>0</v>
      </c>
      <c r="T5163" s="58"/>
      <c r="U5163" s="58"/>
      <c r="V5163" s="53">
        <f t="shared" si="1780"/>
        <v>0</v>
      </c>
      <c r="W5163" s="75"/>
      <c r="X5163" s="76"/>
    </row>
    <row r="5164" spans="1:28" s="77" customFormat="1" ht="15.75" x14ac:dyDescent="0.25">
      <c r="A5164" s="72" t="s">
        <v>310</v>
      </c>
      <c r="B5164" s="33" t="s">
        <v>331</v>
      </c>
      <c r="C5164" s="73" t="s">
        <v>95</v>
      </c>
      <c r="D5164" s="43" t="s">
        <v>96</v>
      </c>
      <c r="E5164" s="74"/>
      <c r="F5164" s="74"/>
      <c r="G5164" s="74"/>
      <c r="H5164" s="74"/>
      <c r="I5164" s="54"/>
      <c r="J5164" s="50"/>
      <c r="K5164" s="54"/>
      <c r="L5164" s="55"/>
      <c r="M5164" s="75"/>
      <c r="N5164" s="75"/>
      <c r="O5164" s="74"/>
      <c r="P5164" s="74"/>
      <c r="Q5164" s="57">
        <f t="shared" si="1779"/>
        <v>0</v>
      </c>
      <c r="R5164" s="74"/>
      <c r="S5164" s="53">
        <f t="shared" si="1781"/>
        <v>0</v>
      </c>
      <c r="T5164" s="58"/>
      <c r="U5164" s="58"/>
      <c r="V5164" s="53">
        <f t="shared" si="1780"/>
        <v>0</v>
      </c>
      <c r="W5164" s="75"/>
      <c r="X5164" s="76"/>
    </row>
    <row r="5165" spans="1:28" s="77" customFormat="1" ht="31.5" x14ac:dyDescent="0.25">
      <c r="A5165" s="72" t="s">
        <v>310</v>
      </c>
      <c r="B5165" s="33" t="s">
        <v>331</v>
      </c>
      <c r="C5165" s="73" t="s">
        <v>86</v>
      </c>
      <c r="D5165" s="43" t="s">
        <v>85</v>
      </c>
      <c r="E5165" s="53"/>
      <c r="F5165" s="53">
        <f>E5165</f>
        <v>0</v>
      </c>
      <c r="G5165" s="59"/>
      <c r="H5165" s="99"/>
      <c r="I5165" s="119"/>
      <c r="J5165" s="55"/>
      <c r="K5165" s="54"/>
      <c r="L5165" s="55"/>
      <c r="M5165" s="75"/>
      <c r="N5165" s="75"/>
      <c r="O5165" s="74"/>
      <c r="P5165" s="74"/>
      <c r="Q5165" s="57">
        <f t="shared" si="1779"/>
        <v>0</v>
      </c>
      <c r="R5165" s="74"/>
      <c r="S5165" s="53">
        <f t="shared" si="1781"/>
        <v>0</v>
      </c>
      <c r="T5165" s="58"/>
      <c r="U5165" s="58"/>
      <c r="V5165" s="53">
        <f t="shared" si="1780"/>
        <v>0</v>
      </c>
      <c r="W5165" s="75"/>
      <c r="X5165" s="76"/>
    </row>
    <row r="5166" spans="1:28" s="77" customFormat="1" ht="31.5" x14ac:dyDescent="0.25">
      <c r="A5166" s="72" t="s">
        <v>310</v>
      </c>
      <c r="B5166" s="33" t="s">
        <v>331</v>
      </c>
      <c r="C5166" s="73" t="s">
        <v>102</v>
      </c>
      <c r="D5166" s="39" t="s">
        <v>351</v>
      </c>
      <c r="E5166" s="74"/>
      <c r="F5166" s="74"/>
      <c r="G5166" s="74"/>
      <c r="H5166" s="74"/>
      <c r="I5166" s="54">
        <f>G5166-F5166</f>
        <v>0</v>
      </c>
      <c r="J5166" s="50"/>
      <c r="K5166" s="54"/>
      <c r="L5166" s="55"/>
      <c r="M5166" s="75"/>
      <c r="N5166" s="75"/>
      <c r="O5166" s="74"/>
      <c r="P5166" s="74"/>
      <c r="Q5166" s="57">
        <f t="shared" si="1779"/>
        <v>0</v>
      </c>
      <c r="R5166" s="74"/>
      <c r="S5166" s="53">
        <f t="shared" si="1781"/>
        <v>0</v>
      </c>
      <c r="T5166" s="58"/>
      <c r="U5166" s="58"/>
      <c r="V5166" s="53">
        <f t="shared" si="1780"/>
        <v>0</v>
      </c>
      <c r="W5166" s="75"/>
      <c r="X5166" s="76"/>
    </row>
    <row r="5167" spans="1:28" s="77" customFormat="1" ht="15.75" x14ac:dyDescent="0.25">
      <c r="A5167" s="72" t="s">
        <v>310</v>
      </c>
      <c r="B5167" s="33" t="s">
        <v>331</v>
      </c>
      <c r="C5167" s="73" t="s">
        <v>89</v>
      </c>
      <c r="D5167" s="43" t="s">
        <v>88</v>
      </c>
      <c r="E5167" s="74"/>
      <c r="F5167" s="74"/>
      <c r="G5167" s="74"/>
      <c r="H5167" s="74"/>
      <c r="I5167" s="54"/>
      <c r="J5167" s="50"/>
      <c r="K5167" s="54"/>
      <c r="L5167" s="55"/>
      <c r="M5167" s="75"/>
      <c r="N5167" s="75"/>
      <c r="O5167" s="74"/>
      <c r="P5167" s="74"/>
      <c r="Q5167" s="57">
        <f t="shared" si="1779"/>
        <v>0</v>
      </c>
      <c r="R5167" s="74"/>
      <c r="S5167" s="53">
        <f t="shared" si="1781"/>
        <v>0</v>
      </c>
      <c r="T5167" s="58"/>
      <c r="U5167" s="58"/>
      <c r="V5167" s="53">
        <f t="shared" si="1780"/>
        <v>0</v>
      </c>
      <c r="W5167" s="75"/>
      <c r="X5167" s="76"/>
    </row>
    <row r="5168" spans="1:28" s="77" customFormat="1" ht="37.5" customHeight="1" x14ac:dyDescent="0.25">
      <c r="A5168" s="72" t="s">
        <v>310</v>
      </c>
      <c r="B5168" s="33" t="s">
        <v>331</v>
      </c>
      <c r="C5168" s="73" t="s">
        <v>91</v>
      </c>
      <c r="D5168" s="43" t="s">
        <v>90</v>
      </c>
      <c r="E5168" s="74"/>
      <c r="F5168" s="53">
        <f>ROUND(E5168/12*7,0)</f>
        <v>0</v>
      </c>
      <c r="G5168" s="59"/>
      <c r="H5168" s="99"/>
      <c r="I5168" s="119"/>
      <c r="J5168" s="55"/>
      <c r="K5168" s="54"/>
      <c r="L5168" s="55"/>
      <c r="M5168" s="75"/>
      <c r="N5168" s="75"/>
      <c r="O5168" s="74"/>
      <c r="P5168" s="74"/>
      <c r="Q5168" s="57">
        <f t="shared" si="1779"/>
        <v>0</v>
      </c>
      <c r="R5168" s="74"/>
      <c r="S5168" s="53">
        <f t="shared" si="1781"/>
        <v>0</v>
      </c>
      <c r="T5168" s="58"/>
      <c r="U5168" s="58"/>
      <c r="V5168" s="53">
        <f t="shared" si="1780"/>
        <v>0</v>
      </c>
      <c r="W5168" s="75"/>
      <c r="X5168" s="76"/>
    </row>
    <row r="5169" spans="1:24" s="77" customFormat="1" ht="15.75" x14ac:dyDescent="0.25">
      <c r="A5169" s="72" t="s">
        <v>310</v>
      </c>
      <c r="B5169" s="33" t="s">
        <v>331</v>
      </c>
      <c r="C5169" s="73" t="s">
        <v>94</v>
      </c>
      <c r="D5169" s="43" t="s">
        <v>97</v>
      </c>
      <c r="E5169" s="74"/>
      <c r="F5169" s="74"/>
      <c r="G5169" s="74"/>
      <c r="H5169" s="74"/>
      <c r="I5169" s="54"/>
      <c r="J5169" s="50"/>
      <c r="K5169" s="54"/>
      <c r="L5169" s="55"/>
      <c r="M5169" s="75"/>
      <c r="N5169" s="75"/>
      <c r="O5169" s="74"/>
      <c r="P5169" s="74"/>
      <c r="Q5169" s="57">
        <f t="shared" si="1779"/>
        <v>0</v>
      </c>
      <c r="R5169" s="74"/>
      <c r="S5169" s="53">
        <f t="shared" si="1781"/>
        <v>0</v>
      </c>
      <c r="T5169" s="58"/>
      <c r="U5169" s="58"/>
      <c r="V5169" s="53">
        <f t="shared" si="1780"/>
        <v>0</v>
      </c>
      <c r="W5169" s="75"/>
      <c r="X5169" s="76"/>
    </row>
    <row r="5170" spans="1:24" s="77" customFormat="1" ht="15.75" x14ac:dyDescent="0.25">
      <c r="A5170" s="72" t="s">
        <v>310</v>
      </c>
      <c r="B5170" s="33" t="s">
        <v>331</v>
      </c>
      <c r="C5170" s="73" t="s">
        <v>93</v>
      </c>
      <c r="D5170" s="43" t="s">
        <v>92</v>
      </c>
      <c r="E5170" s="74"/>
      <c r="F5170" s="74"/>
      <c r="G5170" s="74"/>
      <c r="H5170" s="74"/>
      <c r="I5170" s="54"/>
      <c r="J5170" s="50"/>
      <c r="K5170" s="54"/>
      <c r="L5170" s="55"/>
      <c r="M5170" s="75"/>
      <c r="N5170" s="75"/>
      <c r="O5170" s="74"/>
      <c r="P5170" s="74"/>
      <c r="Q5170" s="57">
        <f t="shared" si="1779"/>
        <v>0</v>
      </c>
      <c r="R5170" s="74"/>
      <c r="S5170" s="53">
        <f t="shared" si="1781"/>
        <v>0</v>
      </c>
      <c r="T5170" s="58"/>
      <c r="U5170" s="58"/>
      <c r="V5170" s="53">
        <f t="shared" si="1780"/>
        <v>0</v>
      </c>
      <c r="W5170" s="75"/>
      <c r="X5170" s="76"/>
    </row>
    <row r="5171" spans="1:24" s="77" customFormat="1" ht="31.5" x14ac:dyDescent="0.25">
      <c r="A5171" s="72" t="s">
        <v>310</v>
      </c>
      <c r="B5171" s="33" t="s">
        <v>331</v>
      </c>
      <c r="C5171" s="73" t="s">
        <v>98</v>
      </c>
      <c r="D5171" s="34" t="s">
        <v>99</v>
      </c>
      <c r="E5171" s="74"/>
      <c r="F5171" s="74"/>
      <c r="G5171" s="74"/>
      <c r="H5171" s="74"/>
      <c r="I5171" s="54"/>
      <c r="J5171" s="50"/>
      <c r="K5171" s="54"/>
      <c r="L5171" s="55"/>
      <c r="M5171" s="75"/>
      <c r="N5171" s="75"/>
      <c r="O5171" s="74"/>
      <c r="P5171" s="74"/>
      <c r="Q5171" s="57">
        <f t="shared" si="1779"/>
        <v>0</v>
      </c>
      <c r="R5171" s="74"/>
      <c r="S5171" s="53">
        <f t="shared" si="1781"/>
        <v>0</v>
      </c>
      <c r="T5171" s="58"/>
      <c r="U5171" s="58"/>
      <c r="V5171" s="53">
        <f t="shared" si="1780"/>
        <v>0</v>
      </c>
      <c r="W5171" s="75"/>
      <c r="X5171" s="76"/>
    </row>
    <row r="5172" spans="1:24" s="77" customFormat="1" ht="15.75" x14ac:dyDescent="0.25">
      <c r="A5172" s="72" t="s">
        <v>310</v>
      </c>
      <c r="B5172" s="33" t="s">
        <v>331</v>
      </c>
      <c r="C5172" s="73" t="s">
        <v>100</v>
      </c>
      <c r="D5172" s="34" t="s">
        <v>101</v>
      </c>
      <c r="E5172" s="74"/>
      <c r="F5172" s="74"/>
      <c r="G5172" s="74"/>
      <c r="H5172" s="74"/>
      <c r="I5172" s="54"/>
      <c r="J5172" s="50"/>
      <c r="K5172" s="54"/>
      <c r="L5172" s="55"/>
      <c r="M5172" s="75"/>
      <c r="N5172" s="75"/>
      <c r="O5172" s="74"/>
      <c r="P5172" s="74"/>
      <c r="Q5172" s="57">
        <f t="shared" si="1779"/>
        <v>0</v>
      </c>
      <c r="R5172" s="74"/>
      <c r="S5172" s="53">
        <f t="shared" si="1781"/>
        <v>0</v>
      </c>
      <c r="T5172" s="58"/>
      <c r="U5172" s="58"/>
      <c r="V5172" s="53">
        <f t="shared" si="1780"/>
        <v>0</v>
      </c>
      <c r="W5172" s="75"/>
      <c r="X5172" s="76"/>
    </row>
    <row r="5173" spans="1:24" s="77" customFormat="1" ht="47.25" x14ac:dyDescent="0.25">
      <c r="A5173" s="72" t="s">
        <v>310</v>
      </c>
      <c r="B5173" s="33" t="s">
        <v>331</v>
      </c>
      <c r="C5173" s="73" t="s">
        <v>102</v>
      </c>
      <c r="D5173" s="39" t="s">
        <v>87</v>
      </c>
      <c r="E5173" s="74"/>
      <c r="F5173" s="74"/>
      <c r="G5173" s="74"/>
      <c r="H5173" s="74"/>
      <c r="I5173" s="54">
        <f>G5173-F5173</f>
        <v>0</v>
      </c>
      <c r="J5173" s="50"/>
      <c r="K5173" s="54"/>
      <c r="L5173" s="55"/>
      <c r="M5173" s="75"/>
      <c r="N5173" s="75"/>
      <c r="O5173" s="74"/>
      <c r="P5173" s="74"/>
      <c r="Q5173" s="57">
        <f t="shared" si="1779"/>
        <v>0</v>
      </c>
      <c r="R5173" s="74"/>
      <c r="S5173" s="53">
        <f t="shared" si="1781"/>
        <v>0</v>
      </c>
      <c r="T5173" s="58"/>
      <c r="U5173" s="58"/>
      <c r="V5173" s="53">
        <f t="shared" si="1780"/>
        <v>0</v>
      </c>
      <c r="W5173" s="75"/>
      <c r="X5173" s="76"/>
    </row>
    <row r="5174" spans="1:24" s="77" customFormat="1" ht="63" x14ac:dyDescent="0.25">
      <c r="A5174" s="72" t="s">
        <v>310</v>
      </c>
      <c r="B5174" s="33" t="s">
        <v>331</v>
      </c>
      <c r="C5174" s="73" t="s">
        <v>102</v>
      </c>
      <c r="D5174" s="39" t="s">
        <v>103</v>
      </c>
      <c r="E5174" s="74"/>
      <c r="F5174" s="74"/>
      <c r="G5174" s="74"/>
      <c r="H5174" s="74"/>
      <c r="I5174" s="54">
        <f>G5174-F5174</f>
        <v>0</v>
      </c>
      <c r="J5174" s="50"/>
      <c r="K5174" s="54"/>
      <c r="L5174" s="55"/>
      <c r="M5174" s="75"/>
      <c r="N5174" s="75"/>
      <c r="O5174" s="74"/>
      <c r="P5174" s="74"/>
      <c r="Q5174" s="57">
        <f t="shared" si="1779"/>
        <v>0</v>
      </c>
      <c r="R5174" s="74"/>
      <c r="S5174" s="53">
        <f t="shared" si="1781"/>
        <v>0</v>
      </c>
      <c r="T5174" s="58"/>
      <c r="U5174" s="58"/>
      <c r="V5174" s="53">
        <f t="shared" si="1780"/>
        <v>0</v>
      </c>
      <c r="W5174" s="75"/>
      <c r="X5174" s="76"/>
    </row>
    <row r="5175" spans="1:24" s="77" customFormat="1" ht="23.25" customHeight="1" x14ac:dyDescent="0.25">
      <c r="A5175" s="72" t="s">
        <v>310</v>
      </c>
      <c r="B5175" s="33" t="s">
        <v>331</v>
      </c>
      <c r="C5175" s="23" t="s">
        <v>361</v>
      </c>
      <c r="D5175" s="39" t="s">
        <v>362</v>
      </c>
      <c r="E5175" s="74"/>
      <c r="F5175" s="74"/>
      <c r="G5175" s="74"/>
      <c r="H5175" s="74"/>
      <c r="I5175" s="119"/>
      <c r="J5175" s="50"/>
      <c r="K5175" s="119"/>
      <c r="L5175" s="55"/>
      <c r="M5175" s="75"/>
      <c r="N5175" s="75"/>
      <c r="O5175" s="74"/>
      <c r="P5175" s="74"/>
      <c r="Q5175" s="59"/>
      <c r="R5175" s="74"/>
      <c r="S5175" s="53"/>
      <c r="T5175" s="53"/>
      <c r="U5175" s="53"/>
      <c r="V5175" s="53"/>
      <c r="W5175" s="75"/>
      <c r="X5175" s="76"/>
    </row>
    <row r="5176" spans="1:24" s="77" customFormat="1" ht="15.75" x14ac:dyDescent="0.25">
      <c r="A5176" s="72" t="s">
        <v>310</v>
      </c>
      <c r="B5176" s="33" t="s">
        <v>331</v>
      </c>
      <c r="C5176" s="23" t="s">
        <v>364</v>
      </c>
      <c r="D5176" s="39" t="s">
        <v>363</v>
      </c>
      <c r="E5176" s="74"/>
      <c r="F5176" s="74"/>
      <c r="G5176" s="74"/>
      <c r="H5176" s="74"/>
      <c r="I5176" s="119"/>
      <c r="J5176" s="50"/>
      <c r="K5176" s="119"/>
      <c r="L5176" s="55"/>
      <c r="M5176" s="75"/>
      <c r="N5176" s="75"/>
      <c r="O5176" s="74"/>
      <c r="P5176" s="74"/>
      <c r="Q5176" s="59"/>
      <c r="R5176" s="74"/>
      <c r="S5176" s="53"/>
      <c r="T5176" s="53"/>
      <c r="U5176" s="53"/>
      <c r="V5176" s="53"/>
      <c r="W5176" s="75"/>
      <c r="X5176" s="76"/>
    </row>
    <row r="5177" spans="1:24" s="77" customFormat="1" ht="15.75" x14ac:dyDescent="0.25">
      <c r="A5177" s="72" t="s">
        <v>310</v>
      </c>
      <c r="B5177" s="21">
        <v>2</v>
      </c>
      <c r="C5177" s="73" t="s">
        <v>102</v>
      </c>
      <c r="D5177" s="40" t="s">
        <v>31</v>
      </c>
      <c r="E5177" s="68">
        <f>E5178+E5184+E5238</f>
        <v>665497</v>
      </c>
      <c r="F5177" s="68">
        <f>F5178+F5184+F5238</f>
        <v>392370.92</v>
      </c>
      <c r="G5177" s="68">
        <f>G5178+G5184+G5238</f>
        <v>480096</v>
      </c>
      <c r="H5177" s="68">
        <f>H5178+H5184+H5238</f>
        <v>381949</v>
      </c>
      <c r="I5177" s="126">
        <f>I5178+I5184+I5238</f>
        <v>97931.410000000018</v>
      </c>
      <c r="J5177" s="50">
        <f>ROUND(I5177/F5177*100,2)</f>
        <v>24.96</v>
      </c>
      <c r="K5177" s="126">
        <f>K5178+K5184+K5238</f>
        <v>-10206.330000000002</v>
      </c>
      <c r="L5177" s="55">
        <f>ROUND(K5177*100/-F5177,2)</f>
        <v>2.6</v>
      </c>
      <c r="M5177" s="64">
        <v>27725</v>
      </c>
      <c r="N5177" s="49">
        <f>ROUND(M5177/12*7,2)</f>
        <v>16172.92</v>
      </c>
      <c r="O5177" s="68">
        <f t="shared" ref="O5177:V5177" si="1782">O5178+O5184+O5238</f>
        <v>17808</v>
      </c>
      <c r="P5177" s="68">
        <f t="shared" si="1782"/>
        <v>14595</v>
      </c>
      <c r="Q5177" s="126">
        <f t="shared" si="1782"/>
        <v>3213</v>
      </c>
      <c r="R5177" s="68">
        <f t="shared" si="1782"/>
        <v>740</v>
      </c>
      <c r="S5177" s="64">
        <f t="shared" si="1782"/>
        <v>433</v>
      </c>
      <c r="T5177" s="136">
        <f t="shared" si="1782"/>
        <v>559</v>
      </c>
      <c r="U5177" s="136">
        <f t="shared" si="1782"/>
        <v>443</v>
      </c>
      <c r="V5177" s="53">
        <f t="shared" si="1782"/>
        <v>116</v>
      </c>
      <c r="W5177" s="74"/>
      <c r="X5177" s="76"/>
    </row>
    <row r="5178" spans="1:24" s="77" customFormat="1" ht="15.75" x14ac:dyDescent="0.25">
      <c r="A5178" s="72" t="s">
        <v>310</v>
      </c>
      <c r="B5178" s="22" t="s">
        <v>332</v>
      </c>
      <c r="C5178" s="73" t="s">
        <v>102</v>
      </c>
      <c r="D5178" s="32" t="s">
        <v>32</v>
      </c>
      <c r="E5178" s="64">
        <f t="shared" ref="E5178:K5178" si="1783">SUM(E5179:E5183)</f>
        <v>16132</v>
      </c>
      <c r="F5178" s="64">
        <f t="shared" si="1783"/>
        <v>9408</v>
      </c>
      <c r="G5178" s="64">
        <f t="shared" si="1783"/>
        <v>20972</v>
      </c>
      <c r="H5178" s="64">
        <f t="shared" si="1783"/>
        <v>9408</v>
      </c>
      <c r="I5178" s="126">
        <f t="shared" si="1783"/>
        <v>11564</v>
      </c>
      <c r="J5178" s="126">
        <f t="shared" si="1783"/>
        <v>122.92</v>
      </c>
      <c r="K5178" s="126">
        <f t="shared" si="1783"/>
        <v>0</v>
      </c>
      <c r="L5178" s="55">
        <f>ROUND(K5178*100/-F5178,2)</f>
        <v>0</v>
      </c>
      <c r="M5178" s="64"/>
      <c r="N5178" s="64"/>
      <c r="O5178" s="64">
        <f t="shared" ref="O5178:V5178" si="1784">SUM(O5179:O5183)</f>
        <v>637</v>
      </c>
      <c r="P5178" s="64">
        <f t="shared" si="1784"/>
        <v>637</v>
      </c>
      <c r="Q5178" s="126">
        <f t="shared" si="1784"/>
        <v>0</v>
      </c>
      <c r="R5178" s="64">
        <f t="shared" si="1784"/>
        <v>20</v>
      </c>
      <c r="S5178" s="64">
        <f t="shared" si="1784"/>
        <v>12</v>
      </c>
      <c r="T5178" s="136">
        <f t="shared" si="1784"/>
        <v>26</v>
      </c>
      <c r="U5178" s="136">
        <f t="shared" si="1784"/>
        <v>26</v>
      </c>
      <c r="V5178" s="64">
        <f t="shared" si="1784"/>
        <v>0</v>
      </c>
      <c r="W5178" s="64"/>
      <c r="X5178" s="76"/>
    </row>
    <row r="5179" spans="1:24" s="77" customFormat="1" ht="15.75" x14ac:dyDescent="0.25">
      <c r="A5179" s="157" t="s">
        <v>310</v>
      </c>
      <c r="B5179" s="33" t="s">
        <v>332</v>
      </c>
      <c r="C5179" s="73" t="s">
        <v>109</v>
      </c>
      <c r="D5179" s="34" t="s">
        <v>106</v>
      </c>
      <c r="E5179" s="53">
        <v>16132</v>
      </c>
      <c r="F5179" s="99">
        <f>1344*7</f>
        <v>9408</v>
      </c>
      <c r="G5179" s="99">
        <v>20972</v>
      </c>
      <c r="H5179" s="99">
        <v>9408</v>
      </c>
      <c r="I5179" s="119">
        <f>G5179-F5179</f>
        <v>11564</v>
      </c>
      <c r="J5179" s="55">
        <f>ROUND(I5179/F5179*100,2)</f>
        <v>122.92</v>
      </c>
      <c r="K5179" s="54"/>
      <c r="L5179" s="55"/>
      <c r="M5179" s="75"/>
      <c r="N5179" s="75"/>
      <c r="O5179" s="74">
        <v>637</v>
      </c>
      <c r="P5179" s="74">
        <v>637</v>
      </c>
      <c r="Q5179" s="57">
        <f>O5179-P5179</f>
        <v>0</v>
      </c>
      <c r="R5179" s="74">
        <v>20</v>
      </c>
      <c r="S5179" s="53">
        <f>ROUND(R5179/12*7,0)</f>
        <v>12</v>
      </c>
      <c r="T5179" s="58">
        <v>26</v>
      </c>
      <c r="U5179" s="58">
        <v>26</v>
      </c>
      <c r="V5179" s="53">
        <f>T5179-U5179</f>
        <v>0</v>
      </c>
      <c r="W5179" s="75"/>
      <c r="X5179" s="76"/>
    </row>
    <row r="5180" spans="1:24" s="77" customFormat="1" ht="31.5" x14ac:dyDescent="0.25">
      <c r="A5180" s="72" t="s">
        <v>310</v>
      </c>
      <c r="B5180" s="33" t="s">
        <v>332</v>
      </c>
      <c r="C5180" s="73" t="s">
        <v>110</v>
      </c>
      <c r="D5180" s="34" t="s">
        <v>114</v>
      </c>
      <c r="E5180" s="74"/>
      <c r="F5180" s="74"/>
      <c r="G5180" s="74"/>
      <c r="H5180" s="74"/>
      <c r="I5180" s="54"/>
      <c r="J5180" s="50"/>
      <c r="K5180" s="54"/>
      <c r="L5180" s="55"/>
      <c r="M5180" s="75"/>
      <c r="N5180" s="75"/>
      <c r="O5180" s="74"/>
      <c r="P5180" s="74"/>
      <c r="Q5180" s="57">
        <f>O5180-P5180</f>
        <v>0</v>
      </c>
      <c r="R5180" s="74"/>
      <c r="S5180" s="53">
        <f>ROUND(R5180/12*3,0)</f>
        <v>0</v>
      </c>
      <c r="T5180" s="58"/>
      <c r="U5180" s="58"/>
      <c r="V5180" s="53">
        <f>T5180-U5180</f>
        <v>0</v>
      </c>
      <c r="W5180" s="75"/>
      <c r="X5180" s="76"/>
    </row>
    <row r="5181" spans="1:24" s="77" customFormat="1" ht="15.75" x14ac:dyDescent="0.25">
      <c r="A5181" s="72" t="s">
        <v>310</v>
      </c>
      <c r="B5181" s="33" t="s">
        <v>332</v>
      </c>
      <c r="C5181" s="73" t="s">
        <v>111</v>
      </c>
      <c r="D5181" s="34" t="s">
        <v>115</v>
      </c>
      <c r="E5181" s="74"/>
      <c r="F5181" s="74"/>
      <c r="G5181" s="74"/>
      <c r="H5181" s="74"/>
      <c r="I5181" s="54"/>
      <c r="J5181" s="50"/>
      <c r="K5181" s="54"/>
      <c r="L5181" s="55"/>
      <c r="M5181" s="75"/>
      <c r="N5181" s="75"/>
      <c r="O5181" s="74"/>
      <c r="P5181" s="74"/>
      <c r="Q5181" s="57">
        <f>O5181-P5181</f>
        <v>0</v>
      </c>
      <c r="R5181" s="74"/>
      <c r="S5181" s="53">
        <f>ROUND(R5181/12*3,0)</f>
        <v>0</v>
      </c>
      <c r="T5181" s="58"/>
      <c r="U5181" s="58"/>
      <c r="V5181" s="53">
        <f>T5181-U5181</f>
        <v>0</v>
      </c>
      <c r="W5181" s="75"/>
      <c r="X5181" s="76"/>
    </row>
    <row r="5182" spans="1:24" s="77" customFormat="1" ht="31.5" x14ac:dyDescent="0.25">
      <c r="A5182" s="72" t="s">
        <v>310</v>
      </c>
      <c r="B5182" s="33" t="s">
        <v>332</v>
      </c>
      <c r="C5182" s="73" t="s">
        <v>113</v>
      </c>
      <c r="D5182" s="34" t="s">
        <v>116</v>
      </c>
      <c r="E5182" s="74"/>
      <c r="F5182" s="74"/>
      <c r="G5182" s="74"/>
      <c r="H5182" s="74"/>
      <c r="I5182" s="119"/>
      <c r="J5182" s="50"/>
      <c r="K5182" s="119"/>
      <c r="L5182" s="55"/>
      <c r="M5182" s="75"/>
      <c r="N5182" s="75"/>
      <c r="O5182" s="74"/>
      <c r="P5182" s="74"/>
      <c r="Q5182" s="59">
        <f>O5182-P5182</f>
        <v>0</v>
      </c>
      <c r="R5182" s="74"/>
      <c r="S5182" s="53">
        <f>ROUND(R5182/12*3,0)</f>
        <v>0</v>
      </c>
      <c r="T5182" s="53"/>
      <c r="U5182" s="53"/>
      <c r="V5182" s="53">
        <f>T5182-U5182</f>
        <v>0</v>
      </c>
      <c r="W5182" s="75"/>
      <c r="X5182" s="76"/>
    </row>
    <row r="5183" spans="1:24" s="77" customFormat="1" ht="15.75" x14ac:dyDescent="0.25">
      <c r="A5183" s="72" t="s">
        <v>310</v>
      </c>
      <c r="B5183" s="33" t="s">
        <v>332</v>
      </c>
      <c r="C5183" s="73" t="s">
        <v>112</v>
      </c>
      <c r="D5183" s="34" t="s">
        <v>117</v>
      </c>
      <c r="E5183" s="74"/>
      <c r="F5183" s="74"/>
      <c r="G5183" s="74"/>
      <c r="H5183" s="74"/>
      <c r="I5183" s="54"/>
      <c r="J5183" s="50"/>
      <c r="K5183" s="54"/>
      <c r="L5183" s="55"/>
      <c r="M5183" s="75"/>
      <c r="N5183" s="75"/>
      <c r="O5183" s="74"/>
      <c r="P5183" s="74"/>
      <c r="Q5183" s="57">
        <f>O5183-P5183</f>
        <v>0</v>
      </c>
      <c r="R5183" s="74"/>
      <c r="S5183" s="53">
        <f>ROUND(R5183/12*3,0)</f>
        <v>0</v>
      </c>
      <c r="T5183" s="58"/>
      <c r="U5183" s="58"/>
      <c r="V5183" s="53">
        <f>T5183-U5183</f>
        <v>0</v>
      </c>
      <c r="W5183" s="75"/>
      <c r="X5183" s="76"/>
    </row>
    <row r="5184" spans="1:24" s="77" customFormat="1" ht="15.75" x14ac:dyDescent="0.25">
      <c r="A5184" s="72" t="s">
        <v>310</v>
      </c>
      <c r="B5184" s="22" t="s">
        <v>333</v>
      </c>
      <c r="C5184" s="73" t="s">
        <v>102</v>
      </c>
      <c r="D5184" s="41" t="s">
        <v>33</v>
      </c>
      <c r="E5184" s="64">
        <f>SUM(E5185:E5237)</f>
        <v>639365</v>
      </c>
      <c r="F5184" s="64">
        <f>SUM(F5185:F5237)</f>
        <v>372962.92</v>
      </c>
      <c r="G5184" s="64">
        <f>SUM(G5185:G5237)</f>
        <v>449124</v>
      </c>
      <c r="H5184" s="64">
        <f>SUM(H5185:H5237)</f>
        <v>362541</v>
      </c>
      <c r="I5184" s="126">
        <f>SUM(I5185:I5237)</f>
        <v>86367.410000000018</v>
      </c>
      <c r="J5184" s="50">
        <f>ROUND(I5184/F5184*100,2)</f>
        <v>23.16</v>
      </c>
      <c r="K5184" s="126">
        <f>SUM(K5185:K5237)</f>
        <v>-10206.330000000002</v>
      </c>
      <c r="L5184" s="55">
        <f>ROUND(K5184*100/-F5184,2)</f>
        <v>2.74</v>
      </c>
      <c r="M5184" s="64"/>
      <c r="N5184" s="64"/>
      <c r="O5184" s="64">
        <f t="shared" ref="O5184:V5184" si="1785">SUM(O5185:O5237)</f>
        <v>17171</v>
      </c>
      <c r="P5184" s="64">
        <f t="shared" si="1785"/>
        <v>13958</v>
      </c>
      <c r="Q5184" s="126">
        <f t="shared" si="1785"/>
        <v>3213</v>
      </c>
      <c r="R5184" s="64">
        <f t="shared" si="1785"/>
        <v>720</v>
      </c>
      <c r="S5184" s="64">
        <f t="shared" si="1785"/>
        <v>421</v>
      </c>
      <c r="T5184" s="136">
        <f t="shared" si="1785"/>
        <v>533</v>
      </c>
      <c r="U5184" s="136">
        <f t="shared" si="1785"/>
        <v>417</v>
      </c>
      <c r="V5184" s="64">
        <f t="shared" si="1785"/>
        <v>116</v>
      </c>
      <c r="W5184" s="64"/>
      <c r="X5184" s="76"/>
    </row>
    <row r="5185" spans="1:24" s="77" customFormat="1" ht="31.5" x14ac:dyDescent="0.25">
      <c r="A5185" s="72" t="s">
        <v>310</v>
      </c>
      <c r="B5185" s="33" t="s">
        <v>333</v>
      </c>
      <c r="C5185" s="78" t="s">
        <v>139</v>
      </c>
      <c r="D5185" s="43" t="s">
        <v>119</v>
      </c>
      <c r="E5185" s="53">
        <v>475025</v>
      </c>
      <c r="F5185" s="53">
        <f t="shared" ref="F5185:F5186" si="1786">ROUND(E5185/12*7,2)</f>
        <v>277097.92</v>
      </c>
      <c r="G5185" s="99">
        <v>362637</v>
      </c>
      <c r="H5185" s="99">
        <v>277223</v>
      </c>
      <c r="I5185" s="119">
        <f t="shared" ref="I5185" si="1787">G5185-F5185</f>
        <v>85539.080000000016</v>
      </c>
      <c r="J5185" s="55">
        <f t="shared" ref="J5185" si="1788">ROUND(I5185/F5185*100,2)</f>
        <v>30.87</v>
      </c>
      <c r="K5185" s="54"/>
      <c r="L5185" s="55"/>
      <c r="M5185" s="75"/>
      <c r="N5185" s="75"/>
      <c r="O5185" s="74">
        <v>12943</v>
      </c>
      <c r="P5185" s="74">
        <v>9793</v>
      </c>
      <c r="Q5185" s="57">
        <f t="shared" ref="Q5185:Q5216" si="1789">O5185-P5185</f>
        <v>3150</v>
      </c>
      <c r="R5185" s="74">
        <v>634</v>
      </c>
      <c r="S5185" s="53">
        <f t="shared" ref="S5185:S5186" si="1790">ROUND(R5185/12*7,0)</f>
        <v>370</v>
      </c>
      <c r="T5185" s="58">
        <v>483</v>
      </c>
      <c r="U5185" s="58">
        <v>369</v>
      </c>
      <c r="V5185" s="53">
        <f t="shared" ref="V5185:V5216" si="1791">T5185-U5185</f>
        <v>114</v>
      </c>
      <c r="W5185" s="75"/>
      <c r="X5185" s="76"/>
    </row>
    <row r="5186" spans="1:24" s="77" customFormat="1" ht="47.25" x14ac:dyDescent="0.25">
      <c r="A5186" s="72" t="s">
        <v>310</v>
      </c>
      <c r="B5186" s="33" t="s">
        <v>333</v>
      </c>
      <c r="C5186" s="78" t="s">
        <v>140</v>
      </c>
      <c r="D5186" s="43" t="s">
        <v>120</v>
      </c>
      <c r="E5186" s="53">
        <v>163756</v>
      </c>
      <c r="F5186" s="53">
        <f t="shared" si="1786"/>
        <v>95524.33</v>
      </c>
      <c r="G5186" s="99">
        <v>85318</v>
      </c>
      <c r="H5186" s="99">
        <v>85318</v>
      </c>
      <c r="I5186" s="119"/>
      <c r="J5186" s="55"/>
      <c r="K5186" s="54">
        <f t="shared" ref="K5186" si="1792">G5186-F5186</f>
        <v>-10206.330000000002</v>
      </c>
      <c r="L5186" s="55">
        <f t="shared" ref="L5186" si="1793">ROUND(K5186*100/-F5186,2)</f>
        <v>10.68</v>
      </c>
      <c r="M5186" s="75"/>
      <c r="N5186" s="75"/>
      <c r="O5186" s="74">
        <v>4165</v>
      </c>
      <c r="P5186" s="74">
        <v>4165</v>
      </c>
      <c r="Q5186" s="57">
        <f t="shared" si="1789"/>
        <v>0</v>
      </c>
      <c r="R5186" s="74">
        <v>85</v>
      </c>
      <c r="S5186" s="53">
        <f t="shared" si="1790"/>
        <v>50</v>
      </c>
      <c r="T5186" s="58">
        <v>48</v>
      </c>
      <c r="U5186" s="58">
        <v>48</v>
      </c>
      <c r="V5186" s="53">
        <f t="shared" si="1791"/>
        <v>0</v>
      </c>
      <c r="W5186" s="75"/>
      <c r="X5186" s="76"/>
    </row>
    <row r="5187" spans="1:24" s="77" customFormat="1" ht="31.5" x14ac:dyDescent="0.25">
      <c r="A5187" s="72" t="s">
        <v>310</v>
      </c>
      <c r="B5187" s="33" t="s">
        <v>333</v>
      </c>
      <c r="C5187" s="78" t="s">
        <v>141</v>
      </c>
      <c r="D5187" s="43" t="s">
        <v>142</v>
      </c>
      <c r="E5187" s="74"/>
      <c r="F5187" s="74"/>
      <c r="G5187" s="74"/>
      <c r="H5187" s="74"/>
      <c r="I5187" s="54"/>
      <c r="J5187" s="50"/>
      <c r="K5187" s="54"/>
      <c r="L5187" s="55"/>
      <c r="M5187" s="75"/>
      <c r="N5187" s="75"/>
      <c r="O5187" s="74"/>
      <c r="P5187" s="74"/>
      <c r="Q5187" s="57">
        <f t="shared" si="1789"/>
        <v>0</v>
      </c>
      <c r="R5187" s="74"/>
      <c r="S5187" s="53">
        <f t="shared" ref="S5187:S5225" si="1794">ROUND(R5187/12*3,0)</f>
        <v>0</v>
      </c>
      <c r="T5187" s="58"/>
      <c r="U5187" s="58"/>
      <c r="V5187" s="53">
        <f t="shared" si="1791"/>
        <v>0</v>
      </c>
      <c r="W5187" s="75"/>
      <c r="X5187" s="76"/>
    </row>
    <row r="5188" spans="1:24" s="77" customFormat="1" ht="31.5" x14ac:dyDescent="0.25">
      <c r="A5188" s="72" t="s">
        <v>310</v>
      </c>
      <c r="B5188" s="33" t="s">
        <v>333</v>
      </c>
      <c r="C5188" s="78" t="s">
        <v>143</v>
      </c>
      <c r="D5188" s="43" t="s">
        <v>144</v>
      </c>
      <c r="E5188" s="74"/>
      <c r="F5188" s="74"/>
      <c r="G5188" s="74"/>
      <c r="H5188" s="74"/>
      <c r="I5188" s="54"/>
      <c r="J5188" s="50"/>
      <c r="K5188" s="54"/>
      <c r="L5188" s="55"/>
      <c r="M5188" s="75"/>
      <c r="N5188" s="75"/>
      <c r="O5188" s="74"/>
      <c r="P5188" s="74"/>
      <c r="Q5188" s="57">
        <f t="shared" si="1789"/>
        <v>0</v>
      </c>
      <c r="R5188" s="74"/>
      <c r="S5188" s="53">
        <f t="shared" si="1794"/>
        <v>0</v>
      </c>
      <c r="T5188" s="58"/>
      <c r="U5188" s="58"/>
      <c r="V5188" s="53">
        <f t="shared" si="1791"/>
        <v>0</v>
      </c>
      <c r="W5188" s="75"/>
      <c r="X5188" s="76"/>
    </row>
    <row r="5189" spans="1:24" s="77" customFormat="1" ht="15.75" x14ac:dyDescent="0.25">
      <c r="A5189" s="72" t="s">
        <v>310</v>
      </c>
      <c r="B5189" s="33" t="s">
        <v>333</v>
      </c>
      <c r="C5189" s="78" t="s">
        <v>145</v>
      </c>
      <c r="D5189" s="43" t="s">
        <v>146</v>
      </c>
      <c r="E5189" s="74"/>
      <c r="F5189" s="74"/>
      <c r="G5189" s="74"/>
      <c r="H5189" s="74"/>
      <c r="I5189" s="54"/>
      <c r="J5189" s="50"/>
      <c r="K5189" s="54"/>
      <c r="L5189" s="55"/>
      <c r="M5189" s="75"/>
      <c r="N5189" s="75"/>
      <c r="O5189" s="74"/>
      <c r="P5189" s="74"/>
      <c r="Q5189" s="57">
        <f t="shared" si="1789"/>
        <v>0</v>
      </c>
      <c r="R5189" s="74"/>
      <c r="S5189" s="53">
        <f t="shared" si="1794"/>
        <v>0</v>
      </c>
      <c r="T5189" s="58"/>
      <c r="U5189" s="58"/>
      <c r="V5189" s="53">
        <f t="shared" si="1791"/>
        <v>0</v>
      </c>
      <c r="W5189" s="75"/>
      <c r="X5189" s="76"/>
    </row>
    <row r="5190" spans="1:24" s="77" customFormat="1" ht="15.75" x14ac:dyDescent="0.25">
      <c r="A5190" s="72" t="s">
        <v>310</v>
      </c>
      <c r="B5190" s="33" t="s">
        <v>333</v>
      </c>
      <c r="C5190" s="78" t="s">
        <v>147</v>
      </c>
      <c r="D5190" s="43" t="s">
        <v>148</v>
      </c>
      <c r="E5190" s="74"/>
      <c r="F5190" s="74"/>
      <c r="G5190" s="74"/>
      <c r="H5190" s="74"/>
      <c r="I5190" s="54"/>
      <c r="J5190" s="50"/>
      <c r="K5190" s="54"/>
      <c r="L5190" s="55"/>
      <c r="M5190" s="75"/>
      <c r="N5190" s="75"/>
      <c r="O5190" s="74"/>
      <c r="P5190" s="74"/>
      <c r="Q5190" s="57">
        <f t="shared" si="1789"/>
        <v>0</v>
      </c>
      <c r="R5190" s="74"/>
      <c r="S5190" s="53">
        <f t="shared" si="1794"/>
        <v>0</v>
      </c>
      <c r="T5190" s="58"/>
      <c r="U5190" s="58"/>
      <c r="V5190" s="53">
        <f t="shared" si="1791"/>
        <v>0</v>
      </c>
      <c r="W5190" s="75"/>
      <c r="X5190" s="76"/>
    </row>
    <row r="5191" spans="1:24" s="77" customFormat="1" ht="78.75" x14ac:dyDescent="0.25">
      <c r="A5191" s="72" t="s">
        <v>310</v>
      </c>
      <c r="B5191" s="33" t="s">
        <v>333</v>
      </c>
      <c r="C5191" s="78" t="s">
        <v>149</v>
      </c>
      <c r="D5191" s="43" t="s">
        <v>150</v>
      </c>
      <c r="E5191" s="74"/>
      <c r="F5191" s="74"/>
      <c r="G5191" s="74"/>
      <c r="H5191" s="74"/>
      <c r="I5191" s="54"/>
      <c r="J5191" s="50"/>
      <c r="K5191" s="54"/>
      <c r="L5191" s="55"/>
      <c r="M5191" s="75"/>
      <c r="N5191" s="75"/>
      <c r="O5191" s="74"/>
      <c r="P5191" s="74"/>
      <c r="Q5191" s="57">
        <f t="shared" si="1789"/>
        <v>0</v>
      </c>
      <c r="R5191" s="74"/>
      <c r="S5191" s="53">
        <f t="shared" si="1794"/>
        <v>0</v>
      </c>
      <c r="T5191" s="58"/>
      <c r="U5191" s="58"/>
      <c r="V5191" s="53">
        <f t="shared" si="1791"/>
        <v>0</v>
      </c>
      <c r="W5191" s="75"/>
      <c r="X5191" s="76"/>
    </row>
    <row r="5192" spans="1:24" s="77" customFormat="1" ht="31.5" x14ac:dyDescent="0.25">
      <c r="A5192" s="72" t="s">
        <v>310</v>
      </c>
      <c r="B5192" s="33" t="s">
        <v>333</v>
      </c>
      <c r="C5192" s="78" t="s">
        <v>130</v>
      </c>
      <c r="D5192" s="43" t="s">
        <v>151</v>
      </c>
      <c r="E5192" s="74"/>
      <c r="F5192" s="74"/>
      <c r="G5192" s="74"/>
      <c r="H5192" s="74"/>
      <c r="I5192" s="54"/>
      <c r="J5192" s="50"/>
      <c r="K5192" s="54"/>
      <c r="L5192" s="55"/>
      <c r="M5192" s="75"/>
      <c r="N5192" s="75"/>
      <c r="O5192" s="74"/>
      <c r="P5192" s="74"/>
      <c r="Q5192" s="57">
        <f t="shared" si="1789"/>
        <v>0</v>
      </c>
      <c r="R5192" s="74"/>
      <c r="S5192" s="53">
        <f t="shared" si="1794"/>
        <v>0</v>
      </c>
      <c r="T5192" s="58"/>
      <c r="U5192" s="58"/>
      <c r="V5192" s="53">
        <f t="shared" si="1791"/>
        <v>0</v>
      </c>
      <c r="W5192" s="75"/>
      <c r="X5192" s="76"/>
    </row>
    <row r="5193" spans="1:24" s="77" customFormat="1" ht="47.25" x14ac:dyDescent="0.25">
      <c r="A5193" s="72" t="s">
        <v>310</v>
      </c>
      <c r="B5193" s="33" t="s">
        <v>333</v>
      </c>
      <c r="C5193" s="78" t="s">
        <v>174</v>
      </c>
      <c r="D5193" s="43" t="s">
        <v>175</v>
      </c>
      <c r="E5193" s="74"/>
      <c r="F5193" s="74"/>
      <c r="G5193" s="74"/>
      <c r="H5193" s="74"/>
      <c r="I5193" s="54"/>
      <c r="J5193" s="50"/>
      <c r="K5193" s="54"/>
      <c r="L5193" s="55"/>
      <c r="M5193" s="75"/>
      <c r="N5193" s="75"/>
      <c r="O5193" s="74"/>
      <c r="P5193" s="74"/>
      <c r="Q5193" s="57">
        <f t="shared" si="1789"/>
        <v>0</v>
      </c>
      <c r="R5193" s="74"/>
      <c r="S5193" s="53">
        <f t="shared" si="1794"/>
        <v>0</v>
      </c>
      <c r="T5193" s="58"/>
      <c r="U5193" s="58"/>
      <c r="V5193" s="53">
        <f t="shared" si="1791"/>
        <v>0</v>
      </c>
      <c r="W5193" s="75"/>
      <c r="X5193" s="76"/>
    </row>
    <row r="5194" spans="1:24" s="77" customFormat="1" ht="31.5" x14ac:dyDescent="0.25">
      <c r="A5194" s="72" t="s">
        <v>310</v>
      </c>
      <c r="B5194" s="33" t="s">
        <v>333</v>
      </c>
      <c r="C5194" s="78" t="s">
        <v>129</v>
      </c>
      <c r="D5194" s="43" t="s">
        <v>152</v>
      </c>
      <c r="E5194" s="74"/>
      <c r="F5194" s="74"/>
      <c r="G5194" s="74"/>
      <c r="H5194" s="74"/>
      <c r="I5194" s="54"/>
      <c r="J5194" s="50"/>
      <c r="K5194" s="54"/>
      <c r="L5194" s="55"/>
      <c r="M5194" s="75"/>
      <c r="N5194" s="75"/>
      <c r="O5194" s="74"/>
      <c r="P5194" s="74"/>
      <c r="Q5194" s="57">
        <f t="shared" si="1789"/>
        <v>0</v>
      </c>
      <c r="R5194" s="74"/>
      <c r="S5194" s="53">
        <f t="shared" si="1794"/>
        <v>0</v>
      </c>
      <c r="T5194" s="58"/>
      <c r="U5194" s="58"/>
      <c r="V5194" s="53">
        <f t="shared" si="1791"/>
        <v>0</v>
      </c>
      <c r="W5194" s="75"/>
      <c r="X5194" s="76"/>
    </row>
    <row r="5195" spans="1:24" s="77" customFormat="1" ht="31.5" x14ac:dyDescent="0.25">
      <c r="A5195" s="72" t="s">
        <v>310</v>
      </c>
      <c r="B5195" s="33" t="s">
        <v>333</v>
      </c>
      <c r="C5195" s="78" t="s">
        <v>176</v>
      </c>
      <c r="D5195" s="43" t="s">
        <v>177</v>
      </c>
      <c r="E5195" s="74"/>
      <c r="F5195" s="74"/>
      <c r="G5195" s="74"/>
      <c r="H5195" s="74"/>
      <c r="I5195" s="54"/>
      <c r="J5195" s="50"/>
      <c r="K5195" s="54"/>
      <c r="L5195" s="55"/>
      <c r="M5195" s="75"/>
      <c r="N5195" s="75"/>
      <c r="O5195" s="74"/>
      <c r="P5195" s="74"/>
      <c r="Q5195" s="57">
        <f t="shared" si="1789"/>
        <v>0</v>
      </c>
      <c r="R5195" s="74"/>
      <c r="S5195" s="53">
        <f t="shared" si="1794"/>
        <v>0</v>
      </c>
      <c r="T5195" s="58"/>
      <c r="U5195" s="58"/>
      <c r="V5195" s="53">
        <f t="shared" si="1791"/>
        <v>0</v>
      </c>
      <c r="W5195" s="75"/>
      <c r="X5195" s="76"/>
    </row>
    <row r="5196" spans="1:24" s="77" customFormat="1" ht="15.75" x14ac:dyDescent="0.25">
      <c r="A5196" s="72" t="s">
        <v>310</v>
      </c>
      <c r="B5196" s="33" t="s">
        <v>333</v>
      </c>
      <c r="C5196" s="78" t="s">
        <v>131</v>
      </c>
      <c r="D5196" s="43" t="s">
        <v>153</v>
      </c>
      <c r="E5196" s="74"/>
      <c r="F5196" s="74"/>
      <c r="G5196" s="74"/>
      <c r="H5196" s="74"/>
      <c r="I5196" s="54"/>
      <c r="J5196" s="50"/>
      <c r="K5196" s="54"/>
      <c r="L5196" s="55"/>
      <c r="M5196" s="75"/>
      <c r="N5196" s="75"/>
      <c r="O5196" s="74"/>
      <c r="P5196" s="74"/>
      <c r="Q5196" s="57">
        <f t="shared" si="1789"/>
        <v>0</v>
      </c>
      <c r="R5196" s="74"/>
      <c r="S5196" s="53">
        <f t="shared" si="1794"/>
        <v>0</v>
      </c>
      <c r="T5196" s="58"/>
      <c r="U5196" s="58"/>
      <c r="V5196" s="53">
        <f t="shared" si="1791"/>
        <v>0</v>
      </c>
      <c r="W5196" s="75"/>
      <c r="X5196" s="76"/>
    </row>
    <row r="5197" spans="1:24" s="77" customFormat="1" ht="31.5" x14ac:dyDescent="0.25">
      <c r="A5197" s="72" t="s">
        <v>310</v>
      </c>
      <c r="B5197" s="33" t="s">
        <v>333</v>
      </c>
      <c r="C5197" s="78" t="s">
        <v>178</v>
      </c>
      <c r="D5197" s="43" t="s">
        <v>179</v>
      </c>
      <c r="E5197" s="74"/>
      <c r="F5197" s="74"/>
      <c r="G5197" s="74"/>
      <c r="H5197" s="74"/>
      <c r="I5197" s="54"/>
      <c r="J5197" s="50"/>
      <c r="K5197" s="54"/>
      <c r="L5197" s="55"/>
      <c r="M5197" s="75"/>
      <c r="N5197" s="75"/>
      <c r="O5197" s="74"/>
      <c r="P5197" s="74"/>
      <c r="Q5197" s="57">
        <f t="shared" si="1789"/>
        <v>0</v>
      </c>
      <c r="R5197" s="74"/>
      <c r="S5197" s="53">
        <f t="shared" si="1794"/>
        <v>0</v>
      </c>
      <c r="T5197" s="58"/>
      <c r="U5197" s="58"/>
      <c r="V5197" s="53">
        <f t="shared" si="1791"/>
        <v>0</v>
      </c>
      <c r="W5197" s="75"/>
      <c r="X5197" s="76"/>
    </row>
    <row r="5198" spans="1:24" s="77" customFormat="1" ht="31.5" x14ac:dyDescent="0.25">
      <c r="A5198" s="72" t="s">
        <v>310</v>
      </c>
      <c r="B5198" s="33" t="s">
        <v>333</v>
      </c>
      <c r="C5198" s="78" t="s">
        <v>132</v>
      </c>
      <c r="D5198" s="43" t="s">
        <v>154</v>
      </c>
      <c r="E5198" s="74"/>
      <c r="F5198" s="74"/>
      <c r="G5198" s="74"/>
      <c r="H5198" s="74"/>
      <c r="I5198" s="54"/>
      <c r="J5198" s="50"/>
      <c r="K5198" s="54"/>
      <c r="L5198" s="55"/>
      <c r="M5198" s="75"/>
      <c r="N5198" s="75"/>
      <c r="O5198" s="74"/>
      <c r="P5198" s="74"/>
      <c r="Q5198" s="57">
        <f t="shared" si="1789"/>
        <v>0</v>
      </c>
      <c r="R5198" s="74"/>
      <c r="S5198" s="53">
        <f t="shared" si="1794"/>
        <v>0</v>
      </c>
      <c r="T5198" s="58"/>
      <c r="U5198" s="58"/>
      <c r="V5198" s="53">
        <f t="shared" si="1791"/>
        <v>0</v>
      </c>
      <c r="W5198" s="75"/>
      <c r="X5198" s="76"/>
    </row>
    <row r="5199" spans="1:24" s="77" customFormat="1" ht="15.75" x14ac:dyDescent="0.25">
      <c r="A5199" s="72" t="s">
        <v>310</v>
      </c>
      <c r="B5199" s="33" t="s">
        <v>333</v>
      </c>
      <c r="C5199" s="78" t="s">
        <v>133</v>
      </c>
      <c r="D5199" s="43" t="s">
        <v>155</v>
      </c>
      <c r="E5199" s="74"/>
      <c r="F5199" s="74"/>
      <c r="G5199" s="74"/>
      <c r="H5199" s="74"/>
      <c r="I5199" s="54"/>
      <c r="J5199" s="50"/>
      <c r="K5199" s="54"/>
      <c r="L5199" s="55"/>
      <c r="M5199" s="75"/>
      <c r="N5199" s="75"/>
      <c r="O5199" s="74"/>
      <c r="P5199" s="74"/>
      <c r="Q5199" s="57">
        <f t="shared" si="1789"/>
        <v>0</v>
      </c>
      <c r="R5199" s="74"/>
      <c r="S5199" s="53">
        <f t="shared" si="1794"/>
        <v>0</v>
      </c>
      <c r="T5199" s="58"/>
      <c r="U5199" s="58"/>
      <c r="V5199" s="53">
        <f t="shared" si="1791"/>
        <v>0</v>
      </c>
      <c r="W5199" s="75"/>
      <c r="X5199" s="76"/>
    </row>
    <row r="5200" spans="1:24" s="77" customFormat="1" ht="15.75" x14ac:dyDescent="0.25">
      <c r="A5200" s="72" t="s">
        <v>310</v>
      </c>
      <c r="B5200" s="33" t="s">
        <v>333</v>
      </c>
      <c r="C5200" s="78" t="s">
        <v>135</v>
      </c>
      <c r="D5200" s="43" t="s">
        <v>156</v>
      </c>
      <c r="E5200" s="74"/>
      <c r="F5200" s="74"/>
      <c r="G5200" s="74"/>
      <c r="H5200" s="74"/>
      <c r="I5200" s="54"/>
      <c r="J5200" s="50"/>
      <c r="K5200" s="54"/>
      <c r="L5200" s="55"/>
      <c r="M5200" s="75"/>
      <c r="N5200" s="75"/>
      <c r="O5200" s="74"/>
      <c r="P5200" s="74"/>
      <c r="Q5200" s="57">
        <f t="shared" si="1789"/>
        <v>0</v>
      </c>
      <c r="R5200" s="74"/>
      <c r="S5200" s="53">
        <f t="shared" si="1794"/>
        <v>0</v>
      </c>
      <c r="T5200" s="58"/>
      <c r="U5200" s="58"/>
      <c r="V5200" s="53">
        <f t="shared" si="1791"/>
        <v>0</v>
      </c>
      <c r="W5200" s="75"/>
      <c r="X5200" s="76"/>
    </row>
    <row r="5201" spans="1:24" s="77" customFormat="1" ht="31.5" x14ac:dyDescent="0.25">
      <c r="A5201" s="72" t="s">
        <v>310</v>
      </c>
      <c r="B5201" s="33" t="s">
        <v>333</v>
      </c>
      <c r="C5201" s="78" t="s">
        <v>136</v>
      </c>
      <c r="D5201" s="43" t="s">
        <v>157</v>
      </c>
      <c r="E5201" s="74"/>
      <c r="F5201" s="74"/>
      <c r="G5201" s="74"/>
      <c r="H5201" s="74"/>
      <c r="I5201" s="54"/>
      <c r="J5201" s="50"/>
      <c r="K5201" s="54"/>
      <c r="L5201" s="55"/>
      <c r="M5201" s="75"/>
      <c r="N5201" s="75"/>
      <c r="O5201" s="74"/>
      <c r="P5201" s="74"/>
      <c r="Q5201" s="57">
        <f t="shared" si="1789"/>
        <v>0</v>
      </c>
      <c r="R5201" s="74"/>
      <c r="S5201" s="53">
        <f t="shared" si="1794"/>
        <v>0</v>
      </c>
      <c r="T5201" s="58"/>
      <c r="U5201" s="58"/>
      <c r="V5201" s="53">
        <f t="shared" si="1791"/>
        <v>0</v>
      </c>
      <c r="W5201" s="75"/>
      <c r="X5201" s="76"/>
    </row>
    <row r="5202" spans="1:24" s="77" customFormat="1" ht="47.25" x14ac:dyDescent="0.25">
      <c r="A5202" s="72" t="s">
        <v>310</v>
      </c>
      <c r="B5202" s="33" t="s">
        <v>333</v>
      </c>
      <c r="C5202" s="78" t="s">
        <v>134</v>
      </c>
      <c r="D5202" s="43" t="s">
        <v>158</v>
      </c>
      <c r="E5202" s="74"/>
      <c r="F5202" s="74"/>
      <c r="G5202" s="74"/>
      <c r="H5202" s="74"/>
      <c r="I5202" s="54"/>
      <c r="J5202" s="50"/>
      <c r="K5202" s="54"/>
      <c r="L5202" s="55"/>
      <c r="M5202" s="75"/>
      <c r="N5202" s="75"/>
      <c r="O5202" s="74"/>
      <c r="P5202" s="74"/>
      <c r="Q5202" s="57">
        <f t="shared" si="1789"/>
        <v>0</v>
      </c>
      <c r="R5202" s="74"/>
      <c r="S5202" s="53">
        <f t="shared" si="1794"/>
        <v>0</v>
      </c>
      <c r="T5202" s="58"/>
      <c r="U5202" s="58"/>
      <c r="V5202" s="53">
        <f t="shared" si="1791"/>
        <v>0</v>
      </c>
      <c r="W5202" s="75"/>
      <c r="X5202" s="76"/>
    </row>
    <row r="5203" spans="1:24" s="77" customFormat="1" ht="15.75" x14ac:dyDescent="0.25">
      <c r="A5203" s="72" t="s">
        <v>310</v>
      </c>
      <c r="B5203" s="33" t="s">
        <v>333</v>
      </c>
      <c r="C5203" s="78" t="s">
        <v>138</v>
      </c>
      <c r="D5203" s="43" t="s">
        <v>159</v>
      </c>
      <c r="E5203" s="74"/>
      <c r="F5203" s="74"/>
      <c r="G5203" s="74"/>
      <c r="H5203" s="74"/>
      <c r="I5203" s="54"/>
      <c r="J5203" s="50"/>
      <c r="K5203" s="54"/>
      <c r="L5203" s="55"/>
      <c r="M5203" s="75"/>
      <c r="N5203" s="75"/>
      <c r="O5203" s="74"/>
      <c r="P5203" s="74"/>
      <c r="Q5203" s="57">
        <f t="shared" si="1789"/>
        <v>0</v>
      </c>
      <c r="R5203" s="74"/>
      <c r="S5203" s="53">
        <f t="shared" si="1794"/>
        <v>0</v>
      </c>
      <c r="T5203" s="58"/>
      <c r="U5203" s="58"/>
      <c r="V5203" s="53">
        <f t="shared" si="1791"/>
        <v>0</v>
      </c>
      <c r="W5203" s="75"/>
      <c r="X5203" s="76"/>
    </row>
    <row r="5204" spans="1:24" s="77" customFormat="1" ht="15.75" x14ac:dyDescent="0.25">
      <c r="A5204" s="72" t="s">
        <v>310</v>
      </c>
      <c r="B5204" s="33" t="s">
        <v>333</v>
      </c>
      <c r="C5204" s="78" t="s">
        <v>180</v>
      </c>
      <c r="D5204" s="43" t="s">
        <v>181</v>
      </c>
      <c r="E5204" s="74"/>
      <c r="F5204" s="74"/>
      <c r="G5204" s="74"/>
      <c r="H5204" s="74"/>
      <c r="I5204" s="54"/>
      <c r="J5204" s="50"/>
      <c r="K5204" s="54"/>
      <c r="L5204" s="55"/>
      <c r="M5204" s="75"/>
      <c r="N5204" s="75"/>
      <c r="O5204" s="74"/>
      <c r="P5204" s="74"/>
      <c r="Q5204" s="57">
        <f t="shared" si="1789"/>
        <v>0</v>
      </c>
      <c r="R5204" s="74"/>
      <c r="S5204" s="53">
        <f t="shared" si="1794"/>
        <v>0</v>
      </c>
      <c r="T5204" s="58"/>
      <c r="U5204" s="58"/>
      <c r="V5204" s="53">
        <f t="shared" si="1791"/>
        <v>0</v>
      </c>
      <c r="W5204" s="75"/>
      <c r="X5204" s="76"/>
    </row>
    <row r="5205" spans="1:24" s="77" customFormat="1" ht="31.5" x14ac:dyDescent="0.25">
      <c r="A5205" s="72" t="s">
        <v>310</v>
      </c>
      <c r="B5205" s="33" t="s">
        <v>333</v>
      </c>
      <c r="C5205" s="78" t="s">
        <v>137</v>
      </c>
      <c r="D5205" s="43" t="s">
        <v>160</v>
      </c>
      <c r="E5205" s="74"/>
      <c r="F5205" s="74"/>
      <c r="G5205" s="74"/>
      <c r="H5205" s="74"/>
      <c r="I5205" s="54"/>
      <c r="J5205" s="50"/>
      <c r="K5205" s="54"/>
      <c r="L5205" s="55"/>
      <c r="M5205" s="75"/>
      <c r="N5205" s="75"/>
      <c r="O5205" s="74"/>
      <c r="P5205" s="74"/>
      <c r="Q5205" s="57">
        <f t="shared" si="1789"/>
        <v>0</v>
      </c>
      <c r="R5205" s="74"/>
      <c r="S5205" s="53">
        <f t="shared" si="1794"/>
        <v>0</v>
      </c>
      <c r="T5205" s="58"/>
      <c r="U5205" s="58"/>
      <c r="V5205" s="53">
        <f t="shared" si="1791"/>
        <v>0</v>
      </c>
      <c r="W5205" s="75"/>
      <c r="X5205" s="76"/>
    </row>
    <row r="5206" spans="1:24" s="77" customFormat="1" ht="15.75" x14ac:dyDescent="0.25">
      <c r="A5206" s="72" t="s">
        <v>310</v>
      </c>
      <c r="B5206" s="33" t="s">
        <v>333</v>
      </c>
      <c r="C5206" s="78" t="s">
        <v>127</v>
      </c>
      <c r="D5206" s="43" t="s">
        <v>161</v>
      </c>
      <c r="E5206" s="74"/>
      <c r="F5206" s="74"/>
      <c r="G5206" s="74"/>
      <c r="H5206" s="74"/>
      <c r="I5206" s="54"/>
      <c r="J5206" s="50"/>
      <c r="K5206" s="54"/>
      <c r="L5206" s="55"/>
      <c r="M5206" s="75"/>
      <c r="N5206" s="75"/>
      <c r="O5206" s="74"/>
      <c r="P5206" s="74"/>
      <c r="Q5206" s="57">
        <f t="shared" si="1789"/>
        <v>0</v>
      </c>
      <c r="R5206" s="74"/>
      <c r="S5206" s="53">
        <f t="shared" si="1794"/>
        <v>0</v>
      </c>
      <c r="T5206" s="58"/>
      <c r="U5206" s="58"/>
      <c r="V5206" s="53">
        <f t="shared" si="1791"/>
        <v>0</v>
      </c>
      <c r="W5206" s="75"/>
      <c r="X5206" s="76"/>
    </row>
    <row r="5207" spans="1:24" s="77" customFormat="1" ht="31.5" x14ac:dyDescent="0.25">
      <c r="A5207" s="72" t="s">
        <v>310</v>
      </c>
      <c r="B5207" s="33" t="s">
        <v>333</v>
      </c>
      <c r="C5207" s="78" t="s">
        <v>126</v>
      </c>
      <c r="D5207" s="43" t="s">
        <v>162</v>
      </c>
      <c r="E5207" s="74"/>
      <c r="F5207" s="74"/>
      <c r="G5207" s="74"/>
      <c r="H5207" s="74"/>
      <c r="I5207" s="54"/>
      <c r="J5207" s="50"/>
      <c r="K5207" s="54"/>
      <c r="L5207" s="55"/>
      <c r="M5207" s="75"/>
      <c r="N5207" s="75"/>
      <c r="O5207" s="74"/>
      <c r="P5207" s="74"/>
      <c r="Q5207" s="57">
        <f t="shared" si="1789"/>
        <v>0</v>
      </c>
      <c r="R5207" s="74"/>
      <c r="S5207" s="53">
        <f t="shared" si="1794"/>
        <v>0</v>
      </c>
      <c r="T5207" s="58"/>
      <c r="U5207" s="58"/>
      <c r="V5207" s="53">
        <f t="shared" si="1791"/>
        <v>0</v>
      </c>
      <c r="W5207" s="75"/>
      <c r="X5207" s="76"/>
    </row>
    <row r="5208" spans="1:24" s="77" customFormat="1" ht="15.75" x14ac:dyDescent="0.25">
      <c r="A5208" s="72" t="s">
        <v>310</v>
      </c>
      <c r="B5208" s="33" t="s">
        <v>333</v>
      </c>
      <c r="C5208" s="78" t="s">
        <v>122</v>
      </c>
      <c r="D5208" s="43" t="s">
        <v>163</v>
      </c>
      <c r="E5208" s="74"/>
      <c r="F5208" s="74"/>
      <c r="G5208" s="74"/>
      <c r="H5208" s="74"/>
      <c r="I5208" s="54"/>
      <c r="J5208" s="50"/>
      <c r="K5208" s="54"/>
      <c r="L5208" s="55"/>
      <c r="M5208" s="75"/>
      <c r="N5208" s="75"/>
      <c r="O5208" s="74"/>
      <c r="P5208" s="74"/>
      <c r="Q5208" s="57">
        <f t="shared" si="1789"/>
        <v>0</v>
      </c>
      <c r="R5208" s="74"/>
      <c r="S5208" s="53">
        <f t="shared" si="1794"/>
        <v>0</v>
      </c>
      <c r="T5208" s="58"/>
      <c r="U5208" s="58"/>
      <c r="V5208" s="53">
        <f t="shared" si="1791"/>
        <v>0</v>
      </c>
      <c r="W5208" s="75"/>
      <c r="X5208" s="76"/>
    </row>
    <row r="5209" spans="1:24" s="77" customFormat="1" ht="15.75" x14ac:dyDescent="0.25">
      <c r="A5209" s="72" t="s">
        <v>310</v>
      </c>
      <c r="B5209" s="33" t="s">
        <v>333</v>
      </c>
      <c r="C5209" s="78" t="s">
        <v>123</v>
      </c>
      <c r="D5209" s="43" t="s">
        <v>164</v>
      </c>
      <c r="E5209" s="74"/>
      <c r="F5209" s="74"/>
      <c r="G5209" s="74"/>
      <c r="H5209" s="74"/>
      <c r="I5209" s="54"/>
      <c r="J5209" s="50"/>
      <c r="K5209" s="54"/>
      <c r="L5209" s="55"/>
      <c r="M5209" s="75"/>
      <c r="N5209" s="75"/>
      <c r="O5209" s="74"/>
      <c r="P5209" s="74"/>
      <c r="Q5209" s="57">
        <f t="shared" si="1789"/>
        <v>0</v>
      </c>
      <c r="R5209" s="74"/>
      <c r="S5209" s="53">
        <f t="shared" si="1794"/>
        <v>0</v>
      </c>
      <c r="T5209" s="58"/>
      <c r="U5209" s="58"/>
      <c r="V5209" s="53">
        <f t="shared" si="1791"/>
        <v>0</v>
      </c>
      <c r="W5209" s="75"/>
      <c r="X5209" s="76"/>
    </row>
    <row r="5210" spans="1:24" s="77" customFormat="1" ht="15.75" x14ac:dyDescent="0.25">
      <c r="A5210" s="72" t="s">
        <v>310</v>
      </c>
      <c r="B5210" s="33" t="s">
        <v>333</v>
      </c>
      <c r="C5210" s="78" t="s">
        <v>182</v>
      </c>
      <c r="D5210" s="43" t="s">
        <v>183</v>
      </c>
      <c r="E5210" s="74"/>
      <c r="F5210" s="74"/>
      <c r="G5210" s="74"/>
      <c r="H5210" s="74"/>
      <c r="I5210" s="54"/>
      <c r="J5210" s="50"/>
      <c r="K5210" s="54"/>
      <c r="L5210" s="55"/>
      <c r="M5210" s="75"/>
      <c r="N5210" s="75"/>
      <c r="O5210" s="74"/>
      <c r="P5210" s="74"/>
      <c r="Q5210" s="57">
        <f t="shared" si="1789"/>
        <v>0</v>
      </c>
      <c r="R5210" s="74"/>
      <c r="S5210" s="53">
        <f t="shared" si="1794"/>
        <v>0</v>
      </c>
      <c r="T5210" s="58"/>
      <c r="U5210" s="58"/>
      <c r="V5210" s="53">
        <f t="shared" si="1791"/>
        <v>0</v>
      </c>
      <c r="W5210" s="75"/>
      <c r="X5210" s="76"/>
    </row>
    <row r="5211" spans="1:24" s="77" customFormat="1" ht="15.75" x14ac:dyDescent="0.25">
      <c r="A5211" s="72" t="s">
        <v>310</v>
      </c>
      <c r="B5211" s="33" t="s">
        <v>333</v>
      </c>
      <c r="C5211" s="78" t="s">
        <v>184</v>
      </c>
      <c r="D5211" s="43" t="s">
        <v>185</v>
      </c>
      <c r="E5211" s="74"/>
      <c r="F5211" s="74"/>
      <c r="G5211" s="74"/>
      <c r="H5211" s="74"/>
      <c r="I5211" s="54"/>
      <c r="J5211" s="50"/>
      <c r="K5211" s="54"/>
      <c r="L5211" s="55"/>
      <c r="M5211" s="75"/>
      <c r="N5211" s="75"/>
      <c r="O5211" s="74"/>
      <c r="P5211" s="74"/>
      <c r="Q5211" s="57">
        <f t="shared" si="1789"/>
        <v>0</v>
      </c>
      <c r="R5211" s="74"/>
      <c r="S5211" s="53">
        <f t="shared" si="1794"/>
        <v>0</v>
      </c>
      <c r="T5211" s="58"/>
      <c r="U5211" s="58"/>
      <c r="V5211" s="53">
        <f t="shared" si="1791"/>
        <v>0</v>
      </c>
      <c r="W5211" s="75"/>
      <c r="X5211" s="76"/>
    </row>
    <row r="5212" spans="1:24" s="77" customFormat="1" ht="15.75" x14ac:dyDescent="0.25">
      <c r="A5212" s="72" t="s">
        <v>310</v>
      </c>
      <c r="B5212" s="33" t="s">
        <v>333</v>
      </c>
      <c r="C5212" s="78" t="s">
        <v>186</v>
      </c>
      <c r="D5212" s="43" t="s">
        <v>187</v>
      </c>
      <c r="E5212" s="74"/>
      <c r="F5212" s="74"/>
      <c r="G5212" s="74"/>
      <c r="H5212" s="74"/>
      <c r="I5212" s="54"/>
      <c r="J5212" s="50"/>
      <c r="K5212" s="54"/>
      <c r="L5212" s="55"/>
      <c r="M5212" s="75"/>
      <c r="N5212" s="75"/>
      <c r="O5212" s="74"/>
      <c r="P5212" s="74"/>
      <c r="Q5212" s="57">
        <f t="shared" si="1789"/>
        <v>0</v>
      </c>
      <c r="R5212" s="74"/>
      <c r="S5212" s="53">
        <f t="shared" si="1794"/>
        <v>0</v>
      </c>
      <c r="T5212" s="58"/>
      <c r="U5212" s="58"/>
      <c r="V5212" s="53">
        <f t="shared" si="1791"/>
        <v>0</v>
      </c>
      <c r="W5212" s="75"/>
      <c r="X5212" s="76"/>
    </row>
    <row r="5213" spans="1:24" s="77" customFormat="1" ht="31.5" x14ac:dyDescent="0.25">
      <c r="A5213" s="72" t="s">
        <v>310</v>
      </c>
      <c r="B5213" s="33" t="s">
        <v>333</v>
      </c>
      <c r="C5213" s="78" t="s">
        <v>188</v>
      </c>
      <c r="D5213" s="43" t="s">
        <v>189</v>
      </c>
      <c r="E5213" s="74"/>
      <c r="F5213" s="74"/>
      <c r="G5213" s="74"/>
      <c r="H5213" s="74"/>
      <c r="I5213" s="54"/>
      <c r="J5213" s="50"/>
      <c r="K5213" s="54"/>
      <c r="L5213" s="55"/>
      <c r="M5213" s="75"/>
      <c r="N5213" s="75"/>
      <c r="O5213" s="74"/>
      <c r="P5213" s="74"/>
      <c r="Q5213" s="57">
        <f t="shared" si="1789"/>
        <v>0</v>
      </c>
      <c r="R5213" s="74"/>
      <c r="S5213" s="53">
        <f t="shared" si="1794"/>
        <v>0</v>
      </c>
      <c r="T5213" s="58"/>
      <c r="U5213" s="58"/>
      <c r="V5213" s="53">
        <f t="shared" si="1791"/>
        <v>0</v>
      </c>
      <c r="W5213" s="75"/>
      <c r="X5213" s="76"/>
    </row>
    <row r="5214" spans="1:24" s="77" customFormat="1" ht="15.75" x14ac:dyDescent="0.25">
      <c r="A5214" s="72" t="s">
        <v>310</v>
      </c>
      <c r="B5214" s="33" t="s">
        <v>333</v>
      </c>
      <c r="C5214" s="78" t="s">
        <v>124</v>
      </c>
      <c r="D5214" s="43" t="s">
        <v>165</v>
      </c>
      <c r="E5214" s="74"/>
      <c r="F5214" s="74"/>
      <c r="G5214" s="74"/>
      <c r="H5214" s="74"/>
      <c r="I5214" s="54"/>
      <c r="J5214" s="50"/>
      <c r="K5214" s="54"/>
      <c r="L5214" s="55"/>
      <c r="M5214" s="75"/>
      <c r="N5214" s="75"/>
      <c r="O5214" s="74"/>
      <c r="P5214" s="74"/>
      <c r="Q5214" s="57">
        <f t="shared" si="1789"/>
        <v>0</v>
      </c>
      <c r="R5214" s="74"/>
      <c r="S5214" s="53">
        <f t="shared" si="1794"/>
        <v>0</v>
      </c>
      <c r="T5214" s="58"/>
      <c r="U5214" s="58"/>
      <c r="V5214" s="53">
        <f t="shared" si="1791"/>
        <v>0</v>
      </c>
      <c r="W5214" s="75"/>
      <c r="X5214" s="76"/>
    </row>
    <row r="5215" spans="1:24" s="77" customFormat="1" ht="15.75" x14ac:dyDescent="0.25">
      <c r="A5215" s="72" t="s">
        <v>310</v>
      </c>
      <c r="B5215" s="33" t="s">
        <v>333</v>
      </c>
      <c r="C5215" s="78" t="s">
        <v>125</v>
      </c>
      <c r="D5215" s="43" t="s">
        <v>166</v>
      </c>
      <c r="E5215" s="74"/>
      <c r="F5215" s="74"/>
      <c r="G5215" s="74"/>
      <c r="H5215" s="74"/>
      <c r="I5215" s="54"/>
      <c r="J5215" s="50"/>
      <c r="K5215" s="54"/>
      <c r="L5215" s="55"/>
      <c r="M5215" s="75"/>
      <c r="N5215" s="75"/>
      <c r="O5215" s="74"/>
      <c r="P5215" s="74"/>
      <c r="Q5215" s="57">
        <f t="shared" si="1789"/>
        <v>0</v>
      </c>
      <c r="R5215" s="74"/>
      <c r="S5215" s="53">
        <f t="shared" si="1794"/>
        <v>0</v>
      </c>
      <c r="T5215" s="58"/>
      <c r="U5215" s="58"/>
      <c r="V5215" s="53">
        <f t="shared" si="1791"/>
        <v>0</v>
      </c>
      <c r="W5215" s="75"/>
      <c r="X5215" s="76"/>
    </row>
    <row r="5216" spans="1:24" s="77" customFormat="1" ht="47.25" x14ac:dyDescent="0.25">
      <c r="A5216" s="72" t="s">
        <v>310</v>
      </c>
      <c r="B5216" s="33" t="s">
        <v>333</v>
      </c>
      <c r="C5216" s="78" t="s">
        <v>34</v>
      </c>
      <c r="D5216" s="43" t="s">
        <v>167</v>
      </c>
      <c r="E5216" s="74"/>
      <c r="F5216" s="74"/>
      <c r="G5216" s="74"/>
      <c r="H5216" s="74"/>
      <c r="I5216" s="54"/>
      <c r="J5216" s="50"/>
      <c r="K5216" s="54"/>
      <c r="L5216" s="55"/>
      <c r="M5216" s="75"/>
      <c r="N5216" s="75"/>
      <c r="O5216" s="74"/>
      <c r="P5216" s="74"/>
      <c r="Q5216" s="57">
        <f t="shared" si="1789"/>
        <v>0</v>
      </c>
      <c r="R5216" s="74"/>
      <c r="S5216" s="53">
        <f t="shared" si="1794"/>
        <v>0</v>
      </c>
      <c r="T5216" s="58"/>
      <c r="U5216" s="58"/>
      <c r="V5216" s="53">
        <f t="shared" si="1791"/>
        <v>0</v>
      </c>
      <c r="W5216" s="75"/>
      <c r="X5216" s="76"/>
    </row>
    <row r="5217" spans="1:24" s="77" customFormat="1" ht="15.75" x14ac:dyDescent="0.25">
      <c r="A5217" s="72" t="s">
        <v>310</v>
      </c>
      <c r="B5217" s="33" t="s">
        <v>333</v>
      </c>
      <c r="C5217" s="78" t="s">
        <v>35</v>
      </c>
      <c r="D5217" s="43" t="s">
        <v>168</v>
      </c>
      <c r="E5217" s="74"/>
      <c r="F5217" s="74"/>
      <c r="G5217" s="74"/>
      <c r="H5217" s="74"/>
      <c r="I5217" s="54"/>
      <c r="J5217" s="50"/>
      <c r="K5217" s="54"/>
      <c r="L5217" s="55"/>
      <c r="M5217" s="75"/>
      <c r="N5217" s="75"/>
      <c r="O5217" s="74"/>
      <c r="P5217" s="74"/>
      <c r="Q5217" s="57">
        <f t="shared" ref="Q5217:Q5237" si="1795">O5217-P5217</f>
        <v>0</v>
      </c>
      <c r="R5217" s="74"/>
      <c r="S5217" s="53">
        <f t="shared" si="1794"/>
        <v>0</v>
      </c>
      <c r="T5217" s="58"/>
      <c r="U5217" s="58"/>
      <c r="V5217" s="53">
        <f t="shared" ref="V5217:V5237" si="1796">T5217-U5217</f>
        <v>0</v>
      </c>
      <c r="W5217" s="75"/>
      <c r="X5217" s="76"/>
    </row>
    <row r="5218" spans="1:24" s="77" customFormat="1" ht="31.5" x14ac:dyDescent="0.25">
      <c r="A5218" s="72" t="s">
        <v>310</v>
      </c>
      <c r="B5218" s="33" t="s">
        <v>333</v>
      </c>
      <c r="C5218" s="78" t="s">
        <v>36</v>
      </c>
      <c r="D5218" s="43" t="s">
        <v>190</v>
      </c>
      <c r="E5218" s="74"/>
      <c r="F5218" s="74"/>
      <c r="G5218" s="74"/>
      <c r="H5218" s="74"/>
      <c r="I5218" s="54"/>
      <c r="J5218" s="50"/>
      <c r="K5218" s="54"/>
      <c r="L5218" s="55"/>
      <c r="M5218" s="75"/>
      <c r="N5218" s="75"/>
      <c r="O5218" s="74"/>
      <c r="P5218" s="74"/>
      <c r="Q5218" s="57">
        <f t="shared" si="1795"/>
        <v>0</v>
      </c>
      <c r="R5218" s="74"/>
      <c r="S5218" s="53">
        <f t="shared" si="1794"/>
        <v>0</v>
      </c>
      <c r="T5218" s="58"/>
      <c r="U5218" s="58"/>
      <c r="V5218" s="53">
        <f t="shared" si="1796"/>
        <v>0</v>
      </c>
      <c r="W5218" s="75"/>
      <c r="X5218" s="76"/>
    </row>
    <row r="5219" spans="1:24" s="77" customFormat="1" ht="31.5" x14ac:dyDescent="0.25">
      <c r="A5219" s="72" t="s">
        <v>310</v>
      </c>
      <c r="B5219" s="33" t="s">
        <v>333</v>
      </c>
      <c r="C5219" s="78" t="s">
        <v>37</v>
      </c>
      <c r="D5219" s="43" t="s">
        <v>191</v>
      </c>
      <c r="E5219" s="74"/>
      <c r="F5219" s="74"/>
      <c r="G5219" s="74"/>
      <c r="H5219" s="74"/>
      <c r="I5219" s="54"/>
      <c r="J5219" s="50"/>
      <c r="K5219" s="54"/>
      <c r="L5219" s="55"/>
      <c r="M5219" s="75"/>
      <c r="N5219" s="75"/>
      <c r="O5219" s="74"/>
      <c r="P5219" s="74"/>
      <c r="Q5219" s="57">
        <f t="shared" si="1795"/>
        <v>0</v>
      </c>
      <c r="R5219" s="74"/>
      <c r="S5219" s="53">
        <f t="shared" si="1794"/>
        <v>0</v>
      </c>
      <c r="T5219" s="58"/>
      <c r="U5219" s="58"/>
      <c r="V5219" s="53">
        <f t="shared" si="1796"/>
        <v>0</v>
      </c>
      <c r="W5219" s="75"/>
      <c r="X5219" s="76"/>
    </row>
    <row r="5220" spans="1:24" s="77" customFormat="1" ht="31.5" x14ac:dyDescent="0.25">
      <c r="A5220" s="72" t="s">
        <v>310</v>
      </c>
      <c r="B5220" s="33" t="s">
        <v>333</v>
      </c>
      <c r="C5220" s="78" t="s">
        <v>38</v>
      </c>
      <c r="D5220" s="43" t="s">
        <v>169</v>
      </c>
      <c r="E5220" s="74"/>
      <c r="F5220" s="74"/>
      <c r="G5220" s="74"/>
      <c r="H5220" s="74"/>
      <c r="I5220" s="54"/>
      <c r="J5220" s="50"/>
      <c r="K5220" s="54"/>
      <c r="L5220" s="55"/>
      <c r="M5220" s="75"/>
      <c r="N5220" s="75"/>
      <c r="O5220" s="74"/>
      <c r="P5220" s="74"/>
      <c r="Q5220" s="57">
        <f t="shared" si="1795"/>
        <v>0</v>
      </c>
      <c r="R5220" s="74"/>
      <c r="S5220" s="53">
        <f t="shared" si="1794"/>
        <v>0</v>
      </c>
      <c r="T5220" s="58"/>
      <c r="U5220" s="58"/>
      <c r="V5220" s="53">
        <f t="shared" si="1796"/>
        <v>0</v>
      </c>
      <c r="W5220" s="75"/>
      <c r="X5220" s="76"/>
    </row>
    <row r="5221" spans="1:24" s="77" customFormat="1" ht="15.75" x14ac:dyDescent="0.25">
      <c r="A5221" s="72" t="s">
        <v>310</v>
      </c>
      <c r="B5221" s="33" t="s">
        <v>333</v>
      </c>
      <c r="C5221" s="78" t="s">
        <v>39</v>
      </c>
      <c r="D5221" s="43" t="s">
        <v>170</v>
      </c>
      <c r="E5221" s="74"/>
      <c r="F5221" s="74"/>
      <c r="G5221" s="74"/>
      <c r="H5221" s="74"/>
      <c r="I5221" s="54"/>
      <c r="J5221" s="50"/>
      <c r="K5221" s="54"/>
      <c r="L5221" s="55"/>
      <c r="M5221" s="75"/>
      <c r="N5221" s="75"/>
      <c r="O5221" s="74"/>
      <c r="P5221" s="74"/>
      <c r="Q5221" s="57">
        <f t="shared" si="1795"/>
        <v>0</v>
      </c>
      <c r="R5221" s="74"/>
      <c r="S5221" s="53">
        <f t="shared" si="1794"/>
        <v>0</v>
      </c>
      <c r="T5221" s="58"/>
      <c r="U5221" s="58"/>
      <c r="V5221" s="53">
        <f t="shared" si="1796"/>
        <v>0</v>
      </c>
      <c r="W5221" s="75"/>
      <c r="X5221" s="76"/>
    </row>
    <row r="5222" spans="1:24" s="77" customFormat="1" ht="47.25" x14ac:dyDescent="0.25">
      <c r="A5222" s="72" t="s">
        <v>310</v>
      </c>
      <c r="B5222" s="33" t="s">
        <v>333</v>
      </c>
      <c r="C5222" s="78" t="s">
        <v>40</v>
      </c>
      <c r="D5222" s="43" t="s">
        <v>172</v>
      </c>
      <c r="E5222" s="74"/>
      <c r="F5222" s="74"/>
      <c r="G5222" s="74"/>
      <c r="H5222" s="74"/>
      <c r="I5222" s="54"/>
      <c r="J5222" s="50"/>
      <c r="K5222" s="54"/>
      <c r="L5222" s="55"/>
      <c r="M5222" s="75"/>
      <c r="N5222" s="75"/>
      <c r="O5222" s="74"/>
      <c r="P5222" s="74"/>
      <c r="Q5222" s="57">
        <f t="shared" si="1795"/>
        <v>0</v>
      </c>
      <c r="R5222" s="74"/>
      <c r="S5222" s="53">
        <f t="shared" si="1794"/>
        <v>0</v>
      </c>
      <c r="T5222" s="58"/>
      <c r="U5222" s="58"/>
      <c r="V5222" s="53">
        <f t="shared" si="1796"/>
        <v>0</v>
      </c>
      <c r="W5222" s="75"/>
      <c r="X5222" s="76"/>
    </row>
    <row r="5223" spans="1:24" s="77" customFormat="1" ht="15.75" x14ac:dyDescent="0.25">
      <c r="A5223" s="72" t="s">
        <v>310</v>
      </c>
      <c r="B5223" s="33" t="s">
        <v>333</v>
      </c>
      <c r="C5223" s="78" t="s">
        <v>41</v>
      </c>
      <c r="D5223" s="43" t="s">
        <v>171</v>
      </c>
      <c r="E5223" s="74"/>
      <c r="F5223" s="74"/>
      <c r="G5223" s="74"/>
      <c r="H5223" s="74"/>
      <c r="I5223" s="54"/>
      <c r="J5223" s="50"/>
      <c r="K5223" s="54"/>
      <c r="L5223" s="55"/>
      <c r="M5223" s="75"/>
      <c r="N5223" s="75"/>
      <c r="O5223" s="74"/>
      <c r="P5223" s="74"/>
      <c r="Q5223" s="57">
        <f t="shared" si="1795"/>
        <v>0</v>
      </c>
      <c r="R5223" s="74"/>
      <c r="S5223" s="53">
        <f t="shared" si="1794"/>
        <v>0</v>
      </c>
      <c r="T5223" s="58"/>
      <c r="U5223" s="58"/>
      <c r="V5223" s="53">
        <f t="shared" si="1796"/>
        <v>0</v>
      </c>
      <c r="W5223" s="75"/>
      <c r="X5223" s="76"/>
    </row>
    <row r="5224" spans="1:24" s="77" customFormat="1" ht="15.75" x14ac:dyDescent="0.25">
      <c r="A5224" s="72" t="s">
        <v>310</v>
      </c>
      <c r="B5224" s="33" t="s">
        <v>333</v>
      </c>
      <c r="C5224" s="78" t="s">
        <v>42</v>
      </c>
      <c r="D5224" s="43" t="s">
        <v>192</v>
      </c>
      <c r="E5224" s="74"/>
      <c r="F5224" s="74"/>
      <c r="G5224" s="74"/>
      <c r="H5224" s="74"/>
      <c r="I5224" s="54"/>
      <c r="J5224" s="50"/>
      <c r="K5224" s="54"/>
      <c r="L5224" s="55"/>
      <c r="M5224" s="75"/>
      <c r="N5224" s="75"/>
      <c r="O5224" s="74"/>
      <c r="P5224" s="74"/>
      <c r="Q5224" s="57">
        <f t="shared" si="1795"/>
        <v>0</v>
      </c>
      <c r="R5224" s="74"/>
      <c r="S5224" s="53">
        <f t="shared" si="1794"/>
        <v>0</v>
      </c>
      <c r="T5224" s="58"/>
      <c r="U5224" s="58"/>
      <c r="V5224" s="53">
        <f t="shared" si="1796"/>
        <v>0</v>
      </c>
      <c r="W5224" s="75"/>
      <c r="X5224" s="76"/>
    </row>
    <row r="5225" spans="1:24" s="77" customFormat="1" ht="15.75" x14ac:dyDescent="0.25">
      <c r="A5225" s="72" t="s">
        <v>310</v>
      </c>
      <c r="B5225" s="33" t="s">
        <v>333</v>
      </c>
      <c r="C5225" s="78" t="s">
        <v>43</v>
      </c>
      <c r="D5225" s="43" t="s">
        <v>193</v>
      </c>
      <c r="E5225" s="74"/>
      <c r="F5225" s="74"/>
      <c r="G5225" s="74"/>
      <c r="H5225" s="74"/>
      <c r="I5225" s="54"/>
      <c r="J5225" s="50"/>
      <c r="K5225" s="54"/>
      <c r="L5225" s="55"/>
      <c r="M5225" s="75"/>
      <c r="N5225" s="75"/>
      <c r="O5225" s="74"/>
      <c r="P5225" s="74"/>
      <c r="Q5225" s="57">
        <f t="shared" si="1795"/>
        <v>0</v>
      </c>
      <c r="R5225" s="74"/>
      <c r="S5225" s="53">
        <f t="shared" si="1794"/>
        <v>0</v>
      </c>
      <c r="T5225" s="58"/>
      <c r="U5225" s="58"/>
      <c r="V5225" s="53">
        <f t="shared" si="1796"/>
        <v>0</v>
      </c>
      <c r="W5225" s="75"/>
      <c r="X5225" s="76"/>
    </row>
    <row r="5226" spans="1:24" s="77" customFormat="1" ht="15.75" x14ac:dyDescent="0.25">
      <c r="A5226" s="72" t="s">
        <v>310</v>
      </c>
      <c r="B5226" s="33" t="s">
        <v>333</v>
      </c>
      <c r="C5226" s="78" t="s">
        <v>44</v>
      </c>
      <c r="D5226" s="43" t="s">
        <v>173</v>
      </c>
      <c r="E5226" s="53">
        <v>584</v>
      </c>
      <c r="F5226" s="53">
        <f>ROUND(E5226/12*7,2)</f>
        <v>340.67</v>
      </c>
      <c r="G5226" s="99">
        <v>1169</v>
      </c>
      <c r="H5226" s="99"/>
      <c r="I5226" s="119">
        <f>G5226-F5226</f>
        <v>828.32999999999993</v>
      </c>
      <c r="J5226" s="55">
        <f>ROUND(I5226/F5226*100,2)</f>
        <v>243.15</v>
      </c>
      <c r="K5226" s="54"/>
      <c r="L5226" s="55"/>
      <c r="M5226" s="75"/>
      <c r="N5226" s="75"/>
      <c r="O5226" s="74">
        <v>63</v>
      </c>
      <c r="P5226" s="74"/>
      <c r="Q5226" s="57">
        <f t="shared" si="1795"/>
        <v>63</v>
      </c>
      <c r="R5226" s="74">
        <v>1</v>
      </c>
      <c r="S5226" s="53">
        <f>ROUND(R5226/12*7,0)</f>
        <v>1</v>
      </c>
      <c r="T5226" s="58">
        <v>2</v>
      </c>
      <c r="U5226" s="58"/>
      <c r="V5226" s="53">
        <f t="shared" si="1796"/>
        <v>2</v>
      </c>
      <c r="W5226" s="75"/>
      <c r="X5226" s="76"/>
    </row>
    <row r="5227" spans="1:24" s="77" customFormat="1" ht="15.75" x14ac:dyDescent="0.25">
      <c r="A5227" s="72" t="s">
        <v>310</v>
      </c>
      <c r="B5227" s="33" t="s">
        <v>333</v>
      </c>
      <c r="C5227" s="78" t="s">
        <v>45</v>
      </c>
      <c r="D5227" s="43" t="s">
        <v>187</v>
      </c>
      <c r="E5227" s="74"/>
      <c r="F5227" s="74"/>
      <c r="G5227" s="74"/>
      <c r="H5227" s="74"/>
      <c r="I5227" s="54"/>
      <c r="J5227" s="50"/>
      <c r="K5227" s="54"/>
      <c r="L5227" s="55"/>
      <c r="M5227" s="75"/>
      <c r="N5227" s="75"/>
      <c r="O5227" s="74"/>
      <c r="P5227" s="74"/>
      <c r="Q5227" s="57">
        <f t="shared" si="1795"/>
        <v>0</v>
      </c>
      <c r="R5227" s="74"/>
      <c r="S5227" s="53">
        <f t="shared" ref="S5227:S5237" si="1797">ROUND(R5227/12*3,0)</f>
        <v>0</v>
      </c>
      <c r="T5227" s="58"/>
      <c r="U5227" s="58"/>
      <c r="V5227" s="53">
        <f t="shared" si="1796"/>
        <v>0</v>
      </c>
      <c r="W5227" s="75"/>
      <c r="X5227" s="76"/>
    </row>
    <row r="5228" spans="1:24" s="77" customFormat="1" ht="15.75" x14ac:dyDescent="0.25">
      <c r="A5228" s="72" t="s">
        <v>310</v>
      </c>
      <c r="B5228" s="33" t="s">
        <v>333</v>
      </c>
      <c r="C5228" s="78" t="s">
        <v>46</v>
      </c>
      <c r="D5228" s="43" t="s">
        <v>194</v>
      </c>
      <c r="E5228" s="74"/>
      <c r="F5228" s="74"/>
      <c r="G5228" s="74"/>
      <c r="H5228" s="74"/>
      <c r="I5228" s="54"/>
      <c r="J5228" s="50"/>
      <c r="K5228" s="54"/>
      <c r="L5228" s="55"/>
      <c r="M5228" s="75"/>
      <c r="N5228" s="75"/>
      <c r="O5228" s="74"/>
      <c r="P5228" s="74"/>
      <c r="Q5228" s="57">
        <f t="shared" si="1795"/>
        <v>0</v>
      </c>
      <c r="R5228" s="74"/>
      <c r="S5228" s="53">
        <f t="shared" si="1797"/>
        <v>0</v>
      </c>
      <c r="T5228" s="58"/>
      <c r="U5228" s="58"/>
      <c r="V5228" s="53">
        <f t="shared" si="1796"/>
        <v>0</v>
      </c>
      <c r="W5228" s="75"/>
      <c r="X5228" s="76"/>
    </row>
    <row r="5229" spans="1:24" s="77" customFormat="1" ht="15.75" x14ac:dyDescent="0.25">
      <c r="A5229" s="72" t="s">
        <v>310</v>
      </c>
      <c r="B5229" s="33" t="s">
        <v>333</v>
      </c>
      <c r="C5229" s="78" t="s">
        <v>47</v>
      </c>
      <c r="D5229" s="43" t="s">
        <v>121</v>
      </c>
      <c r="E5229" s="74"/>
      <c r="F5229" s="74"/>
      <c r="G5229" s="74"/>
      <c r="H5229" s="74"/>
      <c r="I5229" s="54"/>
      <c r="J5229" s="50"/>
      <c r="K5229" s="54"/>
      <c r="L5229" s="55"/>
      <c r="M5229" s="75"/>
      <c r="N5229" s="75"/>
      <c r="O5229" s="74"/>
      <c r="P5229" s="74"/>
      <c r="Q5229" s="57">
        <f t="shared" si="1795"/>
        <v>0</v>
      </c>
      <c r="R5229" s="74"/>
      <c r="S5229" s="53">
        <f t="shared" si="1797"/>
        <v>0</v>
      </c>
      <c r="T5229" s="58"/>
      <c r="U5229" s="58"/>
      <c r="V5229" s="53">
        <f t="shared" si="1796"/>
        <v>0</v>
      </c>
      <c r="W5229" s="75"/>
      <c r="X5229" s="76"/>
    </row>
    <row r="5230" spans="1:24" s="77" customFormat="1" ht="15.75" x14ac:dyDescent="0.25">
      <c r="A5230" s="72" t="s">
        <v>310</v>
      </c>
      <c r="B5230" s="33" t="s">
        <v>333</v>
      </c>
      <c r="C5230" s="78" t="s">
        <v>48</v>
      </c>
      <c r="D5230" s="43" t="s">
        <v>195</v>
      </c>
      <c r="E5230" s="74"/>
      <c r="F5230" s="74"/>
      <c r="G5230" s="74"/>
      <c r="H5230" s="74"/>
      <c r="I5230" s="54"/>
      <c r="J5230" s="50"/>
      <c r="K5230" s="54"/>
      <c r="L5230" s="55"/>
      <c r="M5230" s="75"/>
      <c r="N5230" s="75"/>
      <c r="O5230" s="74"/>
      <c r="P5230" s="74"/>
      <c r="Q5230" s="57">
        <f t="shared" si="1795"/>
        <v>0</v>
      </c>
      <c r="R5230" s="74"/>
      <c r="S5230" s="53">
        <f t="shared" si="1797"/>
        <v>0</v>
      </c>
      <c r="T5230" s="58"/>
      <c r="U5230" s="58"/>
      <c r="V5230" s="53">
        <f t="shared" si="1796"/>
        <v>0</v>
      </c>
      <c r="W5230" s="75"/>
      <c r="X5230" s="76"/>
    </row>
    <row r="5231" spans="1:24" s="77" customFormat="1" ht="31.5" x14ac:dyDescent="0.25">
      <c r="A5231" s="72" t="s">
        <v>310</v>
      </c>
      <c r="B5231" s="33" t="s">
        <v>333</v>
      </c>
      <c r="C5231" s="78" t="s">
        <v>128</v>
      </c>
      <c r="D5231" s="43" t="s">
        <v>118</v>
      </c>
      <c r="E5231" s="74"/>
      <c r="F5231" s="74"/>
      <c r="G5231" s="74"/>
      <c r="H5231" s="74"/>
      <c r="I5231" s="54"/>
      <c r="J5231" s="50"/>
      <c r="K5231" s="54"/>
      <c r="L5231" s="55"/>
      <c r="M5231" s="75"/>
      <c r="N5231" s="75"/>
      <c r="O5231" s="74"/>
      <c r="P5231" s="74"/>
      <c r="Q5231" s="57">
        <f t="shared" si="1795"/>
        <v>0</v>
      </c>
      <c r="R5231" s="74"/>
      <c r="S5231" s="53">
        <f t="shared" si="1797"/>
        <v>0</v>
      </c>
      <c r="T5231" s="58"/>
      <c r="U5231" s="58"/>
      <c r="V5231" s="53">
        <f t="shared" si="1796"/>
        <v>0</v>
      </c>
      <c r="W5231" s="75"/>
      <c r="X5231" s="76"/>
    </row>
    <row r="5232" spans="1:24" s="77" customFormat="1" ht="15.75" x14ac:dyDescent="0.25">
      <c r="A5232" s="72" t="s">
        <v>310</v>
      </c>
      <c r="B5232" s="33" t="s">
        <v>333</v>
      </c>
      <c r="C5232" s="78" t="s">
        <v>47</v>
      </c>
      <c r="D5232" s="43" t="s">
        <v>121</v>
      </c>
      <c r="E5232" s="74"/>
      <c r="F5232" s="74"/>
      <c r="G5232" s="74"/>
      <c r="H5232" s="74"/>
      <c r="I5232" s="54"/>
      <c r="J5232" s="50"/>
      <c r="K5232" s="54"/>
      <c r="L5232" s="55"/>
      <c r="M5232" s="75"/>
      <c r="N5232" s="75"/>
      <c r="O5232" s="74"/>
      <c r="P5232" s="74"/>
      <c r="Q5232" s="57">
        <f t="shared" si="1795"/>
        <v>0</v>
      </c>
      <c r="R5232" s="74"/>
      <c r="S5232" s="53">
        <f t="shared" si="1797"/>
        <v>0</v>
      </c>
      <c r="T5232" s="58"/>
      <c r="U5232" s="58"/>
      <c r="V5232" s="53">
        <f t="shared" si="1796"/>
        <v>0</v>
      </c>
      <c r="W5232" s="75"/>
      <c r="X5232" s="76"/>
    </row>
    <row r="5233" spans="1:27" s="77" customFormat="1" ht="31.5" x14ac:dyDescent="0.25">
      <c r="A5233" s="72" t="s">
        <v>310</v>
      </c>
      <c r="B5233" s="33" t="s">
        <v>333</v>
      </c>
      <c r="C5233" s="78" t="s">
        <v>49</v>
      </c>
      <c r="D5233" s="43" t="s">
        <v>196</v>
      </c>
      <c r="E5233" s="74"/>
      <c r="F5233" s="74"/>
      <c r="G5233" s="74"/>
      <c r="H5233" s="74"/>
      <c r="I5233" s="54"/>
      <c r="J5233" s="50"/>
      <c r="K5233" s="54"/>
      <c r="L5233" s="55"/>
      <c r="M5233" s="75"/>
      <c r="N5233" s="75"/>
      <c r="O5233" s="74"/>
      <c r="P5233" s="74"/>
      <c r="Q5233" s="57">
        <f t="shared" si="1795"/>
        <v>0</v>
      </c>
      <c r="R5233" s="74"/>
      <c r="S5233" s="53">
        <f t="shared" si="1797"/>
        <v>0</v>
      </c>
      <c r="T5233" s="58"/>
      <c r="U5233" s="58"/>
      <c r="V5233" s="53">
        <f t="shared" si="1796"/>
        <v>0</v>
      </c>
      <c r="W5233" s="75"/>
      <c r="X5233" s="76"/>
    </row>
    <row r="5234" spans="1:27" s="77" customFormat="1" ht="31.5" x14ac:dyDescent="0.25">
      <c r="A5234" s="72" t="s">
        <v>310</v>
      </c>
      <c r="B5234" s="33" t="s">
        <v>333</v>
      </c>
      <c r="C5234" s="78" t="s">
        <v>197</v>
      </c>
      <c r="D5234" s="43" t="s">
        <v>198</v>
      </c>
      <c r="E5234" s="74"/>
      <c r="F5234" s="74"/>
      <c r="G5234" s="74"/>
      <c r="H5234" s="74"/>
      <c r="I5234" s="54"/>
      <c r="J5234" s="50"/>
      <c r="K5234" s="54"/>
      <c r="L5234" s="55"/>
      <c r="M5234" s="75"/>
      <c r="N5234" s="75"/>
      <c r="O5234" s="74"/>
      <c r="P5234" s="74"/>
      <c r="Q5234" s="57">
        <f t="shared" si="1795"/>
        <v>0</v>
      </c>
      <c r="R5234" s="74"/>
      <c r="S5234" s="53">
        <f t="shared" si="1797"/>
        <v>0</v>
      </c>
      <c r="T5234" s="58"/>
      <c r="U5234" s="58"/>
      <c r="V5234" s="53">
        <f t="shared" si="1796"/>
        <v>0</v>
      </c>
      <c r="W5234" s="75"/>
      <c r="X5234" s="76"/>
    </row>
    <row r="5235" spans="1:27" s="77" customFormat="1" ht="47.25" x14ac:dyDescent="0.25">
      <c r="A5235" s="72" t="s">
        <v>310</v>
      </c>
      <c r="B5235" s="33" t="s">
        <v>333</v>
      </c>
      <c r="C5235" s="78" t="s">
        <v>199</v>
      </c>
      <c r="D5235" s="43" t="s">
        <v>200</v>
      </c>
      <c r="E5235" s="74"/>
      <c r="F5235" s="74"/>
      <c r="G5235" s="74"/>
      <c r="H5235" s="74"/>
      <c r="I5235" s="54"/>
      <c r="J5235" s="50"/>
      <c r="K5235" s="54"/>
      <c r="L5235" s="55"/>
      <c r="M5235" s="75"/>
      <c r="N5235" s="75"/>
      <c r="O5235" s="74"/>
      <c r="P5235" s="74"/>
      <c r="Q5235" s="57">
        <f t="shared" si="1795"/>
        <v>0</v>
      </c>
      <c r="R5235" s="74"/>
      <c r="S5235" s="53">
        <f t="shared" si="1797"/>
        <v>0</v>
      </c>
      <c r="T5235" s="58"/>
      <c r="U5235" s="58"/>
      <c r="V5235" s="53">
        <f t="shared" si="1796"/>
        <v>0</v>
      </c>
      <c r="W5235" s="75"/>
      <c r="X5235" s="76"/>
      <c r="Y5235" s="177"/>
      <c r="Z5235" s="177"/>
    </row>
    <row r="5236" spans="1:27" s="77" customFormat="1" ht="31.5" x14ac:dyDescent="0.25">
      <c r="A5236" s="72" t="s">
        <v>310</v>
      </c>
      <c r="B5236" s="33" t="s">
        <v>333</v>
      </c>
      <c r="C5236" s="78" t="s">
        <v>201</v>
      </c>
      <c r="D5236" s="43" t="s">
        <v>202</v>
      </c>
      <c r="E5236" s="74"/>
      <c r="F5236" s="74"/>
      <c r="G5236" s="74"/>
      <c r="H5236" s="74"/>
      <c r="I5236" s="119"/>
      <c r="J5236" s="55"/>
      <c r="K5236" s="119"/>
      <c r="L5236" s="55"/>
      <c r="M5236" s="75"/>
      <c r="N5236" s="75"/>
      <c r="O5236" s="74"/>
      <c r="P5236" s="74"/>
      <c r="Q5236" s="59">
        <f t="shared" si="1795"/>
        <v>0</v>
      </c>
      <c r="R5236" s="74"/>
      <c r="S5236" s="53">
        <f t="shared" si="1797"/>
        <v>0</v>
      </c>
      <c r="T5236" s="53"/>
      <c r="U5236" s="53"/>
      <c r="V5236" s="53">
        <f t="shared" si="1796"/>
        <v>0</v>
      </c>
      <c r="W5236" s="75"/>
      <c r="X5236" s="76"/>
    </row>
    <row r="5237" spans="1:27" s="77" customFormat="1" ht="47.25" x14ac:dyDescent="0.25">
      <c r="A5237" s="72" t="s">
        <v>310</v>
      </c>
      <c r="B5237" s="33" t="s">
        <v>333</v>
      </c>
      <c r="C5237" s="78" t="s">
        <v>203</v>
      </c>
      <c r="D5237" s="43" t="s">
        <v>204</v>
      </c>
      <c r="E5237" s="74"/>
      <c r="F5237" s="74"/>
      <c r="G5237" s="74"/>
      <c r="H5237" s="74"/>
      <c r="I5237" s="54"/>
      <c r="J5237" s="50"/>
      <c r="K5237" s="54"/>
      <c r="L5237" s="55"/>
      <c r="M5237" s="75"/>
      <c r="N5237" s="75"/>
      <c r="O5237" s="74"/>
      <c r="P5237" s="74"/>
      <c r="Q5237" s="57">
        <f t="shared" si="1795"/>
        <v>0</v>
      </c>
      <c r="R5237" s="74"/>
      <c r="S5237" s="53">
        <f t="shared" si="1797"/>
        <v>0</v>
      </c>
      <c r="T5237" s="58"/>
      <c r="U5237" s="58"/>
      <c r="V5237" s="53">
        <f t="shared" si="1796"/>
        <v>0</v>
      </c>
      <c r="W5237" s="75"/>
      <c r="X5237" s="76"/>
    </row>
    <row r="5238" spans="1:27" s="77" customFormat="1" ht="31.5" x14ac:dyDescent="0.25">
      <c r="A5238" s="72" t="s">
        <v>310</v>
      </c>
      <c r="B5238" s="22" t="s">
        <v>334</v>
      </c>
      <c r="C5238" s="73" t="s">
        <v>102</v>
      </c>
      <c r="D5238" s="32" t="s">
        <v>50</v>
      </c>
      <c r="E5238" s="64">
        <f>SUM(E5239:E5285)</f>
        <v>10000</v>
      </c>
      <c r="F5238" s="64">
        <f>SUM(F5239:F5285)</f>
        <v>10000</v>
      </c>
      <c r="G5238" s="64">
        <f>SUM(G5239:G5285)</f>
        <v>10000</v>
      </c>
      <c r="H5238" s="64">
        <f>SUM(H5239:H5285)</f>
        <v>10000</v>
      </c>
      <c r="I5238" s="64">
        <f>SUM(I5239:I5285)</f>
        <v>0</v>
      </c>
      <c r="J5238" s="50">
        <f>ROUND(I5238/F5238*100,2)</f>
        <v>0</v>
      </c>
      <c r="K5238" s="64">
        <f>SUM(K5239:K5285)</f>
        <v>0</v>
      </c>
      <c r="L5238" s="64">
        <f>SUM(L5239:L5284)</f>
        <v>0</v>
      </c>
      <c r="M5238" s="64"/>
      <c r="N5238" s="64"/>
      <c r="O5238" s="64">
        <f t="shared" ref="O5238:V5238" si="1798">SUM(O5239:O5282)</f>
        <v>0</v>
      </c>
      <c r="P5238" s="64">
        <f t="shared" si="1798"/>
        <v>0</v>
      </c>
      <c r="Q5238" s="126">
        <f t="shared" si="1798"/>
        <v>0</v>
      </c>
      <c r="R5238" s="64">
        <f t="shared" si="1798"/>
        <v>0</v>
      </c>
      <c r="S5238" s="64">
        <f t="shared" si="1798"/>
        <v>0</v>
      </c>
      <c r="T5238" s="136">
        <f t="shared" si="1798"/>
        <v>0</v>
      </c>
      <c r="U5238" s="136">
        <f t="shared" si="1798"/>
        <v>0</v>
      </c>
      <c r="V5238" s="64">
        <f t="shared" si="1798"/>
        <v>0</v>
      </c>
      <c r="W5238" s="64"/>
      <c r="X5238" s="76"/>
    </row>
    <row r="5239" spans="1:27" s="77" customFormat="1" ht="63" x14ac:dyDescent="0.25">
      <c r="A5239" s="72" t="s">
        <v>310</v>
      </c>
      <c r="B5239" s="44" t="s">
        <v>334</v>
      </c>
      <c r="C5239" s="73" t="s">
        <v>102</v>
      </c>
      <c r="D5239" s="43" t="s">
        <v>205</v>
      </c>
      <c r="E5239" s="74"/>
      <c r="F5239" s="74"/>
      <c r="G5239" s="74"/>
      <c r="H5239" s="74"/>
      <c r="I5239" s="54"/>
      <c r="J5239" s="50"/>
      <c r="K5239" s="54"/>
      <c r="L5239" s="55"/>
      <c r="M5239" s="75"/>
      <c r="N5239" s="75"/>
      <c r="O5239" s="74"/>
      <c r="P5239" s="74"/>
      <c r="Q5239" s="57">
        <f>O5239-P5239</f>
        <v>0</v>
      </c>
      <c r="R5239" s="74"/>
      <c r="S5239" s="53">
        <f>ROUND(R5239/12*3,0)</f>
        <v>0</v>
      </c>
      <c r="T5239" s="58"/>
      <c r="U5239" s="58"/>
      <c r="V5239" s="53">
        <f>T5239-U5239</f>
        <v>0</v>
      </c>
      <c r="W5239" s="75"/>
      <c r="X5239" s="76"/>
    </row>
    <row r="5240" spans="1:27" s="77" customFormat="1" ht="15.75" x14ac:dyDescent="0.25">
      <c r="A5240" s="72" t="s">
        <v>310</v>
      </c>
      <c r="B5240" s="44" t="s">
        <v>334</v>
      </c>
      <c r="C5240" s="23" t="s">
        <v>366</v>
      </c>
      <c r="D5240" s="43" t="s">
        <v>369</v>
      </c>
      <c r="E5240" s="74"/>
      <c r="F5240" s="74"/>
      <c r="G5240" s="74"/>
      <c r="H5240" s="74"/>
      <c r="I5240" s="54"/>
      <c r="J5240" s="50"/>
      <c r="K5240" s="54"/>
      <c r="L5240" s="55"/>
      <c r="M5240" s="75"/>
      <c r="N5240" s="75"/>
      <c r="O5240" s="74"/>
      <c r="P5240" s="74"/>
      <c r="Q5240" s="57"/>
      <c r="R5240" s="74"/>
      <c r="S5240" s="53"/>
      <c r="T5240" s="58"/>
      <c r="U5240" s="58"/>
      <c r="V5240" s="53"/>
      <c r="W5240" s="75"/>
      <c r="X5240" s="76"/>
    </row>
    <row r="5241" spans="1:27" s="77" customFormat="1" ht="15.75" x14ac:dyDescent="0.25">
      <c r="A5241" s="72" t="s">
        <v>310</v>
      </c>
      <c r="B5241" s="44" t="s">
        <v>334</v>
      </c>
      <c r="C5241" s="23" t="s">
        <v>367</v>
      </c>
      <c r="D5241" s="43" t="s">
        <v>370</v>
      </c>
      <c r="E5241" s="74"/>
      <c r="F5241" s="74"/>
      <c r="G5241" s="74"/>
      <c r="H5241" s="74"/>
      <c r="I5241" s="54"/>
      <c r="J5241" s="50"/>
      <c r="K5241" s="54"/>
      <c r="L5241" s="55"/>
      <c r="M5241" s="75"/>
      <c r="N5241" s="75"/>
      <c r="O5241" s="74"/>
      <c r="P5241" s="74"/>
      <c r="Q5241" s="57"/>
      <c r="R5241" s="74"/>
      <c r="S5241" s="53"/>
      <c r="T5241" s="58"/>
      <c r="U5241" s="58"/>
      <c r="V5241" s="53"/>
      <c r="W5241" s="75"/>
      <c r="X5241" s="76"/>
    </row>
    <row r="5242" spans="1:27" s="77" customFormat="1" ht="31.5" x14ac:dyDescent="0.25">
      <c r="A5242" s="72" t="s">
        <v>310</v>
      </c>
      <c r="B5242" s="44" t="s">
        <v>334</v>
      </c>
      <c r="C5242" s="23" t="s">
        <v>368</v>
      </c>
      <c r="D5242" s="43" t="s">
        <v>371</v>
      </c>
      <c r="E5242" s="74"/>
      <c r="F5242" s="74"/>
      <c r="G5242" s="74"/>
      <c r="H5242" s="74"/>
      <c r="I5242" s="54"/>
      <c r="J5242" s="50"/>
      <c r="K5242" s="54"/>
      <c r="L5242" s="55"/>
      <c r="M5242" s="75"/>
      <c r="N5242" s="75"/>
      <c r="O5242" s="74"/>
      <c r="P5242" s="74"/>
      <c r="Q5242" s="57"/>
      <c r="R5242" s="74"/>
      <c r="S5242" s="53"/>
      <c r="T5242" s="58"/>
      <c r="U5242" s="58"/>
      <c r="V5242" s="53"/>
      <c r="W5242" s="75"/>
      <c r="X5242" s="76"/>
    </row>
    <row r="5243" spans="1:27" s="77" customFormat="1" ht="31.5" x14ac:dyDescent="0.25">
      <c r="A5243" s="72" t="s">
        <v>310</v>
      </c>
      <c r="B5243" s="44" t="s">
        <v>334</v>
      </c>
      <c r="C5243" s="79" t="s">
        <v>206</v>
      </c>
      <c r="D5243" s="43" t="s">
        <v>207</v>
      </c>
      <c r="E5243" s="74"/>
      <c r="F5243" s="74"/>
      <c r="G5243" s="74"/>
      <c r="H5243" s="74"/>
      <c r="I5243" s="54"/>
      <c r="J5243" s="50"/>
      <c r="K5243" s="54"/>
      <c r="L5243" s="55"/>
      <c r="M5243" s="75"/>
      <c r="N5243" s="75"/>
      <c r="O5243" s="74"/>
      <c r="P5243" s="74"/>
      <c r="Q5243" s="57">
        <f t="shared" ref="Q5243:Q5280" si="1799">O5243-P5243</f>
        <v>0</v>
      </c>
      <c r="R5243" s="74"/>
      <c r="S5243" s="53">
        <f t="shared" ref="S5243:S5280" si="1800">ROUND(R5243/12*3,0)</f>
        <v>0</v>
      </c>
      <c r="T5243" s="58"/>
      <c r="U5243" s="58"/>
      <c r="V5243" s="53">
        <f t="shared" ref="V5243:V5280" si="1801">T5243-U5243</f>
        <v>0</v>
      </c>
      <c r="W5243" s="75"/>
      <c r="X5243" s="76"/>
    </row>
    <row r="5244" spans="1:27" s="77" customFormat="1" ht="31.5" x14ac:dyDescent="0.25">
      <c r="A5244" s="72" t="s">
        <v>310</v>
      </c>
      <c r="B5244" s="44" t="s">
        <v>334</v>
      </c>
      <c r="C5244" s="79" t="s">
        <v>208</v>
      </c>
      <c r="D5244" s="43" t="s">
        <v>209</v>
      </c>
      <c r="E5244" s="53"/>
      <c r="F5244" s="53"/>
      <c r="G5244" s="53"/>
      <c r="H5244" s="53"/>
      <c r="I5244" s="54"/>
      <c r="J5244" s="50"/>
      <c r="K5244" s="54"/>
      <c r="L5244" s="55"/>
      <c r="M5244" s="75"/>
      <c r="N5244" s="75"/>
      <c r="O5244" s="74"/>
      <c r="P5244" s="74"/>
      <c r="Q5244" s="57">
        <f t="shared" si="1799"/>
        <v>0</v>
      </c>
      <c r="R5244" s="74"/>
      <c r="S5244" s="53">
        <f t="shared" si="1800"/>
        <v>0</v>
      </c>
      <c r="T5244" s="58"/>
      <c r="U5244" s="58"/>
      <c r="V5244" s="53">
        <f t="shared" si="1801"/>
        <v>0</v>
      </c>
      <c r="W5244" s="75"/>
      <c r="X5244" s="76"/>
    </row>
    <row r="5245" spans="1:27" s="77" customFormat="1" ht="15.75" x14ac:dyDescent="0.25">
      <c r="A5245" s="72" t="s">
        <v>310</v>
      </c>
      <c r="B5245" s="44" t="s">
        <v>334</v>
      </c>
      <c r="C5245" s="79" t="s">
        <v>210</v>
      </c>
      <c r="D5245" s="43" t="s">
        <v>223</v>
      </c>
      <c r="E5245" s="74"/>
      <c r="F5245" s="74"/>
      <c r="G5245" s="74"/>
      <c r="H5245" s="74"/>
      <c r="I5245" s="54"/>
      <c r="J5245" s="50"/>
      <c r="K5245" s="54"/>
      <c r="L5245" s="55"/>
      <c r="M5245" s="75"/>
      <c r="N5245" s="75"/>
      <c r="O5245" s="74"/>
      <c r="P5245" s="74"/>
      <c r="Q5245" s="57">
        <f t="shared" si="1799"/>
        <v>0</v>
      </c>
      <c r="R5245" s="74"/>
      <c r="S5245" s="53">
        <f t="shared" si="1800"/>
        <v>0</v>
      </c>
      <c r="T5245" s="58"/>
      <c r="U5245" s="58"/>
      <c r="V5245" s="53">
        <f t="shared" si="1801"/>
        <v>0</v>
      </c>
      <c r="W5245" s="75"/>
      <c r="X5245" s="76"/>
    </row>
    <row r="5246" spans="1:27" s="77" customFormat="1" ht="31.5" x14ac:dyDescent="0.25">
      <c r="A5246" s="72" t="s">
        <v>310</v>
      </c>
      <c r="B5246" s="44" t="s">
        <v>334</v>
      </c>
      <c r="C5246" s="79" t="s">
        <v>211</v>
      </c>
      <c r="D5246" s="43" t="s">
        <v>212</v>
      </c>
      <c r="E5246" s="53"/>
      <c r="F5246" s="53">
        <f>E5246/12*1</f>
        <v>0</v>
      </c>
      <c r="G5246" s="53"/>
      <c r="H5246" s="53"/>
      <c r="I5246" s="54"/>
      <c r="J5246" s="50"/>
      <c r="K5246" s="54"/>
      <c r="L5246" s="55"/>
      <c r="M5246" s="75"/>
      <c r="N5246" s="75"/>
      <c r="O5246" s="74"/>
      <c r="P5246" s="74"/>
      <c r="Q5246" s="57">
        <f t="shared" si="1799"/>
        <v>0</v>
      </c>
      <c r="R5246" s="74"/>
      <c r="S5246" s="53">
        <f t="shared" si="1800"/>
        <v>0</v>
      </c>
      <c r="T5246" s="58"/>
      <c r="U5246" s="58"/>
      <c r="V5246" s="53">
        <f t="shared" si="1801"/>
        <v>0</v>
      </c>
      <c r="W5246" s="75"/>
      <c r="X5246" s="76"/>
    </row>
    <row r="5247" spans="1:27" s="77" customFormat="1" ht="15.75" x14ac:dyDescent="0.25">
      <c r="A5247" s="72" t="s">
        <v>310</v>
      </c>
      <c r="B5247" s="44" t="s">
        <v>334</v>
      </c>
      <c r="C5247" s="79" t="s">
        <v>213</v>
      </c>
      <c r="D5247" s="43" t="s">
        <v>214</v>
      </c>
      <c r="E5247" s="74"/>
      <c r="F5247" s="74"/>
      <c r="G5247" s="74"/>
      <c r="H5247" s="74"/>
      <c r="I5247" s="54"/>
      <c r="J5247" s="50"/>
      <c r="K5247" s="54"/>
      <c r="L5247" s="55"/>
      <c r="M5247" s="75"/>
      <c r="N5247" s="75"/>
      <c r="O5247" s="74"/>
      <c r="P5247" s="74"/>
      <c r="Q5247" s="57">
        <f t="shared" si="1799"/>
        <v>0</v>
      </c>
      <c r="R5247" s="74"/>
      <c r="S5247" s="53">
        <f t="shared" si="1800"/>
        <v>0</v>
      </c>
      <c r="T5247" s="58"/>
      <c r="U5247" s="58"/>
      <c r="V5247" s="53">
        <f t="shared" si="1801"/>
        <v>0</v>
      </c>
      <c r="W5247" s="75"/>
      <c r="X5247" s="76"/>
    </row>
    <row r="5248" spans="1:27" s="77" customFormat="1" ht="31.5" x14ac:dyDescent="0.25">
      <c r="A5248" s="72" t="s">
        <v>310</v>
      </c>
      <c r="B5248" s="44" t="s">
        <v>334</v>
      </c>
      <c r="C5248" s="79" t="s">
        <v>215</v>
      </c>
      <c r="D5248" s="43" t="s">
        <v>216</v>
      </c>
      <c r="E5248" s="53"/>
      <c r="F5248" s="53">
        <f t="shared" ref="F5248:F5258" si="1802">E5248/12*1</f>
        <v>0</v>
      </c>
      <c r="G5248" s="53"/>
      <c r="H5248" s="53"/>
      <c r="I5248" s="54"/>
      <c r="J5248" s="50"/>
      <c r="K5248" s="54"/>
      <c r="L5248" s="55"/>
      <c r="M5248" s="75"/>
      <c r="N5248" s="75"/>
      <c r="O5248" s="74"/>
      <c r="P5248" s="74"/>
      <c r="Q5248" s="57">
        <f t="shared" si="1799"/>
        <v>0</v>
      </c>
      <c r="R5248" s="74"/>
      <c r="S5248" s="53">
        <f t="shared" si="1800"/>
        <v>0</v>
      </c>
      <c r="T5248" s="58"/>
      <c r="U5248" s="58"/>
      <c r="V5248" s="53">
        <f t="shared" si="1801"/>
        <v>0</v>
      </c>
      <c r="W5248" s="75"/>
      <c r="X5248" s="76"/>
      <c r="Y5248" s="177"/>
      <c r="Z5248" s="177"/>
      <c r="AA5248" s="177"/>
    </row>
    <row r="5249" spans="1:24" s="77" customFormat="1" ht="31.5" x14ac:dyDescent="0.25">
      <c r="A5249" s="72" t="s">
        <v>310</v>
      </c>
      <c r="B5249" s="44" t="s">
        <v>334</v>
      </c>
      <c r="C5249" s="79" t="s">
        <v>217</v>
      </c>
      <c r="D5249" s="43" t="s">
        <v>218</v>
      </c>
      <c r="E5249" s="53"/>
      <c r="F5249" s="53">
        <f t="shared" si="1802"/>
        <v>0</v>
      </c>
      <c r="G5249" s="53"/>
      <c r="H5249" s="53"/>
      <c r="I5249" s="54"/>
      <c r="J5249" s="50"/>
      <c r="K5249" s="54"/>
      <c r="L5249" s="55"/>
      <c r="M5249" s="75"/>
      <c r="N5249" s="75"/>
      <c r="O5249" s="74"/>
      <c r="P5249" s="74"/>
      <c r="Q5249" s="57">
        <f t="shared" si="1799"/>
        <v>0</v>
      </c>
      <c r="R5249" s="74"/>
      <c r="S5249" s="53">
        <f t="shared" si="1800"/>
        <v>0</v>
      </c>
      <c r="T5249" s="58"/>
      <c r="U5249" s="58"/>
      <c r="V5249" s="53">
        <f t="shared" si="1801"/>
        <v>0</v>
      </c>
      <c r="W5249" s="75"/>
      <c r="X5249" s="76"/>
    </row>
    <row r="5250" spans="1:24" s="77" customFormat="1" ht="31.5" x14ac:dyDescent="0.25">
      <c r="A5250" s="72" t="s">
        <v>310</v>
      </c>
      <c r="B5250" s="44" t="s">
        <v>334</v>
      </c>
      <c r="C5250" s="79" t="s">
        <v>219</v>
      </c>
      <c r="D5250" s="43" t="s">
        <v>220</v>
      </c>
      <c r="E5250" s="53"/>
      <c r="F5250" s="53">
        <f t="shared" si="1802"/>
        <v>0</v>
      </c>
      <c r="G5250" s="53"/>
      <c r="H5250" s="53"/>
      <c r="I5250" s="54"/>
      <c r="J5250" s="50"/>
      <c r="K5250" s="54"/>
      <c r="L5250" s="55"/>
      <c r="M5250" s="75"/>
      <c r="N5250" s="75"/>
      <c r="O5250" s="74"/>
      <c r="P5250" s="74"/>
      <c r="Q5250" s="57">
        <f t="shared" si="1799"/>
        <v>0</v>
      </c>
      <c r="R5250" s="74"/>
      <c r="S5250" s="53">
        <f t="shared" si="1800"/>
        <v>0</v>
      </c>
      <c r="T5250" s="58"/>
      <c r="U5250" s="58"/>
      <c r="V5250" s="53">
        <f t="shared" si="1801"/>
        <v>0</v>
      </c>
      <c r="W5250" s="75"/>
      <c r="X5250" s="76"/>
    </row>
    <row r="5251" spans="1:24" s="77" customFormat="1" ht="31.5" x14ac:dyDescent="0.25">
      <c r="A5251" s="72" t="s">
        <v>310</v>
      </c>
      <c r="B5251" s="44" t="s">
        <v>334</v>
      </c>
      <c r="C5251" s="79" t="s">
        <v>221</v>
      </c>
      <c r="D5251" s="43" t="s">
        <v>224</v>
      </c>
      <c r="E5251" s="53"/>
      <c r="F5251" s="53">
        <f t="shared" si="1802"/>
        <v>0</v>
      </c>
      <c r="G5251" s="53"/>
      <c r="H5251" s="53"/>
      <c r="I5251" s="54"/>
      <c r="J5251" s="50"/>
      <c r="K5251" s="54"/>
      <c r="L5251" s="55"/>
      <c r="M5251" s="75"/>
      <c r="N5251" s="75"/>
      <c r="O5251" s="74"/>
      <c r="P5251" s="74"/>
      <c r="Q5251" s="57">
        <f t="shared" si="1799"/>
        <v>0</v>
      </c>
      <c r="R5251" s="74"/>
      <c r="S5251" s="53">
        <f t="shared" si="1800"/>
        <v>0</v>
      </c>
      <c r="T5251" s="58"/>
      <c r="U5251" s="58"/>
      <c r="V5251" s="53">
        <f t="shared" si="1801"/>
        <v>0</v>
      </c>
      <c r="W5251" s="75"/>
      <c r="X5251" s="76"/>
    </row>
    <row r="5252" spans="1:24" s="77" customFormat="1" ht="31.5" x14ac:dyDescent="0.25">
      <c r="A5252" s="72" t="s">
        <v>310</v>
      </c>
      <c r="B5252" s="44" t="s">
        <v>334</v>
      </c>
      <c r="C5252" s="79" t="s">
        <v>222</v>
      </c>
      <c r="D5252" s="43" t="s">
        <v>225</v>
      </c>
      <c r="E5252" s="53"/>
      <c r="F5252" s="53">
        <f t="shared" si="1802"/>
        <v>0</v>
      </c>
      <c r="G5252" s="53"/>
      <c r="H5252" s="53"/>
      <c r="I5252" s="54"/>
      <c r="J5252" s="50"/>
      <c r="K5252" s="54"/>
      <c r="L5252" s="55"/>
      <c r="M5252" s="75"/>
      <c r="N5252" s="75"/>
      <c r="O5252" s="74"/>
      <c r="P5252" s="74"/>
      <c r="Q5252" s="57">
        <f t="shared" si="1799"/>
        <v>0</v>
      </c>
      <c r="R5252" s="74"/>
      <c r="S5252" s="53">
        <f t="shared" si="1800"/>
        <v>0</v>
      </c>
      <c r="T5252" s="58"/>
      <c r="U5252" s="58"/>
      <c r="V5252" s="53">
        <f t="shared" si="1801"/>
        <v>0</v>
      </c>
      <c r="W5252" s="75"/>
      <c r="X5252" s="76"/>
    </row>
    <row r="5253" spans="1:24" s="77" customFormat="1" ht="31.5" x14ac:dyDescent="0.25">
      <c r="A5253" s="72" t="s">
        <v>310</v>
      </c>
      <c r="B5253" s="44" t="s">
        <v>334</v>
      </c>
      <c r="C5253" s="79" t="s">
        <v>277</v>
      </c>
      <c r="D5253" s="43" t="s">
        <v>278</v>
      </c>
      <c r="E5253" s="53"/>
      <c r="F5253" s="53">
        <f t="shared" si="1802"/>
        <v>0</v>
      </c>
      <c r="G5253" s="53"/>
      <c r="H5253" s="53"/>
      <c r="I5253" s="54"/>
      <c r="J5253" s="50"/>
      <c r="K5253" s="54"/>
      <c r="L5253" s="55"/>
      <c r="M5253" s="75"/>
      <c r="N5253" s="75"/>
      <c r="O5253" s="74"/>
      <c r="P5253" s="74"/>
      <c r="Q5253" s="57">
        <f t="shared" si="1799"/>
        <v>0</v>
      </c>
      <c r="R5253" s="74"/>
      <c r="S5253" s="53">
        <f t="shared" si="1800"/>
        <v>0</v>
      </c>
      <c r="T5253" s="58"/>
      <c r="U5253" s="58"/>
      <c r="V5253" s="53">
        <f t="shared" si="1801"/>
        <v>0</v>
      </c>
      <c r="W5253" s="75"/>
      <c r="X5253" s="76"/>
    </row>
    <row r="5254" spans="1:24" s="77" customFormat="1" ht="15.75" x14ac:dyDescent="0.25">
      <c r="A5254" s="72" t="s">
        <v>310</v>
      </c>
      <c r="B5254" s="44" t="s">
        <v>334</v>
      </c>
      <c r="C5254" s="79" t="s">
        <v>226</v>
      </c>
      <c r="D5254" s="38" t="s">
        <v>405</v>
      </c>
      <c r="E5254" s="53"/>
      <c r="F5254" s="53">
        <f>E5254</f>
        <v>0</v>
      </c>
      <c r="G5254" s="53"/>
      <c r="H5254" s="53"/>
      <c r="I5254" s="119"/>
      <c r="J5254" s="50"/>
      <c r="K5254" s="54"/>
      <c r="L5254" s="55"/>
      <c r="M5254" s="75"/>
      <c r="N5254" s="75"/>
      <c r="O5254" s="74"/>
      <c r="P5254" s="74"/>
      <c r="Q5254" s="57">
        <f t="shared" si="1799"/>
        <v>0</v>
      </c>
      <c r="R5254" s="74"/>
      <c r="S5254" s="53">
        <f t="shared" si="1800"/>
        <v>0</v>
      </c>
      <c r="T5254" s="58"/>
      <c r="U5254" s="58"/>
      <c r="V5254" s="53">
        <f t="shared" si="1801"/>
        <v>0</v>
      </c>
      <c r="W5254" s="75"/>
      <c r="X5254" s="76"/>
    </row>
    <row r="5255" spans="1:24" s="77" customFormat="1" ht="31.5" x14ac:dyDescent="0.25">
      <c r="A5255" s="72" t="s">
        <v>310</v>
      </c>
      <c r="B5255" s="44" t="s">
        <v>334</v>
      </c>
      <c r="C5255" s="79" t="s">
        <v>227</v>
      </c>
      <c r="D5255" s="43" t="s">
        <v>228</v>
      </c>
      <c r="E5255" s="53"/>
      <c r="F5255" s="53">
        <f t="shared" si="1802"/>
        <v>0</v>
      </c>
      <c r="G5255" s="53"/>
      <c r="H5255" s="53"/>
      <c r="I5255" s="54"/>
      <c r="J5255" s="50"/>
      <c r="K5255" s="54"/>
      <c r="L5255" s="55"/>
      <c r="M5255" s="75"/>
      <c r="N5255" s="75"/>
      <c r="O5255" s="74"/>
      <c r="P5255" s="74"/>
      <c r="Q5255" s="57">
        <f t="shared" si="1799"/>
        <v>0</v>
      </c>
      <c r="R5255" s="74"/>
      <c r="S5255" s="53">
        <f t="shared" si="1800"/>
        <v>0</v>
      </c>
      <c r="T5255" s="58"/>
      <c r="U5255" s="58"/>
      <c r="V5255" s="53">
        <f t="shared" si="1801"/>
        <v>0</v>
      </c>
      <c r="W5255" s="75"/>
      <c r="X5255" s="76"/>
    </row>
    <row r="5256" spans="1:24" s="77" customFormat="1" ht="15.75" x14ac:dyDescent="0.25">
      <c r="A5256" s="72" t="s">
        <v>310</v>
      </c>
      <c r="B5256" s="44" t="s">
        <v>334</v>
      </c>
      <c r="C5256" s="79" t="s">
        <v>229</v>
      </c>
      <c r="D5256" s="43" t="s">
        <v>230</v>
      </c>
      <c r="E5256" s="53"/>
      <c r="F5256" s="53">
        <f t="shared" si="1802"/>
        <v>0</v>
      </c>
      <c r="G5256" s="53"/>
      <c r="H5256" s="53"/>
      <c r="I5256" s="54"/>
      <c r="J5256" s="50"/>
      <c r="K5256" s="54"/>
      <c r="L5256" s="55"/>
      <c r="M5256" s="75"/>
      <c r="N5256" s="75"/>
      <c r="O5256" s="74"/>
      <c r="P5256" s="74"/>
      <c r="Q5256" s="57">
        <f t="shared" si="1799"/>
        <v>0</v>
      </c>
      <c r="R5256" s="74"/>
      <c r="S5256" s="53">
        <f t="shared" si="1800"/>
        <v>0</v>
      </c>
      <c r="T5256" s="58"/>
      <c r="U5256" s="58"/>
      <c r="V5256" s="53">
        <f t="shared" si="1801"/>
        <v>0</v>
      </c>
      <c r="W5256" s="75"/>
      <c r="X5256" s="76"/>
    </row>
    <row r="5257" spans="1:24" s="77" customFormat="1" ht="15.75" x14ac:dyDescent="0.25">
      <c r="A5257" s="72" t="s">
        <v>310</v>
      </c>
      <c r="B5257" s="44" t="s">
        <v>334</v>
      </c>
      <c r="C5257" s="37" t="s">
        <v>376</v>
      </c>
      <c r="D5257" s="43" t="s">
        <v>358</v>
      </c>
      <c r="E5257" s="53"/>
      <c r="F5257" s="53">
        <f t="shared" si="1802"/>
        <v>0</v>
      </c>
      <c r="G5257" s="53"/>
      <c r="H5257" s="53"/>
      <c r="I5257" s="54"/>
      <c r="J5257" s="50"/>
      <c r="K5257" s="54"/>
      <c r="L5257" s="55"/>
      <c r="M5257" s="75"/>
      <c r="N5257" s="75"/>
      <c r="O5257" s="74"/>
      <c r="P5257" s="74"/>
      <c r="Q5257" s="57">
        <f t="shared" si="1799"/>
        <v>0</v>
      </c>
      <c r="R5257" s="74"/>
      <c r="S5257" s="53">
        <f t="shared" si="1800"/>
        <v>0</v>
      </c>
      <c r="T5257" s="58"/>
      <c r="U5257" s="58"/>
      <c r="V5257" s="53">
        <f t="shared" si="1801"/>
        <v>0</v>
      </c>
      <c r="W5257" s="75"/>
      <c r="X5257" s="76"/>
    </row>
    <row r="5258" spans="1:24" s="77" customFormat="1" ht="15.75" x14ac:dyDescent="0.25">
      <c r="A5258" s="72" t="s">
        <v>310</v>
      </c>
      <c r="B5258" s="44" t="s">
        <v>334</v>
      </c>
      <c r="C5258" s="79" t="s">
        <v>231</v>
      </c>
      <c r="D5258" s="43" t="s">
        <v>232</v>
      </c>
      <c r="E5258" s="53"/>
      <c r="F5258" s="53">
        <f t="shared" si="1802"/>
        <v>0</v>
      </c>
      <c r="G5258" s="53"/>
      <c r="H5258" s="53"/>
      <c r="I5258" s="54"/>
      <c r="J5258" s="50"/>
      <c r="K5258" s="54"/>
      <c r="L5258" s="55"/>
      <c r="M5258" s="75"/>
      <c r="N5258" s="75"/>
      <c r="O5258" s="74"/>
      <c r="P5258" s="74"/>
      <c r="Q5258" s="57">
        <f t="shared" si="1799"/>
        <v>0</v>
      </c>
      <c r="R5258" s="74"/>
      <c r="S5258" s="53">
        <f t="shared" si="1800"/>
        <v>0</v>
      </c>
      <c r="T5258" s="58"/>
      <c r="U5258" s="58"/>
      <c r="V5258" s="53">
        <f t="shared" si="1801"/>
        <v>0</v>
      </c>
      <c r="W5258" s="75"/>
      <c r="X5258" s="76"/>
    </row>
    <row r="5259" spans="1:24" s="77" customFormat="1" ht="15.75" x14ac:dyDescent="0.25">
      <c r="A5259" s="72" t="s">
        <v>310</v>
      </c>
      <c r="B5259" s="44" t="s">
        <v>334</v>
      </c>
      <c r="C5259" s="79" t="s">
        <v>233</v>
      </c>
      <c r="D5259" s="43" t="s">
        <v>234</v>
      </c>
      <c r="E5259" s="53"/>
      <c r="F5259" s="53"/>
      <c r="G5259" s="53"/>
      <c r="H5259" s="53"/>
      <c r="I5259" s="119"/>
      <c r="J5259" s="55"/>
      <c r="K5259" s="54"/>
      <c r="L5259" s="55"/>
      <c r="M5259" s="75"/>
      <c r="N5259" s="75"/>
      <c r="O5259" s="74"/>
      <c r="P5259" s="74"/>
      <c r="Q5259" s="57">
        <f t="shared" si="1799"/>
        <v>0</v>
      </c>
      <c r="R5259" s="74"/>
      <c r="S5259" s="53">
        <f t="shared" si="1800"/>
        <v>0</v>
      </c>
      <c r="T5259" s="58"/>
      <c r="U5259" s="58"/>
      <c r="V5259" s="53">
        <f t="shared" si="1801"/>
        <v>0</v>
      </c>
      <c r="W5259" s="75"/>
      <c r="X5259" s="76"/>
    </row>
    <row r="5260" spans="1:24" s="77" customFormat="1" ht="31.5" x14ac:dyDescent="0.25">
      <c r="A5260" s="72" t="s">
        <v>310</v>
      </c>
      <c r="B5260" s="44" t="s">
        <v>334</v>
      </c>
      <c r="C5260" s="79" t="s">
        <v>235</v>
      </c>
      <c r="D5260" s="43" t="s">
        <v>236</v>
      </c>
      <c r="E5260" s="53"/>
      <c r="F5260" s="53">
        <f>E5260/12*1</f>
        <v>0</v>
      </c>
      <c r="G5260" s="53"/>
      <c r="H5260" s="53"/>
      <c r="I5260" s="54"/>
      <c r="J5260" s="50"/>
      <c r="K5260" s="54"/>
      <c r="L5260" s="55"/>
      <c r="M5260" s="75"/>
      <c r="N5260" s="75"/>
      <c r="O5260" s="74"/>
      <c r="P5260" s="74"/>
      <c r="Q5260" s="57">
        <f t="shared" si="1799"/>
        <v>0</v>
      </c>
      <c r="R5260" s="74"/>
      <c r="S5260" s="53">
        <f t="shared" si="1800"/>
        <v>0</v>
      </c>
      <c r="T5260" s="58"/>
      <c r="U5260" s="58"/>
      <c r="V5260" s="53">
        <f t="shared" si="1801"/>
        <v>0</v>
      </c>
      <c r="W5260" s="75"/>
      <c r="X5260" s="76"/>
    </row>
    <row r="5261" spans="1:24" s="77" customFormat="1" ht="31.5" x14ac:dyDescent="0.25">
      <c r="A5261" s="72" t="s">
        <v>310</v>
      </c>
      <c r="B5261" s="44" t="s">
        <v>334</v>
      </c>
      <c r="C5261" s="79" t="s">
        <v>237</v>
      </c>
      <c r="D5261" s="43" t="s">
        <v>238</v>
      </c>
      <c r="E5261" s="53"/>
      <c r="F5261" s="53">
        <f>E5261/12*1</f>
        <v>0</v>
      </c>
      <c r="G5261" s="53"/>
      <c r="H5261" s="53"/>
      <c r="I5261" s="54"/>
      <c r="J5261" s="50"/>
      <c r="K5261" s="54"/>
      <c r="L5261" s="55"/>
      <c r="M5261" s="75"/>
      <c r="N5261" s="75"/>
      <c r="O5261" s="74"/>
      <c r="P5261" s="74"/>
      <c r="Q5261" s="57">
        <f t="shared" si="1799"/>
        <v>0</v>
      </c>
      <c r="R5261" s="74"/>
      <c r="S5261" s="53">
        <f t="shared" si="1800"/>
        <v>0</v>
      </c>
      <c r="T5261" s="58"/>
      <c r="U5261" s="58"/>
      <c r="V5261" s="53">
        <f t="shared" si="1801"/>
        <v>0</v>
      </c>
      <c r="W5261" s="75"/>
      <c r="X5261" s="76"/>
    </row>
    <row r="5262" spans="1:24" s="77" customFormat="1" ht="15.75" x14ac:dyDescent="0.25">
      <c r="A5262" s="72" t="s">
        <v>310</v>
      </c>
      <c r="B5262" s="44" t="s">
        <v>334</v>
      </c>
      <c r="C5262" s="79" t="s">
        <v>239</v>
      </c>
      <c r="D5262" s="43" t="s">
        <v>243</v>
      </c>
      <c r="E5262" s="53"/>
      <c r="F5262" s="53">
        <f>E5262/12*1</f>
        <v>0</v>
      </c>
      <c r="G5262" s="53"/>
      <c r="H5262" s="53"/>
      <c r="I5262" s="54"/>
      <c r="J5262" s="50"/>
      <c r="K5262" s="54"/>
      <c r="L5262" s="55"/>
      <c r="M5262" s="75"/>
      <c r="N5262" s="75"/>
      <c r="O5262" s="74"/>
      <c r="P5262" s="74"/>
      <c r="Q5262" s="57">
        <f t="shared" si="1799"/>
        <v>0</v>
      </c>
      <c r="R5262" s="74"/>
      <c r="S5262" s="53">
        <f t="shared" si="1800"/>
        <v>0</v>
      </c>
      <c r="T5262" s="58"/>
      <c r="U5262" s="58"/>
      <c r="V5262" s="53">
        <f t="shared" si="1801"/>
        <v>0</v>
      </c>
      <c r="W5262" s="75"/>
      <c r="X5262" s="76"/>
    </row>
    <row r="5263" spans="1:24" s="77" customFormat="1" ht="15.75" x14ac:dyDescent="0.25">
      <c r="A5263" s="72" t="s">
        <v>310</v>
      </c>
      <c r="B5263" s="44" t="s">
        <v>334</v>
      </c>
      <c r="C5263" s="79" t="s">
        <v>240</v>
      </c>
      <c r="D5263" s="43" t="s">
        <v>244</v>
      </c>
      <c r="E5263" s="53"/>
      <c r="F5263" s="53">
        <f>E5263</f>
        <v>0</v>
      </c>
      <c r="G5263" s="53"/>
      <c r="H5263" s="53"/>
      <c r="I5263" s="54"/>
      <c r="J5263" s="50"/>
      <c r="K5263" s="54"/>
      <c r="L5263" s="55"/>
      <c r="M5263" s="75"/>
      <c r="N5263" s="75"/>
      <c r="O5263" s="74"/>
      <c r="P5263" s="74"/>
      <c r="Q5263" s="57">
        <f t="shared" si="1799"/>
        <v>0</v>
      </c>
      <c r="R5263" s="74"/>
      <c r="S5263" s="53">
        <f t="shared" si="1800"/>
        <v>0</v>
      </c>
      <c r="T5263" s="58"/>
      <c r="U5263" s="58"/>
      <c r="V5263" s="53">
        <f t="shared" si="1801"/>
        <v>0</v>
      </c>
      <c r="W5263" s="75"/>
      <c r="X5263" s="76"/>
    </row>
    <row r="5264" spans="1:24" s="77" customFormat="1" ht="15.75" x14ac:dyDescent="0.25">
      <c r="A5264" s="72" t="s">
        <v>310</v>
      </c>
      <c r="B5264" s="44" t="s">
        <v>334</v>
      </c>
      <c r="C5264" s="79" t="s">
        <v>241</v>
      </c>
      <c r="D5264" s="43" t="s">
        <v>242</v>
      </c>
      <c r="E5264" s="53"/>
      <c r="F5264" s="53">
        <f t="shared" ref="F5264:F5279" si="1803">E5264/12*1</f>
        <v>0</v>
      </c>
      <c r="G5264" s="53"/>
      <c r="H5264" s="53"/>
      <c r="I5264" s="54"/>
      <c r="J5264" s="50"/>
      <c r="K5264" s="54"/>
      <c r="L5264" s="55"/>
      <c r="M5264" s="75"/>
      <c r="N5264" s="75"/>
      <c r="O5264" s="74"/>
      <c r="P5264" s="74"/>
      <c r="Q5264" s="57">
        <f t="shared" si="1799"/>
        <v>0</v>
      </c>
      <c r="R5264" s="74"/>
      <c r="S5264" s="53">
        <f t="shared" si="1800"/>
        <v>0</v>
      </c>
      <c r="T5264" s="58"/>
      <c r="U5264" s="58"/>
      <c r="V5264" s="53">
        <f t="shared" si="1801"/>
        <v>0</v>
      </c>
      <c r="W5264" s="75"/>
      <c r="X5264" s="76"/>
    </row>
    <row r="5265" spans="1:24" s="77" customFormat="1" ht="31.5" x14ac:dyDescent="0.25">
      <c r="A5265" s="72" t="s">
        <v>310</v>
      </c>
      <c r="B5265" s="44" t="s">
        <v>334</v>
      </c>
      <c r="C5265" s="79" t="s">
        <v>245</v>
      </c>
      <c r="D5265" s="43" t="s">
        <v>246</v>
      </c>
      <c r="E5265" s="53"/>
      <c r="F5265" s="53">
        <f t="shared" si="1803"/>
        <v>0</v>
      </c>
      <c r="G5265" s="53"/>
      <c r="H5265" s="53"/>
      <c r="I5265" s="54"/>
      <c r="J5265" s="50"/>
      <c r="K5265" s="54"/>
      <c r="L5265" s="55"/>
      <c r="M5265" s="75"/>
      <c r="N5265" s="75"/>
      <c r="O5265" s="74"/>
      <c r="P5265" s="74"/>
      <c r="Q5265" s="57">
        <f t="shared" si="1799"/>
        <v>0</v>
      </c>
      <c r="R5265" s="74"/>
      <c r="S5265" s="53">
        <f t="shared" si="1800"/>
        <v>0</v>
      </c>
      <c r="T5265" s="58"/>
      <c r="U5265" s="58"/>
      <c r="V5265" s="53">
        <f t="shared" si="1801"/>
        <v>0</v>
      </c>
      <c r="W5265" s="75"/>
      <c r="X5265" s="76"/>
    </row>
    <row r="5266" spans="1:24" s="77" customFormat="1" ht="15.75" x14ac:dyDescent="0.25">
      <c r="A5266" s="72" t="s">
        <v>310</v>
      </c>
      <c r="B5266" s="44" t="s">
        <v>334</v>
      </c>
      <c r="C5266" s="79" t="s">
        <v>247</v>
      </c>
      <c r="D5266" s="43" t="s">
        <v>248</v>
      </c>
      <c r="E5266" s="53"/>
      <c r="F5266" s="53">
        <f t="shared" si="1803"/>
        <v>0</v>
      </c>
      <c r="G5266" s="53"/>
      <c r="H5266" s="53"/>
      <c r="I5266" s="54"/>
      <c r="J5266" s="50"/>
      <c r="K5266" s="54"/>
      <c r="L5266" s="55"/>
      <c r="M5266" s="75"/>
      <c r="N5266" s="75"/>
      <c r="O5266" s="74"/>
      <c r="P5266" s="74"/>
      <c r="Q5266" s="57">
        <f t="shared" si="1799"/>
        <v>0</v>
      </c>
      <c r="R5266" s="74"/>
      <c r="S5266" s="53">
        <f t="shared" si="1800"/>
        <v>0</v>
      </c>
      <c r="T5266" s="58"/>
      <c r="U5266" s="58"/>
      <c r="V5266" s="53">
        <f t="shared" si="1801"/>
        <v>0</v>
      </c>
      <c r="W5266" s="75"/>
      <c r="X5266" s="76"/>
    </row>
    <row r="5267" spans="1:24" s="77" customFormat="1" ht="31.5" x14ac:dyDescent="0.25">
      <c r="A5267" s="72" t="s">
        <v>310</v>
      </c>
      <c r="B5267" s="44" t="s">
        <v>334</v>
      </c>
      <c r="C5267" s="79" t="s">
        <v>249</v>
      </c>
      <c r="D5267" s="43" t="s">
        <v>250</v>
      </c>
      <c r="E5267" s="53"/>
      <c r="F5267" s="53">
        <f t="shared" si="1803"/>
        <v>0</v>
      </c>
      <c r="G5267" s="53"/>
      <c r="H5267" s="53"/>
      <c r="I5267" s="54"/>
      <c r="J5267" s="50"/>
      <c r="K5267" s="54"/>
      <c r="L5267" s="55"/>
      <c r="M5267" s="75"/>
      <c r="N5267" s="75"/>
      <c r="O5267" s="74"/>
      <c r="P5267" s="74"/>
      <c r="Q5267" s="57">
        <f t="shared" si="1799"/>
        <v>0</v>
      </c>
      <c r="R5267" s="74"/>
      <c r="S5267" s="53">
        <f t="shared" si="1800"/>
        <v>0</v>
      </c>
      <c r="T5267" s="58"/>
      <c r="U5267" s="58"/>
      <c r="V5267" s="53">
        <f t="shared" si="1801"/>
        <v>0</v>
      </c>
      <c r="W5267" s="75"/>
      <c r="X5267" s="76"/>
    </row>
    <row r="5268" spans="1:24" s="77" customFormat="1" ht="15.75" x14ac:dyDescent="0.25">
      <c r="A5268" s="72" t="s">
        <v>310</v>
      </c>
      <c r="B5268" s="44" t="s">
        <v>334</v>
      </c>
      <c r="C5268" s="79" t="s">
        <v>251</v>
      </c>
      <c r="D5268" s="43" t="s">
        <v>260</v>
      </c>
      <c r="E5268" s="53"/>
      <c r="F5268" s="53">
        <f t="shared" si="1803"/>
        <v>0</v>
      </c>
      <c r="G5268" s="53"/>
      <c r="H5268" s="53"/>
      <c r="I5268" s="54"/>
      <c r="J5268" s="50"/>
      <c r="K5268" s="54"/>
      <c r="L5268" s="55"/>
      <c r="M5268" s="75"/>
      <c r="N5268" s="75"/>
      <c r="O5268" s="74"/>
      <c r="P5268" s="74"/>
      <c r="Q5268" s="57">
        <f t="shared" si="1799"/>
        <v>0</v>
      </c>
      <c r="R5268" s="74"/>
      <c r="S5268" s="53">
        <f t="shared" si="1800"/>
        <v>0</v>
      </c>
      <c r="T5268" s="58"/>
      <c r="U5268" s="58"/>
      <c r="V5268" s="53">
        <f t="shared" si="1801"/>
        <v>0</v>
      </c>
      <c r="W5268" s="75"/>
      <c r="X5268" s="76"/>
    </row>
    <row r="5269" spans="1:24" s="77" customFormat="1" ht="15.75" x14ac:dyDescent="0.25">
      <c r="A5269" s="72" t="s">
        <v>310</v>
      </c>
      <c r="B5269" s="44" t="s">
        <v>334</v>
      </c>
      <c r="C5269" s="79" t="s">
        <v>252</v>
      </c>
      <c r="D5269" s="43" t="s">
        <v>253</v>
      </c>
      <c r="E5269" s="53"/>
      <c r="F5269" s="53">
        <f t="shared" si="1803"/>
        <v>0</v>
      </c>
      <c r="G5269" s="53"/>
      <c r="H5269" s="53"/>
      <c r="I5269" s="54"/>
      <c r="J5269" s="50"/>
      <c r="K5269" s="54"/>
      <c r="L5269" s="55"/>
      <c r="M5269" s="75"/>
      <c r="N5269" s="75"/>
      <c r="O5269" s="74"/>
      <c r="P5269" s="74"/>
      <c r="Q5269" s="57">
        <f t="shared" si="1799"/>
        <v>0</v>
      </c>
      <c r="R5269" s="74"/>
      <c r="S5269" s="53">
        <f t="shared" si="1800"/>
        <v>0</v>
      </c>
      <c r="T5269" s="58"/>
      <c r="U5269" s="58"/>
      <c r="V5269" s="53">
        <f t="shared" si="1801"/>
        <v>0</v>
      </c>
      <c r="W5269" s="75"/>
      <c r="X5269" s="76"/>
    </row>
    <row r="5270" spans="1:24" s="77" customFormat="1" ht="15.75" x14ac:dyDescent="0.25">
      <c r="A5270" s="72" t="s">
        <v>310</v>
      </c>
      <c r="B5270" s="44" t="s">
        <v>334</v>
      </c>
      <c r="C5270" s="79" t="s">
        <v>254</v>
      </c>
      <c r="D5270" s="43" t="s">
        <v>255</v>
      </c>
      <c r="E5270" s="53"/>
      <c r="F5270" s="53">
        <f t="shared" si="1803"/>
        <v>0</v>
      </c>
      <c r="G5270" s="53"/>
      <c r="H5270" s="53"/>
      <c r="I5270" s="54"/>
      <c r="J5270" s="50"/>
      <c r="K5270" s="54"/>
      <c r="L5270" s="55"/>
      <c r="M5270" s="75"/>
      <c r="N5270" s="75"/>
      <c r="O5270" s="74"/>
      <c r="P5270" s="74"/>
      <c r="Q5270" s="57">
        <f t="shared" si="1799"/>
        <v>0</v>
      </c>
      <c r="R5270" s="74"/>
      <c r="S5270" s="53">
        <f t="shared" si="1800"/>
        <v>0</v>
      </c>
      <c r="T5270" s="58"/>
      <c r="U5270" s="58"/>
      <c r="V5270" s="53">
        <f t="shared" si="1801"/>
        <v>0</v>
      </c>
      <c r="W5270" s="75"/>
      <c r="X5270" s="76"/>
    </row>
    <row r="5271" spans="1:24" s="77" customFormat="1" ht="15.75" x14ac:dyDescent="0.25">
      <c r="A5271" s="72" t="s">
        <v>310</v>
      </c>
      <c r="B5271" s="44" t="s">
        <v>334</v>
      </c>
      <c r="C5271" s="79" t="s">
        <v>256</v>
      </c>
      <c r="D5271" s="43" t="s">
        <v>257</v>
      </c>
      <c r="E5271" s="53"/>
      <c r="F5271" s="53">
        <f t="shared" si="1803"/>
        <v>0</v>
      </c>
      <c r="G5271" s="53"/>
      <c r="H5271" s="53"/>
      <c r="I5271" s="54"/>
      <c r="J5271" s="50"/>
      <c r="K5271" s="54"/>
      <c r="L5271" s="55"/>
      <c r="M5271" s="75"/>
      <c r="N5271" s="75"/>
      <c r="O5271" s="74"/>
      <c r="P5271" s="74"/>
      <c r="Q5271" s="57">
        <f t="shared" si="1799"/>
        <v>0</v>
      </c>
      <c r="R5271" s="74"/>
      <c r="S5271" s="53">
        <f t="shared" si="1800"/>
        <v>0</v>
      </c>
      <c r="T5271" s="58"/>
      <c r="U5271" s="58"/>
      <c r="V5271" s="53">
        <f t="shared" si="1801"/>
        <v>0</v>
      </c>
      <c r="W5271" s="75"/>
      <c r="X5271" s="76"/>
    </row>
    <row r="5272" spans="1:24" s="77" customFormat="1" ht="31.5" x14ac:dyDescent="0.25">
      <c r="A5272" s="72" t="s">
        <v>310</v>
      </c>
      <c r="B5272" s="44" t="s">
        <v>334</v>
      </c>
      <c r="C5272" s="79" t="s">
        <v>258</v>
      </c>
      <c r="D5272" s="43" t="s">
        <v>259</v>
      </c>
      <c r="E5272" s="53"/>
      <c r="F5272" s="53">
        <f t="shared" si="1803"/>
        <v>0</v>
      </c>
      <c r="G5272" s="53"/>
      <c r="H5272" s="53"/>
      <c r="I5272" s="54"/>
      <c r="J5272" s="50"/>
      <c r="K5272" s="54"/>
      <c r="L5272" s="55"/>
      <c r="M5272" s="75"/>
      <c r="N5272" s="75"/>
      <c r="O5272" s="74"/>
      <c r="P5272" s="74"/>
      <c r="Q5272" s="57">
        <f t="shared" si="1799"/>
        <v>0</v>
      </c>
      <c r="R5272" s="74"/>
      <c r="S5272" s="53">
        <f t="shared" si="1800"/>
        <v>0</v>
      </c>
      <c r="T5272" s="58"/>
      <c r="U5272" s="58"/>
      <c r="V5272" s="53">
        <f t="shared" si="1801"/>
        <v>0</v>
      </c>
      <c r="W5272" s="75"/>
      <c r="X5272" s="76"/>
    </row>
    <row r="5273" spans="1:24" s="77" customFormat="1" ht="15.75" x14ac:dyDescent="0.25">
      <c r="A5273" s="72" t="s">
        <v>310</v>
      </c>
      <c r="B5273" s="44" t="s">
        <v>334</v>
      </c>
      <c r="C5273" s="79" t="s">
        <v>261</v>
      </c>
      <c r="D5273" s="43" t="s">
        <v>262</v>
      </c>
      <c r="E5273" s="53"/>
      <c r="F5273" s="53">
        <f t="shared" si="1803"/>
        <v>0</v>
      </c>
      <c r="G5273" s="53"/>
      <c r="H5273" s="53"/>
      <c r="I5273" s="54"/>
      <c r="J5273" s="50"/>
      <c r="K5273" s="54"/>
      <c r="L5273" s="55"/>
      <c r="M5273" s="75"/>
      <c r="N5273" s="75"/>
      <c r="O5273" s="74"/>
      <c r="P5273" s="74"/>
      <c r="Q5273" s="57">
        <f t="shared" si="1799"/>
        <v>0</v>
      </c>
      <c r="R5273" s="74"/>
      <c r="S5273" s="53">
        <f t="shared" si="1800"/>
        <v>0</v>
      </c>
      <c r="T5273" s="58"/>
      <c r="U5273" s="58"/>
      <c r="V5273" s="53">
        <f t="shared" si="1801"/>
        <v>0</v>
      </c>
      <c r="W5273" s="75"/>
      <c r="X5273" s="76"/>
    </row>
    <row r="5274" spans="1:24" s="77" customFormat="1" ht="47.25" x14ac:dyDescent="0.25">
      <c r="A5274" s="72" t="s">
        <v>310</v>
      </c>
      <c r="B5274" s="44" t="s">
        <v>334</v>
      </c>
      <c r="C5274" s="79" t="s">
        <v>263</v>
      </c>
      <c r="D5274" s="43" t="s">
        <v>264</v>
      </c>
      <c r="E5274" s="53"/>
      <c r="F5274" s="53">
        <f t="shared" si="1803"/>
        <v>0</v>
      </c>
      <c r="G5274" s="53"/>
      <c r="H5274" s="53"/>
      <c r="I5274" s="54"/>
      <c r="J5274" s="50"/>
      <c r="K5274" s="54"/>
      <c r="L5274" s="55"/>
      <c r="M5274" s="75"/>
      <c r="N5274" s="75"/>
      <c r="O5274" s="74"/>
      <c r="P5274" s="74"/>
      <c r="Q5274" s="57">
        <f t="shared" si="1799"/>
        <v>0</v>
      </c>
      <c r="R5274" s="74"/>
      <c r="S5274" s="53">
        <f t="shared" si="1800"/>
        <v>0</v>
      </c>
      <c r="T5274" s="58"/>
      <c r="U5274" s="58"/>
      <c r="V5274" s="53">
        <f t="shared" si="1801"/>
        <v>0</v>
      </c>
      <c r="W5274" s="75"/>
      <c r="X5274" s="76"/>
    </row>
    <row r="5275" spans="1:24" s="77" customFormat="1" ht="15.75" x14ac:dyDescent="0.25">
      <c r="A5275" s="72" t="s">
        <v>310</v>
      </c>
      <c r="B5275" s="44" t="s">
        <v>334</v>
      </c>
      <c r="C5275" s="79" t="s">
        <v>265</v>
      </c>
      <c r="D5275" s="43" t="s">
        <v>266</v>
      </c>
      <c r="E5275" s="53"/>
      <c r="F5275" s="53">
        <f t="shared" si="1803"/>
        <v>0</v>
      </c>
      <c r="G5275" s="53"/>
      <c r="H5275" s="53"/>
      <c r="I5275" s="54"/>
      <c r="J5275" s="50"/>
      <c r="K5275" s="54"/>
      <c r="L5275" s="55"/>
      <c r="M5275" s="75"/>
      <c r="N5275" s="75"/>
      <c r="O5275" s="74"/>
      <c r="P5275" s="74"/>
      <c r="Q5275" s="57">
        <f t="shared" si="1799"/>
        <v>0</v>
      </c>
      <c r="R5275" s="74"/>
      <c r="S5275" s="53">
        <f t="shared" si="1800"/>
        <v>0</v>
      </c>
      <c r="T5275" s="58"/>
      <c r="U5275" s="58"/>
      <c r="V5275" s="53">
        <f t="shared" si="1801"/>
        <v>0</v>
      </c>
      <c r="W5275" s="75"/>
      <c r="X5275" s="76"/>
    </row>
    <row r="5276" spans="1:24" s="77" customFormat="1" ht="31.5" x14ac:dyDescent="0.25">
      <c r="A5276" s="72" t="s">
        <v>310</v>
      </c>
      <c r="B5276" s="44" t="s">
        <v>334</v>
      </c>
      <c r="C5276" s="79" t="s">
        <v>267</v>
      </c>
      <c r="D5276" s="43" t="s">
        <v>268</v>
      </c>
      <c r="E5276" s="53"/>
      <c r="F5276" s="53">
        <f t="shared" si="1803"/>
        <v>0</v>
      </c>
      <c r="G5276" s="53"/>
      <c r="H5276" s="53"/>
      <c r="I5276" s="54"/>
      <c r="J5276" s="50"/>
      <c r="K5276" s="54"/>
      <c r="L5276" s="55"/>
      <c r="M5276" s="75"/>
      <c r="N5276" s="75"/>
      <c r="O5276" s="74"/>
      <c r="P5276" s="74"/>
      <c r="Q5276" s="57">
        <f t="shared" si="1799"/>
        <v>0</v>
      </c>
      <c r="R5276" s="74"/>
      <c r="S5276" s="53">
        <f t="shared" si="1800"/>
        <v>0</v>
      </c>
      <c r="T5276" s="58"/>
      <c r="U5276" s="58"/>
      <c r="V5276" s="53">
        <f t="shared" si="1801"/>
        <v>0</v>
      </c>
      <c r="W5276" s="75"/>
      <c r="X5276" s="76"/>
    </row>
    <row r="5277" spans="1:24" s="77" customFormat="1" ht="15.75" x14ac:dyDescent="0.25">
      <c r="A5277" s="72" t="s">
        <v>310</v>
      </c>
      <c r="B5277" s="44" t="s">
        <v>334</v>
      </c>
      <c r="C5277" s="79" t="s">
        <v>269</v>
      </c>
      <c r="D5277" s="43" t="s">
        <v>270</v>
      </c>
      <c r="E5277" s="53"/>
      <c r="F5277" s="53">
        <f t="shared" si="1803"/>
        <v>0</v>
      </c>
      <c r="G5277" s="53"/>
      <c r="H5277" s="53"/>
      <c r="I5277" s="54"/>
      <c r="J5277" s="50"/>
      <c r="K5277" s="54"/>
      <c r="L5277" s="55"/>
      <c r="M5277" s="75"/>
      <c r="N5277" s="75"/>
      <c r="O5277" s="74"/>
      <c r="P5277" s="74"/>
      <c r="Q5277" s="57">
        <f t="shared" si="1799"/>
        <v>0</v>
      </c>
      <c r="R5277" s="74"/>
      <c r="S5277" s="53">
        <f t="shared" si="1800"/>
        <v>0</v>
      </c>
      <c r="T5277" s="58"/>
      <c r="U5277" s="58"/>
      <c r="V5277" s="53">
        <f t="shared" si="1801"/>
        <v>0</v>
      </c>
      <c r="W5277" s="75"/>
      <c r="X5277" s="76"/>
    </row>
    <row r="5278" spans="1:24" s="77" customFormat="1" ht="31.5" x14ac:dyDescent="0.25">
      <c r="A5278" s="72" t="s">
        <v>310</v>
      </c>
      <c r="B5278" s="44" t="s">
        <v>334</v>
      </c>
      <c r="C5278" s="79" t="s">
        <v>271</v>
      </c>
      <c r="D5278" s="43" t="s">
        <v>272</v>
      </c>
      <c r="E5278" s="53"/>
      <c r="F5278" s="53">
        <f t="shared" si="1803"/>
        <v>0</v>
      </c>
      <c r="G5278" s="53"/>
      <c r="H5278" s="53"/>
      <c r="I5278" s="54"/>
      <c r="J5278" s="50"/>
      <c r="K5278" s="54"/>
      <c r="L5278" s="55"/>
      <c r="M5278" s="75"/>
      <c r="N5278" s="75"/>
      <c r="O5278" s="74"/>
      <c r="P5278" s="74"/>
      <c r="Q5278" s="57">
        <f t="shared" si="1799"/>
        <v>0</v>
      </c>
      <c r="R5278" s="74"/>
      <c r="S5278" s="53">
        <f t="shared" si="1800"/>
        <v>0</v>
      </c>
      <c r="T5278" s="58"/>
      <c r="U5278" s="58"/>
      <c r="V5278" s="53">
        <f t="shared" si="1801"/>
        <v>0</v>
      </c>
      <c r="W5278" s="75"/>
      <c r="X5278" s="76"/>
    </row>
    <row r="5279" spans="1:24" s="77" customFormat="1" ht="15.75" x14ac:dyDescent="0.25">
      <c r="A5279" s="72" t="s">
        <v>310</v>
      </c>
      <c r="B5279" s="44" t="s">
        <v>334</v>
      </c>
      <c r="C5279" s="79" t="s">
        <v>273</v>
      </c>
      <c r="D5279" s="43" t="s">
        <v>274</v>
      </c>
      <c r="E5279" s="53"/>
      <c r="F5279" s="53">
        <f t="shared" si="1803"/>
        <v>0</v>
      </c>
      <c r="G5279" s="53"/>
      <c r="H5279" s="53"/>
      <c r="I5279" s="54"/>
      <c r="J5279" s="50"/>
      <c r="K5279" s="54"/>
      <c r="L5279" s="55"/>
      <c r="M5279" s="75"/>
      <c r="N5279" s="75"/>
      <c r="O5279" s="74"/>
      <c r="P5279" s="74"/>
      <c r="Q5279" s="57">
        <f t="shared" si="1799"/>
        <v>0</v>
      </c>
      <c r="R5279" s="74"/>
      <c r="S5279" s="53">
        <f t="shared" si="1800"/>
        <v>0</v>
      </c>
      <c r="T5279" s="58"/>
      <c r="U5279" s="58"/>
      <c r="V5279" s="53">
        <f t="shared" si="1801"/>
        <v>0</v>
      </c>
      <c r="W5279" s="75"/>
      <c r="X5279" s="76"/>
    </row>
    <row r="5280" spans="1:24" s="77" customFormat="1" ht="31.5" x14ac:dyDescent="0.25">
      <c r="A5280" s="72" t="s">
        <v>310</v>
      </c>
      <c r="B5280" s="44" t="s">
        <v>334</v>
      </c>
      <c r="C5280" s="79" t="s">
        <v>275</v>
      </c>
      <c r="D5280" s="43" t="s">
        <v>276</v>
      </c>
      <c r="E5280" s="74"/>
      <c r="F5280" s="74"/>
      <c r="G5280" s="74"/>
      <c r="H5280" s="74"/>
      <c r="I5280" s="54"/>
      <c r="J5280" s="50"/>
      <c r="K5280" s="54"/>
      <c r="L5280" s="55"/>
      <c r="M5280" s="75"/>
      <c r="N5280" s="75"/>
      <c r="O5280" s="74"/>
      <c r="P5280" s="74"/>
      <c r="Q5280" s="57">
        <f t="shared" si="1799"/>
        <v>0</v>
      </c>
      <c r="R5280" s="74"/>
      <c r="S5280" s="53">
        <f t="shared" si="1800"/>
        <v>0</v>
      </c>
      <c r="T5280" s="53"/>
      <c r="U5280" s="53"/>
      <c r="V5280" s="53">
        <f t="shared" si="1801"/>
        <v>0</v>
      </c>
      <c r="W5280" s="75"/>
      <c r="X5280" s="76"/>
    </row>
    <row r="5281" spans="1:27" s="77" customFormat="1" ht="15.75" x14ac:dyDescent="0.25">
      <c r="A5281" s="72" t="s">
        <v>310</v>
      </c>
      <c r="B5281" s="44" t="s">
        <v>334</v>
      </c>
      <c r="C5281" s="37" t="s">
        <v>352</v>
      </c>
      <c r="D5281" s="43" t="s">
        <v>350</v>
      </c>
      <c r="E5281" s="74"/>
      <c r="F5281" s="74"/>
      <c r="G5281" s="74"/>
      <c r="H5281" s="74"/>
      <c r="I5281" s="54"/>
      <c r="J5281" s="50"/>
      <c r="K5281" s="54"/>
      <c r="L5281" s="55"/>
      <c r="M5281" s="75"/>
      <c r="N5281" s="75"/>
      <c r="O5281" s="74"/>
      <c r="P5281" s="74"/>
      <c r="Q5281" s="57"/>
      <c r="R5281" s="74"/>
      <c r="S5281" s="53"/>
      <c r="T5281" s="53"/>
      <c r="U5281" s="53"/>
      <c r="V5281" s="53"/>
      <c r="W5281" s="75"/>
      <c r="X5281" s="76"/>
    </row>
    <row r="5282" spans="1:27" s="77" customFormat="1" ht="15.75" x14ac:dyDescent="0.25">
      <c r="A5282" s="72" t="s">
        <v>310</v>
      </c>
      <c r="B5282" s="44" t="s">
        <v>334</v>
      </c>
      <c r="C5282" s="37" t="s">
        <v>353</v>
      </c>
      <c r="D5282" s="38" t="s">
        <v>354</v>
      </c>
      <c r="E5282" s="53"/>
      <c r="F5282" s="99">
        <f>E5282/12*1</f>
        <v>0</v>
      </c>
      <c r="G5282" s="74"/>
      <c r="H5282" s="74"/>
      <c r="I5282" s="54"/>
      <c r="J5282" s="50"/>
      <c r="K5282" s="54"/>
      <c r="L5282" s="55"/>
      <c r="M5282" s="75"/>
      <c r="N5282" s="75"/>
      <c r="O5282" s="74"/>
      <c r="P5282" s="74"/>
      <c r="Q5282" s="57">
        <f>O5282-P5282</f>
        <v>0</v>
      </c>
      <c r="R5282" s="74"/>
      <c r="S5282" s="53">
        <f>ROUND(R5282/12*3,0)</f>
        <v>0</v>
      </c>
      <c r="T5282" s="53"/>
      <c r="U5282" s="53"/>
      <c r="V5282" s="53">
        <f>T5282-U5282</f>
        <v>0</v>
      </c>
      <c r="W5282" s="75"/>
      <c r="X5282" s="76"/>
    </row>
    <row r="5283" spans="1:27" s="81" customFormat="1" ht="29.25" customHeight="1" x14ac:dyDescent="0.25">
      <c r="A5283" s="72" t="s">
        <v>310</v>
      </c>
      <c r="B5283" s="44" t="s">
        <v>334</v>
      </c>
      <c r="C5283" s="37" t="s">
        <v>359</v>
      </c>
      <c r="D5283" s="43" t="s">
        <v>318</v>
      </c>
      <c r="E5283" s="53"/>
      <c r="F5283" s="99">
        <f>E5283/12*1</f>
        <v>0</v>
      </c>
      <c r="G5283" s="74"/>
      <c r="H5283" s="74"/>
      <c r="I5283" s="119"/>
      <c r="J5283" s="50"/>
      <c r="K5283" s="119"/>
      <c r="L5283" s="55"/>
      <c r="M5283" s="75"/>
      <c r="N5283" s="75"/>
      <c r="O5283" s="74"/>
      <c r="P5283" s="74"/>
      <c r="Q5283" s="59"/>
      <c r="R5283" s="74"/>
      <c r="S5283" s="53"/>
      <c r="T5283" s="53"/>
      <c r="U5283" s="53"/>
      <c r="V5283" s="53"/>
      <c r="W5283" s="75"/>
      <c r="X5283" s="76"/>
    </row>
    <row r="5284" spans="1:27" s="81" customFormat="1" ht="26.25" customHeight="1" x14ac:dyDescent="0.25">
      <c r="A5284" s="72" t="s">
        <v>310</v>
      </c>
      <c r="B5284" s="44" t="s">
        <v>334</v>
      </c>
      <c r="C5284" s="37" t="s">
        <v>379</v>
      </c>
      <c r="D5284" s="39" t="s">
        <v>360</v>
      </c>
      <c r="E5284" s="53"/>
      <c r="F5284" s="99">
        <f>E5284/12*1</f>
        <v>0</v>
      </c>
      <c r="G5284" s="74"/>
      <c r="H5284" s="74"/>
      <c r="I5284" s="119"/>
      <c r="J5284" s="50"/>
      <c r="K5284" s="119"/>
      <c r="L5284" s="55"/>
      <c r="M5284" s="75"/>
      <c r="N5284" s="75"/>
      <c r="O5284" s="74"/>
      <c r="P5284" s="74"/>
      <c r="Q5284" s="59"/>
      <c r="R5284" s="74"/>
      <c r="S5284" s="53"/>
      <c r="T5284" s="53"/>
      <c r="U5284" s="53"/>
      <c r="V5284" s="53"/>
      <c r="W5284" s="75"/>
      <c r="X5284" s="76"/>
    </row>
    <row r="5285" spans="1:27" s="81" customFormat="1" ht="26.25" customHeight="1" x14ac:dyDescent="0.25">
      <c r="A5285" s="72" t="s">
        <v>310</v>
      </c>
      <c r="B5285" s="44" t="s">
        <v>334</v>
      </c>
      <c r="C5285" s="98" t="s">
        <v>386</v>
      </c>
      <c r="D5285" s="117" t="s">
        <v>387</v>
      </c>
      <c r="E5285" s="53">
        <v>10000</v>
      </c>
      <c r="F5285" s="53">
        <v>10000</v>
      </c>
      <c r="G5285" s="53">
        <v>10000</v>
      </c>
      <c r="H5285" s="53">
        <v>10000</v>
      </c>
      <c r="I5285" s="119">
        <f>G5285-F5285</f>
        <v>0</v>
      </c>
      <c r="J5285" s="55">
        <f>ROUND(I5285/F5285*100,2)</f>
        <v>0</v>
      </c>
      <c r="K5285" s="54">
        <f>G5285-F5285</f>
        <v>0</v>
      </c>
      <c r="L5285" s="55">
        <f>ROUND(K5285*100/-F5285,2)</f>
        <v>0</v>
      </c>
      <c r="M5285" s="75"/>
      <c r="N5285" s="75"/>
      <c r="O5285" s="74"/>
      <c r="P5285" s="74"/>
      <c r="Q5285" s="59"/>
      <c r="R5285" s="74"/>
      <c r="S5285" s="53"/>
      <c r="T5285" s="53"/>
      <c r="U5285" s="53"/>
      <c r="V5285" s="53"/>
      <c r="W5285" s="75"/>
      <c r="X5285" s="76"/>
    </row>
    <row r="5286" spans="1:27" s="81" customFormat="1" ht="22.5" customHeight="1" x14ac:dyDescent="0.25">
      <c r="A5286" s="100" t="s">
        <v>311</v>
      </c>
      <c r="B5286" s="100" t="s">
        <v>335</v>
      </c>
      <c r="C5286" s="108" t="s">
        <v>102</v>
      </c>
      <c r="D5286" s="102" t="s">
        <v>21</v>
      </c>
      <c r="E5286" s="109">
        <f>E5287+E5326</f>
        <v>1979816</v>
      </c>
      <c r="F5286" s="109">
        <f>F5287+F5326</f>
        <v>1159054.5899999999</v>
      </c>
      <c r="G5286" s="109">
        <f>G5287+G5326</f>
        <v>1194682.17</v>
      </c>
      <c r="H5286" s="109">
        <f>H5287+H5326</f>
        <v>1100579</v>
      </c>
      <c r="I5286" s="103">
        <f>I5287+I5326</f>
        <v>89022.33</v>
      </c>
      <c r="J5286" s="106">
        <f>ROUND(I5286/F5286*100,2)</f>
        <v>7.68</v>
      </c>
      <c r="K5286" s="103">
        <f>K5287+K5326</f>
        <v>-54153.75</v>
      </c>
      <c r="L5286" s="106">
        <f>ROUND(K5286*100/-F5286,2)</f>
        <v>4.67</v>
      </c>
      <c r="M5286" s="109">
        <f t="shared" ref="M5286:V5286" si="1804">M5287+M5326</f>
        <v>37360</v>
      </c>
      <c r="N5286" s="109">
        <f t="shared" si="1804"/>
        <v>21793.33</v>
      </c>
      <c r="O5286" s="109">
        <f t="shared" si="1804"/>
        <v>23126</v>
      </c>
      <c r="P5286" s="109">
        <f t="shared" si="1804"/>
        <v>19388</v>
      </c>
      <c r="Q5286" s="103">
        <f t="shared" si="1804"/>
        <v>3738</v>
      </c>
      <c r="R5286" s="109">
        <f t="shared" si="1804"/>
        <v>1389</v>
      </c>
      <c r="S5286" s="103">
        <f t="shared" si="1804"/>
        <v>810</v>
      </c>
      <c r="T5286" s="103">
        <f t="shared" si="1804"/>
        <v>885</v>
      </c>
      <c r="U5286" s="103">
        <f t="shared" si="1804"/>
        <v>770</v>
      </c>
      <c r="V5286" s="103">
        <f t="shared" si="1804"/>
        <v>115</v>
      </c>
      <c r="W5286" s="107">
        <v>32034</v>
      </c>
      <c r="X5286" s="80"/>
    </row>
    <row r="5287" spans="1:27" s="77" customFormat="1" ht="15.75" x14ac:dyDescent="0.25">
      <c r="A5287" s="72" t="s">
        <v>311</v>
      </c>
      <c r="B5287" s="21">
        <v>1</v>
      </c>
      <c r="C5287" s="73" t="s">
        <v>102</v>
      </c>
      <c r="D5287" s="27" t="s">
        <v>22</v>
      </c>
      <c r="E5287" s="52">
        <f t="shared" ref="E5287:L5287" si="1805">E5288+E5294+E5308</f>
        <v>905482</v>
      </c>
      <c r="F5287" s="52">
        <f t="shared" si="1805"/>
        <v>528194</v>
      </c>
      <c r="G5287" s="52">
        <f t="shared" si="1805"/>
        <v>528825</v>
      </c>
      <c r="H5287" s="52">
        <f t="shared" si="1805"/>
        <v>528066</v>
      </c>
      <c r="I5287" s="124">
        <f t="shared" si="1805"/>
        <v>0</v>
      </c>
      <c r="J5287" s="124" t="e">
        <f t="shared" si="1805"/>
        <v>#DIV/0!</v>
      </c>
      <c r="K5287" s="124">
        <f t="shared" si="1805"/>
        <v>-128</v>
      </c>
      <c r="L5287" s="52" t="e">
        <f t="shared" si="1805"/>
        <v>#DIV/0!</v>
      </c>
      <c r="M5287" s="49"/>
      <c r="N5287" s="49">
        <f>ROUND(M5287/12*7,2)</f>
        <v>0</v>
      </c>
      <c r="O5287" s="52">
        <f t="shared" ref="O5287:V5287" si="1806">O5288+O5294+O5308</f>
        <v>70</v>
      </c>
      <c r="P5287" s="52">
        <f t="shared" si="1806"/>
        <v>0</v>
      </c>
      <c r="Q5287" s="124">
        <f t="shared" si="1806"/>
        <v>70</v>
      </c>
      <c r="R5287" s="52">
        <f t="shared" si="1806"/>
        <v>0</v>
      </c>
      <c r="S5287" s="52">
        <f t="shared" si="1806"/>
        <v>0</v>
      </c>
      <c r="T5287" s="134">
        <f t="shared" si="1806"/>
        <v>1</v>
      </c>
      <c r="U5287" s="134">
        <f t="shared" si="1806"/>
        <v>0</v>
      </c>
      <c r="V5287" s="59">
        <f t="shared" si="1806"/>
        <v>1</v>
      </c>
      <c r="W5287" s="75"/>
      <c r="X5287" s="82"/>
    </row>
    <row r="5288" spans="1:27" s="77" customFormat="1" ht="15.75" x14ac:dyDescent="0.25">
      <c r="A5288" s="72" t="s">
        <v>311</v>
      </c>
      <c r="B5288" s="33" t="s">
        <v>329</v>
      </c>
      <c r="C5288" s="73" t="s">
        <v>102</v>
      </c>
      <c r="D5288" s="32" t="s">
        <v>23</v>
      </c>
      <c r="E5288" s="83">
        <f t="shared" ref="E5288:L5288" si="1807">SUM(E5289:E5293)</f>
        <v>905263</v>
      </c>
      <c r="F5288" s="83">
        <f t="shared" si="1807"/>
        <v>528066</v>
      </c>
      <c r="G5288" s="83">
        <f t="shared" si="1807"/>
        <v>528066</v>
      </c>
      <c r="H5288" s="83">
        <f t="shared" si="1807"/>
        <v>528066</v>
      </c>
      <c r="I5288" s="128">
        <f t="shared" si="1807"/>
        <v>0</v>
      </c>
      <c r="J5288" s="128">
        <f t="shared" si="1807"/>
        <v>0</v>
      </c>
      <c r="K5288" s="128">
        <f t="shared" si="1807"/>
        <v>0</v>
      </c>
      <c r="L5288" s="49">
        <f t="shared" si="1807"/>
        <v>0</v>
      </c>
      <c r="M5288" s="83"/>
      <c r="N5288" s="83"/>
      <c r="O5288" s="52">
        <f t="shared" ref="O5288:V5288" si="1808">SUM(O5289:O5293)</f>
        <v>0</v>
      </c>
      <c r="P5288" s="52">
        <f t="shared" si="1808"/>
        <v>0</v>
      </c>
      <c r="Q5288" s="124">
        <f t="shared" si="1808"/>
        <v>0</v>
      </c>
      <c r="R5288" s="52">
        <f t="shared" si="1808"/>
        <v>0</v>
      </c>
      <c r="S5288" s="52">
        <f t="shared" si="1808"/>
        <v>0</v>
      </c>
      <c r="T5288" s="139">
        <f t="shared" si="1808"/>
        <v>0</v>
      </c>
      <c r="U5288" s="141">
        <f t="shared" si="1808"/>
        <v>0</v>
      </c>
      <c r="V5288" s="49">
        <f t="shared" si="1808"/>
        <v>0</v>
      </c>
      <c r="W5288" s="83"/>
      <c r="X5288" s="82"/>
    </row>
    <row r="5289" spans="1:27" s="77" customFormat="1" ht="15.75" x14ac:dyDescent="0.25">
      <c r="A5289" s="157" t="s">
        <v>311</v>
      </c>
      <c r="B5289" s="33" t="s">
        <v>329</v>
      </c>
      <c r="C5289" s="73" t="s">
        <v>73</v>
      </c>
      <c r="D5289" s="34" t="s">
        <v>106</v>
      </c>
      <c r="E5289" s="53"/>
      <c r="F5289" s="99"/>
      <c r="G5289" s="53"/>
      <c r="H5289" s="99"/>
      <c r="I5289" s="54"/>
      <c r="J5289" s="50"/>
      <c r="K5289" s="54"/>
      <c r="L5289" s="55"/>
      <c r="M5289" s="74"/>
      <c r="N5289" s="74"/>
      <c r="O5289" s="74"/>
      <c r="P5289" s="74"/>
      <c r="Q5289" s="57">
        <f>O5289-P5289</f>
        <v>0</v>
      </c>
      <c r="R5289" s="74"/>
      <c r="S5289" s="53">
        <f>ROUND(R5289/12*2,0)</f>
        <v>0</v>
      </c>
      <c r="T5289" s="58"/>
      <c r="U5289" s="58"/>
      <c r="V5289" s="53">
        <f>T5289-U5289</f>
        <v>0</v>
      </c>
      <c r="W5289" s="74"/>
      <c r="X5289" s="76"/>
      <c r="Z5289" s="176"/>
      <c r="AA5289" s="176"/>
    </row>
    <row r="5290" spans="1:27" s="77" customFormat="1" ht="15.75" x14ac:dyDescent="0.25">
      <c r="A5290" s="72" t="s">
        <v>311</v>
      </c>
      <c r="B5290" s="33" t="s">
        <v>329</v>
      </c>
      <c r="C5290" s="73" t="s">
        <v>74</v>
      </c>
      <c r="D5290" s="116" t="s">
        <v>104</v>
      </c>
      <c r="E5290" s="53">
        <v>905263</v>
      </c>
      <c r="F5290" s="53">
        <f>75438*7</f>
        <v>528066</v>
      </c>
      <c r="G5290" s="99">
        <v>528066</v>
      </c>
      <c r="H5290" s="99">
        <v>528066</v>
      </c>
      <c r="I5290" s="119"/>
      <c r="J5290" s="55"/>
      <c r="K5290" s="54"/>
      <c r="L5290" s="55"/>
      <c r="M5290" s="75"/>
      <c r="N5290" s="75"/>
      <c r="O5290" s="74"/>
      <c r="P5290" s="74"/>
      <c r="Q5290" s="57">
        <f>O5290-P5290</f>
        <v>0</v>
      </c>
      <c r="R5290" s="74"/>
      <c r="S5290" s="53">
        <f>ROUND(R5290/12*3,0)</f>
        <v>0</v>
      </c>
      <c r="T5290" s="58"/>
      <c r="U5290" s="58"/>
      <c r="V5290" s="53">
        <f>T5290-U5290</f>
        <v>0</v>
      </c>
      <c r="W5290" s="75"/>
      <c r="X5290" s="76"/>
    </row>
    <row r="5291" spans="1:27" s="77" customFormat="1" ht="15.75" x14ac:dyDescent="0.25">
      <c r="A5291" s="72" t="s">
        <v>311</v>
      </c>
      <c r="B5291" s="33" t="s">
        <v>329</v>
      </c>
      <c r="C5291" s="73" t="s">
        <v>74</v>
      </c>
      <c r="D5291" s="116" t="s">
        <v>105</v>
      </c>
      <c r="E5291" s="53"/>
      <c r="F5291" s="53"/>
      <c r="G5291" s="53"/>
      <c r="H5291" s="53"/>
      <c r="I5291" s="54"/>
      <c r="J5291" s="50"/>
      <c r="K5291" s="54"/>
      <c r="L5291" s="55"/>
      <c r="M5291" s="75"/>
      <c r="N5291" s="75"/>
      <c r="O5291" s="74"/>
      <c r="P5291" s="74"/>
      <c r="Q5291" s="57">
        <f>O5291-P5291</f>
        <v>0</v>
      </c>
      <c r="R5291" s="74"/>
      <c r="S5291" s="53">
        <f>ROUND(R5291/12*3,0)</f>
        <v>0</v>
      </c>
      <c r="T5291" s="58"/>
      <c r="U5291" s="58"/>
      <c r="V5291" s="53">
        <f>T5291-U5291</f>
        <v>0</v>
      </c>
      <c r="W5291" s="75"/>
      <c r="X5291" s="76"/>
    </row>
    <row r="5292" spans="1:27" s="77" customFormat="1" ht="15.75" x14ac:dyDescent="0.25">
      <c r="A5292" s="72" t="s">
        <v>311</v>
      </c>
      <c r="B5292" s="33" t="s">
        <v>329</v>
      </c>
      <c r="C5292" s="73" t="s">
        <v>75</v>
      </c>
      <c r="D5292" s="34" t="s">
        <v>107</v>
      </c>
      <c r="E5292" s="74"/>
      <c r="F5292" s="53"/>
      <c r="G5292" s="74"/>
      <c r="H5292" s="74"/>
      <c r="I5292" s="119"/>
      <c r="J5292" s="50"/>
      <c r="K5292" s="119"/>
      <c r="L5292" s="55"/>
      <c r="M5292" s="75"/>
      <c r="N5292" s="75"/>
      <c r="O5292" s="74"/>
      <c r="P5292" s="74"/>
      <c r="Q5292" s="59">
        <f>O5292-P5292</f>
        <v>0</v>
      </c>
      <c r="R5292" s="74"/>
      <c r="S5292" s="53">
        <f>ROUND(R5292/12*3,0)</f>
        <v>0</v>
      </c>
      <c r="T5292" s="53"/>
      <c r="U5292" s="53"/>
      <c r="V5292" s="53">
        <f>T5292-U5292</f>
        <v>0</v>
      </c>
      <c r="W5292" s="75"/>
      <c r="X5292" s="76"/>
    </row>
    <row r="5293" spans="1:27" s="77" customFormat="1" ht="31.5" x14ac:dyDescent="0.25">
      <c r="A5293" s="72" t="s">
        <v>311</v>
      </c>
      <c r="B5293" s="33" t="s">
        <v>329</v>
      </c>
      <c r="C5293" s="73" t="s">
        <v>76</v>
      </c>
      <c r="D5293" s="34" t="s">
        <v>108</v>
      </c>
      <c r="E5293" s="74"/>
      <c r="F5293" s="53"/>
      <c r="G5293" s="74"/>
      <c r="H5293" s="74"/>
      <c r="I5293" s="54"/>
      <c r="J5293" s="50"/>
      <c r="K5293" s="54"/>
      <c r="L5293" s="55"/>
      <c r="M5293" s="75"/>
      <c r="N5293" s="75"/>
      <c r="O5293" s="74"/>
      <c r="P5293" s="74"/>
      <c r="Q5293" s="57">
        <f>O5293-P5293</f>
        <v>0</v>
      </c>
      <c r="R5293" s="74"/>
      <c r="S5293" s="53">
        <f>ROUND(R5293/12*3,0)</f>
        <v>0</v>
      </c>
      <c r="T5293" s="58"/>
      <c r="U5293" s="58"/>
      <c r="V5293" s="53">
        <f>T5293-U5293</f>
        <v>0</v>
      </c>
      <c r="W5293" s="75"/>
      <c r="X5293" s="76"/>
    </row>
    <row r="5294" spans="1:27" s="77" customFormat="1" ht="15.75" x14ac:dyDescent="0.25">
      <c r="A5294" s="72" t="s">
        <v>311</v>
      </c>
      <c r="B5294" s="22" t="s">
        <v>330</v>
      </c>
      <c r="C5294" s="36"/>
      <c r="D5294" s="32" t="s">
        <v>24</v>
      </c>
      <c r="E5294" s="61">
        <f t="shared" ref="E5294:L5294" si="1809">SUM(E5295:E5307)</f>
        <v>0</v>
      </c>
      <c r="F5294" s="61">
        <f t="shared" si="1809"/>
        <v>0</v>
      </c>
      <c r="G5294" s="61">
        <f t="shared" si="1809"/>
        <v>0</v>
      </c>
      <c r="H5294" s="61">
        <f t="shared" si="1809"/>
        <v>0</v>
      </c>
      <c r="I5294" s="120">
        <f t="shared" si="1809"/>
        <v>0</v>
      </c>
      <c r="J5294" s="120">
        <f t="shared" si="1809"/>
        <v>0</v>
      </c>
      <c r="K5294" s="120">
        <f t="shared" si="1809"/>
        <v>0</v>
      </c>
      <c r="L5294" s="61">
        <f t="shared" si="1809"/>
        <v>0</v>
      </c>
      <c r="M5294" s="61"/>
      <c r="N5294" s="61"/>
      <c r="O5294" s="61">
        <f t="shared" ref="O5294:V5294" si="1810">SUM(O5295:O5307)</f>
        <v>0</v>
      </c>
      <c r="P5294" s="61">
        <f t="shared" si="1810"/>
        <v>0</v>
      </c>
      <c r="Q5294" s="120">
        <f t="shared" si="1810"/>
        <v>0</v>
      </c>
      <c r="R5294" s="61">
        <f t="shared" si="1810"/>
        <v>0</v>
      </c>
      <c r="S5294" s="61">
        <f t="shared" si="1810"/>
        <v>0</v>
      </c>
      <c r="T5294" s="137">
        <f t="shared" si="1810"/>
        <v>0</v>
      </c>
      <c r="U5294" s="137">
        <f t="shared" si="1810"/>
        <v>0</v>
      </c>
      <c r="V5294" s="61">
        <f t="shared" si="1810"/>
        <v>0</v>
      </c>
      <c r="W5294" s="68"/>
      <c r="X5294" s="76"/>
    </row>
    <row r="5295" spans="1:27" s="77" customFormat="1" ht="15.75" x14ac:dyDescent="0.25">
      <c r="A5295" s="72" t="s">
        <v>311</v>
      </c>
      <c r="B5295" s="33" t="s">
        <v>330</v>
      </c>
      <c r="C5295" s="79" t="s">
        <v>25</v>
      </c>
      <c r="D5295" s="34" t="s">
        <v>54</v>
      </c>
      <c r="E5295" s="74"/>
      <c r="F5295" s="74"/>
      <c r="G5295" s="74"/>
      <c r="H5295" s="74"/>
      <c r="I5295" s="54"/>
      <c r="J5295" s="50"/>
      <c r="K5295" s="54"/>
      <c r="L5295" s="55"/>
      <c r="M5295" s="75"/>
      <c r="N5295" s="75"/>
      <c r="O5295" s="74"/>
      <c r="P5295" s="74"/>
      <c r="Q5295" s="57">
        <f t="shared" ref="Q5295:Q5307" si="1811">O5295-P5295</f>
        <v>0</v>
      </c>
      <c r="R5295" s="74"/>
      <c r="S5295" s="53">
        <f t="shared" ref="S5295:S5307" si="1812">ROUND(R5295/12*3,0)</f>
        <v>0</v>
      </c>
      <c r="T5295" s="58"/>
      <c r="U5295" s="58"/>
      <c r="V5295" s="53">
        <f t="shared" ref="V5295:V5307" si="1813">T5295-U5295</f>
        <v>0</v>
      </c>
      <c r="W5295" s="75"/>
      <c r="X5295" s="76"/>
    </row>
    <row r="5296" spans="1:27" s="77" customFormat="1" ht="15.75" x14ac:dyDescent="0.25">
      <c r="A5296" s="72" t="s">
        <v>311</v>
      </c>
      <c r="B5296" s="33" t="s">
        <v>330</v>
      </c>
      <c r="C5296" s="79" t="s">
        <v>26</v>
      </c>
      <c r="D5296" s="34" t="s">
        <v>27</v>
      </c>
      <c r="E5296" s="74"/>
      <c r="F5296" s="74"/>
      <c r="G5296" s="74"/>
      <c r="H5296" s="74"/>
      <c r="I5296" s="54"/>
      <c r="J5296" s="50"/>
      <c r="K5296" s="54"/>
      <c r="L5296" s="55"/>
      <c r="M5296" s="75"/>
      <c r="N5296" s="75"/>
      <c r="O5296" s="74"/>
      <c r="P5296" s="74"/>
      <c r="Q5296" s="57">
        <f t="shared" si="1811"/>
        <v>0</v>
      </c>
      <c r="R5296" s="74"/>
      <c r="S5296" s="53">
        <f t="shared" si="1812"/>
        <v>0</v>
      </c>
      <c r="T5296" s="58"/>
      <c r="U5296" s="58"/>
      <c r="V5296" s="53">
        <f t="shared" si="1813"/>
        <v>0</v>
      </c>
      <c r="W5296" s="75"/>
      <c r="X5296" s="76"/>
    </row>
    <row r="5297" spans="1:28" s="77" customFormat="1" ht="31.5" x14ac:dyDescent="0.25">
      <c r="A5297" s="72" t="s">
        <v>311</v>
      </c>
      <c r="B5297" s="33" t="s">
        <v>330</v>
      </c>
      <c r="C5297" s="79" t="s">
        <v>28</v>
      </c>
      <c r="D5297" s="34" t="s">
        <v>29</v>
      </c>
      <c r="E5297" s="74"/>
      <c r="F5297" s="74"/>
      <c r="G5297" s="74"/>
      <c r="H5297" s="74"/>
      <c r="I5297" s="54"/>
      <c r="J5297" s="50"/>
      <c r="K5297" s="54"/>
      <c r="L5297" s="55"/>
      <c r="M5297" s="75"/>
      <c r="N5297" s="75"/>
      <c r="O5297" s="74"/>
      <c r="P5297" s="74"/>
      <c r="Q5297" s="57">
        <f t="shared" si="1811"/>
        <v>0</v>
      </c>
      <c r="R5297" s="74"/>
      <c r="S5297" s="53">
        <f t="shared" si="1812"/>
        <v>0</v>
      </c>
      <c r="T5297" s="58"/>
      <c r="U5297" s="58"/>
      <c r="V5297" s="53">
        <f t="shared" si="1813"/>
        <v>0</v>
      </c>
      <c r="W5297" s="75"/>
      <c r="X5297" s="76"/>
    </row>
    <row r="5298" spans="1:28" s="77" customFormat="1" ht="15.75" x14ac:dyDescent="0.25">
      <c r="A5298" s="72" t="s">
        <v>311</v>
      </c>
      <c r="B5298" s="33" t="s">
        <v>330</v>
      </c>
      <c r="C5298" s="79" t="s">
        <v>56</v>
      </c>
      <c r="D5298" s="34" t="s">
        <v>53</v>
      </c>
      <c r="E5298" s="74"/>
      <c r="F5298" s="74"/>
      <c r="G5298" s="74"/>
      <c r="H5298" s="74"/>
      <c r="I5298" s="54"/>
      <c r="J5298" s="50"/>
      <c r="K5298" s="54"/>
      <c r="L5298" s="55"/>
      <c r="M5298" s="75"/>
      <c r="N5298" s="75"/>
      <c r="O5298" s="74"/>
      <c r="P5298" s="74"/>
      <c r="Q5298" s="57">
        <f t="shared" si="1811"/>
        <v>0</v>
      </c>
      <c r="R5298" s="74"/>
      <c r="S5298" s="53">
        <f t="shared" si="1812"/>
        <v>0</v>
      </c>
      <c r="T5298" s="58"/>
      <c r="U5298" s="58"/>
      <c r="V5298" s="53">
        <f t="shared" si="1813"/>
        <v>0</v>
      </c>
      <c r="W5298" s="75"/>
      <c r="X5298" s="76"/>
    </row>
    <row r="5299" spans="1:28" s="77" customFormat="1" ht="15.75" x14ac:dyDescent="0.25">
      <c r="A5299" s="72" t="s">
        <v>311</v>
      </c>
      <c r="B5299" s="33" t="s">
        <v>330</v>
      </c>
      <c r="C5299" s="79" t="s">
        <v>57</v>
      </c>
      <c r="D5299" s="34" t="s">
        <v>68</v>
      </c>
      <c r="E5299" s="74"/>
      <c r="F5299" s="74"/>
      <c r="G5299" s="74"/>
      <c r="H5299" s="74"/>
      <c r="I5299" s="54"/>
      <c r="J5299" s="50"/>
      <c r="K5299" s="54"/>
      <c r="L5299" s="55"/>
      <c r="M5299" s="75"/>
      <c r="N5299" s="75"/>
      <c r="O5299" s="74"/>
      <c r="P5299" s="74"/>
      <c r="Q5299" s="57">
        <f t="shared" si="1811"/>
        <v>0</v>
      </c>
      <c r="R5299" s="74"/>
      <c r="S5299" s="53">
        <f t="shared" si="1812"/>
        <v>0</v>
      </c>
      <c r="T5299" s="58"/>
      <c r="U5299" s="58"/>
      <c r="V5299" s="53">
        <f t="shared" si="1813"/>
        <v>0</v>
      </c>
      <c r="W5299" s="75"/>
      <c r="X5299" s="76"/>
    </row>
    <row r="5300" spans="1:28" s="77" customFormat="1" ht="15.75" x14ac:dyDescent="0.25">
      <c r="A5300" s="72" t="s">
        <v>311</v>
      </c>
      <c r="B5300" s="33" t="s">
        <v>330</v>
      </c>
      <c r="C5300" s="79" t="s">
        <v>58</v>
      </c>
      <c r="D5300" s="34" t="s">
        <v>70</v>
      </c>
      <c r="E5300" s="74"/>
      <c r="F5300" s="74"/>
      <c r="G5300" s="74"/>
      <c r="H5300" s="74"/>
      <c r="I5300" s="54"/>
      <c r="J5300" s="50"/>
      <c r="K5300" s="54"/>
      <c r="L5300" s="55"/>
      <c r="M5300" s="75"/>
      <c r="N5300" s="75"/>
      <c r="O5300" s="74"/>
      <c r="P5300" s="74"/>
      <c r="Q5300" s="57">
        <f t="shared" si="1811"/>
        <v>0</v>
      </c>
      <c r="R5300" s="74"/>
      <c r="S5300" s="53">
        <f t="shared" si="1812"/>
        <v>0</v>
      </c>
      <c r="T5300" s="58"/>
      <c r="U5300" s="58"/>
      <c r="V5300" s="53">
        <f t="shared" si="1813"/>
        <v>0</v>
      </c>
      <c r="W5300" s="75"/>
      <c r="X5300" s="76"/>
    </row>
    <row r="5301" spans="1:28" s="77" customFormat="1" ht="31.5" x14ac:dyDescent="0.25">
      <c r="A5301" s="72" t="s">
        <v>311</v>
      </c>
      <c r="B5301" s="33" t="s">
        <v>330</v>
      </c>
      <c r="C5301" s="79" t="s">
        <v>59</v>
      </c>
      <c r="D5301" s="34" t="s">
        <v>69</v>
      </c>
      <c r="E5301" s="74"/>
      <c r="F5301" s="74"/>
      <c r="G5301" s="74"/>
      <c r="H5301" s="74"/>
      <c r="I5301" s="54"/>
      <c r="J5301" s="50"/>
      <c r="K5301" s="54"/>
      <c r="L5301" s="55"/>
      <c r="M5301" s="75"/>
      <c r="N5301" s="75"/>
      <c r="O5301" s="74"/>
      <c r="P5301" s="74"/>
      <c r="Q5301" s="57">
        <f t="shared" si="1811"/>
        <v>0</v>
      </c>
      <c r="R5301" s="74"/>
      <c r="S5301" s="53">
        <f t="shared" si="1812"/>
        <v>0</v>
      </c>
      <c r="T5301" s="58"/>
      <c r="U5301" s="58"/>
      <c r="V5301" s="53">
        <f t="shared" si="1813"/>
        <v>0</v>
      </c>
      <c r="W5301" s="75"/>
      <c r="X5301" s="76"/>
    </row>
    <row r="5302" spans="1:28" s="77" customFormat="1" ht="15.75" x14ac:dyDescent="0.25">
      <c r="A5302" s="72" t="s">
        <v>311</v>
      </c>
      <c r="B5302" s="33" t="s">
        <v>330</v>
      </c>
      <c r="C5302" s="79" t="s">
        <v>60</v>
      </c>
      <c r="D5302" s="34" t="s">
        <v>72</v>
      </c>
      <c r="E5302" s="74"/>
      <c r="F5302" s="74"/>
      <c r="G5302" s="74"/>
      <c r="H5302" s="74"/>
      <c r="I5302" s="54"/>
      <c r="J5302" s="50"/>
      <c r="K5302" s="54"/>
      <c r="L5302" s="55"/>
      <c r="M5302" s="75"/>
      <c r="N5302" s="75"/>
      <c r="O5302" s="74"/>
      <c r="P5302" s="74"/>
      <c r="Q5302" s="57">
        <f t="shared" si="1811"/>
        <v>0</v>
      </c>
      <c r="R5302" s="74"/>
      <c r="S5302" s="53">
        <f t="shared" si="1812"/>
        <v>0</v>
      </c>
      <c r="T5302" s="58"/>
      <c r="U5302" s="58"/>
      <c r="V5302" s="53">
        <f t="shared" si="1813"/>
        <v>0</v>
      </c>
      <c r="W5302" s="75"/>
      <c r="X5302" s="76"/>
    </row>
    <row r="5303" spans="1:28" s="77" customFormat="1" ht="15.75" x14ac:dyDescent="0.25">
      <c r="A5303" s="72" t="s">
        <v>311</v>
      </c>
      <c r="B5303" s="33" t="s">
        <v>330</v>
      </c>
      <c r="C5303" s="79" t="s">
        <v>61</v>
      </c>
      <c r="D5303" s="34" t="s">
        <v>67</v>
      </c>
      <c r="E5303" s="74"/>
      <c r="F5303" s="74"/>
      <c r="G5303" s="74"/>
      <c r="H5303" s="74"/>
      <c r="I5303" s="54"/>
      <c r="J5303" s="50"/>
      <c r="K5303" s="54"/>
      <c r="L5303" s="55"/>
      <c r="M5303" s="75"/>
      <c r="N5303" s="75"/>
      <c r="O5303" s="74"/>
      <c r="P5303" s="74"/>
      <c r="Q5303" s="57">
        <f t="shared" si="1811"/>
        <v>0</v>
      </c>
      <c r="R5303" s="74"/>
      <c r="S5303" s="53">
        <f t="shared" si="1812"/>
        <v>0</v>
      </c>
      <c r="T5303" s="58"/>
      <c r="U5303" s="58"/>
      <c r="V5303" s="53">
        <f t="shared" si="1813"/>
        <v>0</v>
      </c>
      <c r="W5303" s="75"/>
      <c r="X5303" s="76"/>
    </row>
    <row r="5304" spans="1:28" s="77" customFormat="1" ht="15.75" x14ac:dyDescent="0.25">
      <c r="A5304" s="72" t="s">
        <v>311</v>
      </c>
      <c r="B5304" s="33" t="s">
        <v>330</v>
      </c>
      <c r="C5304" s="79" t="s">
        <v>62</v>
      </c>
      <c r="D5304" s="34" t="s">
        <v>66</v>
      </c>
      <c r="E5304" s="74"/>
      <c r="F5304" s="74"/>
      <c r="G5304" s="74"/>
      <c r="H5304" s="74"/>
      <c r="I5304" s="54"/>
      <c r="J5304" s="50"/>
      <c r="K5304" s="54"/>
      <c r="L5304" s="55"/>
      <c r="M5304" s="75"/>
      <c r="N5304" s="75"/>
      <c r="O5304" s="74"/>
      <c r="P5304" s="74"/>
      <c r="Q5304" s="57">
        <f t="shared" si="1811"/>
        <v>0</v>
      </c>
      <c r="R5304" s="74"/>
      <c r="S5304" s="53">
        <f t="shared" si="1812"/>
        <v>0</v>
      </c>
      <c r="T5304" s="58"/>
      <c r="U5304" s="58"/>
      <c r="V5304" s="53">
        <f t="shared" si="1813"/>
        <v>0</v>
      </c>
      <c r="W5304" s="75"/>
      <c r="X5304" s="76"/>
    </row>
    <row r="5305" spans="1:28" s="77" customFormat="1" ht="15.75" x14ac:dyDescent="0.25">
      <c r="A5305" s="72" t="s">
        <v>311</v>
      </c>
      <c r="B5305" s="33" t="s">
        <v>330</v>
      </c>
      <c r="C5305" s="79" t="s">
        <v>63</v>
      </c>
      <c r="D5305" s="34" t="s">
        <v>52</v>
      </c>
      <c r="E5305" s="74"/>
      <c r="F5305" s="74"/>
      <c r="G5305" s="74"/>
      <c r="H5305" s="74"/>
      <c r="I5305" s="54"/>
      <c r="J5305" s="50"/>
      <c r="K5305" s="54"/>
      <c r="L5305" s="55"/>
      <c r="M5305" s="75"/>
      <c r="N5305" s="75"/>
      <c r="O5305" s="74"/>
      <c r="P5305" s="74"/>
      <c r="Q5305" s="57">
        <f t="shared" si="1811"/>
        <v>0</v>
      </c>
      <c r="R5305" s="74"/>
      <c r="S5305" s="53">
        <f t="shared" si="1812"/>
        <v>0</v>
      </c>
      <c r="T5305" s="58"/>
      <c r="U5305" s="58"/>
      <c r="V5305" s="53">
        <f t="shared" si="1813"/>
        <v>0</v>
      </c>
      <c r="W5305" s="75"/>
      <c r="X5305" s="76"/>
    </row>
    <row r="5306" spans="1:28" s="77" customFormat="1" ht="15.75" x14ac:dyDescent="0.25">
      <c r="A5306" s="72" t="s">
        <v>311</v>
      </c>
      <c r="B5306" s="33" t="s">
        <v>330</v>
      </c>
      <c r="C5306" s="79" t="s">
        <v>64</v>
      </c>
      <c r="D5306" s="34" t="s">
        <v>55</v>
      </c>
      <c r="E5306" s="74"/>
      <c r="F5306" s="74"/>
      <c r="G5306" s="74"/>
      <c r="H5306" s="74"/>
      <c r="I5306" s="119"/>
      <c r="J5306" s="55"/>
      <c r="K5306" s="119"/>
      <c r="L5306" s="55"/>
      <c r="M5306" s="75"/>
      <c r="N5306" s="75"/>
      <c r="O5306" s="74"/>
      <c r="P5306" s="74"/>
      <c r="Q5306" s="59">
        <f t="shared" si="1811"/>
        <v>0</v>
      </c>
      <c r="R5306" s="74"/>
      <c r="S5306" s="53">
        <f t="shared" si="1812"/>
        <v>0</v>
      </c>
      <c r="T5306" s="53"/>
      <c r="U5306" s="53"/>
      <c r="V5306" s="53">
        <f t="shared" si="1813"/>
        <v>0</v>
      </c>
      <c r="W5306" s="75"/>
      <c r="X5306" s="76"/>
    </row>
    <row r="5307" spans="1:28" s="77" customFormat="1" ht="15.75" x14ac:dyDescent="0.25">
      <c r="A5307" s="72" t="s">
        <v>311</v>
      </c>
      <c r="B5307" s="33" t="s">
        <v>330</v>
      </c>
      <c r="C5307" s="79" t="s">
        <v>65</v>
      </c>
      <c r="D5307" s="34" t="s">
        <v>71</v>
      </c>
      <c r="E5307" s="74"/>
      <c r="F5307" s="74"/>
      <c r="G5307" s="74"/>
      <c r="H5307" s="74"/>
      <c r="I5307" s="54"/>
      <c r="J5307" s="50"/>
      <c r="K5307" s="54"/>
      <c r="L5307" s="55"/>
      <c r="M5307" s="75"/>
      <c r="N5307" s="75"/>
      <c r="O5307" s="74"/>
      <c r="P5307" s="74"/>
      <c r="Q5307" s="57">
        <f t="shared" si="1811"/>
        <v>0</v>
      </c>
      <c r="R5307" s="74"/>
      <c r="S5307" s="53">
        <f t="shared" si="1812"/>
        <v>0</v>
      </c>
      <c r="T5307" s="58"/>
      <c r="U5307" s="58"/>
      <c r="V5307" s="53">
        <f t="shared" si="1813"/>
        <v>0</v>
      </c>
      <c r="W5307" s="75"/>
      <c r="X5307" s="76"/>
    </row>
    <row r="5308" spans="1:28" s="77" customFormat="1" ht="31.5" x14ac:dyDescent="0.25">
      <c r="A5308" s="72" t="s">
        <v>311</v>
      </c>
      <c r="B5308" s="22" t="s">
        <v>331</v>
      </c>
      <c r="C5308" s="73" t="s">
        <v>102</v>
      </c>
      <c r="D5308" s="32" t="s">
        <v>30</v>
      </c>
      <c r="E5308" s="61">
        <f t="shared" ref="E5308:L5308" si="1814">SUM(E5309:E5325)</f>
        <v>219</v>
      </c>
      <c r="F5308" s="61">
        <f t="shared" si="1814"/>
        <v>128</v>
      </c>
      <c r="G5308" s="61">
        <f t="shared" si="1814"/>
        <v>759</v>
      </c>
      <c r="H5308" s="61">
        <f t="shared" si="1814"/>
        <v>0</v>
      </c>
      <c r="I5308" s="120">
        <f t="shared" si="1814"/>
        <v>0</v>
      </c>
      <c r="J5308" s="120" t="e">
        <f t="shared" si="1814"/>
        <v>#DIV/0!</v>
      </c>
      <c r="K5308" s="120">
        <f t="shared" si="1814"/>
        <v>-128</v>
      </c>
      <c r="L5308" s="61" t="e">
        <f t="shared" si="1814"/>
        <v>#DIV/0!</v>
      </c>
      <c r="M5308" s="61"/>
      <c r="N5308" s="61"/>
      <c r="O5308" s="61">
        <f t="shared" ref="O5308:V5308" si="1815">SUM(O5309:O5323)</f>
        <v>70</v>
      </c>
      <c r="P5308" s="61">
        <f t="shared" si="1815"/>
        <v>0</v>
      </c>
      <c r="Q5308" s="120">
        <f t="shared" si="1815"/>
        <v>70</v>
      </c>
      <c r="R5308" s="61">
        <f t="shared" si="1815"/>
        <v>0</v>
      </c>
      <c r="S5308" s="61">
        <f t="shared" si="1815"/>
        <v>0</v>
      </c>
      <c r="T5308" s="137">
        <f t="shared" si="1815"/>
        <v>1</v>
      </c>
      <c r="U5308" s="137">
        <f t="shared" si="1815"/>
        <v>0</v>
      </c>
      <c r="V5308" s="61">
        <f t="shared" si="1815"/>
        <v>1</v>
      </c>
      <c r="W5308" s="61"/>
      <c r="X5308" s="76"/>
    </row>
    <row r="5309" spans="1:28" s="77" customFormat="1" ht="15.75" x14ac:dyDescent="0.25">
      <c r="A5309" s="72" t="s">
        <v>311</v>
      </c>
      <c r="B5309" s="33" t="s">
        <v>331</v>
      </c>
      <c r="C5309" s="73" t="s">
        <v>79</v>
      </c>
      <c r="D5309" s="43" t="s">
        <v>77</v>
      </c>
      <c r="E5309" s="53">
        <v>219</v>
      </c>
      <c r="F5309" s="53">
        <f>ROUND(E5309/12*7,0)</f>
        <v>128</v>
      </c>
      <c r="G5309" s="59"/>
      <c r="H5309" s="99"/>
      <c r="I5309" s="119"/>
      <c r="J5309" s="55"/>
      <c r="K5309" s="54">
        <f t="shared" ref="K5309" si="1816">G5309-F5309</f>
        <v>-128</v>
      </c>
      <c r="L5309" s="55">
        <f t="shared" ref="L5309" si="1817">ROUND(K5309*100/-F5309,2)</f>
        <v>100</v>
      </c>
      <c r="M5309" s="75"/>
      <c r="N5309" s="75"/>
      <c r="O5309" s="74"/>
      <c r="P5309" s="74"/>
      <c r="Q5309" s="57">
        <f t="shared" ref="Q5309:Q5323" si="1818">O5309-P5309</f>
        <v>0</v>
      </c>
      <c r="R5309" s="74"/>
      <c r="S5309" s="53">
        <f>ROUND(R5309/12*3,0)</f>
        <v>0</v>
      </c>
      <c r="T5309" s="58"/>
      <c r="U5309" s="58"/>
      <c r="V5309" s="53">
        <f t="shared" ref="V5309:V5323" si="1819">T5309-U5309</f>
        <v>0</v>
      </c>
      <c r="W5309" s="75"/>
      <c r="X5309" s="76"/>
      <c r="Y5309" s="177"/>
      <c r="Z5309" s="177"/>
      <c r="AA5309" s="177"/>
      <c r="AB5309" s="177"/>
    </row>
    <row r="5310" spans="1:28" s="77" customFormat="1" ht="15.75" x14ac:dyDescent="0.25">
      <c r="A5310" s="72" t="s">
        <v>311</v>
      </c>
      <c r="B5310" s="33" t="s">
        <v>331</v>
      </c>
      <c r="C5310" s="73" t="s">
        <v>80</v>
      </c>
      <c r="D5310" s="43" t="s">
        <v>78</v>
      </c>
      <c r="E5310" s="74"/>
      <c r="F5310" s="74"/>
      <c r="G5310" s="74"/>
      <c r="H5310" s="74"/>
      <c r="I5310" s="54"/>
      <c r="J5310" s="50"/>
      <c r="K5310" s="54"/>
      <c r="L5310" s="55"/>
      <c r="M5310" s="75"/>
      <c r="N5310" s="75"/>
      <c r="O5310" s="74"/>
      <c r="P5310" s="74"/>
      <c r="Q5310" s="57">
        <f t="shared" si="1818"/>
        <v>0</v>
      </c>
      <c r="R5310" s="74"/>
      <c r="S5310" s="53">
        <f>ROUND(R5310/12*3,0)</f>
        <v>0</v>
      </c>
      <c r="T5310" s="58"/>
      <c r="U5310" s="58"/>
      <c r="V5310" s="53">
        <f t="shared" si="1819"/>
        <v>0</v>
      </c>
      <c r="W5310" s="75"/>
      <c r="X5310" s="76"/>
    </row>
    <row r="5311" spans="1:28" s="77" customFormat="1" ht="15.75" x14ac:dyDescent="0.25">
      <c r="A5311" s="72" t="s">
        <v>311</v>
      </c>
      <c r="B5311" s="33" t="s">
        <v>331</v>
      </c>
      <c r="C5311" s="73" t="s">
        <v>82</v>
      </c>
      <c r="D5311" s="34" t="s">
        <v>81</v>
      </c>
      <c r="E5311" s="74"/>
      <c r="F5311" s="74"/>
      <c r="G5311" s="74"/>
      <c r="H5311" s="74"/>
      <c r="I5311" s="54"/>
      <c r="J5311" s="50"/>
      <c r="K5311" s="54"/>
      <c r="L5311" s="55"/>
      <c r="M5311" s="75"/>
      <c r="N5311" s="75"/>
      <c r="O5311" s="74"/>
      <c r="P5311" s="74"/>
      <c r="Q5311" s="57">
        <f t="shared" si="1818"/>
        <v>0</v>
      </c>
      <c r="R5311" s="74"/>
      <c r="S5311" s="53">
        <f>ROUND(R5311/12*4,0)</f>
        <v>0</v>
      </c>
      <c r="T5311" s="58"/>
      <c r="U5311" s="58"/>
      <c r="V5311" s="53">
        <f t="shared" si="1819"/>
        <v>0</v>
      </c>
      <c r="W5311" s="75"/>
      <c r="X5311" s="76"/>
    </row>
    <row r="5312" spans="1:28" s="77" customFormat="1" ht="31.5" x14ac:dyDescent="0.25">
      <c r="A5312" s="72" t="s">
        <v>311</v>
      </c>
      <c r="B5312" s="33" t="s">
        <v>331</v>
      </c>
      <c r="C5312" s="73" t="s">
        <v>84</v>
      </c>
      <c r="D5312" s="43" t="s">
        <v>83</v>
      </c>
      <c r="E5312" s="74"/>
      <c r="F5312" s="74"/>
      <c r="G5312" s="74"/>
      <c r="H5312" s="74"/>
      <c r="I5312" s="54"/>
      <c r="J5312" s="50"/>
      <c r="K5312" s="54"/>
      <c r="L5312" s="55"/>
      <c r="M5312" s="75"/>
      <c r="N5312" s="75"/>
      <c r="O5312" s="74"/>
      <c r="P5312" s="74"/>
      <c r="Q5312" s="57">
        <f t="shared" si="1818"/>
        <v>0</v>
      </c>
      <c r="R5312" s="74"/>
      <c r="S5312" s="53">
        <f>ROUND(R5312/12*3,0)</f>
        <v>0</v>
      </c>
      <c r="T5312" s="58"/>
      <c r="U5312" s="58"/>
      <c r="V5312" s="53">
        <f t="shared" si="1819"/>
        <v>0</v>
      </c>
      <c r="W5312" s="75"/>
      <c r="X5312" s="76"/>
    </row>
    <row r="5313" spans="1:24" s="77" customFormat="1" ht="15.75" x14ac:dyDescent="0.25">
      <c r="A5313" s="72" t="s">
        <v>311</v>
      </c>
      <c r="B5313" s="33" t="s">
        <v>331</v>
      </c>
      <c r="C5313" s="73" t="s">
        <v>95</v>
      </c>
      <c r="D5313" s="43" t="s">
        <v>96</v>
      </c>
      <c r="E5313" s="74"/>
      <c r="F5313" s="74"/>
      <c r="G5313" s="74"/>
      <c r="H5313" s="74"/>
      <c r="I5313" s="54"/>
      <c r="J5313" s="50"/>
      <c r="K5313" s="54"/>
      <c r="L5313" s="55"/>
      <c r="M5313" s="75"/>
      <c r="N5313" s="75"/>
      <c r="O5313" s="74"/>
      <c r="P5313" s="74"/>
      <c r="Q5313" s="57">
        <f t="shared" si="1818"/>
        <v>0</v>
      </c>
      <c r="R5313" s="74"/>
      <c r="S5313" s="53">
        <f>ROUND(R5313/12*3,0)</f>
        <v>0</v>
      </c>
      <c r="T5313" s="58"/>
      <c r="U5313" s="58"/>
      <c r="V5313" s="53">
        <f t="shared" si="1819"/>
        <v>0</v>
      </c>
      <c r="W5313" s="75"/>
      <c r="X5313" s="76"/>
    </row>
    <row r="5314" spans="1:24" s="77" customFormat="1" ht="31.5" x14ac:dyDescent="0.25">
      <c r="A5314" s="72" t="s">
        <v>311</v>
      </c>
      <c r="B5314" s="33" t="s">
        <v>331</v>
      </c>
      <c r="C5314" s="73" t="s">
        <v>86</v>
      </c>
      <c r="D5314" s="43" t="s">
        <v>85</v>
      </c>
      <c r="E5314" s="53"/>
      <c r="F5314" s="53"/>
      <c r="G5314" s="53"/>
      <c r="H5314" s="53"/>
      <c r="I5314" s="55"/>
      <c r="J5314" s="55"/>
      <c r="K5314" s="54"/>
      <c r="L5314" s="55"/>
      <c r="M5314" s="75"/>
      <c r="N5314" s="75"/>
      <c r="O5314" s="74"/>
      <c r="P5314" s="74"/>
      <c r="Q5314" s="57">
        <f t="shared" si="1818"/>
        <v>0</v>
      </c>
      <c r="R5314" s="74"/>
      <c r="S5314" s="53">
        <f>ROUND(R5314/12*2,0)</f>
        <v>0</v>
      </c>
      <c r="T5314" s="58"/>
      <c r="U5314" s="58"/>
      <c r="V5314" s="53">
        <f t="shared" si="1819"/>
        <v>0</v>
      </c>
      <c r="W5314" s="75"/>
      <c r="X5314" s="76"/>
    </row>
    <row r="5315" spans="1:24" s="77" customFormat="1" ht="31.5" x14ac:dyDescent="0.25">
      <c r="A5315" s="72" t="s">
        <v>311</v>
      </c>
      <c r="B5315" s="33" t="s">
        <v>331</v>
      </c>
      <c r="C5315" s="73" t="s">
        <v>102</v>
      </c>
      <c r="D5315" s="39" t="s">
        <v>351</v>
      </c>
      <c r="E5315" s="74"/>
      <c r="F5315" s="74"/>
      <c r="G5315" s="74">
        <v>759</v>
      </c>
      <c r="H5315" s="74"/>
      <c r="I5315" s="54"/>
      <c r="J5315" s="50"/>
      <c r="K5315" s="54"/>
      <c r="L5315" s="55"/>
      <c r="M5315" s="75"/>
      <c r="N5315" s="75"/>
      <c r="O5315" s="74">
        <v>70</v>
      </c>
      <c r="P5315" s="74"/>
      <c r="Q5315" s="57">
        <f t="shared" si="1818"/>
        <v>70</v>
      </c>
      <c r="R5315" s="74"/>
      <c r="S5315" s="53">
        <f t="shared" ref="S5315:S5323" si="1820">ROUND(R5315/12*3,0)</f>
        <v>0</v>
      </c>
      <c r="T5315" s="58">
        <v>1</v>
      </c>
      <c r="U5315" s="58"/>
      <c r="V5315" s="53">
        <f t="shared" si="1819"/>
        <v>1</v>
      </c>
      <c r="W5315" s="75"/>
      <c r="X5315" s="76"/>
    </row>
    <row r="5316" spans="1:24" s="77" customFormat="1" ht="15.75" x14ac:dyDescent="0.25">
      <c r="A5316" s="72" t="s">
        <v>311</v>
      </c>
      <c r="B5316" s="33" t="s">
        <v>331</v>
      </c>
      <c r="C5316" s="73" t="s">
        <v>89</v>
      </c>
      <c r="D5316" s="43" t="s">
        <v>88</v>
      </c>
      <c r="E5316" s="53"/>
      <c r="F5316" s="53">
        <f>ROUND(E5316/12*7,0)</f>
        <v>0</v>
      </c>
      <c r="G5316" s="59"/>
      <c r="H5316" s="99"/>
      <c r="I5316" s="119">
        <f>G5316-F5316</f>
        <v>0</v>
      </c>
      <c r="J5316" s="55" t="e">
        <f>ROUND(I5316/F5316*100,2)</f>
        <v>#DIV/0!</v>
      </c>
      <c r="K5316" s="54">
        <f t="shared" ref="K5316" si="1821">G5316-F5316</f>
        <v>0</v>
      </c>
      <c r="L5316" s="55" t="e">
        <f t="shared" ref="L5316" si="1822">ROUND(K5316*100/-F5316,2)</f>
        <v>#DIV/0!</v>
      </c>
      <c r="M5316" s="75"/>
      <c r="N5316" s="75"/>
      <c r="O5316" s="74"/>
      <c r="P5316" s="74"/>
      <c r="Q5316" s="57">
        <f t="shared" si="1818"/>
        <v>0</v>
      </c>
      <c r="R5316" s="74"/>
      <c r="S5316" s="53">
        <f t="shared" si="1820"/>
        <v>0</v>
      </c>
      <c r="T5316" s="58"/>
      <c r="U5316" s="58"/>
      <c r="V5316" s="53">
        <f t="shared" si="1819"/>
        <v>0</v>
      </c>
      <c r="W5316" s="75"/>
      <c r="X5316" s="76"/>
    </row>
    <row r="5317" spans="1:24" s="77" customFormat="1" ht="37.5" customHeight="1" x14ac:dyDescent="0.25">
      <c r="A5317" s="72" t="s">
        <v>311</v>
      </c>
      <c r="B5317" s="33" t="s">
        <v>331</v>
      </c>
      <c r="C5317" s="73" t="s">
        <v>91</v>
      </c>
      <c r="D5317" s="43" t="s">
        <v>90</v>
      </c>
      <c r="E5317" s="53"/>
      <c r="F5317" s="53"/>
      <c r="G5317" s="53"/>
      <c r="H5317" s="53"/>
      <c r="I5317" s="119"/>
      <c r="J5317" s="119"/>
      <c r="K5317" s="54"/>
      <c r="L5317" s="55"/>
      <c r="M5317" s="75"/>
      <c r="N5317" s="75"/>
      <c r="O5317" s="74"/>
      <c r="P5317" s="74"/>
      <c r="Q5317" s="57">
        <f t="shared" si="1818"/>
        <v>0</v>
      </c>
      <c r="R5317" s="74"/>
      <c r="S5317" s="53">
        <f t="shared" si="1820"/>
        <v>0</v>
      </c>
      <c r="T5317" s="58"/>
      <c r="U5317" s="58"/>
      <c r="V5317" s="53">
        <f t="shared" si="1819"/>
        <v>0</v>
      </c>
      <c r="W5317" s="75"/>
      <c r="X5317" s="76"/>
    </row>
    <row r="5318" spans="1:24" s="77" customFormat="1" ht="15.75" x14ac:dyDescent="0.25">
      <c r="A5318" s="72" t="s">
        <v>311</v>
      </c>
      <c r="B5318" s="33" t="s">
        <v>331</v>
      </c>
      <c r="C5318" s="73" t="s">
        <v>94</v>
      </c>
      <c r="D5318" s="43" t="s">
        <v>97</v>
      </c>
      <c r="E5318" s="74"/>
      <c r="F5318" s="74"/>
      <c r="G5318" s="74"/>
      <c r="H5318" s="74"/>
      <c r="I5318" s="54"/>
      <c r="J5318" s="50"/>
      <c r="K5318" s="54"/>
      <c r="L5318" s="55"/>
      <c r="M5318" s="75"/>
      <c r="N5318" s="75"/>
      <c r="O5318" s="74"/>
      <c r="P5318" s="74"/>
      <c r="Q5318" s="57">
        <f t="shared" si="1818"/>
        <v>0</v>
      </c>
      <c r="R5318" s="74"/>
      <c r="S5318" s="53">
        <f t="shared" si="1820"/>
        <v>0</v>
      </c>
      <c r="T5318" s="58"/>
      <c r="U5318" s="58"/>
      <c r="V5318" s="53">
        <f t="shared" si="1819"/>
        <v>0</v>
      </c>
      <c r="W5318" s="75"/>
      <c r="X5318" s="76"/>
    </row>
    <row r="5319" spans="1:24" s="77" customFormat="1" ht="15.75" x14ac:dyDescent="0.25">
      <c r="A5319" s="72" t="s">
        <v>311</v>
      </c>
      <c r="B5319" s="33" t="s">
        <v>331</v>
      </c>
      <c r="C5319" s="73" t="s">
        <v>93</v>
      </c>
      <c r="D5319" s="43" t="s">
        <v>92</v>
      </c>
      <c r="E5319" s="74"/>
      <c r="F5319" s="74"/>
      <c r="G5319" s="74"/>
      <c r="H5319" s="74"/>
      <c r="I5319" s="54"/>
      <c r="J5319" s="50"/>
      <c r="K5319" s="54"/>
      <c r="L5319" s="55"/>
      <c r="M5319" s="75"/>
      <c r="N5319" s="75"/>
      <c r="O5319" s="74"/>
      <c r="P5319" s="74"/>
      <c r="Q5319" s="57">
        <f t="shared" si="1818"/>
        <v>0</v>
      </c>
      <c r="R5319" s="74"/>
      <c r="S5319" s="53">
        <f t="shared" si="1820"/>
        <v>0</v>
      </c>
      <c r="T5319" s="58"/>
      <c r="U5319" s="58"/>
      <c r="V5319" s="53">
        <f t="shared" si="1819"/>
        <v>0</v>
      </c>
      <c r="W5319" s="75"/>
      <c r="X5319" s="76"/>
    </row>
    <row r="5320" spans="1:24" s="77" customFormat="1" ht="31.5" x14ac:dyDescent="0.25">
      <c r="A5320" s="72" t="s">
        <v>311</v>
      </c>
      <c r="B5320" s="33" t="s">
        <v>331</v>
      </c>
      <c r="C5320" s="73" t="s">
        <v>98</v>
      </c>
      <c r="D5320" s="34" t="s">
        <v>99</v>
      </c>
      <c r="E5320" s="74"/>
      <c r="F5320" s="74"/>
      <c r="G5320" s="74"/>
      <c r="H5320" s="74"/>
      <c r="I5320" s="54"/>
      <c r="J5320" s="50"/>
      <c r="K5320" s="54"/>
      <c r="L5320" s="55"/>
      <c r="M5320" s="75"/>
      <c r="N5320" s="75"/>
      <c r="O5320" s="74"/>
      <c r="P5320" s="74"/>
      <c r="Q5320" s="57">
        <f t="shared" si="1818"/>
        <v>0</v>
      </c>
      <c r="R5320" s="74"/>
      <c r="S5320" s="53">
        <f t="shared" si="1820"/>
        <v>0</v>
      </c>
      <c r="T5320" s="58"/>
      <c r="U5320" s="58"/>
      <c r="V5320" s="53">
        <f t="shared" si="1819"/>
        <v>0</v>
      </c>
      <c r="W5320" s="75"/>
      <c r="X5320" s="76"/>
    </row>
    <row r="5321" spans="1:24" s="77" customFormat="1" ht="15.75" x14ac:dyDescent="0.25">
      <c r="A5321" s="72" t="s">
        <v>311</v>
      </c>
      <c r="B5321" s="33" t="s">
        <v>331</v>
      </c>
      <c r="C5321" s="73" t="s">
        <v>100</v>
      </c>
      <c r="D5321" s="34" t="s">
        <v>101</v>
      </c>
      <c r="E5321" s="74"/>
      <c r="F5321" s="74"/>
      <c r="G5321" s="74"/>
      <c r="H5321" s="74"/>
      <c r="I5321" s="54"/>
      <c r="J5321" s="50"/>
      <c r="K5321" s="54"/>
      <c r="L5321" s="55"/>
      <c r="M5321" s="75"/>
      <c r="N5321" s="75"/>
      <c r="O5321" s="74"/>
      <c r="P5321" s="74"/>
      <c r="Q5321" s="57">
        <f t="shared" si="1818"/>
        <v>0</v>
      </c>
      <c r="R5321" s="74"/>
      <c r="S5321" s="53">
        <f t="shared" si="1820"/>
        <v>0</v>
      </c>
      <c r="T5321" s="58"/>
      <c r="U5321" s="58"/>
      <c r="V5321" s="53">
        <f t="shared" si="1819"/>
        <v>0</v>
      </c>
      <c r="W5321" s="75"/>
      <c r="X5321" s="76"/>
    </row>
    <row r="5322" spans="1:24" s="77" customFormat="1" ht="47.25" x14ac:dyDescent="0.25">
      <c r="A5322" s="72" t="s">
        <v>311</v>
      </c>
      <c r="B5322" s="33" t="s">
        <v>331</v>
      </c>
      <c r="C5322" s="73" t="s">
        <v>102</v>
      </c>
      <c r="D5322" s="39" t="s">
        <v>87</v>
      </c>
      <c r="E5322" s="74"/>
      <c r="F5322" s="74"/>
      <c r="G5322" s="74"/>
      <c r="H5322" s="74"/>
      <c r="I5322" s="54"/>
      <c r="J5322" s="50"/>
      <c r="K5322" s="54"/>
      <c r="L5322" s="55"/>
      <c r="M5322" s="75"/>
      <c r="N5322" s="75"/>
      <c r="O5322" s="74"/>
      <c r="P5322" s="74"/>
      <c r="Q5322" s="57">
        <f t="shared" si="1818"/>
        <v>0</v>
      </c>
      <c r="R5322" s="74"/>
      <c r="S5322" s="53">
        <f t="shared" si="1820"/>
        <v>0</v>
      </c>
      <c r="T5322" s="58"/>
      <c r="U5322" s="58"/>
      <c r="V5322" s="53">
        <f t="shared" si="1819"/>
        <v>0</v>
      </c>
      <c r="W5322" s="75"/>
      <c r="X5322" s="76"/>
    </row>
    <row r="5323" spans="1:24" s="77" customFormat="1" ht="63" x14ac:dyDescent="0.25">
      <c r="A5323" s="72" t="s">
        <v>311</v>
      </c>
      <c r="B5323" s="33" t="s">
        <v>331</v>
      </c>
      <c r="C5323" s="73" t="s">
        <v>102</v>
      </c>
      <c r="D5323" s="39" t="s">
        <v>103</v>
      </c>
      <c r="E5323" s="74"/>
      <c r="F5323" s="74"/>
      <c r="G5323" s="74"/>
      <c r="H5323" s="74"/>
      <c r="I5323" s="54"/>
      <c r="J5323" s="50"/>
      <c r="K5323" s="54"/>
      <c r="L5323" s="55"/>
      <c r="M5323" s="75"/>
      <c r="N5323" s="75"/>
      <c r="O5323" s="74"/>
      <c r="P5323" s="74"/>
      <c r="Q5323" s="57">
        <f t="shared" si="1818"/>
        <v>0</v>
      </c>
      <c r="R5323" s="74"/>
      <c r="S5323" s="53">
        <f t="shared" si="1820"/>
        <v>0</v>
      </c>
      <c r="T5323" s="58"/>
      <c r="U5323" s="58"/>
      <c r="V5323" s="53">
        <f t="shared" si="1819"/>
        <v>0</v>
      </c>
      <c r="W5323" s="75"/>
      <c r="X5323" s="76"/>
    </row>
    <row r="5324" spans="1:24" s="77" customFormat="1" ht="23.25" customHeight="1" x14ac:dyDescent="0.25">
      <c r="A5324" s="72" t="s">
        <v>311</v>
      </c>
      <c r="B5324" s="33" t="s">
        <v>331</v>
      </c>
      <c r="C5324" s="23" t="s">
        <v>361</v>
      </c>
      <c r="D5324" s="39" t="s">
        <v>362</v>
      </c>
      <c r="E5324" s="74"/>
      <c r="F5324" s="74"/>
      <c r="G5324" s="74"/>
      <c r="H5324" s="74"/>
      <c r="I5324" s="119"/>
      <c r="J5324" s="55"/>
      <c r="K5324" s="119"/>
      <c r="L5324" s="55"/>
      <c r="M5324" s="75"/>
      <c r="N5324" s="75"/>
      <c r="O5324" s="74"/>
      <c r="P5324" s="74"/>
      <c r="Q5324" s="59"/>
      <c r="R5324" s="74"/>
      <c r="S5324" s="53"/>
      <c r="T5324" s="53"/>
      <c r="U5324" s="53"/>
      <c r="V5324" s="53"/>
      <c r="W5324" s="75"/>
      <c r="X5324" s="76"/>
    </row>
    <row r="5325" spans="1:24" s="77" customFormat="1" ht="15.75" x14ac:dyDescent="0.25">
      <c r="A5325" s="72" t="s">
        <v>311</v>
      </c>
      <c r="B5325" s="33" t="s">
        <v>331</v>
      </c>
      <c r="C5325" s="23" t="s">
        <v>364</v>
      </c>
      <c r="D5325" s="39" t="s">
        <v>363</v>
      </c>
      <c r="E5325" s="74"/>
      <c r="F5325" s="74"/>
      <c r="G5325" s="74"/>
      <c r="H5325" s="74"/>
      <c r="I5325" s="119"/>
      <c r="J5325" s="55"/>
      <c r="K5325" s="119"/>
      <c r="L5325" s="55"/>
      <c r="M5325" s="75"/>
      <c r="N5325" s="75"/>
      <c r="O5325" s="74"/>
      <c r="P5325" s="74"/>
      <c r="Q5325" s="59"/>
      <c r="R5325" s="74"/>
      <c r="S5325" s="53"/>
      <c r="T5325" s="53"/>
      <c r="U5325" s="53"/>
      <c r="V5325" s="53"/>
      <c r="W5325" s="75"/>
      <c r="X5325" s="76"/>
    </row>
    <row r="5326" spans="1:24" s="77" customFormat="1" ht="15.75" x14ac:dyDescent="0.25">
      <c r="A5326" s="72" t="s">
        <v>311</v>
      </c>
      <c r="B5326" s="21">
        <v>2</v>
      </c>
      <c r="C5326" s="73" t="s">
        <v>102</v>
      </c>
      <c r="D5326" s="40" t="s">
        <v>31</v>
      </c>
      <c r="E5326" s="68">
        <f>E5327+E5333+E5387</f>
        <v>1074334</v>
      </c>
      <c r="F5326" s="68">
        <f>F5327+F5333+F5387</f>
        <v>630860.59</v>
      </c>
      <c r="G5326" s="68">
        <f>G5327+G5333+G5387</f>
        <v>665857.17000000004</v>
      </c>
      <c r="H5326" s="68">
        <f>H5327+H5333+H5387</f>
        <v>572513</v>
      </c>
      <c r="I5326" s="126">
        <f>I5327+I5333+I5387</f>
        <v>89022.33</v>
      </c>
      <c r="J5326" s="50">
        <f>ROUND(I5326/F5326*100,2)</f>
        <v>14.11</v>
      </c>
      <c r="K5326" s="126">
        <f>K5327+K5333+K5387</f>
        <v>-54025.75</v>
      </c>
      <c r="L5326" s="55">
        <f>ROUND(K5326*100/-F5326,2)</f>
        <v>8.56</v>
      </c>
      <c r="M5326" s="64">
        <v>37360</v>
      </c>
      <c r="N5326" s="49">
        <f>ROUND(M5326/12*7,2)</f>
        <v>21793.33</v>
      </c>
      <c r="O5326" s="68">
        <f t="shared" ref="O5326:V5326" si="1823">O5327+O5333+O5387</f>
        <v>23056</v>
      </c>
      <c r="P5326" s="68">
        <f t="shared" si="1823"/>
        <v>19388</v>
      </c>
      <c r="Q5326" s="126">
        <f t="shared" si="1823"/>
        <v>3668</v>
      </c>
      <c r="R5326" s="68">
        <f t="shared" si="1823"/>
        <v>1389</v>
      </c>
      <c r="S5326" s="64">
        <f t="shared" si="1823"/>
        <v>810</v>
      </c>
      <c r="T5326" s="136">
        <f t="shared" si="1823"/>
        <v>884</v>
      </c>
      <c r="U5326" s="136">
        <f t="shared" si="1823"/>
        <v>770</v>
      </c>
      <c r="V5326" s="53">
        <f t="shared" si="1823"/>
        <v>114</v>
      </c>
      <c r="W5326" s="74"/>
      <c r="X5326" s="76"/>
    </row>
    <row r="5327" spans="1:24" s="77" customFormat="1" ht="15.75" x14ac:dyDescent="0.25">
      <c r="A5327" s="72" t="s">
        <v>311</v>
      </c>
      <c r="B5327" s="22" t="s">
        <v>332</v>
      </c>
      <c r="C5327" s="73" t="s">
        <v>102</v>
      </c>
      <c r="D5327" s="32" t="s">
        <v>32</v>
      </c>
      <c r="E5327" s="64">
        <f>SUM(E5328:E5332)</f>
        <v>215750</v>
      </c>
      <c r="F5327" s="64">
        <f>SUM(F5328:F5332)</f>
        <v>125853</v>
      </c>
      <c r="G5327" s="64">
        <f>SUM(G5328:G5332)</f>
        <v>124869</v>
      </c>
      <c r="H5327" s="64">
        <f>SUM(H5328:H5332)</f>
        <v>125853</v>
      </c>
      <c r="I5327" s="126">
        <f>SUM(I5328:I5332)</f>
        <v>0</v>
      </c>
      <c r="J5327" s="50">
        <f>ROUND(I5327/F5327*100,2)</f>
        <v>0</v>
      </c>
      <c r="K5327" s="126">
        <f>SUM(K5328:K5332)</f>
        <v>-984</v>
      </c>
      <c r="L5327" s="64">
        <f>SUM(L5328:L5332)</f>
        <v>0.78</v>
      </c>
      <c r="M5327" s="64"/>
      <c r="N5327" s="64"/>
      <c r="O5327" s="64">
        <f t="shared" ref="O5327:V5327" si="1824">SUM(O5328:O5332)</f>
        <v>4940</v>
      </c>
      <c r="P5327" s="64">
        <f t="shared" si="1824"/>
        <v>4940</v>
      </c>
      <c r="Q5327" s="126">
        <f t="shared" si="1824"/>
        <v>0</v>
      </c>
      <c r="R5327" s="64">
        <f t="shared" si="1824"/>
        <v>292</v>
      </c>
      <c r="S5327" s="64">
        <f t="shared" si="1824"/>
        <v>170</v>
      </c>
      <c r="T5327" s="136">
        <f t="shared" si="1824"/>
        <v>167</v>
      </c>
      <c r="U5327" s="136">
        <f t="shared" si="1824"/>
        <v>167</v>
      </c>
      <c r="V5327" s="64">
        <f t="shared" si="1824"/>
        <v>0</v>
      </c>
      <c r="W5327" s="64"/>
      <c r="X5327" s="76"/>
    </row>
    <row r="5328" spans="1:24" s="77" customFormat="1" ht="15.75" x14ac:dyDescent="0.25">
      <c r="A5328" s="157" t="s">
        <v>311</v>
      </c>
      <c r="B5328" s="33" t="s">
        <v>332</v>
      </c>
      <c r="C5328" s="73" t="s">
        <v>109</v>
      </c>
      <c r="D5328" s="34" t="s">
        <v>106</v>
      </c>
      <c r="E5328" s="53">
        <v>215750</v>
      </c>
      <c r="F5328" s="99">
        <f>17979*7</f>
        <v>125853</v>
      </c>
      <c r="G5328" s="99">
        <v>124869</v>
      </c>
      <c r="H5328" s="99">
        <v>125853</v>
      </c>
      <c r="I5328" s="119"/>
      <c r="J5328" s="55"/>
      <c r="K5328" s="54">
        <f>G5328-F5328</f>
        <v>-984</v>
      </c>
      <c r="L5328" s="55">
        <f>ROUND(K5328*100/-F5328,2)</f>
        <v>0.78</v>
      </c>
      <c r="M5328" s="75"/>
      <c r="N5328" s="75"/>
      <c r="O5328" s="74">
        <v>4940</v>
      </c>
      <c r="P5328" s="74">
        <v>4940</v>
      </c>
      <c r="Q5328" s="57">
        <f>O5328-P5328</f>
        <v>0</v>
      </c>
      <c r="R5328" s="74">
        <v>292</v>
      </c>
      <c r="S5328" s="53">
        <f>ROUND(R5328/12*7,0)</f>
        <v>170</v>
      </c>
      <c r="T5328" s="58">
        <v>167</v>
      </c>
      <c r="U5328" s="58">
        <v>167</v>
      </c>
      <c r="V5328" s="53">
        <f>T5328-U5328</f>
        <v>0</v>
      </c>
      <c r="W5328" s="75"/>
      <c r="X5328" s="76"/>
    </row>
    <row r="5329" spans="1:24" s="77" customFormat="1" ht="31.5" x14ac:dyDescent="0.25">
      <c r="A5329" s="72" t="s">
        <v>311</v>
      </c>
      <c r="B5329" s="33" t="s">
        <v>332</v>
      </c>
      <c r="C5329" s="73" t="s">
        <v>110</v>
      </c>
      <c r="D5329" s="34" t="s">
        <v>114</v>
      </c>
      <c r="E5329" s="74"/>
      <c r="F5329" s="74"/>
      <c r="G5329" s="74"/>
      <c r="H5329" s="74"/>
      <c r="I5329" s="54"/>
      <c r="J5329" s="50"/>
      <c r="K5329" s="54"/>
      <c r="L5329" s="55"/>
      <c r="M5329" s="75"/>
      <c r="N5329" s="75"/>
      <c r="O5329" s="74"/>
      <c r="P5329" s="74"/>
      <c r="Q5329" s="57">
        <f>O5329-P5329</f>
        <v>0</v>
      </c>
      <c r="R5329" s="74"/>
      <c r="S5329" s="53">
        <f>ROUND(R5329/12*3,0)</f>
        <v>0</v>
      </c>
      <c r="T5329" s="58"/>
      <c r="U5329" s="58"/>
      <c r="V5329" s="53">
        <f>T5329-U5329</f>
        <v>0</v>
      </c>
      <c r="W5329" s="75"/>
      <c r="X5329" s="76"/>
    </row>
    <row r="5330" spans="1:24" s="77" customFormat="1" ht="15.75" x14ac:dyDescent="0.25">
      <c r="A5330" s="72" t="s">
        <v>311</v>
      </c>
      <c r="B5330" s="33" t="s">
        <v>332</v>
      </c>
      <c r="C5330" s="73" t="s">
        <v>111</v>
      </c>
      <c r="D5330" s="34" t="s">
        <v>115</v>
      </c>
      <c r="E5330" s="74"/>
      <c r="F5330" s="74"/>
      <c r="G5330" s="74"/>
      <c r="H5330" s="74"/>
      <c r="I5330" s="54"/>
      <c r="J5330" s="50"/>
      <c r="K5330" s="54"/>
      <c r="L5330" s="55"/>
      <c r="M5330" s="75"/>
      <c r="N5330" s="75"/>
      <c r="O5330" s="74"/>
      <c r="P5330" s="74"/>
      <c r="Q5330" s="57">
        <f>O5330-P5330</f>
        <v>0</v>
      </c>
      <c r="R5330" s="74"/>
      <c r="S5330" s="53">
        <f>ROUND(R5330/12*3,0)</f>
        <v>0</v>
      </c>
      <c r="T5330" s="58"/>
      <c r="U5330" s="58"/>
      <c r="V5330" s="53">
        <f>T5330-U5330</f>
        <v>0</v>
      </c>
      <c r="W5330" s="75"/>
      <c r="X5330" s="76"/>
    </row>
    <row r="5331" spans="1:24" s="77" customFormat="1" ht="31.5" x14ac:dyDescent="0.25">
      <c r="A5331" s="72" t="s">
        <v>311</v>
      </c>
      <c r="B5331" s="33" t="s">
        <v>332</v>
      </c>
      <c r="C5331" s="73" t="s">
        <v>113</v>
      </c>
      <c r="D5331" s="34" t="s">
        <v>116</v>
      </c>
      <c r="E5331" s="74"/>
      <c r="F5331" s="74"/>
      <c r="G5331" s="74"/>
      <c r="H5331" s="74"/>
      <c r="I5331" s="119"/>
      <c r="J5331" s="50"/>
      <c r="K5331" s="119"/>
      <c r="L5331" s="55"/>
      <c r="M5331" s="75"/>
      <c r="N5331" s="75"/>
      <c r="O5331" s="74"/>
      <c r="P5331" s="74"/>
      <c r="Q5331" s="59">
        <f>O5331-P5331</f>
        <v>0</v>
      </c>
      <c r="R5331" s="74"/>
      <c r="S5331" s="53">
        <f>ROUND(R5331/12*3,0)</f>
        <v>0</v>
      </c>
      <c r="T5331" s="53"/>
      <c r="U5331" s="53"/>
      <c r="V5331" s="53">
        <f>T5331-U5331</f>
        <v>0</v>
      </c>
      <c r="W5331" s="75"/>
      <c r="X5331" s="76"/>
    </row>
    <row r="5332" spans="1:24" s="77" customFormat="1" ht="15.75" x14ac:dyDescent="0.25">
      <c r="A5332" s="72" t="s">
        <v>311</v>
      </c>
      <c r="B5332" s="33" t="s">
        <v>332</v>
      </c>
      <c r="C5332" s="73" t="s">
        <v>112</v>
      </c>
      <c r="D5332" s="34" t="s">
        <v>117</v>
      </c>
      <c r="E5332" s="74"/>
      <c r="F5332" s="74"/>
      <c r="G5332" s="74"/>
      <c r="H5332" s="74"/>
      <c r="I5332" s="54"/>
      <c r="J5332" s="50"/>
      <c r="K5332" s="54"/>
      <c r="L5332" s="55"/>
      <c r="M5332" s="75"/>
      <c r="N5332" s="75"/>
      <c r="O5332" s="74"/>
      <c r="P5332" s="74"/>
      <c r="Q5332" s="57">
        <f>O5332-P5332</f>
        <v>0</v>
      </c>
      <c r="R5332" s="74"/>
      <c r="S5332" s="53">
        <f>ROUND(R5332/12*3,0)</f>
        <v>0</v>
      </c>
      <c r="T5332" s="58"/>
      <c r="U5332" s="58"/>
      <c r="V5332" s="53">
        <f>T5332-U5332</f>
        <v>0</v>
      </c>
      <c r="W5332" s="75"/>
      <c r="X5332" s="76"/>
    </row>
    <row r="5333" spans="1:24" s="77" customFormat="1" ht="15.75" x14ac:dyDescent="0.25">
      <c r="A5333" s="72" t="s">
        <v>311</v>
      </c>
      <c r="B5333" s="22" t="s">
        <v>333</v>
      </c>
      <c r="C5333" s="73" t="s">
        <v>102</v>
      </c>
      <c r="D5333" s="41" t="s">
        <v>33</v>
      </c>
      <c r="E5333" s="64">
        <f>SUM(E5334:E5386)</f>
        <v>847201</v>
      </c>
      <c r="F5333" s="64">
        <f>SUM(F5334:F5386)</f>
        <v>494200.58999999997</v>
      </c>
      <c r="G5333" s="64">
        <f>SUM(G5334:G5386)</f>
        <v>530432</v>
      </c>
      <c r="H5333" s="64">
        <f>SUM(H5334:H5386)</f>
        <v>436192</v>
      </c>
      <c r="I5333" s="126">
        <f>SUM(I5334:I5386)</f>
        <v>89022.33</v>
      </c>
      <c r="J5333" s="50">
        <f>ROUND(I5333/F5333*100,2)</f>
        <v>18.010000000000002</v>
      </c>
      <c r="K5333" s="126">
        <f>SUM(K5334:K5386)</f>
        <v>-52790.92</v>
      </c>
      <c r="L5333" s="55">
        <f>ROUND(K5333*100/-F5333,2)</f>
        <v>10.68</v>
      </c>
      <c r="M5333" s="64"/>
      <c r="N5333" s="64"/>
      <c r="O5333" s="64">
        <f t="shared" ref="O5333:V5333" si="1825">SUM(O5334:O5386)</f>
        <v>18116</v>
      </c>
      <c r="P5333" s="64">
        <f t="shared" si="1825"/>
        <v>14448</v>
      </c>
      <c r="Q5333" s="126">
        <f t="shared" si="1825"/>
        <v>3668</v>
      </c>
      <c r="R5333" s="64">
        <f t="shared" si="1825"/>
        <v>1097</v>
      </c>
      <c r="S5333" s="64">
        <f t="shared" si="1825"/>
        <v>640</v>
      </c>
      <c r="T5333" s="136">
        <f t="shared" si="1825"/>
        <v>717</v>
      </c>
      <c r="U5333" s="136">
        <f t="shared" si="1825"/>
        <v>603</v>
      </c>
      <c r="V5333" s="64">
        <f t="shared" si="1825"/>
        <v>114</v>
      </c>
      <c r="W5333" s="64"/>
      <c r="X5333" s="76"/>
    </row>
    <row r="5334" spans="1:24" s="77" customFormat="1" ht="31.5" x14ac:dyDescent="0.25">
      <c r="A5334" s="72" t="s">
        <v>311</v>
      </c>
      <c r="B5334" s="33" t="s">
        <v>333</v>
      </c>
      <c r="C5334" s="78" t="s">
        <v>139</v>
      </c>
      <c r="D5334" s="43" t="s">
        <v>119</v>
      </c>
      <c r="E5334" s="53">
        <v>699051</v>
      </c>
      <c r="F5334" s="53">
        <f t="shared" ref="F5334:F5335" si="1826">ROUND(E5334/12*7,2)</f>
        <v>407779.75</v>
      </c>
      <c r="G5334" s="99">
        <v>496753</v>
      </c>
      <c r="H5334" s="99">
        <v>403097</v>
      </c>
      <c r="I5334" s="119">
        <f t="shared" ref="I5334" si="1827">G5334-F5334</f>
        <v>88973.25</v>
      </c>
      <c r="J5334" s="55">
        <f t="shared" ref="J5334" si="1828">ROUND(I5334/F5334*100,2)</f>
        <v>21.82</v>
      </c>
      <c r="K5334" s="54"/>
      <c r="L5334" s="55"/>
      <c r="M5334" s="75"/>
      <c r="N5334" s="75"/>
      <c r="O5334" s="74">
        <v>16639</v>
      </c>
      <c r="P5334" s="74">
        <v>13034</v>
      </c>
      <c r="Q5334" s="57">
        <f t="shared" ref="Q5334:Q5365" si="1829">O5334-P5334</f>
        <v>3605</v>
      </c>
      <c r="R5334" s="74">
        <v>933</v>
      </c>
      <c r="S5334" s="53">
        <f t="shared" ref="S5334:S5335" si="1830">ROUND(R5334/12*7,0)</f>
        <v>544</v>
      </c>
      <c r="T5334" s="58">
        <v>647</v>
      </c>
      <c r="U5334" s="58">
        <v>534</v>
      </c>
      <c r="V5334" s="53">
        <f t="shared" ref="V5334:V5365" si="1831">T5334-U5334</f>
        <v>113</v>
      </c>
      <c r="W5334" s="75"/>
      <c r="X5334" s="76"/>
    </row>
    <row r="5335" spans="1:24" s="77" customFormat="1" ht="47.25" x14ac:dyDescent="0.25">
      <c r="A5335" s="72" t="s">
        <v>311</v>
      </c>
      <c r="B5335" s="33" t="s">
        <v>333</v>
      </c>
      <c r="C5335" s="78" t="s">
        <v>140</v>
      </c>
      <c r="D5335" s="43" t="s">
        <v>120</v>
      </c>
      <c r="E5335" s="53">
        <v>145229</v>
      </c>
      <c r="F5335" s="53">
        <f t="shared" si="1826"/>
        <v>84716.92</v>
      </c>
      <c r="G5335" s="99">
        <v>31926</v>
      </c>
      <c r="H5335" s="99">
        <v>31926</v>
      </c>
      <c r="I5335" s="119"/>
      <c r="J5335" s="55"/>
      <c r="K5335" s="54">
        <f t="shared" ref="K5335" si="1832">G5335-F5335</f>
        <v>-52790.92</v>
      </c>
      <c r="L5335" s="55">
        <f t="shared" ref="L5335" si="1833">ROUND(K5335*100/-F5335,2)</f>
        <v>62.31</v>
      </c>
      <c r="M5335" s="75"/>
      <c r="N5335" s="75"/>
      <c r="O5335" s="74">
        <v>1309</v>
      </c>
      <c r="P5335" s="74">
        <v>1309</v>
      </c>
      <c r="Q5335" s="57">
        <f t="shared" si="1829"/>
        <v>0</v>
      </c>
      <c r="R5335" s="74">
        <v>159</v>
      </c>
      <c r="S5335" s="53">
        <f t="shared" si="1830"/>
        <v>93</v>
      </c>
      <c r="T5335" s="58">
        <v>67</v>
      </c>
      <c r="U5335" s="58">
        <v>67</v>
      </c>
      <c r="V5335" s="53">
        <f t="shared" si="1831"/>
        <v>0</v>
      </c>
      <c r="W5335" s="75"/>
      <c r="X5335" s="76"/>
    </row>
    <row r="5336" spans="1:24" s="77" customFormat="1" ht="31.5" x14ac:dyDescent="0.25">
      <c r="A5336" s="72" t="s">
        <v>311</v>
      </c>
      <c r="B5336" s="33" t="s">
        <v>333</v>
      </c>
      <c r="C5336" s="78" t="s">
        <v>141</v>
      </c>
      <c r="D5336" s="43" t="s">
        <v>142</v>
      </c>
      <c r="E5336" s="74"/>
      <c r="F5336" s="74"/>
      <c r="G5336" s="74"/>
      <c r="H5336" s="74"/>
      <c r="I5336" s="54"/>
      <c r="J5336" s="50"/>
      <c r="K5336" s="54"/>
      <c r="L5336" s="55"/>
      <c r="M5336" s="75"/>
      <c r="N5336" s="75"/>
      <c r="O5336" s="74"/>
      <c r="P5336" s="74"/>
      <c r="Q5336" s="57">
        <f t="shared" si="1829"/>
        <v>0</v>
      </c>
      <c r="R5336" s="74"/>
      <c r="S5336" s="53">
        <f t="shared" ref="S5336:S5374" si="1834">ROUND(R5336/12*3,0)</f>
        <v>0</v>
      </c>
      <c r="T5336" s="58"/>
      <c r="U5336" s="58"/>
      <c r="V5336" s="53">
        <f t="shared" si="1831"/>
        <v>0</v>
      </c>
      <c r="W5336" s="75"/>
      <c r="X5336" s="76"/>
    </row>
    <row r="5337" spans="1:24" s="77" customFormat="1" ht="31.5" x14ac:dyDescent="0.25">
      <c r="A5337" s="72" t="s">
        <v>311</v>
      </c>
      <c r="B5337" s="33" t="s">
        <v>333</v>
      </c>
      <c r="C5337" s="78" t="s">
        <v>143</v>
      </c>
      <c r="D5337" s="43" t="s">
        <v>144</v>
      </c>
      <c r="E5337" s="74"/>
      <c r="F5337" s="74"/>
      <c r="G5337" s="74"/>
      <c r="H5337" s="74"/>
      <c r="I5337" s="54"/>
      <c r="J5337" s="50"/>
      <c r="K5337" s="54"/>
      <c r="L5337" s="55"/>
      <c r="M5337" s="75"/>
      <c r="N5337" s="75"/>
      <c r="O5337" s="74"/>
      <c r="P5337" s="74"/>
      <c r="Q5337" s="57">
        <f t="shared" si="1829"/>
        <v>0</v>
      </c>
      <c r="R5337" s="74"/>
      <c r="S5337" s="53">
        <f t="shared" si="1834"/>
        <v>0</v>
      </c>
      <c r="T5337" s="58"/>
      <c r="U5337" s="58"/>
      <c r="V5337" s="53">
        <f t="shared" si="1831"/>
        <v>0</v>
      </c>
      <c r="W5337" s="75"/>
      <c r="X5337" s="76"/>
    </row>
    <row r="5338" spans="1:24" s="77" customFormat="1" ht="15.75" x14ac:dyDescent="0.25">
      <c r="A5338" s="72" t="s">
        <v>311</v>
      </c>
      <c r="B5338" s="33" t="s">
        <v>333</v>
      </c>
      <c r="C5338" s="78" t="s">
        <v>145</v>
      </c>
      <c r="D5338" s="43" t="s">
        <v>146</v>
      </c>
      <c r="E5338" s="74"/>
      <c r="F5338" s="74"/>
      <c r="G5338" s="74"/>
      <c r="H5338" s="74"/>
      <c r="I5338" s="54"/>
      <c r="J5338" s="50"/>
      <c r="K5338" s="54"/>
      <c r="L5338" s="55"/>
      <c r="M5338" s="75"/>
      <c r="N5338" s="75"/>
      <c r="O5338" s="74"/>
      <c r="P5338" s="74"/>
      <c r="Q5338" s="57">
        <f t="shared" si="1829"/>
        <v>0</v>
      </c>
      <c r="R5338" s="74"/>
      <c r="S5338" s="53">
        <f t="shared" si="1834"/>
        <v>0</v>
      </c>
      <c r="T5338" s="58"/>
      <c r="U5338" s="58"/>
      <c r="V5338" s="53">
        <f t="shared" si="1831"/>
        <v>0</v>
      </c>
      <c r="W5338" s="75"/>
      <c r="X5338" s="76"/>
    </row>
    <row r="5339" spans="1:24" s="77" customFormat="1" ht="15.75" x14ac:dyDescent="0.25">
      <c r="A5339" s="72" t="s">
        <v>311</v>
      </c>
      <c r="B5339" s="33" t="s">
        <v>333</v>
      </c>
      <c r="C5339" s="78" t="s">
        <v>147</v>
      </c>
      <c r="D5339" s="43" t="s">
        <v>148</v>
      </c>
      <c r="E5339" s="74"/>
      <c r="F5339" s="74"/>
      <c r="G5339" s="74"/>
      <c r="H5339" s="74"/>
      <c r="I5339" s="54"/>
      <c r="J5339" s="50"/>
      <c r="K5339" s="54"/>
      <c r="L5339" s="55"/>
      <c r="M5339" s="75"/>
      <c r="N5339" s="75"/>
      <c r="O5339" s="74"/>
      <c r="P5339" s="74"/>
      <c r="Q5339" s="57">
        <f t="shared" si="1829"/>
        <v>0</v>
      </c>
      <c r="R5339" s="74"/>
      <c r="S5339" s="53">
        <f t="shared" si="1834"/>
        <v>0</v>
      </c>
      <c r="T5339" s="58"/>
      <c r="U5339" s="58"/>
      <c r="V5339" s="53">
        <f t="shared" si="1831"/>
        <v>0</v>
      </c>
      <c r="W5339" s="75"/>
      <c r="X5339" s="76"/>
    </row>
    <row r="5340" spans="1:24" s="77" customFormat="1" ht="78.75" x14ac:dyDescent="0.25">
      <c r="A5340" s="72" t="s">
        <v>311</v>
      </c>
      <c r="B5340" s="33" t="s">
        <v>333</v>
      </c>
      <c r="C5340" s="78" t="s">
        <v>149</v>
      </c>
      <c r="D5340" s="43" t="s">
        <v>150</v>
      </c>
      <c r="E5340" s="74"/>
      <c r="F5340" s="74"/>
      <c r="G5340" s="74"/>
      <c r="H5340" s="74"/>
      <c r="I5340" s="54"/>
      <c r="J5340" s="50"/>
      <c r="K5340" s="54"/>
      <c r="L5340" s="55"/>
      <c r="M5340" s="75"/>
      <c r="N5340" s="75"/>
      <c r="O5340" s="74"/>
      <c r="P5340" s="74"/>
      <c r="Q5340" s="57">
        <f t="shared" si="1829"/>
        <v>0</v>
      </c>
      <c r="R5340" s="74"/>
      <c r="S5340" s="53">
        <f t="shared" si="1834"/>
        <v>0</v>
      </c>
      <c r="T5340" s="58"/>
      <c r="U5340" s="58"/>
      <c r="V5340" s="53">
        <f t="shared" si="1831"/>
        <v>0</v>
      </c>
      <c r="W5340" s="75"/>
      <c r="X5340" s="76"/>
    </row>
    <row r="5341" spans="1:24" s="77" customFormat="1" ht="31.5" x14ac:dyDescent="0.25">
      <c r="A5341" s="72" t="s">
        <v>311</v>
      </c>
      <c r="B5341" s="33" t="s">
        <v>333</v>
      </c>
      <c r="C5341" s="78" t="s">
        <v>130</v>
      </c>
      <c r="D5341" s="43" t="s">
        <v>151</v>
      </c>
      <c r="E5341" s="74"/>
      <c r="F5341" s="74"/>
      <c r="G5341" s="74"/>
      <c r="H5341" s="74"/>
      <c r="I5341" s="54"/>
      <c r="J5341" s="50"/>
      <c r="K5341" s="54"/>
      <c r="L5341" s="55"/>
      <c r="M5341" s="75"/>
      <c r="N5341" s="75"/>
      <c r="O5341" s="74"/>
      <c r="P5341" s="74"/>
      <c r="Q5341" s="57">
        <f t="shared" si="1829"/>
        <v>0</v>
      </c>
      <c r="R5341" s="74"/>
      <c r="S5341" s="53">
        <f t="shared" si="1834"/>
        <v>0</v>
      </c>
      <c r="T5341" s="58"/>
      <c r="U5341" s="58"/>
      <c r="V5341" s="53">
        <f t="shared" si="1831"/>
        <v>0</v>
      </c>
      <c r="W5341" s="75"/>
      <c r="X5341" s="76"/>
    </row>
    <row r="5342" spans="1:24" s="77" customFormat="1" ht="47.25" x14ac:dyDescent="0.25">
      <c r="A5342" s="72" t="s">
        <v>311</v>
      </c>
      <c r="B5342" s="33" t="s">
        <v>333</v>
      </c>
      <c r="C5342" s="78" t="s">
        <v>174</v>
      </c>
      <c r="D5342" s="43" t="s">
        <v>175</v>
      </c>
      <c r="E5342" s="74"/>
      <c r="F5342" s="74"/>
      <c r="G5342" s="74"/>
      <c r="H5342" s="74"/>
      <c r="I5342" s="54"/>
      <c r="J5342" s="50"/>
      <c r="K5342" s="54"/>
      <c r="L5342" s="55"/>
      <c r="M5342" s="75"/>
      <c r="N5342" s="75"/>
      <c r="O5342" s="74"/>
      <c r="P5342" s="74"/>
      <c r="Q5342" s="57">
        <f t="shared" si="1829"/>
        <v>0</v>
      </c>
      <c r="R5342" s="74"/>
      <c r="S5342" s="53">
        <f t="shared" si="1834"/>
        <v>0</v>
      </c>
      <c r="T5342" s="58"/>
      <c r="U5342" s="58"/>
      <c r="V5342" s="53">
        <f t="shared" si="1831"/>
        <v>0</v>
      </c>
      <c r="W5342" s="75"/>
      <c r="X5342" s="76"/>
    </row>
    <row r="5343" spans="1:24" s="77" customFormat="1" ht="31.5" x14ac:dyDescent="0.25">
      <c r="A5343" s="72" t="s">
        <v>311</v>
      </c>
      <c r="B5343" s="33" t="s">
        <v>333</v>
      </c>
      <c r="C5343" s="78" t="s">
        <v>129</v>
      </c>
      <c r="D5343" s="43" t="s">
        <v>152</v>
      </c>
      <c r="E5343" s="74"/>
      <c r="F5343" s="74"/>
      <c r="G5343" s="74"/>
      <c r="H5343" s="74"/>
      <c r="I5343" s="54"/>
      <c r="J5343" s="50"/>
      <c r="K5343" s="54"/>
      <c r="L5343" s="55"/>
      <c r="M5343" s="75"/>
      <c r="N5343" s="75"/>
      <c r="O5343" s="74"/>
      <c r="P5343" s="74"/>
      <c r="Q5343" s="57">
        <f t="shared" si="1829"/>
        <v>0</v>
      </c>
      <c r="R5343" s="74"/>
      <c r="S5343" s="53">
        <f t="shared" si="1834"/>
        <v>0</v>
      </c>
      <c r="T5343" s="58"/>
      <c r="U5343" s="58"/>
      <c r="V5343" s="53">
        <f t="shared" si="1831"/>
        <v>0</v>
      </c>
      <c r="W5343" s="75"/>
      <c r="X5343" s="76"/>
    </row>
    <row r="5344" spans="1:24" s="77" customFormat="1" ht="31.5" x14ac:dyDescent="0.25">
      <c r="A5344" s="72" t="s">
        <v>311</v>
      </c>
      <c r="B5344" s="33" t="s">
        <v>333</v>
      </c>
      <c r="C5344" s="78" t="s">
        <v>176</v>
      </c>
      <c r="D5344" s="43" t="s">
        <v>177</v>
      </c>
      <c r="E5344" s="74"/>
      <c r="F5344" s="74"/>
      <c r="G5344" s="74"/>
      <c r="H5344" s="74"/>
      <c r="I5344" s="54"/>
      <c r="J5344" s="50"/>
      <c r="K5344" s="54"/>
      <c r="L5344" s="55"/>
      <c r="M5344" s="75"/>
      <c r="N5344" s="75"/>
      <c r="O5344" s="74"/>
      <c r="P5344" s="74"/>
      <c r="Q5344" s="57">
        <f t="shared" si="1829"/>
        <v>0</v>
      </c>
      <c r="R5344" s="74"/>
      <c r="S5344" s="53">
        <f t="shared" si="1834"/>
        <v>0</v>
      </c>
      <c r="T5344" s="58"/>
      <c r="U5344" s="58"/>
      <c r="V5344" s="53">
        <f t="shared" si="1831"/>
        <v>0</v>
      </c>
      <c r="W5344" s="75"/>
      <c r="X5344" s="76"/>
    </row>
    <row r="5345" spans="1:24" s="77" customFormat="1" ht="15.75" x14ac:dyDescent="0.25">
      <c r="A5345" s="72" t="s">
        <v>311</v>
      </c>
      <c r="B5345" s="33" t="s">
        <v>333</v>
      </c>
      <c r="C5345" s="78" t="s">
        <v>131</v>
      </c>
      <c r="D5345" s="43" t="s">
        <v>153</v>
      </c>
      <c r="E5345" s="74"/>
      <c r="F5345" s="74"/>
      <c r="G5345" s="74"/>
      <c r="H5345" s="74"/>
      <c r="I5345" s="54"/>
      <c r="J5345" s="50"/>
      <c r="K5345" s="54"/>
      <c r="L5345" s="55"/>
      <c r="M5345" s="75"/>
      <c r="N5345" s="75"/>
      <c r="O5345" s="74"/>
      <c r="P5345" s="74"/>
      <c r="Q5345" s="57">
        <f t="shared" si="1829"/>
        <v>0</v>
      </c>
      <c r="R5345" s="74"/>
      <c r="S5345" s="53">
        <f t="shared" si="1834"/>
        <v>0</v>
      </c>
      <c r="T5345" s="58"/>
      <c r="U5345" s="58"/>
      <c r="V5345" s="53">
        <f t="shared" si="1831"/>
        <v>0</v>
      </c>
      <c r="W5345" s="75"/>
      <c r="X5345" s="76"/>
    </row>
    <row r="5346" spans="1:24" s="77" customFormat="1" ht="31.5" x14ac:dyDescent="0.25">
      <c r="A5346" s="72" t="s">
        <v>311</v>
      </c>
      <c r="B5346" s="33" t="s">
        <v>333</v>
      </c>
      <c r="C5346" s="78" t="s">
        <v>178</v>
      </c>
      <c r="D5346" s="43" t="s">
        <v>179</v>
      </c>
      <c r="E5346" s="74"/>
      <c r="F5346" s="74"/>
      <c r="G5346" s="74"/>
      <c r="H5346" s="74"/>
      <c r="I5346" s="54"/>
      <c r="J5346" s="50"/>
      <c r="K5346" s="54"/>
      <c r="L5346" s="55"/>
      <c r="M5346" s="75"/>
      <c r="N5346" s="75"/>
      <c r="O5346" s="74"/>
      <c r="P5346" s="74"/>
      <c r="Q5346" s="57">
        <f t="shared" si="1829"/>
        <v>0</v>
      </c>
      <c r="R5346" s="74"/>
      <c r="S5346" s="53">
        <f t="shared" si="1834"/>
        <v>0</v>
      </c>
      <c r="T5346" s="58"/>
      <c r="U5346" s="58"/>
      <c r="V5346" s="53">
        <f t="shared" si="1831"/>
        <v>0</v>
      </c>
      <c r="W5346" s="75"/>
      <c r="X5346" s="76"/>
    </row>
    <row r="5347" spans="1:24" s="77" customFormat="1" ht="31.5" x14ac:dyDescent="0.25">
      <c r="A5347" s="72" t="s">
        <v>311</v>
      </c>
      <c r="B5347" s="33" t="s">
        <v>333</v>
      </c>
      <c r="C5347" s="78" t="s">
        <v>132</v>
      </c>
      <c r="D5347" s="43" t="s">
        <v>154</v>
      </c>
      <c r="E5347" s="74"/>
      <c r="F5347" s="74"/>
      <c r="G5347" s="74"/>
      <c r="H5347" s="74"/>
      <c r="I5347" s="54"/>
      <c r="J5347" s="50"/>
      <c r="K5347" s="54"/>
      <c r="L5347" s="55"/>
      <c r="M5347" s="75"/>
      <c r="N5347" s="75"/>
      <c r="O5347" s="74"/>
      <c r="P5347" s="74"/>
      <c r="Q5347" s="57">
        <f t="shared" si="1829"/>
        <v>0</v>
      </c>
      <c r="R5347" s="74"/>
      <c r="S5347" s="53">
        <f t="shared" si="1834"/>
        <v>0</v>
      </c>
      <c r="T5347" s="58"/>
      <c r="U5347" s="58"/>
      <c r="V5347" s="53">
        <f t="shared" si="1831"/>
        <v>0</v>
      </c>
      <c r="W5347" s="75"/>
      <c r="X5347" s="76"/>
    </row>
    <row r="5348" spans="1:24" s="77" customFormat="1" ht="15.75" x14ac:dyDescent="0.25">
      <c r="A5348" s="72" t="s">
        <v>311</v>
      </c>
      <c r="B5348" s="33" t="s">
        <v>333</v>
      </c>
      <c r="C5348" s="78" t="s">
        <v>133</v>
      </c>
      <c r="D5348" s="43" t="s">
        <v>155</v>
      </c>
      <c r="E5348" s="74"/>
      <c r="F5348" s="74"/>
      <c r="G5348" s="74"/>
      <c r="H5348" s="74"/>
      <c r="I5348" s="54"/>
      <c r="J5348" s="50"/>
      <c r="K5348" s="54"/>
      <c r="L5348" s="55"/>
      <c r="M5348" s="75"/>
      <c r="N5348" s="75"/>
      <c r="O5348" s="74"/>
      <c r="P5348" s="74"/>
      <c r="Q5348" s="57">
        <f t="shared" si="1829"/>
        <v>0</v>
      </c>
      <c r="R5348" s="74"/>
      <c r="S5348" s="53">
        <f t="shared" si="1834"/>
        <v>0</v>
      </c>
      <c r="T5348" s="58"/>
      <c r="U5348" s="58"/>
      <c r="V5348" s="53">
        <f t="shared" si="1831"/>
        <v>0</v>
      </c>
      <c r="W5348" s="75"/>
      <c r="X5348" s="76"/>
    </row>
    <row r="5349" spans="1:24" s="77" customFormat="1" ht="15.75" x14ac:dyDescent="0.25">
      <c r="A5349" s="72" t="s">
        <v>311</v>
      </c>
      <c r="B5349" s="33" t="s">
        <v>333</v>
      </c>
      <c r="C5349" s="78" t="s">
        <v>135</v>
      </c>
      <c r="D5349" s="43" t="s">
        <v>156</v>
      </c>
      <c r="E5349" s="74"/>
      <c r="F5349" s="74"/>
      <c r="G5349" s="74"/>
      <c r="H5349" s="74"/>
      <c r="I5349" s="54"/>
      <c r="J5349" s="50"/>
      <c r="K5349" s="54"/>
      <c r="L5349" s="55"/>
      <c r="M5349" s="75"/>
      <c r="N5349" s="75"/>
      <c r="O5349" s="74"/>
      <c r="P5349" s="74"/>
      <c r="Q5349" s="57">
        <f t="shared" si="1829"/>
        <v>0</v>
      </c>
      <c r="R5349" s="74"/>
      <c r="S5349" s="53">
        <f t="shared" si="1834"/>
        <v>0</v>
      </c>
      <c r="T5349" s="58"/>
      <c r="U5349" s="58"/>
      <c r="V5349" s="53">
        <f t="shared" si="1831"/>
        <v>0</v>
      </c>
      <c r="W5349" s="75"/>
      <c r="X5349" s="76"/>
    </row>
    <row r="5350" spans="1:24" s="77" customFormat="1" ht="31.5" x14ac:dyDescent="0.25">
      <c r="A5350" s="72" t="s">
        <v>311</v>
      </c>
      <c r="B5350" s="33" t="s">
        <v>333</v>
      </c>
      <c r="C5350" s="78" t="s">
        <v>136</v>
      </c>
      <c r="D5350" s="43" t="s">
        <v>157</v>
      </c>
      <c r="E5350" s="74"/>
      <c r="F5350" s="74"/>
      <c r="G5350" s="74"/>
      <c r="H5350" s="74"/>
      <c r="I5350" s="54"/>
      <c r="J5350" s="50"/>
      <c r="K5350" s="54"/>
      <c r="L5350" s="55"/>
      <c r="M5350" s="75"/>
      <c r="N5350" s="75"/>
      <c r="O5350" s="74"/>
      <c r="P5350" s="74"/>
      <c r="Q5350" s="57">
        <f t="shared" si="1829"/>
        <v>0</v>
      </c>
      <c r="R5350" s="74"/>
      <c r="S5350" s="53">
        <f t="shared" si="1834"/>
        <v>0</v>
      </c>
      <c r="T5350" s="58"/>
      <c r="U5350" s="58"/>
      <c r="V5350" s="53">
        <f t="shared" si="1831"/>
        <v>0</v>
      </c>
      <c r="W5350" s="75"/>
      <c r="X5350" s="76"/>
    </row>
    <row r="5351" spans="1:24" s="77" customFormat="1" ht="47.25" x14ac:dyDescent="0.25">
      <c r="A5351" s="72" t="s">
        <v>311</v>
      </c>
      <c r="B5351" s="33" t="s">
        <v>333</v>
      </c>
      <c r="C5351" s="78" t="s">
        <v>134</v>
      </c>
      <c r="D5351" s="43" t="s">
        <v>158</v>
      </c>
      <c r="E5351" s="74"/>
      <c r="F5351" s="74"/>
      <c r="G5351" s="74"/>
      <c r="H5351" s="74"/>
      <c r="I5351" s="54"/>
      <c r="J5351" s="50"/>
      <c r="K5351" s="54"/>
      <c r="L5351" s="55"/>
      <c r="M5351" s="75"/>
      <c r="N5351" s="75"/>
      <c r="O5351" s="74"/>
      <c r="P5351" s="74"/>
      <c r="Q5351" s="57">
        <f t="shared" si="1829"/>
        <v>0</v>
      </c>
      <c r="R5351" s="74"/>
      <c r="S5351" s="53">
        <f t="shared" si="1834"/>
        <v>0</v>
      </c>
      <c r="T5351" s="58"/>
      <c r="U5351" s="58"/>
      <c r="V5351" s="53">
        <f t="shared" si="1831"/>
        <v>0</v>
      </c>
      <c r="W5351" s="75"/>
      <c r="X5351" s="76"/>
    </row>
    <row r="5352" spans="1:24" s="77" customFormat="1" ht="15.75" x14ac:dyDescent="0.25">
      <c r="A5352" s="72" t="s">
        <v>311</v>
      </c>
      <c r="B5352" s="33" t="s">
        <v>333</v>
      </c>
      <c r="C5352" s="78" t="s">
        <v>138</v>
      </c>
      <c r="D5352" s="43" t="s">
        <v>159</v>
      </c>
      <c r="E5352" s="74"/>
      <c r="F5352" s="74"/>
      <c r="G5352" s="74"/>
      <c r="H5352" s="74"/>
      <c r="I5352" s="54"/>
      <c r="J5352" s="50"/>
      <c r="K5352" s="54"/>
      <c r="L5352" s="55"/>
      <c r="M5352" s="75"/>
      <c r="N5352" s="75"/>
      <c r="O5352" s="74"/>
      <c r="P5352" s="74"/>
      <c r="Q5352" s="57">
        <f t="shared" si="1829"/>
        <v>0</v>
      </c>
      <c r="R5352" s="74"/>
      <c r="S5352" s="53">
        <f t="shared" si="1834"/>
        <v>0</v>
      </c>
      <c r="T5352" s="58"/>
      <c r="U5352" s="58"/>
      <c r="V5352" s="53">
        <f t="shared" si="1831"/>
        <v>0</v>
      </c>
      <c r="W5352" s="75"/>
      <c r="X5352" s="76"/>
    </row>
    <row r="5353" spans="1:24" s="77" customFormat="1" ht="15.75" x14ac:dyDescent="0.25">
      <c r="A5353" s="72" t="s">
        <v>311</v>
      </c>
      <c r="B5353" s="33" t="s">
        <v>333</v>
      </c>
      <c r="C5353" s="78" t="s">
        <v>180</v>
      </c>
      <c r="D5353" s="43" t="s">
        <v>181</v>
      </c>
      <c r="E5353" s="74"/>
      <c r="F5353" s="74"/>
      <c r="G5353" s="74"/>
      <c r="H5353" s="74"/>
      <c r="I5353" s="54"/>
      <c r="J5353" s="50"/>
      <c r="K5353" s="54"/>
      <c r="L5353" s="55"/>
      <c r="M5353" s="75"/>
      <c r="N5353" s="75"/>
      <c r="O5353" s="74"/>
      <c r="P5353" s="74"/>
      <c r="Q5353" s="57">
        <f t="shared" si="1829"/>
        <v>0</v>
      </c>
      <c r="R5353" s="74"/>
      <c r="S5353" s="53">
        <f t="shared" si="1834"/>
        <v>0</v>
      </c>
      <c r="T5353" s="58"/>
      <c r="U5353" s="58"/>
      <c r="V5353" s="53">
        <f t="shared" si="1831"/>
        <v>0</v>
      </c>
      <c r="W5353" s="75"/>
      <c r="X5353" s="76"/>
    </row>
    <row r="5354" spans="1:24" s="77" customFormat="1" ht="31.5" x14ac:dyDescent="0.25">
      <c r="A5354" s="72" t="s">
        <v>311</v>
      </c>
      <c r="B5354" s="33" t="s">
        <v>333</v>
      </c>
      <c r="C5354" s="78" t="s">
        <v>137</v>
      </c>
      <c r="D5354" s="43" t="s">
        <v>160</v>
      </c>
      <c r="E5354" s="74"/>
      <c r="F5354" s="74"/>
      <c r="G5354" s="74"/>
      <c r="H5354" s="74"/>
      <c r="I5354" s="54"/>
      <c r="J5354" s="50"/>
      <c r="K5354" s="54"/>
      <c r="L5354" s="55"/>
      <c r="M5354" s="75"/>
      <c r="N5354" s="75"/>
      <c r="O5354" s="74"/>
      <c r="P5354" s="74"/>
      <c r="Q5354" s="57">
        <f t="shared" si="1829"/>
        <v>0</v>
      </c>
      <c r="R5354" s="74"/>
      <c r="S5354" s="53">
        <f t="shared" si="1834"/>
        <v>0</v>
      </c>
      <c r="T5354" s="58"/>
      <c r="U5354" s="58"/>
      <c r="V5354" s="53">
        <f t="shared" si="1831"/>
        <v>0</v>
      </c>
      <c r="W5354" s="75"/>
      <c r="X5354" s="76"/>
    </row>
    <row r="5355" spans="1:24" s="77" customFormat="1" ht="15.75" x14ac:dyDescent="0.25">
      <c r="A5355" s="72" t="s">
        <v>311</v>
      </c>
      <c r="B5355" s="33" t="s">
        <v>333</v>
      </c>
      <c r="C5355" s="78" t="s">
        <v>127</v>
      </c>
      <c r="D5355" s="43" t="s">
        <v>161</v>
      </c>
      <c r="E5355" s="74"/>
      <c r="F5355" s="74"/>
      <c r="G5355" s="74"/>
      <c r="H5355" s="74"/>
      <c r="I5355" s="54"/>
      <c r="J5355" s="50"/>
      <c r="K5355" s="54"/>
      <c r="L5355" s="55"/>
      <c r="M5355" s="75"/>
      <c r="N5355" s="75"/>
      <c r="O5355" s="74"/>
      <c r="P5355" s="74"/>
      <c r="Q5355" s="57">
        <f t="shared" si="1829"/>
        <v>0</v>
      </c>
      <c r="R5355" s="74"/>
      <c r="S5355" s="53">
        <f t="shared" si="1834"/>
        <v>0</v>
      </c>
      <c r="T5355" s="58"/>
      <c r="U5355" s="58"/>
      <c r="V5355" s="53">
        <f t="shared" si="1831"/>
        <v>0</v>
      </c>
      <c r="W5355" s="75"/>
      <c r="X5355" s="76"/>
    </row>
    <row r="5356" spans="1:24" s="77" customFormat="1" ht="31.5" x14ac:dyDescent="0.25">
      <c r="A5356" s="72" t="s">
        <v>311</v>
      </c>
      <c r="B5356" s="33" t="s">
        <v>333</v>
      </c>
      <c r="C5356" s="78" t="s">
        <v>126</v>
      </c>
      <c r="D5356" s="43" t="s">
        <v>162</v>
      </c>
      <c r="E5356" s="74"/>
      <c r="F5356" s="74"/>
      <c r="G5356" s="74"/>
      <c r="H5356" s="74"/>
      <c r="I5356" s="54"/>
      <c r="J5356" s="50"/>
      <c r="K5356" s="54"/>
      <c r="L5356" s="55"/>
      <c r="M5356" s="75"/>
      <c r="N5356" s="75"/>
      <c r="O5356" s="74"/>
      <c r="P5356" s="74"/>
      <c r="Q5356" s="57">
        <f t="shared" si="1829"/>
        <v>0</v>
      </c>
      <c r="R5356" s="74"/>
      <c r="S5356" s="53">
        <f t="shared" si="1834"/>
        <v>0</v>
      </c>
      <c r="T5356" s="58"/>
      <c r="U5356" s="58"/>
      <c r="V5356" s="53">
        <f t="shared" si="1831"/>
        <v>0</v>
      </c>
      <c r="W5356" s="75"/>
      <c r="X5356" s="76"/>
    </row>
    <row r="5357" spans="1:24" s="77" customFormat="1" ht="15.75" x14ac:dyDescent="0.25">
      <c r="A5357" s="72" t="s">
        <v>311</v>
      </c>
      <c r="B5357" s="33" t="s">
        <v>333</v>
      </c>
      <c r="C5357" s="78" t="s">
        <v>122</v>
      </c>
      <c r="D5357" s="43" t="s">
        <v>163</v>
      </c>
      <c r="E5357" s="74"/>
      <c r="F5357" s="74"/>
      <c r="G5357" s="74"/>
      <c r="H5357" s="74"/>
      <c r="I5357" s="54"/>
      <c r="J5357" s="50"/>
      <c r="K5357" s="54"/>
      <c r="L5357" s="55"/>
      <c r="M5357" s="75"/>
      <c r="N5357" s="75"/>
      <c r="O5357" s="74"/>
      <c r="P5357" s="74"/>
      <c r="Q5357" s="57">
        <f t="shared" si="1829"/>
        <v>0</v>
      </c>
      <c r="R5357" s="74"/>
      <c r="S5357" s="53">
        <f t="shared" si="1834"/>
        <v>0</v>
      </c>
      <c r="T5357" s="58"/>
      <c r="U5357" s="58"/>
      <c r="V5357" s="53">
        <f t="shared" si="1831"/>
        <v>0</v>
      </c>
      <c r="W5357" s="75"/>
      <c r="X5357" s="76"/>
    </row>
    <row r="5358" spans="1:24" s="77" customFormat="1" ht="15.75" x14ac:dyDescent="0.25">
      <c r="A5358" s="72" t="s">
        <v>311</v>
      </c>
      <c r="B5358" s="33" t="s">
        <v>333</v>
      </c>
      <c r="C5358" s="78" t="s">
        <v>123</v>
      </c>
      <c r="D5358" s="43" t="s">
        <v>164</v>
      </c>
      <c r="E5358" s="74"/>
      <c r="F5358" s="74"/>
      <c r="G5358" s="74"/>
      <c r="H5358" s="74"/>
      <c r="I5358" s="54"/>
      <c r="J5358" s="50"/>
      <c r="K5358" s="54"/>
      <c r="L5358" s="55"/>
      <c r="M5358" s="75"/>
      <c r="N5358" s="75"/>
      <c r="O5358" s="74"/>
      <c r="P5358" s="74"/>
      <c r="Q5358" s="57">
        <f t="shared" si="1829"/>
        <v>0</v>
      </c>
      <c r="R5358" s="74"/>
      <c r="S5358" s="53">
        <f t="shared" si="1834"/>
        <v>0</v>
      </c>
      <c r="T5358" s="58"/>
      <c r="U5358" s="58"/>
      <c r="V5358" s="53">
        <f t="shared" si="1831"/>
        <v>0</v>
      </c>
      <c r="W5358" s="75"/>
      <c r="X5358" s="76"/>
    </row>
    <row r="5359" spans="1:24" s="77" customFormat="1" ht="15.75" x14ac:dyDescent="0.25">
      <c r="A5359" s="72" t="s">
        <v>311</v>
      </c>
      <c r="B5359" s="33" t="s">
        <v>333</v>
      </c>
      <c r="C5359" s="78" t="s">
        <v>182</v>
      </c>
      <c r="D5359" s="43" t="s">
        <v>183</v>
      </c>
      <c r="E5359" s="74"/>
      <c r="F5359" s="74"/>
      <c r="G5359" s="74"/>
      <c r="H5359" s="74"/>
      <c r="I5359" s="54"/>
      <c r="J5359" s="50"/>
      <c r="K5359" s="54"/>
      <c r="L5359" s="55"/>
      <c r="M5359" s="75"/>
      <c r="N5359" s="75"/>
      <c r="O5359" s="74"/>
      <c r="P5359" s="74"/>
      <c r="Q5359" s="57">
        <f t="shared" si="1829"/>
        <v>0</v>
      </c>
      <c r="R5359" s="74"/>
      <c r="S5359" s="53">
        <f t="shared" si="1834"/>
        <v>0</v>
      </c>
      <c r="T5359" s="58"/>
      <c r="U5359" s="58"/>
      <c r="V5359" s="53">
        <f t="shared" si="1831"/>
        <v>0</v>
      </c>
      <c r="W5359" s="75"/>
      <c r="X5359" s="76"/>
    </row>
    <row r="5360" spans="1:24" s="77" customFormat="1" ht="15.75" x14ac:dyDescent="0.25">
      <c r="A5360" s="72" t="s">
        <v>311</v>
      </c>
      <c r="B5360" s="33" t="s">
        <v>333</v>
      </c>
      <c r="C5360" s="78" t="s">
        <v>184</v>
      </c>
      <c r="D5360" s="43" t="s">
        <v>185</v>
      </c>
      <c r="E5360" s="74"/>
      <c r="F5360" s="74"/>
      <c r="G5360" s="74"/>
      <c r="H5360" s="74"/>
      <c r="I5360" s="54"/>
      <c r="J5360" s="50"/>
      <c r="K5360" s="54"/>
      <c r="L5360" s="55"/>
      <c r="M5360" s="75"/>
      <c r="N5360" s="75"/>
      <c r="O5360" s="74"/>
      <c r="P5360" s="74"/>
      <c r="Q5360" s="57">
        <f t="shared" si="1829"/>
        <v>0</v>
      </c>
      <c r="R5360" s="74"/>
      <c r="S5360" s="53">
        <f t="shared" si="1834"/>
        <v>0</v>
      </c>
      <c r="T5360" s="58"/>
      <c r="U5360" s="58"/>
      <c r="V5360" s="53">
        <f t="shared" si="1831"/>
        <v>0</v>
      </c>
      <c r="W5360" s="75"/>
      <c r="X5360" s="76"/>
    </row>
    <row r="5361" spans="1:24" s="77" customFormat="1" ht="15.75" x14ac:dyDescent="0.25">
      <c r="A5361" s="72" t="s">
        <v>311</v>
      </c>
      <c r="B5361" s="33" t="s">
        <v>333</v>
      </c>
      <c r="C5361" s="78" t="s">
        <v>186</v>
      </c>
      <c r="D5361" s="43" t="s">
        <v>187</v>
      </c>
      <c r="E5361" s="74"/>
      <c r="F5361" s="74"/>
      <c r="G5361" s="74"/>
      <c r="H5361" s="74"/>
      <c r="I5361" s="54"/>
      <c r="J5361" s="50"/>
      <c r="K5361" s="54"/>
      <c r="L5361" s="55"/>
      <c r="M5361" s="75"/>
      <c r="N5361" s="75"/>
      <c r="O5361" s="74"/>
      <c r="P5361" s="74"/>
      <c r="Q5361" s="57">
        <f t="shared" si="1829"/>
        <v>0</v>
      </c>
      <c r="R5361" s="74"/>
      <c r="S5361" s="53">
        <f t="shared" si="1834"/>
        <v>0</v>
      </c>
      <c r="T5361" s="58"/>
      <c r="U5361" s="58"/>
      <c r="V5361" s="53">
        <f t="shared" si="1831"/>
        <v>0</v>
      </c>
      <c r="W5361" s="75"/>
      <c r="X5361" s="76"/>
    </row>
    <row r="5362" spans="1:24" s="77" customFormat="1" ht="31.5" x14ac:dyDescent="0.25">
      <c r="A5362" s="72" t="s">
        <v>311</v>
      </c>
      <c r="B5362" s="33" t="s">
        <v>333</v>
      </c>
      <c r="C5362" s="78" t="s">
        <v>188</v>
      </c>
      <c r="D5362" s="43" t="s">
        <v>189</v>
      </c>
      <c r="E5362" s="74"/>
      <c r="F5362" s="74"/>
      <c r="G5362" s="74"/>
      <c r="H5362" s="74"/>
      <c r="I5362" s="54"/>
      <c r="J5362" s="50"/>
      <c r="K5362" s="54"/>
      <c r="L5362" s="55"/>
      <c r="M5362" s="75"/>
      <c r="N5362" s="75"/>
      <c r="O5362" s="74"/>
      <c r="P5362" s="74"/>
      <c r="Q5362" s="57">
        <f t="shared" si="1829"/>
        <v>0</v>
      </c>
      <c r="R5362" s="74"/>
      <c r="S5362" s="53">
        <f t="shared" si="1834"/>
        <v>0</v>
      </c>
      <c r="T5362" s="58"/>
      <c r="U5362" s="58"/>
      <c r="V5362" s="53">
        <f t="shared" si="1831"/>
        <v>0</v>
      </c>
      <c r="W5362" s="75"/>
      <c r="X5362" s="76"/>
    </row>
    <row r="5363" spans="1:24" s="77" customFormat="1" ht="15.75" x14ac:dyDescent="0.25">
      <c r="A5363" s="72" t="s">
        <v>311</v>
      </c>
      <c r="B5363" s="33" t="s">
        <v>333</v>
      </c>
      <c r="C5363" s="78" t="s">
        <v>124</v>
      </c>
      <c r="D5363" s="43" t="s">
        <v>165</v>
      </c>
      <c r="E5363" s="74"/>
      <c r="F5363" s="74"/>
      <c r="G5363" s="74"/>
      <c r="H5363" s="74"/>
      <c r="I5363" s="54"/>
      <c r="J5363" s="50"/>
      <c r="K5363" s="54"/>
      <c r="L5363" s="55"/>
      <c r="M5363" s="75"/>
      <c r="N5363" s="75"/>
      <c r="O5363" s="74"/>
      <c r="P5363" s="74"/>
      <c r="Q5363" s="57">
        <f t="shared" si="1829"/>
        <v>0</v>
      </c>
      <c r="R5363" s="74"/>
      <c r="S5363" s="53">
        <f t="shared" si="1834"/>
        <v>0</v>
      </c>
      <c r="T5363" s="58"/>
      <c r="U5363" s="58"/>
      <c r="V5363" s="53">
        <f t="shared" si="1831"/>
        <v>0</v>
      </c>
      <c r="W5363" s="75"/>
      <c r="X5363" s="76"/>
    </row>
    <row r="5364" spans="1:24" s="77" customFormat="1" ht="15.75" x14ac:dyDescent="0.25">
      <c r="A5364" s="72" t="s">
        <v>311</v>
      </c>
      <c r="B5364" s="33" t="s">
        <v>333</v>
      </c>
      <c r="C5364" s="78" t="s">
        <v>125</v>
      </c>
      <c r="D5364" s="43" t="s">
        <v>166</v>
      </c>
      <c r="E5364" s="74"/>
      <c r="F5364" s="74"/>
      <c r="G5364" s="74"/>
      <c r="H5364" s="74"/>
      <c r="I5364" s="54"/>
      <c r="J5364" s="50"/>
      <c r="K5364" s="54"/>
      <c r="L5364" s="55"/>
      <c r="M5364" s="75"/>
      <c r="N5364" s="75"/>
      <c r="O5364" s="74"/>
      <c r="P5364" s="74"/>
      <c r="Q5364" s="57">
        <f t="shared" si="1829"/>
        <v>0</v>
      </c>
      <c r="R5364" s="74"/>
      <c r="S5364" s="53">
        <f t="shared" si="1834"/>
        <v>0</v>
      </c>
      <c r="T5364" s="58"/>
      <c r="U5364" s="58"/>
      <c r="V5364" s="53">
        <f t="shared" si="1831"/>
        <v>0</v>
      </c>
      <c r="W5364" s="75"/>
      <c r="X5364" s="76"/>
    </row>
    <row r="5365" spans="1:24" s="77" customFormat="1" ht="47.25" x14ac:dyDescent="0.25">
      <c r="A5365" s="72" t="s">
        <v>311</v>
      </c>
      <c r="B5365" s="33" t="s">
        <v>333</v>
      </c>
      <c r="C5365" s="78" t="s">
        <v>34</v>
      </c>
      <c r="D5365" s="43" t="s">
        <v>167</v>
      </c>
      <c r="E5365" s="74"/>
      <c r="F5365" s="74"/>
      <c r="G5365" s="74"/>
      <c r="H5365" s="74"/>
      <c r="I5365" s="54"/>
      <c r="J5365" s="50"/>
      <c r="K5365" s="54"/>
      <c r="L5365" s="55"/>
      <c r="M5365" s="75"/>
      <c r="N5365" s="75"/>
      <c r="O5365" s="74"/>
      <c r="P5365" s="74"/>
      <c r="Q5365" s="57">
        <f t="shared" si="1829"/>
        <v>0</v>
      </c>
      <c r="R5365" s="74"/>
      <c r="S5365" s="53">
        <f t="shared" si="1834"/>
        <v>0</v>
      </c>
      <c r="T5365" s="58"/>
      <c r="U5365" s="58"/>
      <c r="V5365" s="53">
        <f t="shared" si="1831"/>
        <v>0</v>
      </c>
      <c r="W5365" s="75"/>
      <c r="X5365" s="76"/>
    </row>
    <row r="5366" spans="1:24" s="77" customFormat="1" ht="15.75" x14ac:dyDescent="0.25">
      <c r="A5366" s="72" t="s">
        <v>311</v>
      </c>
      <c r="B5366" s="33" t="s">
        <v>333</v>
      </c>
      <c r="C5366" s="78" t="s">
        <v>35</v>
      </c>
      <c r="D5366" s="43" t="s">
        <v>168</v>
      </c>
      <c r="E5366" s="74"/>
      <c r="F5366" s="74"/>
      <c r="G5366" s="74"/>
      <c r="H5366" s="74"/>
      <c r="I5366" s="54"/>
      <c r="J5366" s="50"/>
      <c r="K5366" s="54"/>
      <c r="L5366" s="55"/>
      <c r="M5366" s="75"/>
      <c r="N5366" s="75"/>
      <c r="O5366" s="74"/>
      <c r="P5366" s="74"/>
      <c r="Q5366" s="57">
        <f t="shared" ref="Q5366:Q5386" si="1835">O5366-P5366</f>
        <v>0</v>
      </c>
      <c r="R5366" s="74"/>
      <c r="S5366" s="53">
        <f t="shared" si="1834"/>
        <v>0</v>
      </c>
      <c r="T5366" s="58"/>
      <c r="U5366" s="58"/>
      <c r="V5366" s="53">
        <f t="shared" ref="V5366:V5386" si="1836">T5366-U5366</f>
        <v>0</v>
      </c>
      <c r="W5366" s="75"/>
      <c r="X5366" s="76"/>
    </row>
    <row r="5367" spans="1:24" s="77" customFormat="1" ht="31.5" x14ac:dyDescent="0.25">
      <c r="A5367" s="72" t="s">
        <v>311</v>
      </c>
      <c r="B5367" s="33" t="s">
        <v>333</v>
      </c>
      <c r="C5367" s="78" t="s">
        <v>36</v>
      </c>
      <c r="D5367" s="43" t="s">
        <v>190</v>
      </c>
      <c r="E5367" s="74"/>
      <c r="F5367" s="74"/>
      <c r="G5367" s="74"/>
      <c r="H5367" s="74"/>
      <c r="I5367" s="54"/>
      <c r="J5367" s="50"/>
      <c r="K5367" s="54"/>
      <c r="L5367" s="55"/>
      <c r="M5367" s="75"/>
      <c r="N5367" s="75"/>
      <c r="O5367" s="74"/>
      <c r="P5367" s="74"/>
      <c r="Q5367" s="57">
        <f t="shared" si="1835"/>
        <v>0</v>
      </c>
      <c r="R5367" s="74"/>
      <c r="S5367" s="53">
        <f t="shared" si="1834"/>
        <v>0</v>
      </c>
      <c r="T5367" s="58"/>
      <c r="U5367" s="58"/>
      <c r="V5367" s="53">
        <f t="shared" si="1836"/>
        <v>0</v>
      </c>
      <c r="W5367" s="75"/>
      <c r="X5367" s="76"/>
    </row>
    <row r="5368" spans="1:24" s="77" customFormat="1" ht="31.5" x14ac:dyDescent="0.25">
      <c r="A5368" s="72" t="s">
        <v>311</v>
      </c>
      <c r="B5368" s="33" t="s">
        <v>333</v>
      </c>
      <c r="C5368" s="78" t="s">
        <v>37</v>
      </c>
      <c r="D5368" s="43" t="s">
        <v>191</v>
      </c>
      <c r="E5368" s="74"/>
      <c r="F5368" s="74"/>
      <c r="G5368" s="74"/>
      <c r="H5368" s="74"/>
      <c r="I5368" s="54"/>
      <c r="J5368" s="50"/>
      <c r="K5368" s="54"/>
      <c r="L5368" s="55"/>
      <c r="M5368" s="75"/>
      <c r="N5368" s="75"/>
      <c r="O5368" s="74"/>
      <c r="P5368" s="74"/>
      <c r="Q5368" s="57">
        <f t="shared" si="1835"/>
        <v>0</v>
      </c>
      <c r="R5368" s="74"/>
      <c r="S5368" s="53">
        <f t="shared" si="1834"/>
        <v>0</v>
      </c>
      <c r="T5368" s="58"/>
      <c r="U5368" s="58"/>
      <c r="V5368" s="53">
        <f t="shared" si="1836"/>
        <v>0</v>
      </c>
      <c r="W5368" s="75"/>
      <c r="X5368" s="76"/>
    </row>
    <row r="5369" spans="1:24" s="77" customFormat="1" ht="31.5" x14ac:dyDescent="0.25">
      <c r="A5369" s="72" t="s">
        <v>311</v>
      </c>
      <c r="B5369" s="33" t="s">
        <v>333</v>
      </c>
      <c r="C5369" s="78" t="s">
        <v>38</v>
      </c>
      <c r="D5369" s="43" t="s">
        <v>169</v>
      </c>
      <c r="E5369" s="74"/>
      <c r="F5369" s="74"/>
      <c r="G5369" s="74"/>
      <c r="H5369" s="74"/>
      <c r="I5369" s="54"/>
      <c r="J5369" s="50"/>
      <c r="K5369" s="54"/>
      <c r="L5369" s="55"/>
      <c r="M5369" s="75"/>
      <c r="N5369" s="75"/>
      <c r="O5369" s="74"/>
      <c r="P5369" s="74"/>
      <c r="Q5369" s="57">
        <f t="shared" si="1835"/>
        <v>0</v>
      </c>
      <c r="R5369" s="74"/>
      <c r="S5369" s="53">
        <f t="shared" si="1834"/>
        <v>0</v>
      </c>
      <c r="T5369" s="58"/>
      <c r="U5369" s="58"/>
      <c r="V5369" s="53">
        <f t="shared" si="1836"/>
        <v>0</v>
      </c>
      <c r="W5369" s="75"/>
      <c r="X5369" s="76"/>
    </row>
    <row r="5370" spans="1:24" s="77" customFormat="1" ht="15.75" x14ac:dyDescent="0.25">
      <c r="A5370" s="72" t="s">
        <v>311</v>
      </c>
      <c r="B5370" s="33" t="s">
        <v>333</v>
      </c>
      <c r="C5370" s="78" t="s">
        <v>39</v>
      </c>
      <c r="D5370" s="43" t="s">
        <v>170</v>
      </c>
      <c r="E5370" s="74"/>
      <c r="F5370" s="74"/>
      <c r="G5370" s="74"/>
      <c r="H5370" s="74"/>
      <c r="I5370" s="54"/>
      <c r="J5370" s="50"/>
      <c r="K5370" s="54"/>
      <c r="L5370" s="55"/>
      <c r="M5370" s="75"/>
      <c r="N5370" s="75"/>
      <c r="O5370" s="74"/>
      <c r="P5370" s="74"/>
      <c r="Q5370" s="57">
        <f t="shared" si="1835"/>
        <v>0</v>
      </c>
      <c r="R5370" s="74"/>
      <c r="S5370" s="53">
        <f t="shared" si="1834"/>
        <v>0</v>
      </c>
      <c r="T5370" s="58"/>
      <c r="U5370" s="58"/>
      <c r="V5370" s="53">
        <f t="shared" si="1836"/>
        <v>0</v>
      </c>
      <c r="W5370" s="75"/>
      <c r="X5370" s="76"/>
    </row>
    <row r="5371" spans="1:24" s="77" customFormat="1" ht="47.25" x14ac:dyDescent="0.25">
      <c r="A5371" s="72" t="s">
        <v>311</v>
      </c>
      <c r="B5371" s="33" t="s">
        <v>333</v>
      </c>
      <c r="C5371" s="78" t="s">
        <v>40</v>
      </c>
      <c r="D5371" s="43" t="s">
        <v>172</v>
      </c>
      <c r="E5371" s="74"/>
      <c r="F5371" s="74"/>
      <c r="G5371" s="74"/>
      <c r="H5371" s="74"/>
      <c r="I5371" s="54"/>
      <c r="J5371" s="50"/>
      <c r="K5371" s="54"/>
      <c r="L5371" s="55"/>
      <c r="M5371" s="75"/>
      <c r="N5371" s="75"/>
      <c r="O5371" s="74"/>
      <c r="P5371" s="74"/>
      <c r="Q5371" s="57">
        <f t="shared" si="1835"/>
        <v>0</v>
      </c>
      <c r="R5371" s="74"/>
      <c r="S5371" s="53">
        <f t="shared" si="1834"/>
        <v>0</v>
      </c>
      <c r="T5371" s="58"/>
      <c r="U5371" s="58"/>
      <c r="V5371" s="53">
        <f t="shared" si="1836"/>
        <v>0</v>
      </c>
      <c r="W5371" s="75"/>
      <c r="X5371" s="76"/>
    </row>
    <row r="5372" spans="1:24" s="77" customFormat="1" ht="15.75" x14ac:dyDescent="0.25">
      <c r="A5372" s="72" t="s">
        <v>311</v>
      </c>
      <c r="B5372" s="33" t="s">
        <v>333</v>
      </c>
      <c r="C5372" s="78" t="s">
        <v>41</v>
      </c>
      <c r="D5372" s="43" t="s">
        <v>171</v>
      </c>
      <c r="E5372" s="74"/>
      <c r="F5372" s="74"/>
      <c r="G5372" s="74"/>
      <c r="H5372" s="74"/>
      <c r="I5372" s="54"/>
      <c r="J5372" s="50"/>
      <c r="K5372" s="54"/>
      <c r="L5372" s="55"/>
      <c r="M5372" s="75"/>
      <c r="N5372" s="75"/>
      <c r="O5372" s="74"/>
      <c r="P5372" s="74"/>
      <c r="Q5372" s="57">
        <f t="shared" si="1835"/>
        <v>0</v>
      </c>
      <c r="R5372" s="74"/>
      <c r="S5372" s="53">
        <f t="shared" si="1834"/>
        <v>0</v>
      </c>
      <c r="T5372" s="58"/>
      <c r="U5372" s="58"/>
      <c r="V5372" s="53">
        <f t="shared" si="1836"/>
        <v>0</v>
      </c>
      <c r="W5372" s="75"/>
      <c r="X5372" s="76"/>
    </row>
    <row r="5373" spans="1:24" s="77" customFormat="1" ht="15.75" x14ac:dyDescent="0.25">
      <c r="A5373" s="72" t="s">
        <v>311</v>
      </c>
      <c r="B5373" s="33" t="s">
        <v>333</v>
      </c>
      <c r="C5373" s="78" t="s">
        <v>42</v>
      </c>
      <c r="D5373" s="43" t="s">
        <v>192</v>
      </c>
      <c r="E5373" s="74"/>
      <c r="F5373" s="74"/>
      <c r="G5373" s="74"/>
      <c r="H5373" s="74"/>
      <c r="I5373" s="54"/>
      <c r="J5373" s="50"/>
      <c r="K5373" s="54"/>
      <c r="L5373" s="55"/>
      <c r="M5373" s="75"/>
      <c r="N5373" s="75"/>
      <c r="O5373" s="74"/>
      <c r="P5373" s="74"/>
      <c r="Q5373" s="57">
        <f t="shared" si="1835"/>
        <v>0</v>
      </c>
      <c r="R5373" s="74"/>
      <c r="S5373" s="53">
        <f t="shared" si="1834"/>
        <v>0</v>
      </c>
      <c r="T5373" s="58"/>
      <c r="U5373" s="58"/>
      <c r="V5373" s="53">
        <f t="shared" si="1836"/>
        <v>0</v>
      </c>
      <c r="W5373" s="75"/>
      <c r="X5373" s="76"/>
    </row>
    <row r="5374" spans="1:24" s="77" customFormat="1" ht="15.75" x14ac:dyDescent="0.25">
      <c r="A5374" s="72" t="s">
        <v>311</v>
      </c>
      <c r="B5374" s="33" t="s">
        <v>333</v>
      </c>
      <c r="C5374" s="78" t="s">
        <v>43</v>
      </c>
      <c r="D5374" s="43" t="s">
        <v>193</v>
      </c>
      <c r="E5374" s="74"/>
      <c r="F5374" s="74"/>
      <c r="G5374" s="74"/>
      <c r="H5374" s="74"/>
      <c r="I5374" s="54"/>
      <c r="J5374" s="50"/>
      <c r="K5374" s="54"/>
      <c r="L5374" s="55"/>
      <c r="M5374" s="75"/>
      <c r="N5374" s="75"/>
      <c r="O5374" s="74"/>
      <c r="P5374" s="74"/>
      <c r="Q5374" s="57">
        <f t="shared" si="1835"/>
        <v>0</v>
      </c>
      <c r="R5374" s="74"/>
      <c r="S5374" s="53">
        <f t="shared" si="1834"/>
        <v>0</v>
      </c>
      <c r="T5374" s="58"/>
      <c r="U5374" s="58"/>
      <c r="V5374" s="53">
        <f t="shared" si="1836"/>
        <v>0</v>
      </c>
      <c r="W5374" s="75"/>
      <c r="X5374" s="76"/>
    </row>
    <row r="5375" spans="1:24" s="77" customFormat="1" ht="15.75" x14ac:dyDescent="0.25">
      <c r="A5375" s="72" t="s">
        <v>311</v>
      </c>
      <c r="B5375" s="33" t="s">
        <v>333</v>
      </c>
      <c r="C5375" s="78" t="s">
        <v>44</v>
      </c>
      <c r="D5375" s="43" t="s">
        <v>173</v>
      </c>
      <c r="E5375" s="53">
        <v>2921</v>
      </c>
      <c r="F5375" s="53">
        <f>ROUND(E5375/12*7,2)</f>
        <v>1703.92</v>
      </c>
      <c r="G5375" s="99">
        <v>1753</v>
      </c>
      <c r="H5375" s="99">
        <v>1169</v>
      </c>
      <c r="I5375" s="119">
        <f>G5375-F5375</f>
        <v>49.079999999999927</v>
      </c>
      <c r="J5375" s="55">
        <f>ROUND(I5375/F5375*100,2)</f>
        <v>2.88</v>
      </c>
      <c r="K5375" s="54"/>
      <c r="L5375" s="55"/>
      <c r="M5375" s="75"/>
      <c r="N5375" s="75"/>
      <c r="O5375" s="74">
        <v>168</v>
      </c>
      <c r="P5375" s="74">
        <v>105</v>
      </c>
      <c r="Q5375" s="57">
        <f t="shared" si="1835"/>
        <v>63</v>
      </c>
      <c r="R5375" s="74">
        <v>5</v>
      </c>
      <c r="S5375" s="53">
        <f>ROUND(R5375/12*7,0)</f>
        <v>3</v>
      </c>
      <c r="T5375" s="58">
        <v>3</v>
      </c>
      <c r="U5375" s="58">
        <v>2</v>
      </c>
      <c r="V5375" s="53">
        <f t="shared" si="1836"/>
        <v>1</v>
      </c>
      <c r="W5375" s="75"/>
      <c r="X5375" s="76"/>
    </row>
    <row r="5376" spans="1:24" s="77" customFormat="1" ht="15.75" x14ac:dyDescent="0.25">
      <c r="A5376" s="72" t="s">
        <v>311</v>
      </c>
      <c r="B5376" s="33" t="s">
        <v>333</v>
      </c>
      <c r="C5376" s="78" t="s">
        <v>45</v>
      </c>
      <c r="D5376" s="43" t="s">
        <v>187</v>
      </c>
      <c r="E5376" s="74"/>
      <c r="F5376" s="74"/>
      <c r="G5376" s="74"/>
      <c r="H5376" s="74"/>
      <c r="I5376" s="54"/>
      <c r="J5376" s="50"/>
      <c r="K5376" s="54"/>
      <c r="L5376" s="55"/>
      <c r="M5376" s="75"/>
      <c r="N5376" s="75"/>
      <c r="O5376" s="74"/>
      <c r="P5376" s="74"/>
      <c r="Q5376" s="57">
        <f t="shared" si="1835"/>
        <v>0</v>
      </c>
      <c r="R5376" s="74"/>
      <c r="S5376" s="53">
        <f t="shared" ref="S5376:S5386" si="1837">ROUND(R5376/12*3,0)</f>
        <v>0</v>
      </c>
      <c r="T5376" s="58"/>
      <c r="U5376" s="58"/>
      <c r="V5376" s="53">
        <f t="shared" si="1836"/>
        <v>0</v>
      </c>
      <c r="W5376" s="75"/>
      <c r="X5376" s="76"/>
    </row>
    <row r="5377" spans="1:26" s="77" customFormat="1" ht="15.75" x14ac:dyDescent="0.25">
      <c r="A5377" s="72" t="s">
        <v>311</v>
      </c>
      <c r="B5377" s="33" t="s">
        <v>333</v>
      </c>
      <c r="C5377" s="78" t="s">
        <v>46</v>
      </c>
      <c r="D5377" s="43" t="s">
        <v>194</v>
      </c>
      <c r="E5377" s="74"/>
      <c r="F5377" s="74"/>
      <c r="G5377" s="74"/>
      <c r="H5377" s="74"/>
      <c r="I5377" s="54"/>
      <c r="J5377" s="50"/>
      <c r="K5377" s="54"/>
      <c r="L5377" s="55"/>
      <c r="M5377" s="75"/>
      <c r="N5377" s="75"/>
      <c r="O5377" s="74"/>
      <c r="P5377" s="74"/>
      <c r="Q5377" s="57">
        <f t="shared" si="1835"/>
        <v>0</v>
      </c>
      <c r="R5377" s="74"/>
      <c r="S5377" s="53">
        <f t="shared" si="1837"/>
        <v>0</v>
      </c>
      <c r="T5377" s="58"/>
      <c r="U5377" s="58"/>
      <c r="V5377" s="53">
        <f t="shared" si="1836"/>
        <v>0</v>
      </c>
      <c r="W5377" s="75"/>
      <c r="X5377" s="76"/>
    </row>
    <row r="5378" spans="1:26" s="77" customFormat="1" ht="15.75" x14ac:dyDescent="0.25">
      <c r="A5378" s="72" t="s">
        <v>311</v>
      </c>
      <c r="B5378" s="33" t="s">
        <v>333</v>
      </c>
      <c r="C5378" s="78" t="s">
        <v>47</v>
      </c>
      <c r="D5378" s="43" t="s">
        <v>121</v>
      </c>
      <c r="E5378" s="74"/>
      <c r="F5378" s="74"/>
      <c r="G5378" s="74"/>
      <c r="H5378" s="74"/>
      <c r="I5378" s="54"/>
      <c r="J5378" s="50"/>
      <c r="K5378" s="54"/>
      <c r="L5378" s="55"/>
      <c r="M5378" s="75"/>
      <c r="N5378" s="75"/>
      <c r="O5378" s="74"/>
      <c r="P5378" s="74"/>
      <c r="Q5378" s="57">
        <f t="shared" si="1835"/>
        <v>0</v>
      </c>
      <c r="R5378" s="74"/>
      <c r="S5378" s="53">
        <f t="shared" si="1837"/>
        <v>0</v>
      </c>
      <c r="T5378" s="58"/>
      <c r="U5378" s="58"/>
      <c r="V5378" s="53">
        <f t="shared" si="1836"/>
        <v>0</v>
      </c>
      <c r="W5378" s="75"/>
      <c r="X5378" s="76"/>
    </row>
    <row r="5379" spans="1:26" s="77" customFormat="1" ht="15.75" x14ac:dyDescent="0.25">
      <c r="A5379" s="72" t="s">
        <v>311</v>
      </c>
      <c r="B5379" s="33" t="s">
        <v>333</v>
      </c>
      <c r="C5379" s="78" t="s">
        <v>48</v>
      </c>
      <c r="D5379" s="43" t="s">
        <v>195</v>
      </c>
      <c r="E5379" s="74"/>
      <c r="F5379" s="74"/>
      <c r="G5379" s="74"/>
      <c r="H5379" s="74"/>
      <c r="I5379" s="54"/>
      <c r="J5379" s="50"/>
      <c r="K5379" s="54"/>
      <c r="L5379" s="55"/>
      <c r="M5379" s="75"/>
      <c r="N5379" s="75"/>
      <c r="O5379" s="74"/>
      <c r="P5379" s="74"/>
      <c r="Q5379" s="57">
        <f t="shared" si="1835"/>
        <v>0</v>
      </c>
      <c r="R5379" s="74"/>
      <c r="S5379" s="53">
        <f t="shared" si="1837"/>
        <v>0</v>
      </c>
      <c r="T5379" s="58"/>
      <c r="U5379" s="58"/>
      <c r="V5379" s="53">
        <f t="shared" si="1836"/>
        <v>0</v>
      </c>
      <c r="W5379" s="75"/>
      <c r="X5379" s="76"/>
    </row>
    <row r="5380" spans="1:26" s="77" customFormat="1" ht="31.5" x14ac:dyDescent="0.25">
      <c r="A5380" s="72" t="s">
        <v>311</v>
      </c>
      <c r="B5380" s="33" t="s">
        <v>333</v>
      </c>
      <c r="C5380" s="78" t="s">
        <v>128</v>
      </c>
      <c r="D5380" s="43" t="s">
        <v>118</v>
      </c>
      <c r="E5380" s="74"/>
      <c r="F5380" s="74"/>
      <c r="G5380" s="74"/>
      <c r="H5380" s="74"/>
      <c r="I5380" s="54"/>
      <c r="J5380" s="50"/>
      <c r="K5380" s="54"/>
      <c r="L5380" s="55"/>
      <c r="M5380" s="75"/>
      <c r="N5380" s="75"/>
      <c r="O5380" s="74"/>
      <c r="P5380" s="74"/>
      <c r="Q5380" s="57">
        <f t="shared" si="1835"/>
        <v>0</v>
      </c>
      <c r="R5380" s="74"/>
      <c r="S5380" s="53">
        <f t="shared" si="1837"/>
        <v>0</v>
      </c>
      <c r="T5380" s="58"/>
      <c r="U5380" s="58"/>
      <c r="V5380" s="53">
        <f t="shared" si="1836"/>
        <v>0</v>
      </c>
      <c r="W5380" s="75"/>
      <c r="X5380" s="76"/>
    </row>
    <row r="5381" spans="1:26" s="77" customFormat="1" ht="15.75" x14ac:dyDescent="0.25">
      <c r="A5381" s="72" t="s">
        <v>311</v>
      </c>
      <c r="B5381" s="33" t="s">
        <v>333</v>
      </c>
      <c r="C5381" s="78" t="s">
        <v>47</v>
      </c>
      <c r="D5381" s="43" t="s">
        <v>121</v>
      </c>
      <c r="E5381" s="74"/>
      <c r="F5381" s="74"/>
      <c r="G5381" s="74"/>
      <c r="H5381" s="74"/>
      <c r="I5381" s="54"/>
      <c r="J5381" s="50"/>
      <c r="K5381" s="54"/>
      <c r="L5381" s="55"/>
      <c r="M5381" s="75"/>
      <c r="N5381" s="75"/>
      <c r="O5381" s="74"/>
      <c r="P5381" s="74"/>
      <c r="Q5381" s="57">
        <f t="shared" si="1835"/>
        <v>0</v>
      </c>
      <c r="R5381" s="74"/>
      <c r="S5381" s="53">
        <f t="shared" si="1837"/>
        <v>0</v>
      </c>
      <c r="T5381" s="58"/>
      <c r="U5381" s="58"/>
      <c r="V5381" s="53">
        <f t="shared" si="1836"/>
        <v>0</v>
      </c>
      <c r="W5381" s="75"/>
      <c r="X5381" s="76"/>
    </row>
    <row r="5382" spans="1:26" s="77" customFormat="1" ht="31.5" x14ac:dyDescent="0.25">
      <c r="A5382" s="72" t="s">
        <v>311</v>
      </c>
      <c r="B5382" s="33" t="s">
        <v>333</v>
      </c>
      <c r="C5382" s="78" t="s">
        <v>49</v>
      </c>
      <c r="D5382" s="43" t="s">
        <v>196</v>
      </c>
      <c r="E5382" s="74"/>
      <c r="F5382" s="74"/>
      <c r="G5382" s="74"/>
      <c r="H5382" s="74"/>
      <c r="I5382" s="54"/>
      <c r="J5382" s="50"/>
      <c r="K5382" s="54"/>
      <c r="L5382" s="55"/>
      <c r="M5382" s="75"/>
      <c r="N5382" s="75"/>
      <c r="O5382" s="74"/>
      <c r="P5382" s="74"/>
      <c r="Q5382" s="57">
        <f t="shared" si="1835"/>
        <v>0</v>
      </c>
      <c r="R5382" s="74"/>
      <c r="S5382" s="53">
        <f t="shared" si="1837"/>
        <v>0</v>
      </c>
      <c r="T5382" s="58"/>
      <c r="U5382" s="58"/>
      <c r="V5382" s="53">
        <f t="shared" si="1836"/>
        <v>0</v>
      </c>
      <c r="W5382" s="75"/>
      <c r="X5382" s="76"/>
    </row>
    <row r="5383" spans="1:26" s="77" customFormat="1" ht="31.5" x14ac:dyDescent="0.25">
      <c r="A5383" s="72" t="s">
        <v>311</v>
      </c>
      <c r="B5383" s="33" t="s">
        <v>333</v>
      </c>
      <c r="C5383" s="78" t="s">
        <v>197</v>
      </c>
      <c r="D5383" s="43" t="s">
        <v>198</v>
      </c>
      <c r="E5383" s="74"/>
      <c r="F5383" s="74"/>
      <c r="G5383" s="74"/>
      <c r="H5383" s="74"/>
      <c r="I5383" s="54"/>
      <c r="J5383" s="50"/>
      <c r="K5383" s="54"/>
      <c r="L5383" s="55"/>
      <c r="M5383" s="75"/>
      <c r="N5383" s="75"/>
      <c r="O5383" s="74"/>
      <c r="P5383" s="74"/>
      <c r="Q5383" s="57">
        <f t="shared" si="1835"/>
        <v>0</v>
      </c>
      <c r="R5383" s="74"/>
      <c r="S5383" s="53">
        <f t="shared" si="1837"/>
        <v>0</v>
      </c>
      <c r="T5383" s="58"/>
      <c r="U5383" s="58"/>
      <c r="V5383" s="53">
        <f t="shared" si="1836"/>
        <v>0</v>
      </c>
      <c r="W5383" s="75"/>
      <c r="X5383" s="76"/>
    </row>
    <row r="5384" spans="1:26" s="77" customFormat="1" ht="47.25" x14ac:dyDescent="0.25">
      <c r="A5384" s="72" t="s">
        <v>311</v>
      </c>
      <c r="B5384" s="33" t="s">
        <v>333</v>
      </c>
      <c r="C5384" s="78" t="s">
        <v>199</v>
      </c>
      <c r="D5384" s="43" t="s">
        <v>200</v>
      </c>
      <c r="E5384" s="74"/>
      <c r="F5384" s="74"/>
      <c r="G5384" s="74"/>
      <c r="H5384" s="74"/>
      <c r="I5384" s="54"/>
      <c r="J5384" s="50"/>
      <c r="K5384" s="54"/>
      <c r="L5384" s="55"/>
      <c r="M5384" s="75"/>
      <c r="N5384" s="75"/>
      <c r="O5384" s="74"/>
      <c r="P5384" s="74"/>
      <c r="Q5384" s="57">
        <f t="shared" si="1835"/>
        <v>0</v>
      </c>
      <c r="R5384" s="74"/>
      <c r="S5384" s="53">
        <f t="shared" si="1837"/>
        <v>0</v>
      </c>
      <c r="T5384" s="58"/>
      <c r="U5384" s="58"/>
      <c r="V5384" s="53">
        <f t="shared" si="1836"/>
        <v>0</v>
      </c>
      <c r="W5384" s="75"/>
      <c r="X5384" s="76"/>
      <c r="Y5384" s="177"/>
      <c r="Z5384" s="177"/>
    </row>
    <row r="5385" spans="1:26" s="77" customFormat="1" ht="31.5" x14ac:dyDescent="0.25">
      <c r="A5385" s="72" t="s">
        <v>311</v>
      </c>
      <c r="B5385" s="33" t="s">
        <v>333</v>
      </c>
      <c r="C5385" s="78" t="s">
        <v>201</v>
      </c>
      <c r="D5385" s="43" t="s">
        <v>202</v>
      </c>
      <c r="E5385" s="74"/>
      <c r="F5385" s="74"/>
      <c r="G5385" s="74"/>
      <c r="H5385" s="74"/>
      <c r="I5385" s="119"/>
      <c r="J5385" s="55"/>
      <c r="K5385" s="119"/>
      <c r="L5385" s="55"/>
      <c r="M5385" s="75"/>
      <c r="N5385" s="75"/>
      <c r="O5385" s="74"/>
      <c r="P5385" s="74"/>
      <c r="Q5385" s="59">
        <f t="shared" si="1835"/>
        <v>0</v>
      </c>
      <c r="R5385" s="74"/>
      <c r="S5385" s="53">
        <f t="shared" si="1837"/>
        <v>0</v>
      </c>
      <c r="T5385" s="53"/>
      <c r="U5385" s="53"/>
      <c r="V5385" s="53">
        <f t="shared" si="1836"/>
        <v>0</v>
      </c>
      <c r="W5385" s="75"/>
      <c r="X5385" s="76"/>
    </row>
    <row r="5386" spans="1:26" s="77" customFormat="1" ht="47.25" x14ac:dyDescent="0.25">
      <c r="A5386" s="72" t="s">
        <v>311</v>
      </c>
      <c r="B5386" s="33" t="s">
        <v>333</v>
      </c>
      <c r="C5386" s="78" t="s">
        <v>203</v>
      </c>
      <c r="D5386" s="43" t="s">
        <v>204</v>
      </c>
      <c r="E5386" s="74"/>
      <c r="F5386" s="74"/>
      <c r="G5386" s="74"/>
      <c r="H5386" s="74"/>
      <c r="I5386" s="54"/>
      <c r="J5386" s="50"/>
      <c r="K5386" s="54"/>
      <c r="L5386" s="55"/>
      <c r="M5386" s="75"/>
      <c r="N5386" s="75"/>
      <c r="O5386" s="74"/>
      <c r="P5386" s="74"/>
      <c r="Q5386" s="57">
        <f t="shared" si="1835"/>
        <v>0</v>
      </c>
      <c r="R5386" s="74"/>
      <c r="S5386" s="53">
        <f t="shared" si="1837"/>
        <v>0</v>
      </c>
      <c r="T5386" s="58"/>
      <c r="U5386" s="58"/>
      <c r="V5386" s="53">
        <f t="shared" si="1836"/>
        <v>0</v>
      </c>
      <c r="W5386" s="75"/>
      <c r="X5386" s="76"/>
    </row>
    <row r="5387" spans="1:26" s="77" customFormat="1" ht="31.5" x14ac:dyDescent="0.25">
      <c r="A5387" s="72" t="s">
        <v>311</v>
      </c>
      <c r="B5387" s="22" t="s">
        <v>334</v>
      </c>
      <c r="C5387" s="73" t="s">
        <v>102</v>
      </c>
      <c r="D5387" s="32" t="s">
        <v>50</v>
      </c>
      <c r="E5387" s="64">
        <f>SUM(E5388:E5434)</f>
        <v>11383</v>
      </c>
      <c r="F5387" s="64">
        <f>SUM(F5388:F5434)</f>
        <v>10807</v>
      </c>
      <c r="G5387" s="64">
        <f>SUM(G5388:G5434)</f>
        <v>10556.17</v>
      </c>
      <c r="H5387" s="64">
        <f>SUM(H5388:H5434)</f>
        <v>10468</v>
      </c>
      <c r="I5387" s="64">
        <f>SUM(I5388:I5434)</f>
        <v>0</v>
      </c>
      <c r="J5387" s="50">
        <f>ROUND(I5387/F5387*100,2)</f>
        <v>0</v>
      </c>
      <c r="K5387" s="64">
        <f>SUM(K5388:K5434)</f>
        <v>-250.83000000000004</v>
      </c>
      <c r="L5387" s="55">
        <f>ROUND(K5387*100/-F5387,2)</f>
        <v>2.3199999999999998</v>
      </c>
      <c r="M5387" s="64"/>
      <c r="N5387" s="64"/>
      <c r="O5387" s="64">
        <f t="shared" ref="O5387:V5387" si="1838">SUM(O5388:O5431)</f>
        <v>0</v>
      </c>
      <c r="P5387" s="64">
        <f t="shared" si="1838"/>
        <v>0</v>
      </c>
      <c r="Q5387" s="126">
        <f t="shared" si="1838"/>
        <v>0</v>
      </c>
      <c r="R5387" s="64">
        <f t="shared" si="1838"/>
        <v>0</v>
      </c>
      <c r="S5387" s="64">
        <f t="shared" si="1838"/>
        <v>0</v>
      </c>
      <c r="T5387" s="136">
        <f t="shared" si="1838"/>
        <v>0</v>
      </c>
      <c r="U5387" s="136">
        <f t="shared" si="1838"/>
        <v>0</v>
      </c>
      <c r="V5387" s="64">
        <f t="shared" si="1838"/>
        <v>0</v>
      </c>
      <c r="W5387" s="64"/>
      <c r="X5387" s="76"/>
    </row>
    <row r="5388" spans="1:26" s="77" customFormat="1" ht="63" x14ac:dyDescent="0.25">
      <c r="A5388" s="72" t="s">
        <v>311</v>
      </c>
      <c r="B5388" s="44" t="s">
        <v>334</v>
      </c>
      <c r="C5388" s="73" t="s">
        <v>102</v>
      </c>
      <c r="D5388" s="43" t="s">
        <v>205</v>
      </c>
      <c r="E5388" s="74"/>
      <c r="F5388" s="74"/>
      <c r="G5388" s="74"/>
      <c r="H5388" s="74"/>
      <c r="I5388" s="54"/>
      <c r="J5388" s="50"/>
      <c r="K5388" s="54"/>
      <c r="L5388" s="55"/>
      <c r="M5388" s="75"/>
      <c r="N5388" s="75"/>
      <c r="O5388" s="74"/>
      <c r="P5388" s="74"/>
      <c r="Q5388" s="57">
        <f>O5388-P5388</f>
        <v>0</v>
      </c>
      <c r="R5388" s="74"/>
      <c r="S5388" s="53">
        <f>ROUND(R5388/12*3,0)</f>
        <v>0</v>
      </c>
      <c r="T5388" s="58"/>
      <c r="U5388" s="58"/>
      <c r="V5388" s="53">
        <f>T5388-U5388</f>
        <v>0</v>
      </c>
      <c r="W5388" s="75"/>
      <c r="X5388" s="76"/>
    </row>
    <row r="5389" spans="1:26" s="77" customFormat="1" ht="15.75" x14ac:dyDescent="0.25">
      <c r="A5389" s="72" t="s">
        <v>311</v>
      </c>
      <c r="B5389" s="44" t="s">
        <v>334</v>
      </c>
      <c r="C5389" s="23" t="s">
        <v>366</v>
      </c>
      <c r="D5389" s="43" t="s">
        <v>369</v>
      </c>
      <c r="E5389" s="74"/>
      <c r="F5389" s="74"/>
      <c r="G5389" s="74"/>
      <c r="H5389" s="74"/>
      <c r="I5389" s="54"/>
      <c r="J5389" s="50"/>
      <c r="K5389" s="54"/>
      <c r="L5389" s="55"/>
      <c r="M5389" s="75"/>
      <c r="N5389" s="75"/>
      <c r="O5389" s="74"/>
      <c r="P5389" s="74"/>
      <c r="Q5389" s="57"/>
      <c r="R5389" s="74"/>
      <c r="S5389" s="53"/>
      <c r="T5389" s="58"/>
      <c r="U5389" s="58"/>
      <c r="V5389" s="53"/>
      <c r="W5389" s="75"/>
      <c r="X5389" s="76"/>
    </row>
    <row r="5390" spans="1:26" s="77" customFormat="1" ht="15.75" x14ac:dyDescent="0.25">
      <c r="A5390" s="72" t="s">
        <v>311</v>
      </c>
      <c r="B5390" s="44" t="s">
        <v>334</v>
      </c>
      <c r="C5390" s="23" t="s">
        <v>367</v>
      </c>
      <c r="D5390" s="43" t="s">
        <v>370</v>
      </c>
      <c r="E5390" s="74"/>
      <c r="F5390" s="74"/>
      <c r="G5390" s="74"/>
      <c r="H5390" s="74"/>
      <c r="I5390" s="54"/>
      <c r="J5390" s="50"/>
      <c r="K5390" s="54"/>
      <c r="L5390" s="55"/>
      <c r="M5390" s="75"/>
      <c r="N5390" s="75"/>
      <c r="O5390" s="74"/>
      <c r="P5390" s="74"/>
      <c r="Q5390" s="57"/>
      <c r="R5390" s="74"/>
      <c r="S5390" s="53"/>
      <c r="T5390" s="58"/>
      <c r="U5390" s="58"/>
      <c r="V5390" s="53"/>
      <c r="W5390" s="75"/>
      <c r="X5390" s="76"/>
    </row>
    <row r="5391" spans="1:26" s="77" customFormat="1" ht="31.5" x14ac:dyDescent="0.25">
      <c r="A5391" s="72" t="s">
        <v>311</v>
      </c>
      <c r="B5391" s="44" t="s">
        <v>334</v>
      </c>
      <c r="C5391" s="23" t="s">
        <v>368</v>
      </c>
      <c r="D5391" s="43" t="s">
        <v>371</v>
      </c>
      <c r="E5391" s="74"/>
      <c r="F5391" s="74"/>
      <c r="G5391" s="74"/>
      <c r="H5391" s="74"/>
      <c r="I5391" s="54"/>
      <c r="J5391" s="50"/>
      <c r="K5391" s="54"/>
      <c r="L5391" s="55"/>
      <c r="M5391" s="75"/>
      <c r="N5391" s="75"/>
      <c r="O5391" s="74"/>
      <c r="P5391" s="74"/>
      <c r="Q5391" s="57"/>
      <c r="R5391" s="74"/>
      <c r="S5391" s="53"/>
      <c r="T5391" s="58"/>
      <c r="U5391" s="58"/>
      <c r="V5391" s="53"/>
      <c r="W5391" s="75"/>
      <c r="X5391" s="76"/>
    </row>
    <row r="5392" spans="1:26" s="77" customFormat="1" ht="31.5" x14ac:dyDescent="0.25">
      <c r="A5392" s="72" t="s">
        <v>311</v>
      </c>
      <c r="B5392" s="44" t="s">
        <v>334</v>
      </c>
      <c r="C5392" s="79" t="s">
        <v>206</v>
      </c>
      <c r="D5392" s="43" t="s">
        <v>207</v>
      </c>
      <c r="E5392" s="74"/>
      <c r="F5392" s="74"/>
      <c r="G5392" s="74"/>
      <c r="H5392" s="74"/>
      <c r="I5392" s="54"/>
      <c r="J5392" s="50"/>
      <c r="K5392" s="54"/>
      <c r="L5392" s="55"/>
      <c r="M5392" s="75"/>
      <c r="N5392" s="75"/>
      <c r="O5392" s="74"/>
      <c r="P5392" s="74"/>
      <c r="Q5392" s="57">
        <f t="shared" ref="Q5392:Q5429" si="1839">O5392-P5392</f>
        <v>0</v>
      </c>
      <c r="R5392" s="74"/>
      <c r="S5392" s="53">
        <f t="shared" ref="S5392:S5429" si="1840">ROUND(R5392/12*3,0)</f>
        <v>0</v>
      </c>
      <c r="T5392" s="58"/>
      <c r="U5392" s="58"/>
      <c r="V5392" s="53">
        <f t="shared" ref="V5392:V5429" si="1841">T5392-U5392</f>
        <v>0</v>
      </c>
      <c r="W5392" s="75"/>
      <c r="X5392" s="76"/>
    </row>
    <row r="5393" spans="1:27" s="77" customFormat="1" ht="31.5" x14ac:dyDescent="0.25">
      <c r="A5393" s="72" t="s">
        <v>311</v>
      </c>
      <c r="B5393" s="44" t="s">
        <v>334</v>
      </c>
      <c r="C5393" s="79" t="s">
        <v>208</v>
      </c>
      <c r="D5393" s="43" t="s">
        <v>209</v>
      </c>
      <c r="E5393" s="53"/>
      <c r="F5393" s="53">
        <f>E5393/12*1</f>
        <v>0</v>
      </c>
      <c r="G5393" s="53"/>
      <c r="H5393" s="53"/>
      <c r="I5393" s="54"/>
      <c r="J5393" s="50"/>
      <c r="K5393" s="54"/>
      <c r="L5393" s="55"/>
      <c r="M5393" s="75"/>
      <c r="N5393" s="75"/>
      <c r="O5393" s="74"/>
      <c r="P5393" s="74"/>
      <c r="Q5393" s="57">
        <f t="shared" si="1839"/>
        <v>0</v>
      </c>
      <c r="R5393" s="74"/>
      <c r="S5393" s="53">
        <f t="shared" si="1840"/>
        <v>0</v>
      </c>
      <c r="T5393" s="58"/>
      <c r="U5393" s="58"/>
      <c r="V5393" s="53">
        <f t="shared" si="1841"/>
        <v>0</v>
      </c>
      <c r="W5393" s="75"/>
      <c r="X5393" s="76"/>
    </row>
    <row r="5394" spans="1:27" s="77" customFormat="1" ht="15.75" x14ac:dyDescent="0.25">
      <c r="A5394" s="72" t="s">
        <v>311</v>
      </c>
      <c r="B5394" s="44" t="s">
        <v>334</v>
      </c>
      <c r="C5394" s="79" t="s">
        <v>210</v>
      </c>
      <c r="D5394" s="43" t="s">
        <v>223</v>
      </c>
      <c r="E5394" s="74"/>
      <c r="F5394" s="74"/>
      <c r="G5394" s="74"/>
      <c r="H5394" s="74"/>
      <c r="I5394" s="54"/>
      <c r="J5394" s="50"/>
      <c r="K5394" s="54"/>
      <c r="L5394" s="55"/>
      <c r="M5394" s="75"/>
      <c r="N5394" s="75"/>
      <c r="O5394" s="74"/>
      <c r="P5394" s="74"/>
      <c r="Q5394" s="57">
        <f t="shared" si="1839"/>
        <v>0</v>
      </c>
      <c r="R5394" s="74"/>
      <c r="S5394" s="53">
        <f t="shared" si="1840"/>
        <v>0</v>
      </c>
      <c r="T5394" s="58"/>
      <c r="U5394" s="58"/>
      <c r="V5394" s="53">
        <f t="shared" si="1841"/>
        <v>0</v>
      </c>
      <c r="W5394" s="75"/>
      <c r="X5394" s="76"/>
    </row>
    <row r="5395" spans="1:27" s="77" customFormat="1" ht="31.5" x14ac:dyDescent="0.25">
      <c r="A5395" s="72" t="s">
        <v>311</v>
      </c>
      <c r="B5395" s="44" t="s">
        <v>334</v>
      </c>
      <c r="C5395" s="79" t="s">
        <v>211</v>
      </c>
      <c r="D5395" s="43" t="s">
        <v>212</v>
      </c>
      <c r="E5395" s="53"/>
      <c r="F5395" s="53">
        <f>E5395/12*1</f>
        <v>0</v>
      </c>
      <c r="G5395" s="53"/>
      <c r="H5395" s="53"/>
      <c r="I5395" s="54"/>
      <c r="J5395" s="50"/>
      <c r="K5395" s="54"/>
      <c r="L5395" s="55"/>
      <c r="M5395" s="75"/>
      <c r="N5395" s="75"/>
      <c r="O5395" s="74"/>
      <c r="P5395" s="74"/>
      <c r="Q5395" s="57">
        <f t="shared" si="1839"/>
        <v>0</v>
      </c>
      <c r="R5395" s="74"/>
      <c r="S5395" s="53">
        <f t="shared" si="1840"/>
        <v>0</v>
      </c>
      <c r="T5395" s="58"/>
      <c r="U5395" s="58"/>
      <c r="V5395" s="53">
        <f t="shared" si="1841"/>
        <v>0</v>
      </c>
      <c r="W5395" s="75"/>
      <c r="X5395" s="76"/>
    </row>
    <row r="5396" spans="1:27" s="77" customFormat="1" ht="15.75" x14ac:dyDescent="0.25">
      <c r="A5396" s="72" t="s">
        <v>311</v>
      </c>
      <c r="B5396" s="44" t="s">
        <v>334</v>
      </c>
      <c r="C5396" s="79" t="s">
        <v>213</v>
      </c>
      <c r="D5396" s="43" t="s">
        <v>214</v>
      </c>
      <c r="E5396" s="74"/>
      <c r="F5396" s="74"/>
      <c r="G5396" s="74"/>
      <c r="H5396" s="74"/>
      <c r="I5396" s="54"/>
      <c r="J5396" s="50"/>
      <c r="K5396" s="54"/>
      <c r="L5396" s="55"/>
      <c r="M5396" s="75"/>
      <c r="N5396" s="75"/>
      <c r="O5396" s="74"/>
      <c r="P5396" s="74"/>
      <c r="Q5396" s="57">
        <f t="shared" si="1839"/>
        <v>0</v>
      </c>
      <c r="R5396" s="74"/>
      <c r="S5396" s="53">
        <f t="shared" si="1840"/>
        <v>0</v>
      </c>
      <c r="T5396" s="58"/>
      <c r="U5396" s="58"/>
      <c r="V5396" s="53">
        <f t="shared" si="1841"/>
        <v>0</v>
      </c>
      <c r="W5396" s="75"/>
      <c r="X5396" s="76"/>
    </row>
    <row r="5397" spans="1:27" s="77" customFormat="1" ht="31.5" x14ac:dyDescent="0.25">
      <c r="A5397" s="72" t="s">
        <v>311</v>
      </c>
      <c r="B5397" s="44" t="s">
        <v>334</v>
      </c>
      <c r="C5397" s="79" t="s">
        <v>215</v>
      </c>
      <c r="D5397" s="43" t="s">
        <v>216</v>
      </c>
      <c r="E5397" s="53">
        <v>1383</v>
      </c>
      <c r="F5397" s="53">
        <f>ROUND(E5397/12*7,0)</f>
        <v>807</v>
      </c>
      <c r="G5397" s="59">
        <v>556.16999999999996</v>
      </c>
      <c r="H5397" s="99">
        <v>468</v>
      </c>
      <c r="I5397" s="119"/>
      <c r="J5397" s="55"/>
      <c r="K5397" s="54">
        <f>G5397-F5397</f>
        <v>-250.83000000000004</v>
      </c>
      <c r="L5397" s="55">
        <f>ROUND(K5397*100/-F5397,2)</f>
        <v>31.08</v>
      </c>
      <c r="M5397" s="75"/>
      <c r="N5397" s="75"/>
      <c r="O5397" s="74"/>
      <c r="P5397" s="74"/>
      <c r="Q5397" s="57">
        <f t="shared" si="1839"/>
        <v>0</v>
      </c>
      <c r="R5397" s="74"/>
      <c r="S5397" s="53">
        <f t="shared" si="1840"/>
        <v>0</v>
      </c>
      <c r="T5397" s="58"/>
      <c r="U5397" s="58"/>
      <c r="V5397" s="53">
        <f t="shared" si="1841"/>
        <v>0</v>
      </c>
      <c r="W5397" s="75"/>
      <c r="X5397" s="76"/>
      <c r="Y5397" s="177"/>
      <c r="Z5397" s="177"/>
      <c r="AA5397" s="177"/>
    </row>
    <row r="5398" spans="1:27" s="77" customFormat="1" ht="31.5" x14ac:dyDescent="0.25">
      <c r="A5398" s="72" t="s">
        <v>311</v>
      </c>
      <c r="B5398" s="44" t="s">
        <v>334</v>
      </c>
      <c r="C5398" s="79" t="s">
        <v>217</v>
      </c>
      <c r="D5398" s="43" t="s">
        <v>218</v>
      </c>
      <c r="E5398" s="53"/>
      <c r="F5398" s="53">
        <f>E5398/12*1</f>
        <v>0</v>
      </c>
      <c r="G5398" s="53"/>
      <c r="H5398" s="53"/>
      <c r="I5398" s="54"/>
      <c r="J5398" s="50"/>
      <c r="K5398" s="54"/>
      <c r="L5398" s="55"/>
      <c r="M5398" s="75"/>
      <c r="N5398" s="75"/>
      <c r="O5398" s="74"/>
      <c r="P5398" s="74"/>
      <c r="Q5398" s="57">
        <f t="shared" si="1839"/>
        <v>0</v>
      </c>
      <c r="R5398" s="74"/>
      <c r="S5398" s="53">
        <f t="shared" si="1840"/>
        <v>0</v>
      </c>
      <c r="T5398" s="58"/>
      <c r="U5398" s="58"/>
      <c r="V5398" s="53">
        <f t="shared" si="1841"/>
        <v>0</v>
      </c>
      <c r="W5398" s="75"/>
      <c r="X5398" s="76"/>
    </row>
    <row r="5399" spans="1:27" s="77" customFormat="1" ht="31.5" x14ac:dyDescent="0.25">
      <c r="A5399" s="72" t="s">
        <v>311</v>
      </c>
      <c r="B5399" s="44" t="s">
        <v>334</v>
      </c>
      <c r="C5399" s="79" t="s">
        <v>219</v>
      </c>
      <c r="D5399" s="43" t="s">
        <v>220</v>
      </c>
      <c r="E5399" s="53"/>
      <c r="F5399" s="53">
        <f>E5399/12*1</f>
        <v>0</v>
      </c>
      <c r="G5399" s="53"/>
      <c r="H5399" s="53"/>
      <c r="I5399" s="54"/>
      <c r="J5399" s="50"/>
      <c r="K5399" s="54"/>
      <c r="L5399" s="55"/>
      <c r="M5399" s="75"/>
      <c r="N5399" s="75"/>
      <c r="O5399" s="74"/>
      <c r="P5399" s="74"/>
      <c r="Q5399" s="57">
        <f t="shared" si="1839"/>
        <v>0</v>
      </c>
      <c r="R5399" s="74"/>
      <c r="S5399" s="53">
        <f t="shared" si="1840"/>
        <v>0</v>
      </c>
      <c r="T5399" s="58"/>
      <c r="U5399" s="58"/>
      <c r="V5399" s="53">
        <f t="shared" si="1841"/>
        <v>0</v>
      </c>
      <c r="W5399" s="75"/>
      <c r="X5399" s="76"/>
    </row>
    <row r="5400" spans="1:27" s="77" customFormat="1" ht="31.5" x14ac:dyDescent="0.25">
      <c r="A5400" s="72" t="s">
        <v>311</v>
      </c>
      <c r="B5400" s="44" t="s">
        <v>334</v>
      </c>
      <c r="C5400" s="79" t="s">
        <v>221</v>
      </c>
      <c r="D5400" s="43" t="s">
        <v>224</v>
      </c>
      <c r="E5400" s="53"/>
      <c r="F5400" s="53">
        <f>E5400/12*1</f>
        <v>0</v>
      </c>
      <c r="G5400" s="53"/>
      <c r="H5400" s="53"/>
      <c r="I5400" s="54"/>
      <c r="J5400" s="50"/>
      <c r="K5400" s="54"/>
      <c r="L5400" s="55"/>
      <c r="M5400" s="75"/>
      <c r="N5400" s="75"/>
      <c r="O5400" s="74"/>
      <c r="P5400" s="74"/>
      <c r="Q5400" s="57">
        <f t="shared" si="1839"/>
        <v>0</v>
      </c>
      <c r="R5400" s="74"/>
      <c r="S5400" s="53">
        <f t="shared" si="1840"/>
        <v>0</v>
      </c>
      <c r="T5400" s="58"/>
      <c r="U5400" s="58"/>
      <c r="V5400" s="53">
        <f t="shared" si="1841"/>
        <v>0</v>
      </c>
      <c r="W5400" s="75"/>
      <c r="X5400" s="76"/>
    </row>
    <row r="5401" spans="1:27" s="77" customFormat="1" ht="31.5" x14ac:dyDescent="0.25">
      <c r="A5401" s="72" t="s">
        <v>311</v>
      </c>
      <c r="B5401" s="44" t="s">
        <v>334</v>
      </c>
      <c r="C5401" s="79" t="s">
        <v>222</v>
      </c>
      <c r="D5401" s="43" t="s">
        <v>225</v>
      </c>
      <c r="E5401" s="53"/>
      <c r="F5401" s="53">
        <f>E5401/12*1</f>
        <v>0</v>
      </c>
      <c r="G5401" s="53"/>
      <c r="H5401" s="53"/>
      <c r="I5401" s="54"/>
      <c r="J5401" s="50"/>
      <c r="K5401" s="54"/>
      <c r="L5401" s="55"/>
      <c r="M5401" s="75"/>
      <c r="N5401" s="75"/>
      <c r="O5401" s="74"/>
      <c r="P5401" s="74"/>
      <c r="Q5401" s="57">
        <f t="shared" si="1839"/>
        <v>0</v>
      </c>
      <c r="R5401" s="74"/>
      <c r="S5401" s="53">
        <f t="shared" si="1840"/>
        <v>0</v>
      </c>
      <c r="T5401" s="58"/>
      <c r="U5401" s="58"/>
      <c r="V5401" s="53">
        <f t="shared" si="1841"/>
        <v>0</v>
      </c>
      <c r="W5401" s="75"/>
      <c r="X5401" s="76"/>
    </row>
    <row r="5402" spans="1:27" s="77" customFormat="1" ht="31.5" x14ac:dyDescent="0.25">
      <c r="A5402" s="72" t="s">
        <v>311</v>
      </c>
      <c r="B5402" s="44" t="s">
        <v>334</v>
      </c>
      <c r="C5402" s="79" t="s">
        <v>277</v>
      </c>
      <c r="D5402" s="43" t="s">
        <v>278</v>
      </c>
      <c r="E5402" s="53"/>
      <c r="F5402" s="53">
        <f>E5402/12*1</f>
        <v>0</v>
      </c>
      <c r="G5402" s="53"/>
      <c r="H5402" s="53"/>
      <c r="I5402" s="54"/>
      <c r="J5402" s="50"/>
      <c r="K5402" s="54"/>
      <c r="L5402" s="55"/>
      <c r="M5402" s="75"/>
      <c r="N5402" s="75"/>
      <c r="O5402" s="74"/>
      <c r="P5402" s="74"/>
      <c r="Q5402" s="57">
        <f t="shared" si="1839"/>
        <v>0</v>
      </c>
      <c r="R5402" s="74"/>
      <c r="S5402" s="53">
        <f t="shared" si="1840"/>
        <v>0</v>
      </c>
      <c r="T5402" s="58"/>
      <c r="U5402" s="58"/>
      <c r="V5402" s="53">
        <f t="shared" si="1841"/>
        <v>0</v>
      </c>
      <c r="W5402" s="75"/>
      <c r="X5402" s="76"/>
    </row>
    <row r="5403" spans="1:27" s="77" customFormat="1" ht="15.75" x14ac:dyDescent="0.25">
      <c r="A5403" s="72" t="s">
        <v>311</v>
      </c>
      <c r="B5403" s="44" t="s">
        <v>334</v>
      </c>
      <c r="C5403" s="79" t="s">
        <v>226</v>
      </c>
      <c r="D5403" s="38" t="s">
        <v>405</v>
      </c>
      <c r="E5403" s="53"/>
      <c r="F5403" s="53">
        <f>E5403</f>
        <v>0</v>
      </c>
      <c r="G5403" s="53"/>
      <c r="H5403" s="53"/>
      <c r="I5403" s="119"/>
      <c r="J5403" s="55"/>
      <c r="K5403" s="54"/>
      <c r="L5403" s="55"/>
      <c r="M5403" s="75"/>
      <c r="N5403" s="75"/>
      <c r="O5403" s="74"/>
      <c r="P5403" s="74"/>
      <c r="Q5403" s="57">
        <f t="shared" si="1839"/>
        <v>0</v>
      </c>
      <c r="R5403" s="74"/>
      <c r="S5403" s="53">
        <f t="shared" si="1840"/>
        <v>0</v>
      </c>
      <c r="T5403" s="58"/>
      <c r="U5403" s="58"/>
      <c r="V5403" s="53">
        <f t="shared" si="1841"/>
        <v>0</v>
      </c>
      <c r="W5403" s="75"/>
      <c r="X5403" s="76"/>
    </row>
    <row r="5404" spans="1:27" s="77" customFormat="1" ht="31.5" x14ac:dyDescent="0.25">
      <c r="A5404" s="72" t="s">
        <v>311</v>
      </c>
      <c r="B5404" s="44" t="s">
        <v>334</v>
      </c>
      <c r="C5404" s="79" t="s">
        <v>227</v>
      </c>
      <c r="D5404" s="43" t="s">
        <v>228</v>
      </c>
      <c r="E5404" s="53"/>
      <c r="F5404" s="53">
        <f t="shared" ref="F5404:F5411" si="1842">E5404/12*1</f>
        <v>0</v>
      </c>
      <c r="G5404" s="53"/>
      <c r="H5404" s="53"/>
      <c r="I5404" s="54"/>
      <c r="J5404" s="50"/>
      <c r="K5404" s="54"/>
      <c r="L5404" s="55"/>
      <c r="M5404" s="75"/>
      <c r="N5404" s="75"/>
      <c r="O5404" s="74"/>
      <c r="P5404" s="74"/>
      <c r="Q5404" s="57">
        <f t="shared" si="1839"/>
        <v>0</v>
      </c>
      <c r="R5404" s="74"/>
      <c r="S5404" s="53">
        <f t="shared" si="1840"/>
        <v>0</v>
      </c>
      <c r="T5404" s="58"/>
      <c r="U5404" s="58"/>
      <c r="V5404" s="53">
        <f t="shared" si="1841"/>
        <v>0</v>
      </c>
      <c r="W5404" s="75"/>
      <c r="X5404" s="76"/>
    </row>
    <row r="5405" spans="1:27" s="77" customFormat="1" ht="15.75" x14ac:dyDescent="0.25">
      <c r="A5405" s="72" t="s">
        <v>311</v>
      </c>
      <c r="B5405" s="44" t="s">
        <v>334</v>
      </c>
      <c r="C5405" s="79" t="s">
        <v>229</v>
      </c>
      <c r="D5405" s="43" t="s">
        <v>230</v>
      </c>
      <c r="E5405" s="53"/>
      <c r="F5405" s="53">
        <f t="shared" si="1842"/>
        <v>0</v>
      </c>
      <c r="G5405" s="53"/>
      <c r="H5405" s="53"/>
      <c r="I5405" s="54"/>
      <c r="J5405" s="50"/>
      <c r="K5405" s="54"/>
      <c r="L5405" s="55"/>
      <c r="M5405" s="75"/>
      <c r="N5405" s="75"/>
      <c r="O5405" s="74"/>
      <c r="P5405" s="74"/>
      <c r="Q5405" s="57">
        <f t="shared" si="1839"/>
        <v>0</v>
      </c>
      <c r="R5405" s="74"/>
      <c r="S5405" s="53">
        <f t="shared" si="1840"/>
        <v>0</v>
      </c>
      <c r="T5405" s="58"/>
      <c r="U5405" s="58"/>
      <c r="V5405" s="53">
        <f t="shared" si="1841"/>
        <v>0</v>
      </c>
      <c r="W5405" s="75"/>
      <c r="X5405" s="76"/>
    </row>
    <row r="5406" spans="1:27" s="77" customFormat="1" ht="15.75" x14ac:dyDescent="0.25">
      <c r="A5406" s="72" t="s">
        <v>311</v>
      </c>
      <c r="B5406" s="44" t="s">
        <v>334</v>
      </c>
      <c r="C5406" s="37" t="s">
        <v>376</v>
      </c>
      <c r="D5406" s="43" t="s">
        <v>358</v>
      </c>
      <c r="E5406" s="53"/>
      <c r="F5406" s="53">
        <f t="shared" si="1842"/>
        <v>0</v>
      </c>
      <c r="G5406" s="53"/>
      <c r="H5406" s="53"/>
      <c r="I5406" s="54"/>
      <c r="J5406" s="50"/>
      <c r="K5406" s="54"/>
      <c r="L5406" s="55"/>
      <c r="M5406" s="75"/>
      <c r="N5406" s="75"/>
      <c r="O5406" s="74"/>
      <c r="P5406" s="74"/>
      <c r="Q5406" s="57">
        <f t="shared" si="1839"/>
        <v>0</v>
      </c>
      <c r="R5406" s="74"/>
      <c r="S5406" s="53">
        <f t="shared" si="1840"/>
        <v>0</v>
      </c>
      <c r="T5406" s="58"/>
      <c r="U5406" s="58"/>
      <c r="V5406" s="53">
        <f t="shared" si="1841"/>
        <v>0</v>
      </c>
      <c r="W5406" s="75"/>
      <c r="X5406" s="76"/>
    </row>
    <row r="5407" spans="1:27" s="77" customFormat="1" ht="15.75" x14ac:dyDescent="0.25">
      <c r="A5407" s="72" t="s">
        <v>311</v>
      </c>
      <c r="B5407" s="44" t="s">
        <v>334</v>
      </c>
      <c r="C5407" s="79" t="s">
        <v>231</v>
      </c>
      <c r="D5407" s="43" t="s">
        <v>232</v>
      </c>
      <c r="E5407" s="53"/>
      <c r="F5407" s="53">
        <f t="shared" si="1842"/>
        <v>0</v>
      </c>
      <c r="G5407" s="53"/>
      <c r="H5407" s="53"/>
      <c r="I5407" s="54"/>
      <c r="J5407" s="50"/>
      <c r="K5407" s="54"/>
      <c r="L5407" s="55"/>
      <c r="M5407" s="75"/>
      <c r="N5407" s="75"/>
      <c r="O5407" s="74"/>
      <c r="P5407" s="74"/>
      <c r="Q5407" s="57">
        <f t="shared" si="1839"/>
        <v>0</v>
      </c>
      <c r="R5407" s="74"/>
      <c r="S5407" s="53">
        <f t="shared" si="1840"/>
        <v>0</v>
      </c>
      <c r="T5407" s="58"/>
      <c r="U5407" s="58"/>
      <c r="V5407" s="53">
        <f t="shared" si="1841"/>
        <v>0</v>
      </c>
      <c r="W5407" s="75"/>
      <c r="X5407" s="76"/>
    </row>
    <row r="5408" spans="1:27" s="77" customFormat="1" ht="15.75" x14ac:dyDescent="0.25">
      <c r="A5408" s="72" t="s">
        <v>311</v>
      </c>
      <c r="B5408" s="44" t="s">
        <v>334</v>
      </c>
      <c r="C5408" s="79" t="s">
        <v>233</v>
      </c>
      <c r="D5408" s="43" t="s">
        <v>234</v>
      </c>
      <c r="E5408" s="53"/>
      <c r="F5408" s="53">
        <f t="shared" si="1842"/>
        <v>0</v>
      </c>
      <c r="G5408" s="53"/>
      <c r="H5408" s="53"/>
      <c r="I5408" s="54"/>
      <c r="J5408" s="50"/>
      <c r="K5408" s="54"/>
      <c r="L5408" s="55"/>
      <c r="M5408" s="75"/>
      <c r="N5408" s="75"/>
      <c r="O5408" s="74"/>
      <c r="P5408" s="74"/>
      <c r="Q5408" s="57">
        <f t="shared" si="1839"/>
        <v>0</v>
      </c>
      <c r="R5408" s="74"/>
      <c r="S5408" s="53">
        <f t="shared" si="1840"/>
        <v>0</v>
      </c>
      <c r="T5408" s="58"/>
      <c r="U5408" s="58"/>
      <c r="V5408" s="53">
        <f t="shared" si="1841"/>
        <v>0</v>
      </c>
      <c r="W5408" s="75"/>
      <c r="X5408" s="76"/>
    </row>
    <row r="5409" spans="1:24" s="77" customFormat="1" ht="31.5" x14ac:dyDescent="0.25">
      <c r="A5409" s="72" t="s">
        <v>311</v>
      </c>
      <c r="B5409" s="44" t="s">
        <v>334</v>
      </c>
      <c r="C5409" s="79" t="s">
        <v>235</v>
      </c>
      <c r="D5409" s="43" t="s">
        <v>236</v>
      </c>
      <c r="E5409" s="53"/>
      <c r="F5409" s="53">
        <f t="shared" si="1842"/>
        <v>0</v>
      </c>
      <c r="G5409" s="53"/>
      <c r="H5409" s="53"/>
      <c r="I5409" s="54"/>
      <c r="J5409" s="50"/>
      <c r="K5409" s="54"/>
      <c r="L5409" s="55"/>
      <c r="M5409" s="75"/>
      <c r="N5409" s="75"/>
      <c r="O5409" s="74"/>
      <c r="P5409" s="74"/>
      <c r="Q5409" s="57">
        <f t="shared" si="1839"/>
        <v>0</v>
      </c>
      <c r="R5409" s="74"/>
      <c r="S5409" s="53">
        <f t="shared" si="1840"/>
        <v>0</v>
      </c>
      <c r="T5409" s="58"/>
      <c r="U5409" s="58"/>
      <c r="V5409" s="53">
        <f t="shared" si="1841"/>
        <v>0</v>
      </c>
      <c r="W5409" s="75"/>
      <c r="X5409" s="76"/>
    </row>
    <row r="5410" spans="1:24" s="77" customFormat="1" ht="31.5" x14ac:dyDescent="0.25">
      <c r="A5410" s="72" t="s">
        <v>311</v>
      </c>
      <c r="B5410" s="44" t="s">
        <v>334</v>
      </c>
      <c r="C5410" s="79" t="s">
        <v>237</v>
      </c>
      <c r="D5410" s="43" t="s">
        <v>238</v>
      </c>
      <c r="E5410" s="53"/>
      <c r="F5410" s="53">
        <f t="shared" si="1842"/>
        <v>0</v>
      </c>
      <c r="G5410" s="53"/>
      <c r="H5410" s="53"/>
      <c r="I5410" s="54"/>
      <c r="J5410" s="50"/>
      <c r="K5410" s="54"/>
      <c r="L5410" s="55"/>
      <c r="M5410" s="75"/>
      <c r="N5410" s="75"/>
      <c r="O5410" s="74"/>
      <c r="P5410" s="74"/>
      <c r="Q5410" s="57">
        <f t="shared" si="1839"/>
        <v>0</v>
      </c>
      <c r="R5410" s="74"/>
      <c r="S5410" s="53">
        <f t="shared" si="1840"/>
        <v>0</v>
      </c>
      <c r="T5410" s="58"/>
      <c r="U5410" s="58"/>
      <c r="V5410" s="53">
        <f t="shared" si="1841"/>
        <v>0</v>
      </c>
      <c r="W5410" s="75"/>
      <c r="X5410" s="76"/>
    </row>
    <row r="5411" spans="1:24" s="77" customFormat="1" ht="15.75" x14ac:dyDescent="0.25">
      <c r="A5411" s="72" t="s">
        <v>311</v>
      </c>
      <c r="B5411" s="44" t="s">
        <v>334</v>
      </c>
      <c r="C5411" s="79" t="s">
        <v>239</v>
      </c>
      <c r="D5411" s="43" t="s">
        <v>243</v>
      </c>
      <c r="E5411" s="53"/>
      <c r="F5411" s="53">
        <f t="shared" si="1842"/>
        <v>0</v>
      </c>
      <c r="G5411" s="53"/>
      <c r="H5411" s="53"/>
      <c r="I5411" s="54"/>
      <c r="J5411" s="50"/>
      <c r="K5411" s="54"/>
      <c r="L5411" s="55"/>
      <c r="M5411" s="75"/>
      <c r="N5411" s="75"/>
      <c r="O5411" s="74"/>
      <c r="P5411" s="74"/>
      <c r="Q5411" s="57">
        <f t="shared" si="1839"/>
        <v>0</v>
      </c>
      <c r="R5411" s="74"/>
      <c r="S5411" s="53">
        <f t="shared" si="1840"/>
        <v>0</v>
      </c>
      <c r="T5411" s="58"/>
      <c r="U5411" s="58"/>
      <c r="V5411" s="53">
        <f t="shared" si="1841"/>
        <v>0</v>
      </c>
      <c r="W5411" s="75"/>
      <c r="X5411" s="76"/>
    </row>
    <row r="5412" spans="1:24" s="77" customFormat="1" ht="15.75" x14ac:dyDescent="0.25">
      <c r="A5412" s="72" t="s">
        <v>311</v>
      </c>
      <c r="B5412" s="44" t="s">
        <v>334</v>
      </c>
      <c r="C5412" s="79" t="s">
        <v>240</v>
      </c>
      <c r="D5412" s="43" t="s">
        <v>244</v>
      </c>
      <c r="E5412" s="53"/>
      <c r="F5412" s="53"/>
      <c r="G5412" s="53"/>
      <c r="H5412" s="53"/>
      <c r="I5412" s="119"/>
      <c r="J5412" s="55"/>
      <c r="K5412" s="54"/>
      <c r="L5412" s="55"/>
      <c r="M5412" s="75"/>
      <c r="N5412" s="75"/>
      <c r="O5412" s="74"/>
      <c r="P5412" s="74"/>
      <c r="Q5412" s="57">
        <f t="shared" si="1839"/>
        <v>0</v>
      </c>
      <c r="R5412" s="74"/>
      <c r="S5412" s="53">
        <f t="shared" si="1840"/>
        <v>0</v>
      </c>
      <c r="T5412" s="58"/>
      <c r="U5412" s="58"/>
      <c r="V5412" s="53">
        <f t="shared" si="1841"/>
        <v>0</v>
      </c>
      <c r="W5412" s="75"/>
      <c r="X5412" s="76"/>
    </row>
    <row r="5413" spans="1:24" s="77" customFormat="1" ht="15.75" x14ac:dyDescent="0.25">
      <c r="A5413" s="72" t="s">
        <v>311</v>
      </c>
      <c r="B5413" s="44" t="s">
        <v>334</v>
      </c>
      <c r="C5413" s="79" t="s">
        <v>241</v>
      </c>
      <c r="D5413" s="43" t="s">
        <v>242</v>
      </c>
      <c r="E5413" s="53"/>
      <c r="F5413" s="53"/>
      <c r="G5413" s="53"/>
      <c r="H5413" s="53"/>
      <c r="I5413" s="119"/>
      <c r="J5413" s="55"/>
      <c r="K5413" s="54"/>
      <c r="L5413" s="55"/>
      <c r="M5413" s="75"/>
      <c r="N5413" s="75"/>
      <c r="O5413" s="74"/>
      <c r="P5413" s="74"/>
      <c r="Q5413" s="57">
        <f t="shared" si="1839"/>
        <v>0</v>
      </c>
      <c r="R5413" s="74"/>
      <c r="S5413" s="53">
        <f t="shared" si="1840"/>
        <v>0</v>
      </c>
      <c r="T5413" s="58"/>
      <c r="U5413" s="58"/>
      <c r="V5413" s="53">
        <f t="shared" si="1841"/>
        <v>0</v>
      </c>
      <c r="W5413" s="75"/>
      <c r="X5413" s="76"/>
    </row>
    <row r="5414" spans="1:24" s="77" customFormat="1" ht="31.5" x14ac:dyDescent="0.25">
      <c r="A5414" s="72" t="s">
        <v>311</v>
      </c>
      <c r="B5414" s="44" t="s">
        <v>334</v>
      </c>
      <c r="C5414" s="79" t="s">
        <v>245</v>
      </c>
      <c r="D5414" s="43" t="s">
        <v>246</v>
      </c>
      <c r="E5414" s="53"/>
      <c r="F5414" s="53">
        <f t="shared" ref="F5414:F5428" si="1843">E5414/12*1</f>
        <v>0</v>
      </c>
      <c r="G5414" s="53"/>
      <c r="H5414" s="53"/>
      <c r="I5414" s="54"/>
      <c r="J5414" s="50"/>
      <c r="K5414" s="54"/>
      <c r="L5414" s="55"/>
      <c r="M5414" s="75"/>
      <c r="N5414" s="75"/>
      <c r="O5414" s="74"/>
      <c r="P5414" s="74"/>
      <c r="Q5414" s="57">
        <f t="shared" si="1839"/>
        <v>0</v>
      </c>
      <c r="R5414" s="74"/>
      <c r="S5414" s="53">
        <f t="shared" si="1840"/>
        <v>0</v>
      </c>
      <c r="T5414" s="58"/>
      <c r="U5414" s="58"/>
      <c r="V5414" s="53">
        <f t="shared" si="1841"/>
        <v>0</v>
      </c>
      <c r="W5414" s="75"/>
      <c r="X5414" s="76"/>
    </row>
    <row r="5415" spans="1:24" s="77" customFormat="1" ht="15.75" x14ac:dyDescent="0.25">
      <c r="A5415" s="72" t="s">
        <v>311</v>
      </c>
      <c r="B5415" s="44" t="s">
        <v>334</v>
      </c>
      <c r="C5415" s="79" t="s">
        <v>247</v>
      </c>
      <c r="D5415" s="43" t="s">
        <v>248</v>
      </c>
      <c r="E5415" s="53"/>
      <c r="F5415" s="53">
        <f t="shared" si="1843"/>
        <v>0</v>
      </c>
      <c r="G5415" s="53"/>
      <c r="H5415" s="53"/>
      <c r="I5415" s="54"/>
      <c r="J5415" s="50"/>
      <c r="K5415" s="54"/>
      <c r="L5415" s="55"/>
      <c r="M5415" s="75"/>
      <c r="N5415" s="75"/>
      <c r="O5415" s="74"/>
      <c r="P5415" s="74"/>
      <c r="Q5415" s="57">
        <f t="shared" si="1839"/>
        <v>0</v>
      </c>
      <c r="R5415" s="74"/>
      <c r="S5415" s="53">
        <f t="shared" si="1840"/>
        <v>0</v>
      </c>
      <c r="T5415" s="58"/>
      <c r="U5415" s="58"/>
      <c r="V5415" s="53">
        <f t="shared" si="1841"/>
        <v>0</v>
      </c>
      <c r="W5415" s="75"/>
      <c r="X5415" s="76"/>
    </row>
    <row r="5416" spans="1:24" s="77" customFormat="1" ht="31.5" x14ac:dyDescent="0.25">
      <c r="A5416" s="72" t="s">
        <v>311</v>
      </c>
      <c r="B5416" s="44" t="s">
        <v>334</v>
      </c>
      <c r="C5416" s="79" t="s">
        <v>249</v>
      </c>
      <c r="D5416" s="43" t="s">
        <v>250</v>
      </c>
      <c r="E5416" s="53"/>
      <c r="F5416" s="53">
        <f t="shared" si="1843"/>
        <v>0</v>
      </c>
      <c r="G5416" s="53"/>
      <c r="H5416" s="53"/>
      <c r="I5416" s="54"/>
      <c r="J5416" s="50"/>
      <c r="K5416" s="54"/>
      <c r="L5416" s="55"/>
      <c r="M5416" s="75"/>
      <c r="N5416" s="75"/>
      <c r="O5416" s="74"/>
      <c r="P5416" s="74"/>
      <c r="Q5416" s="57">
        <f t="shared" si="1839"/>
        <v>0</v>
      </c>
      <c r="R5416" s="74"/>
      <c r="S5416" s="53">
        <f t="shared" si="1840"/>
        <v>0</v>
      </c>
      <c r="T5416" s="58"/>
      <c r="U5416" s="58"/>
      <c r="V5416" s="53">
        <f t="shared" si="1841"/>
        <v>0</v>
      </c>
      <c r="W5416" s="75"/>
      <c r="X5416" s="76"/>
    </row>
    <row r="5417" spans="1:24" s="77" customFormat="1" ht="15.75" x14ac:dyDescent="0.25">
      <c r="A5417" s="72" t="s">
        <v>311</v>
      </c>
      <c r="B5417" s="44" t="s">
        <v>334</v>
      </c>
      <c r="C5417" s="79" t="s">
        <v>251</v>
      </c>
      <c r="D5417" s="43" t="s">
        <v>260</v>
      </c>
      <c r="E5417" s="53"/>
      <c r="F5417" s="53">
        <f t="shared" si="1843"/>
        <v>0</v>
      </c>
      <c r="G5417" s="53"/>
      <c r="H5417" s="53"/>
      <c r="I5417" s="54"/>
      <c r="J5417" s="50"/>
      <c r="K5417" s="54"/>
      <c r="L5417" s="55"/>
      <c r="M5417" s="75"/>
      <c r="N5417" s="75"/>
      <c r="O5417" s="74"/>
      <c r="P5417" s="74"/>
      <c r="Q5417" s="57">
        <f t="shared" si="1839"/>
        <v>0</v>
      </c>
      <c r="R5417" s="74"/>
      <c r="S5417" s="53">
        <f t="shared" si="1840"/>
        <v>0</v>
      </c>
      <c r="T5417" s="58"/>
      <c r="U5417" s="58"/>
      <c r="V5417" s="53">
        <f t="shared" si="1841"/>
        <v>0</v>
      </c>
      <c r="W5417" s="75"/>
      <c r="X5417" s="76"/>
    </row>
    <row r="5418" spans="1:24" s="77" customFormat="1" ht="15.75" x14ac:dyDescent="0.25">
      <c r="A5418" s="72" t="s">
        <v>311</v>
      </c>
      <c r="B5418" s="44" t="s">
        <v>334</v>
      </c>
      <c r="C5418" s="79" t="s">
        <v>252</v>
      </c>
      <c r="D5418" s="43" t="s">
        <v>253</v>
      </c>
      <c r="E5418" s="53"/>
      <c r="F5418" s="53">
        <f t="shared" si="1843"/>
        <v>0</v>
      </c>
      <c r="G5418" s="53"/>
      <c r="H5418" s="53"/>
      <c r="I5418" s="54"/>
      <c r="J5418" s="50"/>
      <c r="K5418" s="54"/>
      <c r="L5418" s="55"/>
      <c r="M5418" s="75"/>
      <c r="N5418" s="75"/>
      <c r="O5418" s="74"/>
      <c r="P5418" s="74"/>
      <c r="Q5418" s="57">
        <f t="shared" si="1839"/>
        <v>0</v>
      </c>
      <c r="R5418" s="74"/>
      <c r="S5418" s="53">
        <f t="shared" si="1840"/>
        <v>0</v>
      </c>
      <c r="T5418" s="58"/>
      <c r="U5418" s="58"/>
      <c r="V5418" s="53">
        <f t="shared" si="1841"/>
        <v>0</v>
      </c>
      <c r="W5418" s="75"/>
      <c r="X5418" s="76"/>
    </row>
    <row r="5419" spans="1:24" s="77" customFormat="1" ht="15.75" x14ac:dyDescent="0.25">
      <c r="A5419" s="72" t="s">
        <v>311</v>
      </c>
      <c r="B5419" s="44" t="s">
        <v>334</v>
      </c>
      <c r="C5419" s="79" t="s">
        <v>254</v>
      </c>
      <c r="D5419" s="43" t="s">
        <v>255</v>
      </c>
      <c r="E5419" s="53"/>
      <c r="F5419" s="53">
        <f t="shared" si="1843"/>
        <v>0</v>
      </c>
      <c r="G5419" s="53"/>
      <c r="H5419" s="53"/>
      <c r="I5419" s="54"/>
      <c r="J5419" s="50"/>
      <c r="K5419" s="54"/>
      <c r="L5419" s="55"/>
      <c r="M5419" s="75"/>
      <c r="N5419" s="75"/>
      <c r="O5419" s="74"/>
      <c r="P5419" s="74"/>
      <c r="Q5419" s="57">
        <f t="shared" si="1839"/>
        <v>0</v>
      </c>
      <c r="R5419" s="74"/>
      <c r="S5419" s="53">
        <f t="shared" si="1840"/>
        <v>0</v>
      </c>
      <c r="T5419" s="58"/>
      <c r="U5419" s="58"/>
      <c r="V5419" s="53">
        <f t="shared" si="1841"/>
        <v>0</v>
      </c>
      <c r="W5419" s="75"/>
      <c r="X5419" s="76"/>
    </row>
    <row r="5420" spans="1:24" s="77" customFormat="1" ht="15.75" x14ac:dyDescent="0.25">
      <c r="A5420" s="72" t="s">
        <v>311</v>
      </c>
      <c r="B5420" s="44" t="s">
        <v>334</v>
      </c>
      <c r="C5420" s="79" t="s">
        <v>256</v>
      </c>
      <c r="D5420" s="43" t="s">
        <v>257</v>
      </c>
      <c r="E5420" s="53"/>
      <c r="F5420" s="53">
        <f t="shared" si="1843"/>
        <v>0</v>
      </c>
      <c r="G5420" s="53"/>
      <c r="H5420" s="53"/>
      <c r="I5420" s="54"/>
      <c r="J5420" s="50"/>
      <c r="K5420" s="54"/>
      <c r="L5420" s="55"/>
      <c r="M5420" s="75"/>
      <c r="N5420" s="75"/>
      <c r="O5420" s="74"/>
      <c r="P5420" s="74"/>
      <c r="Q5420" s="57">
        <f t="shared" si="1839"/>
        <v>0</v>
      </c>
      <c r="R5420" s="74"/>
      <c r="S5420" s="53">
        <f t="shared" si="1840"/>
        <v>0</v>
      </c>
      <c r="T5420" s="58"/>
      <c r="U5420" s="58"/>
      <c r="V5420" s="53">
        <f t="shared" si="1841"/>
        <v>0</v>
      </c>
      <c r="W5420" s="75"/>
      <c r="X5420" s="76"/>
    </row>
    <row r="5421" spans="1:24" s="77" customFormat="1" ht="31.5" x14ac:dyDescent="0.25">
      <c r="A5421" s="72" t="s">
        <v>311</v>
      </c>
      <c r="B5421" s="44" t="s">
        <v>334</v>
      </c>
      <c r="C5421" s="79" t="s">
        <v>258</v>
      </c>
      <c r="D5421" s="43" t="s">
        <v>259</v>
      </c>
      <c r="E5421" s="53"/>
      <c r="F5421" s="53">
        <f t="shared" si="1843"/>
        <v>0</v>
      </c>
      <c r="G5421" s="53"/>
      <c r="H5421" s="53"/>
      <c r="I5421" s="54"/>
      <c r="J5421" s="50"/>
      <c r="K5421" s="54"/>
      <c r="L5421" s="55"/>
      <c r="M5421" s="75"/>
      <c r="N5421" s="75"/>
      <c r="O5421" s="74"/>
      <c r="P5421" s="74"/>
      <c r="Q5421" s="57">
        <f t="shared" si="1839"/>
        <v>0</v>
      </c>
      <c r="R5421" s="74"/>
      <c r="S5421" s="53">
        <f t="shared" si="1840"/>
        <v>0</v>
      </c>
      <c r="T5421" s="58"/>
      <c r="U5421" s="58"/>
      <c r="V5421" s="53">
        <f t="shared" si="1841"/>
        <v>0</v>
      </c>
      <c r="W5421" s="75"/>
      <c r="X5421" s="76"/>
    </row>
    <row r="5422" spans="1:24" s="77" customFormat="1" ht="15.75" x14ac:dyDescent="0.25">
      <c r="A5422" s="72" t="s">
        <v>311</v>
      </c>
      <c r="B5422" s="44" t="s">
        <v>334</v>
      </c>
      <c r="C5422" s="79" t="s">
        <v>261</v>
      </c>
      <c r="D5422" s="43" t="s">
        <v>262</v>
      </c>
      <c r="E5422" s="53"/>
      <c r="F5422" s="53">
        <f t="shared" si="1843"/>
        <v>0</v>
      </c>
      <c r="G5422" s="53"/>
      <c r="H5422" s="53"/>
      <c r="I5422" s="54"/>
      <c r="J5422" s="50"/>
      <c r="K5422" s="54"/>
      <c r="L5422" s="55"/>
      <c r="M5422" s="75"/>
      <c r="N5422" s="75"/>
      <c r="O5422" s="74"/>
      <c r="P5422" s="74"/>
      <c r="Q5422" s="57">
        <f t="shared" si="1839"/>
        <v>0</v>
      </c>
      <c r="R5422" s="74"/>
      <c r="S5422" s="53">
        <f t="shared" si="1840"/>
        <v>0</v>
      </c>
      <c r="T5422" s="58"/>
      <c r="U5422" s="58"/>
      <c r="V5422" s="53">
        <f t="shared" si="1841"/>
        <v>0</v>
      </c>
      <c r="W5422" s="75"/>
      <c r="X5422" s="76"/>
    </row>
    <row r="5423" spans="1:24" s="77" customFormat="1" ht="47.25" x14ac:dyDescent="0.25">
      <c r="A5423" s="72" t="s">
        <v>311</v>
      </c>
      <c r="B5423" s="44" t="s">
        <v>334</v>
      </c>
      <c r="C5423" s="79" t="s">
        <v>263</v>
      </c>
      <c r="D5423" s="43" t="s">
        <v>264</v>
      </c>
      <c r="E5423" s="53"/>
      <c r="F5423" s="53">
        <f t="shared" si="1843"/>
        <v>0</v>
      </c>
      <c r="G5423" s="53"/>
      <c r="H5423" s="53"/>
      <c r="I5423" s="54"/>
      <c r="J5423" s="50"/>
      <c r="K5423" s="54"/>
      <c r="L5423" s="55"/>
      <c r="M5423" s="75"/>
      <c r="N5423" s="75"/>
      <c r="O5423" s="74"/>
      <c r="P5423" s="74"/>
      <c r="Q5423" s="57">
        <f t="shared" si="1839"/>
        <v>0</v>
      </c>
      <c r="R5423" s="74"/>
      <c r="S5423" s="53">
        <f t="shared" si="1840"/>
        <v>0</v>
      </c>
      <c r="T5423" s="58"/>
      <c r="U5423" s="58"/>
      <c r="V5423" s="53">
        <f t="shared" si="1841"/>
        <v>0</v>
      </c>
      <c r="W5423" s="75"/>
      <c r="X5423" s="76"/>
    </row>
    <row r="5424" spans="1:24" s="77" customFormat="1" ht="15.75" x14ac:dyDescent="0.25">
      <c r="A5424" s="72" t="s">
        <v>311</v>
      </c>
      <c r="B5424" s="44" t="s">
        <v>334</v>
      </c>
      <c r="C5424" s="79" t="s">
        <v>265</v>
      </c>
      <c r="D5424" s="43" t="s">
        <v>266</v>
      </c>
      <c r="E5424" s="53"/>
      <c r="F5424" s="53">
        <f t="shared" si="1843"/>
        <v>0</v>
      </c>
      <c r="G5424" s="53"/>
      <c r="H5424" s="53"/>
      <c r="I5424" s="54"/>
      <c r="J5424" s="50"/>
      <c r="K5424" s="54"/>
      <c r="L5424" s="55"/>
      <c r="M5424" s="75"/>
      <c r="N5424" s="75"/>
      <c r="O5424" s="74"/>
      <c r="P5424" s="74"/>
      <c r="Q5424" s="57">
        <f t="shared" si="1839"/>
        <v>0</v>
      </c>
      <c r="R5424" s="74"/>
      <c r="S5424" s="53">
        <f t="shared" si="1840"/>
        <v>0</v>
      </c>
      <c r="T5424" s="58"/>
      <c r="U5424" s="58"/>
      <c r="V5424" s="53">
        <f t="shared" si="1841"/>
        <v>0</v>
      </c>
      <c r="W5424" s="75"/>
      <c r="X5424" s="76"/>
    </row>
    <row r="5425" spans="1:27" s="77" customFormat="1" ht="31.5" x14ac:dyDescent="0.25">
      <c r="A5425" s="72" t="s">
        <v>311</v>
      </c>
      <c r="B5425" s="44" t="s">
        <v>334</v>
      </c>
      <c r="C5425" s="79" t="s">
        <v>267</v>
      </c>
      <c r="D5425" s="43" t="s">
        <v>268</v>
      </c>
      <c r="E5425" s="53"/>
      <c r="F5425" s="53">
        <f t="shared" si="1843"/>
        <v>0</v>
      </c>
      <c r="G5425" s="53"/>
      <c r="H5425" s="53"/>
      <c r="I5425" s="54"/>
      <c r="J5425" s="50"/>
      <c r="K5425" s="54"/>
      <c r="L5425" s="55"/>
      <c r="M5425" s="75"/>
      <c r="N5425" s="75"/>
      <c r="O5425" s="74"/>
      <c r="P5425" s="74"/>
      <c r="Q5425" s="57">
        <f t="shared" si="1839"/>
        <v>0</v>
      </c>
      <c r="R5425" s="74"/>
      <c r="S5425" s="53">
        <f t="shared" si="1840"/>
        <v>0</v>
      </c>
      <c r="T5425" s="58"/>
      <c r="U5425" s="58"/>
      <c r="V5425" s="53">
        <f t="shared" si="1841"/>
        <v>0</v>
      </c>
      <c r="W5425" s="75"/>
      <c r="X5425" s="76"/>
    </row>
    <row r="5426" spans="1:27" s="77" customFormat="1" ht="15.75" x14ac:dyDescent="0.25">
      <c r="A5426" s="72" t="s">
        <v>311</v>
      </c>
      <c r="B5426" s="44" t="s">
        <v>334</v>
      </c>
      <c r="C5426" s="79" t="s">
        <v>269</v>
      </c>
      <c r="D5426" s="43" t="s">
        <v>270</v>
      </c>
      <c r="E5426" s="53"/>
      <c r="F5426" s="53">
        <f t="shared" si="1843"/>
        <v>0</v>
      </c>
      <c r="G5426" s="53"/>
      <c r="H5426" s="53"/>
      <c r="I5426" s="54"/>
      <c r="J5426" s="50"/>
      <c r="K5426" s="54"/>
      <c r="L5426" s="55"/>
      <c r="M5426" s="75"/>
      <c r="N5426" s="75"/>
      <c r="O5426" s="74"/>
      <c r="P5426" s="74"/>
      <c r="Q5426" s="57">
        <f t="shared" si="1839"/>
        <v>0</v>
      </c>
      <c r="R5426" s="74"/>
      <c r="S5426" s="53">
        <f t="shared" si="1840"/>
        <v>0</v>
      </c>
      <c r="T5426" s="58"/>
      <c r="U5426" s="58"/>
      <c r="V5426" s="53">
        <f t="shared" si="1841"/>
        <v>0</v>
      </c>
      <c r="W5426" s="75"/>
      <c r="X5426" s="76"/>
    </row>
    <row r="5427" spans="1:27" s="77" customFormat="1" ht="31.5" x14ac:dyDescent="0.25">
      <c r="A5427" s="72" t="s">
        <v>311</v>
      </c>
      <c r="B5427" s="44" t="s">
        <v>334</v>
      </c>
      <c r="C5427" s="79" t="s">
        <v>271</v>
      </c>
      <c r="D5427" s="43" t="s">
        <v>272</v>
      </c>
      <c r="E5427" s="53"/>
      <c r="F5427" s="53">
        <f t="shared" si="1843"/>
        <v>0</v>
      </c>
      <c r="G5427" s="53"/>
      <c r="H5427" s="53"/>
      <c r="I5427" s="54"/>
      <c r="J5427" s="50"/>
      <c r="K5427" s="54"/>
      <c r="L5427" s="55"/>
      <c r="M5427" s="75"/>
      <c r="N5427" s="75"/>
      <c r="O5427" s="74"/>
      <c r="P5427" s="74"/>
      <c r="Q5427" s="57">
        <f t="shared" si="1839"/>
        <v>0</v>
      </c>
      <c r="R5427" s="74"/>
      <c r="S5427" s="53">
        <f t="shared" si="1840"/>
        <v>0</v>
      </c>
      <c r="T5427" s="58"/>
      <c r="U5427" s="58"/>
      <c r="V5427" s="53">
        <f t="shared" si="1841"/>
        <v>0</v>
      </c>
      <c r="W5427" s="75"/>
      <c r="X5427" s="76"/>
    </row>
    <row r="5428" spans="1:27" s="77" customFormat="1" ht="15.75" x14ac:dyDescent="0.25">
      <c r="A5428" s="72" t="s">
        <v>311</v>
      </c>
      <c r="B5428" s="44" t="s">
        <v>334</v>
      </c>
      <c r="C5428" s="79" t="s">
        <v>273</v>
      </c>
      <c r="D5428" s="43" t="s">
        <v>274</v>
      </c>
      <c r="E5428" s="53"/>
      <c r="F5428" s="53">
        <f t="shared" si="1843"/>
        <v>0</v>
      </c>
      <c r="G5428" s="53"/>
      <c r="H5428" s="53"/>
      <c r="I5428" s="54"/>
      <c r="J5428" s="50"/>
      <c r="K5428" s="54"/>
      <c r="L5428" s="50"/>
      <c r="M5428" s="75"/>
      <c r="N5428" s="75"/>
      <c r="O5428" s="74"/>
      <c r="P5428" s="74"/>
      <c r="Q5428" s="57">
        <f t="shared" si="1839"/>
        <v>0</v>
      </c>
      <c r="R5428" s="74"/>
      <c r="S5428" s="53">
        <f t="shared" si="1840"/>
        <v>0</v>
      </c>
      <c r="T5428" s="58"/>
      <c r="U5428" s="58"/>
      <c r="V5428" s="53">
        <f t="shared" si="1841"/>
        <v>0</v>
      </c>
      <c r="W5428" s="75"/>
      <c r="X5428" s="76"/>
    </row>
    <row r="5429" spans="1:27" s="77" customFormat="1" ht="31.5" x14ac:dyDescent="0.25">
      <c r="A5429" s="72" t="s">
        <v>311</v>
      </c>
      <c r="B5429" s="44" t="s">
        <v>334</v>
      </c>
      <c r="C5429" s="79" t="s">
        <v>275</v>
      </c>
      <c r="D5429" s="43" t="s">
        <v>276</v>
      </c>
      <c r="E5429" s="74"/>
      <c r="F5429" s="74"/>
      <c r="G5429" s="74"/>
      <c r="H5429" s="74"/>
      <c r="I5429" s="54"/>
      <c r="J5429" s="50"/>
      <c r="K5429" s="54"/>
      <c r="L5429" s="50"/>
      <c r="M5429" s="75"/>
      <c r="N5429" s="75"/>
      <c r="O5429" s="74"/>
      <c r="P5429" s="74"/>
      <c r="Q5429" s="57">
        <f t="shared" si="1839"/>
        <v>0</v>
      </c>
      <c r="R5429" s="74"/>
      <c r="S5429" s="53">
        <f t="shared" si="1840"/>
        <v>0</v>
      </c>
      <c r="T5429" s="53"/>
      <c r="U5429" s="53"/>
      <c r="V5429" s="53">
        <f t="shared" si="1841"/>
        <v>0</v>
      </c>
      <c r="W5429" s="75"/>
      <c r="X5429" s="76"/>
    </row>
    <row r="5430" spans="1:27" s="77" customFormat="1" ht="15.75" x14ac:dyDescent="0.25">
      <c r="A5430" s="72" t="s">
        <v>311</v>
      </c>
      <c r="B5430" s="44" t="s">
        <v>334</v>
      </c>
      <c r="C5430" s="37" t="s">
        <v>352</v>
      </c>
      <c r="D5430" s="43" t="s">
        <v>350</v>
      </c>
      <c r="E5430" s="74"/>
      <c r="F5430" s="74"/>
      <c r="G5430" s="74"/>
      <c r="H5430" s="74"/>
      <c r="I5430" s="54"/>
      <c r="J5430" s="50"/>
      <c r="K5430" s="54"/>
      <c r="L5430" s="50"/>
      <c r="M5430" s="75"/>
      <c r="N5430" s="75"/>
      <c r="O5430" s="74"/>
      <c r="P5430" s="74"/>
      <c r="Q5430" s="57"/>
      <c r="R5430" s="74"/>
      <c r="S5430" s="53"/>
      <c r="T5430" s="53"/>
      <c r="U5430" s="53"/>
      <c r="V5430" s="53"/>
      <c r="W5430" s="75"/>
      <c r="X5430" s="76"/>
    </row>
    <row r="5431" spans="1:27" s="77" customFormat="1" ht="15.75" x14ac:dyDescent="0.25">
      <c r="A5431" s="72" t="s">
        <v>311</v>
      </c>
      <c r="B5431" s="44" t="s">
        <v>334</v>
      </c>
      <c r="C5431" s="37" t="s">
        <v>353</v>
      </c>
      <c r="D5431" s="38" t="s">
        <v>354</v>
      </c>
      <c r="E5431" s="53"/>
      <c r="F5431" s="99">
        <f>E5431/12*1</f>
        <v>0</v>
      </c>
      <c r="G5431" s="74"/>
      <c r="H5431" s="74"/>
      <c r="I5431" s="54"/>
      <c r="J5431" s="50"/>
      <c r="K5431" s="54"/>
      <c r="L5431" s="50"/>
      <c r="M5431" s="75"/>
      <c r="N5431" s="75"/>
      <c r="O5431" s="74"/>
      <c r="P5431" s="74"/>
      <c r="Q5431" s="57">
        <f>O5431-P5431</f>
        <v>0</v>
      </c>
      <c r="R5431" s="74"/>
      <c r="S5431" s="53">
        <f>ROUND(R5431/12*3,0)</f>
        <v>0</v>
      </c>
      <c r="T5431" s="53"/>
      <c r="U5431" s="53"/>
      <c r="V5431" s="53">
        <f>T5431-U5431</f>
        <v>0</v>
      </c>
      <c r="W5431" s="75"/>
      <c r="X5431" s="76"/>
    </row>
    <row r="5432" spans="1:27" s="81" customFormat="1" ht="29.25" customHeight="1" x14ac:dyDescent="0.25">
      <c r="A5432" s="72" t="s">
        <v>311</v>
      </c>
      <c r="B5432" s="44" t="s">
        <v>334</v>
      </c>
      <c r="C5432" s="37" t="s">
        <v>359</v>
      </c>
      <c r="D5432" s="43" t="s">
        <v>318</v>
      </c>
      <c r="E5432" s="53"/>
      <c r="F5432" s="53"/>
      <c r="G5432" s="53"/>
      <c r="H5432" s="53"/>
      <c r="I5432" s="119"/>
      <c r="J5432" s="55"/>
      <c r="K5432" s="54"/>
      <c r="L5432" s="55"/>
      <c r="M5432" s="75"/>
      <c r="N5432" s="75"/>
      <c r="O5432" s="74"/>
      <c r="P5432" s="74"/>
      <c r="Q5432" s="59"/>
      <c r="R5432" s="74"/>
      <c r="S5432" s="53"/>
      <c r="T5432" s="53"/>
      <c r="U5432" s="53"/>
      <c r="V5432" s="53"/>
      <c r="W5432" s="75"/>
      <c r="X5432" s="76"/>
    </row>
    <row r="5433" spans="1:27" s="81" customFormat="1" ht="26.25" customHeight="1" x14ac:dyDescent="0.25">
      <c r="A5433" s="72" t="s">
        <v>311</v>
      </c>
      <c r="B5433" s="44" t="s">
        <v>334</v>
      </c>
      <c r="C5433" s="37" t="s">
        <v>379</v>
      </c>
      <c r="D5433" s="39" t="s">
        <v>360</v>
      </c>
      <c r="E5433" s="53"/>
      <c r="F5433" s="99">
        <f>E5433/12*1</f>
        <v>0</v>
      </c>
      <c r="G5433" s="74"/>
      <c r="H5433" s="74"/>
      <c r="I5433" s="119"/>
      <c r="J5433" s="55"/>
      <c r="K5433" s="119"/>
      <c r="L5433" s="55"/>
      <c r="M5433" s="75"/>
      <c r="N5433" s="75"/>
      <c r="O5433" s="74"/>
      <c r="P5433" s="74"/>
      <c r="Q5433" s="59"/>
      <c r="R5433" s="74"/>
      <c r="S5433" s="53"/>
      <c r="T5433" s="53"/>
      <c r="U5433" s="53"/>
      <c r="V5433" s="53"/>
      <c r="W5433" s="75"/>
      <c r="X5433" s="76"/>
    </row>
    <row r="5434" spans="1:27" s="81" customFormat="1" ht="26.25" customHeight="1" x14ac:dyDescent="0.25">
      <c r="A5434" s="72" t="s">
        <v>311</v>
      </c>
      <c r="B5434" s="44" t="s">
        <v>334</v>
      </c>
      <c r="C5434" s="98" t="s">
        <v>386</v>
      </c>
      <c r="D5434" s="117" t="s">
        <v>387</v>
      </c>
      <c r="E5434" s="53">
        <v>10000</v>
      </c>
      <c r="F5434" s="53">
        <v>10000</v>
      </c>
      <c r="G5434" s="53">
        <v>10000</v>
      </c>
      <c r="H5434" s="53">
        <v>10000</v>
      </c>
      <c r="I5434" s="119">
        <f>G5434-F5434</f>
        <v>0</v>
      </c>
      <c r="J5434" s="55">
        <f>ROUND(I5434/F5434*100,2)</f>
        <v>0</v>
      </c>
      <c r="K5434" s="54">
        <f>G5434-F5434</f>
        <v>0</v>
      </c>
      <c r="L5434" s="55">
        <f>ROUND(K5434*100/-F5434,2)</f>
        <v>0</v>
      </c>
      <c r="M5434" s="75"/>
      <c r="N5434" s="75"/>
      <c r="O5434" s="74"/>
      <c r="P5434" s="74"/>
      <c r="Q5434" s="57"/>
      <c r="R5434" s="74"/>
      <c r="S5434" s="53"/>
      <c r="T5434" s="53"/>
      <c r="U5434" s="53"/>
      <c r="V5434" s="53"/>
      <c r="W5434" s="75"/>
      <c r="X5434" s="76"/>
    </row>
    <row r="5435" spans="1:27" s="77" customFormat="1" ht="15.75" x14ac:dyDescent="0.25">
      <c r="A5435" s="100" t="s">
        <v>312</v>
      </c>
      <c r="B5435" s="100" t="s">
        <v>335</v>
      </c>
      <c r="C5435" s="108" t="s">
        <v>102</v>
      </c>
      <c r="D5435" s="102" t="s">
        <v>21</v>
      </c>
      <c r="E5435" s="109">
        <f>E5436+E5475</f>
        <v>75549</v>
      </c>
      <c r="F5435" s="109">
        <f>F5436+F5475</f>
        <v>48237.33</v>
      </c>
      <c r="G5435" s="109">
        <f>G5436+G5475</f>
        <v>59678.68</v>
      </c>
      <c r="H5435" s="109">
        <f>H5436+H5475</f>
        <v>48671</v>
      </c>
      <c r="I5435" s="127">
        <f>I5436+I5475</f>
        <v>11441.349999999999</v>
      </c>
      <c r="J5435" s="104">
        <f>ROUND(I5435/F5435*100,2)</f>
        <v>23.72</v>
      </c>
      <c r="K5435" s="127">
        <f>K5436+K5475</f>
        <v>0</v>
      </c>
      <c r="L5435" s="106">
        <f>ROUND(K5435*100/-F5435,2)</f>
        <v>0</v>
      </c>
      <c r="M5435" s="109">
        <f t="shared" ref="M5435:V5435" si="1844">M5436+M5475</f>
        <v>3430</v>
      </c>
      <c r="N5435" s="109">
        <f t="shared" si="1844"/>
        <v>2000.83</v>
      </c>
      <c r="O5435" s="109">
        <f t="shared" si="1844"/>
        <v>1974</v>
      </c>
      <c r="P5435" s="109">
        <f t="shared" si="1844"/>
        <v>1463</v>
      </c>
      <c r="Q5435" s="127">
        <f t="shared" si="1844"/>
        <v>511</v>
      </c>
      <c r="R5435" s="109">
        <f t="shared" si="1844"/>
        <v>109</v>
      </c>
      <c r="S5435" s="103">
        <f t="shared" si="1844"/>
        <v>64</v>
      </c>
      <c r="T5435" s="103">
        <f t="shared" si="1844"/>
        <v>79</v>
      </c>
      <c r="U5435" s="103">
        <f t="shared" si="1844"/>
        <v>63</v>
      </c>
      <c r="V5435" s="103">
        <f t="shared" si="1844"/>
        <v>16</v>
      </c>
      <c r="W5435" s="107">
        <v>1407</v>
      </c>
      <c r="X5435" s="80"/>
    </row>
    <row r="5436" spans="1:27" s="81" customFormat="1" ht="29.25" customHeight="1" x14ac:dyDescent="0.25">
      <c r="A5436" s="72" t="s">
        <v>312</v>
      </c>
      <c r="B5436" s="21">
        <v>1</v>
      </c>
      <c r="C5436" s="73" t="s">
        <v>102</v>
      </c>
      <c r="D5436" s="27" t="s">
        <v>22</v>
      </c>
      <c r="E5436" s="52">
        <f t="shared" ref="E5436:L5436" si="1845">E5437+E5443+E5457</f>
        <v>0</v>
      </c>
      <c r="F5436" s="52">
        <f t="shared" si="1845"/>
        <v>0</v>
      </c>
      <c r="G5436" s="52">
        <f t="shared" si="1845"/>
        <v>0</v>
      </c>
      <c r="H5436" s="52">
        <f t="shared" si="1845"/>
        <v>0</v>
      </c>
      <c r="I5436" s="52">
        <f t="shared" si="1845"/>
        <v>0</v>
      </c>
      <c r="J5436" s="124">
        <f t="shared" si="1845"/>
        <v>0</v>
      </c>
      <c r="K5436" s="52">
        <f t="shared" si="1845"/>
        <v>0</v>
      </c>
      <c r="L5436" s="52">
        <f t="shared" si="1845"/>
        <v>0</v>
      </c>
      <c r="M5436" s="49">
        <v>0</v>
      </c>
      <c r="N5436" s="49">
        <f>ROUND(M5436/12*7,2)</f>
        <v>0</v>
      </c>
      <c r="O5436" s="52">
        <f t="shared" ref="O5436:V5436" si="1846">O5437+O5443+O5457</f>
        <v>0</v>
      </c>
      <c r="P5436" s="52">
        <f t="shared" si="1846"/>
        <v>0</v>
      </c>
      <c r="Q5436" s="52">
        <f t="shared" si="1846"/>
        <v>0</v>
      </c>
      <c r="R5436" s="52">
        <f t="shared" si="1846"/>
        <v>0</v>
      </c>
      <c r="S5436" s="52">
        <f t="shared" si="1846"/>
        <v>0</v>
      </c>
      <c r="T5436" s="59">
        <f t="shared" si="1846"/>
        <v>0</v>
      </c>
      <c r="U5436" s="59">
        <f t="shared" si="1846"/>
        <v>0</v>
      </c>
      <c r="V5436" s="59">
        <f t="shared" si="1846"/>
        <v>0</v>
      </c>
      <c r="W5436" s="75"/>
      <c r="X5436" s="82"/>
    </row>
    <row r="5437" spans="1:27" s="81" customFormat="1" ht="26.25" customHeight="1" x14ac:dyDescent="0.25">
      <c r="A5437" s="72" t="s">
        <v>312</v>
      </c>
      <c r="B5437" s="33" t="s">
        <v>329</v>
      </c>
      <c r="C5437" s="73" t="s">
        <v>102</v>
      </c>
      <c r="D5437" s="32" t="s">
        <v>23</v>
      </c>
      <c r="E5437" s="83">
        <f t="shared" ref="E5437:L5437" si="1847">SUM(E5438:E5442)</f>
        <v>0</v>
      </c>
      <c r="F5437" s="83">
        <f t="shared" si="1847"/>
        <v>0</v>
      </c>
      <c r="G5437" s="83">
        <f t="shared" si="1847"/>
        <v>0</v>
      </c>
      <c r="H5437" s="83">
        <f t="shared" si="1847"/>
        <v>0</v>
      </c>
      <c r="I5437" s="49">
        <f t="shared" si="1847"/>
        <v>0</v>
      </c>
      <c r="J5437" s="128">
        <f t="shared" si="1847"/>
        <v>0</v>
      </c>
      <c r="K5437" s="49">
        <f t="shared" si="1847"/>
        <v>0</v>
      </c>
      <c r="L5437" s="49">
        <f t="shared" si="1847"/>
        <v>0</v>
      </c>
      <c r="M5437" s="83"/>
      <c r="N5437" s="83"/>
      <c r="O5437" s="52">
        <f t="shared" ref="O5437:V5437" si="1848">SUM(O5438:O5442)</f>
        <v>0</v>
      </c>
      <c r="P5437" s="52">
        <f t="shared" si="1848"/>
        <v>0</v>
      </c>
      <c r="Q5437" s="52">
        <f t="shared" si="1848"/>
        <v>0</v>
      </c>
      <c r="R5437" s="52">
        <f t="shared" si="1848"/>
        <v>0</v>
      </c>
      <c r="S5437" s="52">
        <f t="shared" si="1848"/>
        <v>0</v>
      </c>
      <c r="T5437" s="52">
        <f t="shared" si="1848"/>
        <v>0</v>
      </c>
      <c r="U5437" s="49">
        <f t="shared" si="1848"/>
        <v>0</v>
      </c>
      <c r="V5437" s="49">
        <f t="shared" si="1848"/>
        <v>0</v>
      </c>
      <c r="W5437" s="83"/>
      <c r="X5437" s="82"/>
    </row>
    <row r="5438" spans="1:27" s="81" customFormat="1" ht="22.5" customHeight="1" x14ac:dyDescent="0.25">
      <c r="A5438" s="72" t="s">
        <v>312</v>
      </c>
      <c r="B5438" s="33" t="s">
        <v>329</v>
      </c>
      <c r="C5438" s="73" t="s">
        <v>73</v>
      </c>
      <c r="D5438" s="34" t="s">
        <v>106</v>
      </c>
      <c r="E5438" s="53"/>
      <c r="F5438" s="99"/>
      <c r="G5438" s="53"/>
      <c r="H5438" s="99"/>
      <c r="I5438" s="54"/>
      <c r="J5438" s="50"/>
      <c r="K5438" s="54"/>
      <c r="L5438" s="55"/>
      <c r="M5438" s="74"/>
      <c r="N5438" s="74"/>
      <c r="O5438" s="74"/>
      <c r="P5438" s="74"/>
      <c r="Q5438" s="59">
        <f>O5438-P5438</f>
        <v>0</v>
      </c>
      <c r="R5438" s="74"/>
      <c r="S5438" s="53">
        <f>ROUND(R5438/12*3,0)</f>
        <v>0</v>
      </c>
      <c r="T5438" s="53"/>
      <c r="U5438" s="53"/>
      <c r="V5438" s="53">
        <f>T5438-U5438</f>
        <v>0</v>
      </c>
      <c r="W5438" s="74"/>
      <c r="X5438" s="76"/>
      <c r="Z5438" s="176"/>
      <c r="AA5438" s="176"/>
    </row>
    <row r="5439" spans="1:27" s="77" customFormat="1" ht="15.75" x14ac:dyDescent="0.25">
      <c r="A5439" s="72" t="s">
        <v>312</v>
      </c>
      <c r="B5439" s="33" t="s">
        <v>329</v>
      </c>
      <c r="C5439" s="73" t="s">
        <v>74</v>
      </c>
      <c r="D5439" s="116" t="s">
        <v>104</v>
      </c>
      <c r="E5439" s="53"/>
      <c r="F5439" s="53"/>
      <c r="G5439" s="53"/>
      <c r="H5439" s="53"/>
      <c r="I5439" s="54"/>
      <c r="J5439" s="50"/>
      <c r="K5439" s="54"/>
      <c r="L5439" s="55"/>
      <c r="M5439" s="75"/>
      <c r="N5439" s="75"/>
      <c r="O5439" s="74"/>
      <c r="P5439" s="74"/>
      <c r="Q5439" s="57">
        <f>O5439-P5439</f>
        <v>0</v>
      </c>
      <c r="R5439" s="74"/>
      <c r="S5439" s="53">
        <f>ROUND(R5439/12*3,0)</f>
        <v>0</v>
      </c>
      <c r="T5439" s="58"/>
      <c r="U5439" s="58"/>
      <c r="V5439" s="53">
        <f>T5439-U5439</f>
        <v>0</v>
      </c>
      <c r="W5439" s="75"/>
      <c r="X5439" s="76"/>
    </row>
    <row r="5440" spans="1:27" s="77" customFormat="1" ht="15.75" x14ac:dyDescent="0.25">
      <c r="A5440" s="72" t="s">
        <v>312</v>
      </c>
      <c r="B5440" s="33" t="s">
        <v>329</v>
      </c>
      <c r="C5440" s="73" t="s">
        <v>74</v>
      </c>
      <c r="D5440" s="116" t="s">
        <v>105</v>
      </c>
      <c r="E5440" s="53"/>
      <c r="F5440" s="53"/>
      <c r="G5440" s="53"/>
      <c r="H5440" s="53"/>
      <c r="I5440" s="54"/>
      <c r="J5440" s="50"/>
      <c r="K5440" s="54"/>
      <c r="L5440" s="55"/>
      <c r="M5440" s="75"/>
      <c r="N5440" s="75"/>
      <c r="O5440" s="74"/>
      <c r="P5440" s="74"/>
      <c r="Q5440" s="57">
        <f>O5440-P5440</f>
        <v>0</v>
      </c>
      <c r="R5440" s="74"/>
      <c r="S5440" s="53">
        <f>ROUND(R5440/12*3,0)</f>
        <v>0</v>
      </c>
      <c r="T5440" s="58"/>
      <c r="U5440" s="58"/>
      <c r="V5440" s="53">
        <f>T5440-U5440</f>
        <v>0</v>
      </c>
      <c r="W5440" s="75"/>
      <c r="X5440" s="76"/>
    </row>
    <row r="5441" spans="1:24" s="77" customFormat="1" ht="15.75" x14ac:dyDescent="0.25">
      <c r="A5441" s="72" t="s">
        <v>312</v>
      </c>
      <c r="B5441" s="33" t="s">
        <v>329</v>
      </c>
      <c r="C5441" s="73" t="s">
        <v>75</v>
      </c>
      <c r="D5441" s="34" t="s">
        <v>107</v>
      </c>
      <c r="E5441" s="74"/>
      <c r="F5441" s="53"/>
      <c r="G5441" s="74"/>
      <c r="H5441" s="74"/>
      <c r="I5441" s="54"/>
      <c r="J5441" s="50"/>
      <c r="K5441" s="54"/>
      <c r="L5441" s="55"/>
      <c r="M5441" s="75"/>
      <c r="N5441" s="75"/>
      <c r="O5441" s="74"/>
      <c r="P5441" s="74"/>
      <c r="Q5441" s="57">
        <f>O5441-P5441</f>
        <v>0</v>
      </c>
      <c r="R5441" s="74"/>
      <c r="S5441" s="53">
        <f>ROUND(R5441/12*3,0)</f>
        <v>0</v>
      </c>
      <c r="T5441" s="58"/>
      <c r="U5441" s="58"/>
      <c r="V5441" s="53">
        <f>T5441-U5441</f>
        <v>0</v>
      </c>
      <c r="W5441" s="75"/>
      <c r="X5441" s="76"/>
    </row>
    <row r="5442" spans="1:24" s="77" customFormat="1" ht="31.5" x14ac:dyDescent="0.25">
      <c r="A5442" s="72" t="s">
        <v>312</v>
      </c>
      <c r="B5442" s="33" t="s">
        <v>329</v>
      </c>
      <c r="C5442" s="73" t="s">
        <v>76</v>
      </c>
      <c r="D5442" s="34" t="s">
        <v>108</v>
      </c>
      <c r="E5442" s="74"/>
      <c r="F5442" s="53"/>
      <c r="G5442" s="74"/>
      <c r="H5442" s="74"/>
      <c r="I5442" s="54"/>
      <c r="J5442" s="50"/>
      <c r="K5442" s="54"/>
      <c r="L5442" s="55"/>
      <c r="M5442" s="75"/>
      <c r="N5442" s="75"/>
      <c r="O5442" s="74"/>
      <c r="P5442" s="74"/>
      <c r="Q5442" s="57">
        <f>O5442-P5442</f>
        <v>0</v>
      </c>
      <c r="R5442" s="74"/>
      <c r="S5442" s="53">
        <f>ROUND(R5442/12*3,0)</f>
        <v>0</v>
      </c>
      <c r="T5442" s="58"/>
      <c r="U5442" s="58"/>
      <c r="V5442" s="53">
        <f>T5442-U5442</f>
        <v>0</v>
      </c>
      <c r="W5442" s="75"/>
      <c r="X5442" s="76"/>
    </row>
    <row r="5443" spans="1:24" s="77" customFormat="1" ht="15.75" x14ac:dyDescent="0.25">
      <c r="A5443" s="72" t="s">
        <v>312</v>
      </c>
      <c r="B5443" s="22" t="s">
        <v>330</v>
      </c>
      <c r="C5443" s="36"/>
      <c r="D5443" s="32" t="s">
        <v>24</v>
      </c>
      <c r="E5443" s="61">
        <f t="shared" ref="E5443:L5443" si="1849">SUM(E5444:E5456)</f>
        <v>0</v>
      </c>
      <c r="F5443" s="61">
        <f t="shared" si="1849"/>
        <v>0</v>
      </c>
      <c r="G5443" s="61">
        <f t="shared" si="1849"/>
        <v>0</v>
      </c>
      <c r="H5443" s="61">
        <f t="shared" si="1849"/>
        <v>0</v>
      </c>
      <c r="I5443" s="120">
        <f t="shared" si="1849"/>
        <v>0</v>
      </c>
      <c r="J5443" s="120">
        <f t="shared" si="1849"/>
        <v>0</v>
      </c>
      <c r="K5443" s="120">
        <f t="shared" si="1849"/>
        <v>0</v>
      </c>
      <c r="L5443" s="61">
        <f t="shared" si="1849"/>
        <v>0</v>
      </c>
      <c r="M5443" s="61"/>
      <c r="N5443" s="61"/>
      <c r="O5443" s="61">
        <f t="shared" ref="O5443:V5443" si="1850">SUM(O5444:O5456)</f>
        <v>0</v>
      </c>
      <c r="P5443" s="61">
        <f t="shared" si="1850"/>
        <v>0</v>
      </c>
      <c r="Q5443" s="120">
        <f t="shared" si="1850"/>
        <v>0</v>
      </c>
      <c r="R5443" s="61">
        <f t="shared" si="1850"/>
        <v>0</v>
      </c>
      <c r="S5443" s="61">
        <f t="shared" si="1850"/>
        <v>0</v>
      </c>
      <c r="T5443" s="137">
        <f t="shared" si="1850"/>
        <v>0</v>
      </c>
      <c r="U5443" s="137">
        <f t="shared" si="1850"/>
        <v>0</v>
      </c>
      <c r="V5443" s="61">
        <f t="shared" si="1850"/>
        <v>0</v>
      </c>
      <c r="W5443" s="68"/>
      <c r="X5443" s="76"/>
    </row>
    <row r="5444" spans="1:24" s="77" customFormat="1" ht="15.75" x14ac:dyDescent="0.25">
      <c r="A5444" s="72" t="s">
        <v>312</v>
      </c>
      <c r="B5444" s="33" t="s">
        <v>330</v>
      </c>
      <c r="C5444" s="79" t="s">
        <v>25</v>
      </c>
      <c r="D5444" s="34" t="s">
        <v>54</v>
      </c>
      <c r="E5444" s="74"/>
      <c r="F5444" s="74"/>
      <c r="G5444" s="74"/>
      <c r="H5444" s="74"/>
      <c r="I5444" s="119"/>
      <c r="J5444" s="50"/>
      <c r="K5444" s="119"/>
      <c r="L5444" s="55"/>
      <c r="M5444" s="75"/>
      <c r="N5444" s="75"/>
      <c r="O5444" s="74"/>
      <c r="P5444" s="74"/>
      <c r="Q5444" s="59">
        <f t="shared" ref="Q5444:Q5456" si="1851">O5444-P5444</f>
        <v>0</v>
      </c>
      <c r="R5444" s="74"/>
      <c r="S5444" s="53">
        <f t="shared" ref="S5444:S5456" si="1852">ROUND(R5444/12*3,0)</f>
        <v>0</v>
      </c>
      <c r="T5444" s="53"/>
      <c r="U5444" s="53"/>
      <c r="V5444" s="53">
        <f t="shared" ref="V5444:V5456" si="1853">T5444-U5444</f>
        <v>0</v>
      </c>
      <c r="W5444" s="75"/>
      <c r="X5444" s="76"/>
    </row>
    <row r="5445" spans="1:24" s="77" customFormat="1" ht="15.75" x14ac:dyDescent="0.25">
      <c r="A5445" s="72" t="s">
        <v>312</v>
      </c>
      <c r="B5445" s="33" t="s">
        <v>330</v>
      </c>
      <c r="C5445" s="79" t="s">
        <v>26</v>
      </c>
      <c r="D5445" s="34" t="s">
        <v>27</v>
      </c>
      <c r="E5445" s="74"/>
      <c r="F5445" s="74"/>
      <c r="G5445" s="74"/>
      <c r="H5445" s="74"/>
      <c r="I5445" s="54"/>
      <c r="J5445" s="50"/>
      <c r="K5445" s="54"/>
      <c r="L5445" s="55"/>
      <c r="M5445" s="75"/>
      <c r="N5445" s="75"/>
      <c r="O5445" s="74"/>
      <c r="P5445" s="74"/>
      <c r="Q5445" s="57">
        <f t="shared" si="1851"/>
        <v>0</v>
      </c>
      <c r="R5445" s="74"/>
      <c r="S5445" s="53">
        <f t="shared" si="1852"/>
        <v>0</v>
      </c>
      <c r="T5445" s="58"/>
      <c r="U5445" s="58"/>
      <c r="V5445" s="53">
        <f t="shared" si="1853"/>
        <v>0</v>
      </c>
      <c r="W5445" s="75"/>
      <c r="X5445" s="76"/>
    </row>
    <row r="5446" spans="1:24" s="77" customFormat="1" ht="31.5" x14ac:dyDescent="0.25">
      <c r="A5446" s="72" t="s">
        <v>312</v>
      </c>
      <c r="B5446" s="33" t="s">
        <v>330</v>
      </c>
      <c r="C5446" s="79" t="s">
        <v>28</v>
      </c>
      <c r="D5446" s="34" t="s">
        <v>29</v>
      </c>
      <c r="E5446" s="74"/>
      <c r="F5446" s="74"/>
      <c r="G5446" s="74"/>
      <c r="H5446" s="74"/>
      <c r="I5446" s="54"/>
      <c r="J5446" s="50"/>
      <c r="K5446" s="54"/>
      <c r="L5446" s="55"/>
      <c r="M5446" s="75"/>
      <c r="N5446" s="75"/>
      <c r="O5446" s="74"/>
      <c r="P5446" s="74"/>
      <c r="Q5446" s="57">
        <f t="shared" si="1851"/>
        <v>0</v>
      </c>
      <c r="R5446" s="74"/>
      <c r="S5446" s="53">
        <f t="shared" si="1852"/>
        <v>0</v>
      </c>
      <c r="T5446" s="58"/>
      <c r="U5446" s="58"/>
      <c r="V5446" s="53">
        <f t="shared" si="1853"/>
        <v>0</v>
      </c>
      <c r="W5446" s="75"/>
      <c r="X5446" s="76"/>
    </row>
    <row r="5447" spans="1:24" s="77" customFormat="1" ht="15.75" x14ac:dyDescent="0.25">
      <c r="A5447" s="72" t="s">
        <v>312</v>
      </c>
      <c r="B5447" s="33" t="s">
        <v>330</v>
      </c>
      <c r="C5447" s="79" t="s">
        <v>56</v>
      </c>
      <c r="D5447" s="34" t="s">
        <v>53</v>
      </c>
      <c r="E5447" s="74"/>
      <c r="F5447" s="74"/>
      <c r="G5447" s="74"/>
      <c r="H5447" s="74"/>
      <c r="I5447" s="54"/>
      <c r="J5447" s="50"/>
      <c r="K5447" s="54"/>
      <c r="L5447" s="55"/>
      <c r="M5447" s="75"/>
      <c r="N5447" s="75"/>
      <c r="O5447" s="74"/>
      <c r="P5447" s="74"/>
      <c r="Q5447" s="57">
        <f t="shared" si="1851"/>
        <v>0</v>
      </c>
      <c r="R5447" s="74"/>
      <c r="S5447" s="53">
        <f t="shared" si="1852"/>
        <v>0</v>
      </c>
      <c r="T5447" s="58"/>
      <c r="U5447" s="58"/>
      <c r="V5447" s="53">
        <f t="shared" si="1853"/>
        <v>0</v>
      </c>
      <c r="W5447" s="75"/>
      <c r="X5447" s="76"/>
    </row>
    <row r="5448" spans="1:24" s="77" customFormat="1" ht="15.75" x14ac:dyDescent="0.25">
      <c r="A5448" s="72" t="s">
        <v>312</v>
      </c>
      <c r="B5448" s="33" t="s">
        <v>330</v>
      </c>
      <c r="C5448" s="79" t="s">
        <v>57</v>
      </c>
      <c r="D5448" s="34" t="s">
        <v>68</v>
      </c>
      <c r="E5448" s="74"/>
      <c r="F5448" s="74"/>
      <c r="G5448" s="74"/>
      <c r="H5448" s="74"/>
      <c r="I5448" s="54"/>
      <c r="J5448" s="50"/>
      <c r="K5448" s="54"/>
      <c r="L5448" s="55"/>
      <c r="M5448" s="75"/>
      <c r="N5448" s="75"/>
      <c r="O5448" s="74"/>
      <c r="P5448" s="74"/>
      <c r="Q5448" s="57">
        <f t="shared" si="1851"/>
        <v>0</v>
      </c>
      <c r="R5448" s="74"/>
      <c r="S5448" s="53">
        <f t="shared" si="1852"/>
        <v>0</v>
      </c>
      <c r="T5448" s="58"/>
      <c r="U5448" s="58"/>
      <c r="V5448" s="53">
        <f t="shared" si="1853"/>
        <v>0</v>
      </c>
      <c r="W5448" s="75"/>
      <c r="X5448" s="76"/>
    </row>
    <row r="5449" spans="1:24" s="77" customFormat="1" ht="15.75" x14ac:dyDescent="0.25">
      <c r="A5449" s="72" t="s">
        <v>312</v>
      </c>
      <c r="B5449" s="33" t="s">
        <v>330</v>
      </c>
      <c r="C5449" s="79" t="s">
        <v>58</v>
      </c>
      <c r="D5449" s="34" t="s">
        <v>70</v>
      </c>
      <c r="E5449" s="74"/>
      <c r="F5449" s="74"/>
      <c r="G5449" s="74"/>
      <c r="H5449" s="74"/>
      <c r="I5449" s="54"/>
      <c r="J5449" s="50"/>
      <c r="K5449" s="54"/>
      <c r="L5449" s="55"/>
      <c r="M5449" s="75"/>
      <c r="N5449" s="75"/>
      <c r="O5449" s="74"/>
      <c r="P5449" s="74"/>
      <c r="Q5449" s="57">
        <f t="shared" si="1851"/>
        <v>0</v>
      </c>
      <c r="R5449" s="74"/>
      <c r="S5449" s="53">
        <f t="shared" si="1852"/>
        <v>0</v>
      </c>
      <c r="T5449" s="58"/>
      <c r="U5449" s="58"/>
      <c r="V5449" s="53">
        <f t="shared" si="1853"/>
        <v>0</v>
      </c>
      <c r="W5449" s="75"/>
      <c r="X5449" s="76"/>
    </row>
    <row r="5450" spans="1:24" s="77" customFormat="1" ht="31.5" x14ac:dyDescent="0.25">
      <c r="A5450" s="72" t="s">
        <v>312</v>
      </c>
      <c r="B5450" s="33" t="s">
        <v>330</v>
      </c>
      <c r="C5450" s="79" t="s">
        <v>59</v>
      </c>
      <c r="D5450" s="34" t="s">
        <v>69</v>
      </c>
      <c r="E5450" s="74"/>
      <c r="F5450" s="74"/>
      <c r="G5450" s="74"/>
      <c r="H5450" s="74"/>
      <c r="I5450" s="54"/>
      <c r="J5450" s="50"/>
      <c r="K5450" s="54"/>
      <c r="L5450" s="55"/>
      <c r="M5450" s="75"/>
      <c r="N5450" s="75"/>
      <c r="O5450" s="74"/>
      <c r="P5450" s="74"/>
      <c r="Q5450" s="57">
        <f t="shared" si="1851"/>
        <v>0</v>
      </c>
      <c r="R5450" s="74"/>
      <c r="S5450" s="53">
        <f t="shared" si="1852"/>
        <v>0</v>
      </c>
      <c r="T5450" s="58"/>
      <c r="U5450" s="58"/>
      <c r="V5450" s="53">
        <f t="shared" si="1853"/>
        <v>0</v>
      </c>
      <c r="W5450" s="75"/>
      <c r="X5450" s="76"/>
    </row>
    <row r="5451" spans="1:24" s="77" customFormat="1" ht="15.75" x14ac:dyDescent="0.25">
      <c r="A5451" s="72" t="s">
        <v>312</v>
      </c>
      <c r="B5451" s="33" t="s">
        <v>330</v>
      </c>
      <c r="C5451" s="79" t="s">
        <v>60</v>
      </c>
      <c r="D5451" s="34" t="s">
        <v>72</v>
      </c>
      <c r="E5451" s="74"/>
      <c r="F5451" s="74"/>
      <c r="G5451" s="74"/>
      <c r="H5451" s="74"/>
      <c r="I5451" s="54"/>
      <c r="J5451" s="50"/>
      <c r="K5451" s="54"/>
      <c r="L5451" s="55"/>
      <c r="M5451" s="75"/>
      <c r="N5451" s="75"/>
      <c r="O5451" s="74"/>
      <c r="P5451" s="74"/>
      <c r="Q5451" s="57">
        <f t="shared" si="1851"/>
        <v>0</v>
      </c>
      <c r="R5451" s="74"/>
      <c r="S5451" s="53">
        <f t="shared" si="1852"/>
        <v>0</v>
      </c>
      <c r="T5451" s="58"/>
      <c r="U5451" s="58"/>
      <c r="V5451" s="53">
        <f t="shared" si="1853"/>
        <v>0</v>
      </c>
      <c r="W5451" s="75"/>
      <c r="X5451" s="76"/>
    </row>
    <row r="5452" spans="1:24" s="77" customFormat="1" ht="15.75" x14ac:dyDescent="0.25">
      <c r="A5452" s="72" t="s">
        <v>312</v>
      </c>
      <c r="B5452" s="33" t="s">
        <v>330</v>
      </c>
      <c r="C5452" s="79" t="s">
        <v>61</v>
      </c>
      <c r="D5452" s="34" t="s">
        <v>67</v>
      </c>
      <c r="E5452" s="74"/>
      <c r="F5452" s="74"/>
      <c r="G5452" s="74"/>
      <c r="H5452" s="74"/>
      <c r="I5452" s="54"/>
      <c r="J5452" s="50"/>
      <c r="K5452" s="54"/>
      <c r="L5452" s="55"/>
      <c r="M5452" s="75"/>
      <c r="N5452" s="75"/>
      <c r="O5452" s="74"/>
      <c r="P5452" s="74"/>
      <c r="Q5452" s="57">
        <f t="shared" si="1851"/>
        <v>0</v>
      </c>
      <c r="R5452" s="74"/>
      <c r="S5452" s="53">
        <f t="shared" si="1852"/>
        <v>0</v>
      </c>
      <c r="T5452" s="58"/>
      <c r="U5452" s="58"/>
      <c r="V5452" s="53">
        <f t="shared" si="1853"/>
        <v>0</v>
      </c>
      <c r="W5452" s="75"/>
      <c r="X5452" s="76"/>
    </row>
    <row r="5453" spans="1:24" s="77" customFormat="1" ht="15.75" x14ac:dyDescent="0.25">
      <c r="A5453" s="72" t="s">
        <v>312</v>
      </c>
      <c r="B5453" s="33" t="s">
        <v>330</v>
      </c>
      <c r="C5453" s="79" t="s">
        <v>62</v>
      </c>
      <c r="D5453" s="34" t="s">
        <v>66</v>
      </c>
      <c r="E5453" s="74"/>
      <c r="F5453" s="74"/>
      <c r="G5453" s="74"/>
      <c r="H5453" s="74"/>
      <c r="I5453" s="54"/>
      <c r="J5453" s="50"/>
      <c r="K5453" s="54"/>
      <c r="L5453" s="55"/>
      <c r="M5453" s="75"/>
      <c r="N5453" s="75"/>
      <c r="O5453" s="74"/>
      <c r="P5453" s="74"/>
      <c r="Q5453" s="57">
        <f t="shared" si="1851"/>
        <v>0</v>
      </c>
      <c r="R5453" s="74"/>
      <c r="S5453" s="53">
        <f t="shared" si="1852"/>
        <v>0</v>
      </c>
      <c r="T5453" s="58"/>
      <c r="U5453" s="58"/>
      <c r="V5453" s="53">
        <f t="shared" si="1853"/>
        <v>0</v>
      </c>
      <c r="W5453" s="75"/>
      <c r="X5453" s="76"/>
    </row>
    <row r="5454" spans="1:24" s="77" customFormat="1" ht="15.75" x14ac:dyDescent="0.25">
      <c r="A5454" s="72" t="s">
        <v>312</v>
      </c>
      <c r="B5454" s="33" t="s">
        <v>330</v>
      </c>
      <c r="C5454" s="79" t="s">
        <v>63</v>
      </c>
      <c r="D5454" s="34" t="s">
        <v>52</v>
      </c>
      <c r="E5454" s="74"/>
      <c r="F5454" s="74"/>
      <c r="G5454" s="74"/>
      <c r="H5454" s="74"/>
      <c r="I5454" s="54"/>
      <c r="J5454" s="50"/>
      <c r="K5454" s="54"/>
      <c r="L5454" s="55"/>
      <c r="M5454" s="75"/>
      <c r="N5454" s="75"/>
      <c r="O5454" s="74"/>
      <c r="P5454" s="74"/>
      <c r="Q5454" s="57">
        <f t="shared" si="1851"/>
        <v>0</v>
      </c>
      <c r="R5454" s="74"/>
      <c r="S5454" s="53">
        <f t="shared" si="1852"/>
        <v>0</v>
      </c>
      <c r="T5454" s="58"/>
      <c r="U5454" s="58"/>
      <c r="V5454" s="53">
        <f t="shared" si="1853"/>
        <v>0</v>
      </c>
      <c r="W5454" s="75"/>
      <c r="X5454" s="76"/>
    </row>
    <row r="5455" spans="1:24" s="77" customFormat="1" ht="15.75" x14ac:dyDescent="0.25">
      <c r="A5455" s="72" t="s">
        <v>312</v>
      </c>
      <c r="B5455" s="33" t="s">
        <v>330</v>
      </c>
      <c r="C5455" s="79" t="s">
        <v>64</v>
      </c>
      <c r="D5455" s="34" t="s">
        <v>55</v>
      </c>
      <c r="E5455" s="74"/>
      <c r="F5455" s="74"/>
      <c r="G5455" s="74"/>
      <c r="H5455" s="74"/>
      <c r="I5455" s="54"/>
      <c r="J5455" s="50"/>
      <c r="K5455" s="54"/>
      <c r="L5455" s="55"/>
      <c r="M5455" s="75"/>
      <c r="N5455" s="75"/>
      <c r="O5455" s="74"/>
      <c r="P5455" s="74"/>
      <c r="Q5455" s="57">
        <f t="shared" si="1851"/>
        <v>0</v>
      </c>
      <c r="R5455" s="74"/>
      <c r="S5455" s="53">
        <f t="shared" si="1852"/>
        <v>0</v>
      </c>
      <c r="T5455" s="58"/>
      <c r="U5455" s="58"/>
      <c r="V5455" s="53">
        <f t="shared" si="1853"/>
        <v>0</v>
      </c>
      <c r="W5455" s="75"/>
      <c r="X5455" s="76"/>
    </row>
    <row r="5456" spans="1:24" s="77" customFormat="1" ht="15.75" x14ac:dyDescent="0.25">
      <c r="A5456" s="72" t="s">
        <v>312</v>
      </c>
      <c r="B5456" s="33" t="s">
        <v>330</v>
      </c>
      <c r="C5456" s="79" t="s">
        <v>65</v>
      </c>
      <c r="D5456" s="34" t="s">
        <v>71</v>
      </c>
      <c r="E5456" s="74"/>
      <c r="F5456" s="74"/>
      <c r="G5456" s="74"/>
      <c r="H5456" s="74"/>
      <c r="I5456" s="54"/>
      <c r="J5456" s="50"/>
      <c r="K5456" s="54"/>
      <c r="L5456" s="55"/>
      <c r="M5456" s="75"/>
      <c r="N5456" s="75"/>
      <c r="O5456" s="74"/>
      <c r="P5456" s="74"/>
      <c r="Q5456" s="57">
        <f t="shared" si="1851"/>
        <v>0</v>
      </c>
      <c r="R5456" s="74"/>
      <c r="S5456" s="53">
        <f t="shared" si="1852"/>
        <v>0</v>
      </c>
      <c r="T5456" s="58"/>
      <c r="U5456" s="58"/>
      <c r="V5456" s="53">
        <f t="shared" si="1853"/>
        <v>0</v>
      </c>
      <c r="W5456" s="75"/>
      <c r="X5456" s="76"/>
    </row>
    <row r="5457" spans="1:28" s="77" customFormat="1" ht="31.5" x14ac:dyDescent="0.25">
      <c r="A5457" s="72" t="s">
        <v>312</v>
      </c>
      <c r="B5457" s="22" t="s">
        <v>331</v>
      </c>
      <c r="C5457" s="73" t="s">
        <v>102</v>
      </c>
      <c r="D5457" s="32" t="s">
        <v>30</v>
      </c>
      <c r="E5457" s="61">
        <f t="shared" ref="E5457:L5457" si="1854">SUM(E5458:E5474)</f>
        <v>0</v>
      </c>
      <c r="F5457" s="61">
        <f t="shared" si="1854"/>
        <v>0</v>
      </c>
      <c r="G5457" s="61">
        <f t="shared" si="1854"/>
        <v>0</v>
      </c>
      <c r="H5457" s="61">
        <f t="shared" si="1854"/>
        <v>0</v>
      </c>
      <c r="I5457" s="120">
        <f t="shared" si="1854"/>
        <v>0</v>
      </c>
      <c r="J5457" s="120">
        <f t="shared" si="1854"/>
        <v>0</v>
      </c>
      <c r="K5457" s="120">
        <f t="shared" si="1854"/>
        <v>0</v>
      </c>
      <c r="L5457" s="61">
        <f t="shared" si="1854"/>
        <v>0</v>
      </c>
      <c r="M5457" s="61"/>
      <c r="N5457" s="61"/>
      <c r="O5457" s="61">
        <f t="shared" ref="O5457:V5457" si="1855">SUM(O5458:O5472)</f>
        <v>0</v>
      </c>
      <c r="P5457" s="61">
        <f t="shared" si="1855"/>
        <v>0</v>
      </c>
      <c r="Q5457" s="120">
        <f t="shared" si="1855"/>
        <v>0</v>
      </c>
      <c r="R5457" s="61">
        <f t="shared" si="1855"/>
        <v>0</v>
      </c>
      <c r="S5457" s="61">
        <f t="shared" si="1855"/>
        <v>0</v>
      </c>
      <c r="T5457" s="137">
        <f t="shared" si="1855"/>
        <v>0</v>
      </c>
      <c r="U5457" s="137">
        <f t="shared" si="1855"/>
        <v>0</v>
      </c>
      <c r="V5457" s="61">
        <f t="shared" si="1855"/>
        <v>0</v>
      </c>
      <c r="W5457" s="61"/>
      <c r="X5457" s="76"/>
    </row>
    <row r="5458" spans="1:28" s="77" customFormat="1" ht="15.75" x14ac:dyDescent="0.25">
      <c r="A5458" s="72" t="s">
        <v>312</v>
      </c>
      <c r="B5458" s="33" t="s">
        <v>331</v>
      </c>
      <c r="C5458" s="73" t="s">
        <v>79</v>
      </c>
      <c r="D5458" s="43" t="s">
        <v>77</v>
      </c>
      <c r="E5458" s="74"/>
      <c r="F5458" s="74"/>
      <c r="G5458" s="74"/>
      <c r="H5458" s="74"/>
      <c r="I5458" s="119"/>
      <c r="J5458" s="55"/>
      <c r="K5458" s="119"/>
      <c r="L5458" s="55"/>
      <c r="M5458" s="75"/>
      <c r="N5458" s="75"/>
      <c r="O5458" s="74"/>
      <c r="P5458" s="74"/>
      <c r="Q5458" s="59">
        <f t="shared" ref="Q5458:Q5472" si="1856">O5458-P5458</f>
        <v>0</v>
      </c>
      <c r="R5458" s="74"/>
      <c r="S5458" s="53">
        <f>ROUND(R5458/12*3,0)</f>
        <v>0</v>
      </c>
      <c r="T5458" s="53"/>
      <c r="U5458" s="53"/>
      <c r="V5458" s="53">
        <f t="shared" ref="V5458:V5472" si="1857">T5458-U5458</f>
        <v>0</v>
      </c>
      <c r="W5458" s="75"/>
      <c r="X5458" s="76"/>
      <c r="Y5458" s="177"/>
      <c r="Z5458" s="177"/>
      <c r="AA5458" s="177"/>
      <c r="AB5458" s="177"/>
    </row>
    <row r="5459" spans="1:28" s="77" customFormat="1" ht="15.75" x14ac:dyDescent="0.25">
      <c r="A5459" s="72" t="s">
        <v>312</v>
      </c>
      <c r="B5459" s="33" t="s">
        <v>331</v>
      </c>
      <c r="C5459" s="73" t="s">
        <v>80</v>
      </c>
      <c r="D5459" s="43" t="s">
        <v>78</v>
      </c>
      <c r="E5459" s="74"/>
      <c r="F5459" s="74"/>
      <c r="G5459" s="74"/>
      <c r="H5459" s="74"/>
      <c r="I5459" s="54"/>
      <c r="J5459" s="50"/>
      <c r="K5459" s="54"/>
      <c r="L5459" s="55"/>
      <c r="M5459" s="75"/>
      <c r="N5459" s="75"/>
      <c r="O5459" s="74"/>
      <c r="P5459" s="74"/>
      <c r="Q5459" s="57">
        <f t="shared" si="1856"/>
        <v>0</v>
      </c>
      <c r="R5459" s="74"/>
      <c r="S5459" s="53">
        <f>ROUND(R5459/12*3,0)</f>
        <v>0</v>
      </c>
      <c r="T5459" s="58"/>
      <c r="U5459" s="58"/>
      <c r="V5459" s="53">
        <f t="shared" si="1857"/>
        <v>0</v>
      </c>
      <c r="W5459" s="75"/>
      <c r="X5459" s="76"/>
    </row>
    <row r="5460" spans="1:28" s="77" customFormat="1" ht="15.75" x14ac:dyDescent="0.25">
      <c r="A5460" s="72" t="s">
        <v>312</v>
      </c>
      <c r="B5460" s="33" t="s">
        <v>331</v>
      </c>
      <c r="C5460" s="73" t="s">
        <v>82</v>
      </c>
      <c r="D5460" s="34" t="s">
        <v>81</v>
      </c>
      <c r="E5460" s="74"/>
      <c r="F5460" s="74"/>
      <c r="G5460" s="74"/>
      <c r="H5460" s="74"/>
      <c r="I5460" s="54"/>
      <c r="J5460" s="50"/>
      <c r="K5460" s="54"/>
      <c r="L5460" s="55"/>
      <c r="M5460" s="75"/>
      <c r="N5460" s="75"/>
      <c r="O5460" s="74"/>
      <c r="P5460" s="74"/>
      <c r="Q5460" s="57">
        <f t="shared" si="1856"/>
        <v>0</v>
      </c>
      <c r="R5460" s="74"/>
      <c r="S5460" s="53">
        <f>ROUND(R5460/12*4,0)</f>
        <v>0</v>
      </c>
      <c r="T5460" s="58"/>
      <c r="U5460" s="58"/>
      <c r="V5460" s="53">
        <f t="shared" si="1857"/>
        <v>0</v>
      </c>
      <c r="W5460" s="75"/>
      <c r="X5460" s="76"/>
    </row>
    <row r="5461" spans="1:28" s="77" customFormat="1" ht="31.5" x14ac:dyDescent="0.25">
      <c r="A5461" s="72" t="s">
        <v>312</v>
      </c>
      <c r="B5461" s="33" t="s">
        <v>331</v>
      </c>
      <c r="C5461" s="73" t="s">
        <v>84</v>
      </c>
      <c r="D5461" s="43" t="s">
        <v>83</v>
      </c>
      <c r="E5461" s="74"/>
      <c r="F5461" s="74"/>
      <c r="G5461" s="74"/>
      <c r="H5461" s="74"/>
      <c r="I5461" s="54"/>
      <c r="J5461" s="50"/>
      <c r="K5461" s="54"/>
      <c r="L5461" s="55"/>
      <c r="M5461" s="75"/>
      <c r="N5461" s="75"/>
      <c r="O5461" s="74"/>
      <c r="P5461" s="74"/>
      <c r="Q5461" s="57">
        <f t="shared" si="1856"/>
        <v>0</v>
      </c>
      <c r="R5461" s="74"/>
      <c r="S5461" s="53">
        <f t="shared" ref="S5461:S5472" si="1858">ROUND(R5461/12*3,0)</f>
        <v>0</v>
      </c>
      <c r="T5461" s="58"/>
      <c r="U5461" s="58"/>
      <c r="V5461" s="53">
        <f t="shared" si="1857"/>
        <v>0</v>
      </c>
      <c r="W5461" s="75"/>
      <c r="X5461" s="76"/>
    </row>
    <row r="5462" spans="1:28" s="77" customFormat="1" ht="15.75" x14ac:dyDescent="0.25">
      <c r="A5462" s="72" t="s">
        <v>312</v>
      </c>
      <c r="B5462" s="33" t="s">
        <v>331</v>
      </c>
      <c r="C5462" s="73" t="s">
        <v>95</v>
      </c>
      <c r="D5462" s="43" t="s">
        <v>96</v>
      </c>
      <c r="E5462" s="74"/>
      <c r="F5462" s="74"/>
      <c r="G5462" s="74"/>
      <c r="H5462" s="74"/>
      <c r="I5462" s="54"/>
      <c r="J5462" s="50"/>
      <c r="K5462" s="54"/>
      <c r="L5462" s="55"/>
      <c r="M5462" s="75"/>
      <c r="N5462" s="75"/>
      <c r="O5462" s="74"/>
      <c r="P5462" s="74"/>
      <c r="Q5462" s="57">
        <f t="shared" si="1856"/>
        <v>0</v>
      </c>
      <c r="R5462" s="74"/>
      <c r="S5462" s="53">
        <f t="shared" si="1858"/>
        <v>0</v>
      </c>
      <c r="T5462" s="58"/>
      <c r="U5462" s="58"/>
      <c r="V5462" s="53">
        <f t="shared" si="1857"/>
        <v>0</v>
      </c>
      <c r="W5462" s="75"/>
      <c r="X5462" s="76"/>
    </row>
    <row r="5463" spans="1:28" s="77" customFormat="1" ht="31.5" x14ac:dyDescent="0.25">
      <c r="A5463" s="72" t="s">
        <v>312</v>
      </c>
      <c r="B5463" s="33" t="s">
        <v>331</v>
      </c>
      <c r="C5463" s="73" t="s">
        <v>86</v>
      </c>
      <c r="D5463" s="43" t="s">
        <v>85</v>
      </c>
      <c r="E5463" s="53"/>
      <c r="F5463" s="53">
        <f>E5463</f>
        <v>0</v>
      </c>
      <c r="G5463" s="59"/>
      <c r="H5463" s="99"/>
      <c r="I5463" s="119"/>
      <c r="J5463" s="55"/>
      <c r="K5463" s="54"/>
      <c r="L5463" s="55"/>
      <c r="M5463" s="75"/>
      <c r="N5463" s="75"/>
      <c r="O5463" s="74"/>
      <c r="P5463" s="74"/>
      <c r="Q5463" s="57">
        <f t="shared" si="1856"/>
        <v>0</v>
      </c>
      <c r="R5463" s="74"/>
      <c r="S5463" s="53">
        <f t="shared" si="1858"/>
        <v>0</v>
      </c>
      <c r="T5463" s="58"/>
      <c r="U5463" s="58"/>
      <c r="V5463" s="53">
        <f t="shared" si="1857"/>
        <v>0</v>
      </c>
      <c r="W5463" s="75"/>
      <c r="X5463" s="76"/>
    </row>
    <row r="5464" spans="1:28" s="77" customFormat="1" ht="31.5" x14ac:dyDescent="0.25">
      <c r="A5464" s="72" t="s">
        <v>312</v>
      </c>
      <c r="B5464" s="33" t="s">
        <v>331</v>
      </c>
      <c r="C5464" s="73" t="s">
        <v>102</v>
      </c>
      <c r="D5464" s="39" t="s">
        <v>351</v>
      </c>
      <c r="E5464" s="74"/>
      <c r="F5464" s="74"/>
      <c r="G5464" s="74"/>
      <c r="H5464" s="74"/>
      <c r="I5464" s="54"/>
      <c r="J5464" s="50"/>
      <c r="K5464" s="54"/>
      <c r="L5464" s="55"/>
      <c r="M5464" s="75"/>
      <c r="N5464" s="75"/>
      <c r="O5464" s="74"/>
      <c r="P5464" s="74"/>
      <c r="Q5464" s="57">
        <f t="shared" si="1856"/>
        <v>0</v>
      </c>
      <c r="R5464" s="74"/>
      <c r="S5464" s="53">
        <f t="shared" si="1858"/>
        <v>0</v>
      </c>
      <c r="T5464" s="58"/>
      <c r="U5464" s="58"/>
      <c r="V5464" s="53">
        <f t="shared" si="1857"/>
        <v>0</v>
      </c>
      <c r="W5464" s="75"/>
      <c r="X5464" s="76"/>
    </row>
    <row r="5465" spans="1:28" s="77" customFormat="1" ht="15.75" x14ac:dyDescent="0.25">
      <c r="A5465" s="72" t="s">
        <v>312</v>
      </c>
      <c r="B5465" s="33" t="s">
        <v>331</v>
      </c>
      <c r="C5465" s="73" t="s">
        <v>89</v>
      </c>
      <c r="D5465" s="43" t="s">
        <v>88</v>
      </c>
      <c r="E5465" s="74"/>
      <c r="F5465" s="74"/>
      <c r="G5465" s="74"/>
      <c r="H5465" s="74"/>
      <c r="I5465" s="54"/>
      <c r="J5465" s="50"/>
      <c r="K5465" s="54"/>
      <c r="L5465" s="55"/>
      <c r="M5465" s="75"/>
      <c r="N5465" s="75"/>
      <c r="O5465" s="74"/>
      <c r="P5465" s="74"/>
      <c r="Q5465" s="57">
        <f t="shared" si="1856"/>
        <v>0</v>
      </c>
      <c r="R5465" s="74"/>
      <c r="S5465" s="53">
        <f t="shared" si="1858"/>
        <v>0</v>
      </c>
      <c r="T5465" s="58"/>
      <c r="U5465" s="58"/>
      <c r="V5465" s="53">
        <f t="shared" si="1857"/>
        <v>0</v>
      </c>
      <c r="W5465" s="75"/>
      <c r="X5465" s="76"/>
    </row>
    <row r="5466" spans="1:28" s="77" customFormat="1" ht="15.75" x14ac:dyDescent="0.25">
      <c r="A5466" s="72" t="s">
        <v>312</v>
      </c>
      <c r="B5466" s="33" t="s">
        <v>331</v>
      </c>
      <c r="C5466" s="73" t="s">
        <v>91</v>
      </c>
      <c r="D5466" s="43" t="s">
        <v>90</v>
      </c>
      <c r="E5466" s="74"/>
      <c r="F5466" s="74"/>
      <c r="G5466" s="74"/>
      <c r="H5466" s="74"/>
      <c r="I5466" s="54"/>
      <c r="J5466" s="54"/>
      <c r="K5466" s="54"/>
      <c r="L5466" s="55"/>
      <c r="M5466" s="75"/>
      <c r="N5466" s="75"/>
      <c r="O5466" s="74"/>
      <c r="P5466" s="74"/>
      <c r="Q5466" s="57">
        <f t="shared" si="1856"/>
        <v>0</v>
      </c>
      <c r="R5466" s="74"/>
      <c r="S5466" s="53">
        <f t="shared" si="1858"/>
        <v>0</v>
      </c>
      <c r="T5466" s="58"/>
      <c r="U5466" s="58"/>
      <c r="V5466" s="53">
        <f t="shared" si="1857"/>
        <v>0</v>
      </c>
      <c r="W5466" s="75"/>
      <c r="X5466" s="76"/>
    </row>
    <row r="5467" spans="1:28" s="77" customFormat="1" ht="15.75" x14ac:dyDescent="0.25">
      <c r="A5467" s="72" t="s">
        <v>312</v>
      </c>
      <c r="B5467" s="33" t="s">
        <v>331</v>
      </c>
      <c r="C5467" s="73" t="s">
        <v>94</v>
      </c>
      <c r="D5467" s="43" t="s">
        <v>97</v>
      </c>
      <c r="E5467" s="74"/>
      <c r="F5467" s="74"/>
      <c r="G5467" s="74"/>
      <c r="H5467" s="74"/>
      <c r="I5467" s="54"/>
      <c r="J5467" s="50"/>
      <c r="K5467" s="54"/>
      <c r="L5467" s="55"/>
      <c r="M5467" s="75"/>
      <c r="N5467" s="75"/>
      <c r="O5467" s="74"/>
      <c r="P5467" s="74"/>
      <c r="Q5467" s="57">
        <f t="shared" si="1856"/>
        <v>0</v>
      </c>
      <c r="R5467" s="74"/>
      <c r="S5467" s="53">
        <f t="shared" si="1858"/>
        <v>0</v>
      </c>
      <c r="T5467" s="58"/>
      <c r="U5467" s="58"/>
      <c r="V5467" s="53">
        <f t="shared" si="1857"/>
        <v>0</v>
      </c>
      <c r="W5467" s="75"/>
      <c r="X5467" s="76"/>
    </row>
    <row r="5468" spans="1:28" s="77" customFormat="1" ht="15.75" x14ac:dyDescent="0.25">
      <c r="A5468" s="72" t="s">
        <v>312</v>
      </c>
      <c r="B5468" s="33" t="s">
        <v>331</v>
      </c>
      <c r="C5468" s="73" t="s">
        <v>93</v>
      </c>
      <c r="D5468" s="43" t="s">
        <v>92</v>
      </c>
      <c r="E5468" s="74"/>
      <c r="F5468" s="74"/>
      <c r="G5468" s="74"/>
      <c r="H5468" s="74"/>
      <c r="I5468" s="54"/>
      <c r="J5468" s="50"/>
      <c r="K5468" s="54"/>
      <c r="L5468" s="55"/>
      <c r="M5468" s="75"/>
      <c r="N5468" s="75"/>
      <c r="O5468" s="74"/>
      <c r="P5468" s="74"/>
      <c r="Q5468" s="57">
        <f t="shared" si="1856"/>
        <v>0</v>
      </c>
      <c r="R5468" s="74"/>
      <c r="S5468" s="53">
        <f t="shared" si="1858"/>
        <v>0</v>
      </c>
      <c r="T5468" s="58"/>
      <c r="U5468" s="58"/>
      <c r="V5468" s="53">
        <f t="shared" si="1857"/>
        <v>0</v>
      </c>
      <c r="W5468" s="75"/>
      <c r="X5468" s="76"/>
    </row>
    <row r="5469" spans="1:28" s="77" customFormat="1" ht="31.5" x14ac:dyDescent="0.25">
      <c r="A5469" s="72" t="s">
        <v>312</v>
      </c>
      <c r="B5469" s="33" t="s">
        <v>331</v>
      </c>
      <c r="C5469" s="73" t="s">
        <v>98</v>
      </c>
      <c r="D5469" s="34" t="s">
        <v>99</v>
      </c>
      <c r="E5469" s="74"/>
      <c r="F5469" s="74"/>
      <c r="G5469" s="74"/>
      <c r="H5469" s="74"/>
      <c r="I5469" s="54"/>
      <c r="J5469" s="50"/>
      <c r="K5469" s="54"/>
      <c r="L5469" s="55"/>
      <c r="M5469" s="75"/>
      <c r="N5469" s="75"/>
      <c r="O5469" s="74"/>
      <c r="P5469" s="74"/>
      <c r="Q5469" s="57">
        <f t="shared" si="1856"/>
        <v>0</v>
      </c>
      <c r="R5469" s="74"/>
      <c r="S5469" s="53">
        <f t="shared" si="1858"/>
        <v>0</v>
      </c>
      <c r="T5469" s="58"/>
      <c r="U5469" s="58"/>
      <c r="V5469" s="53">
        <f t="shared" si="1857"/>
        <v>0</v>
      </c>
      <c r="W5469" s="75"/>
      <c r="X5469" s="76"/>
    </row>
    <row r="5470" spans="1:28" s="77" customFormat="1" ht="15.75" x14ac:dyDescent="0.25">
      <c r="A5470" s="72" t="s">
        <v>312</v>
      </c>
      <c r="B5470" s="33" t="s">
        <v>331</v>
      </c>
      <c r="C5470" s="73" t="s">
        <v>100</v>
      </c>
      <c r="D5470" s="34" t="s">
        <v>101</v>
      </c>
      <c r="E5470" s="74"/>
      <c r="F5470" s="74"/>
      <c r="G5470" s="74"/>
      <c r="H5470" s="74"/>
      <c r="I5470" s="54"/>
      <c r="J5470" s="50"/>
      <c r="K5470" s="54"/>
      <c r="L5470" s="55"/>
      <c r="M5470" s="75"/>
      <c r="N5470" s="75"/>
      <c r="O5470" s="74"/>
      <c r="P5470" s="74"/>
      <c r="Q5470" s="57">
        <f t="shared" si="1856"/>
        <v>0</v>
      </c>
      <c r="R5470" s="74"/>
      <c r="S5470" s="53">
        <f t="shared" si="1858"/>
        <v>0</v>
      </c>
      <c r="T5470" s="58"/>
      <c r="U5470" s="58"/>
      <c r="V5470" s="53">
        <f t="shared" si="1857"/>
        <v>0</v>
      </c>
      <c r="W5470" s="75"/>
      <c r="X5470" s="76"/>
    </row>
    <row r="5471" spans="1:28" s="77" customFormat="1" ht="47.25" x14ac:dyDescent="0.25">
      <c r="A5471" s="72" t="s">
        <v>312</v>
      </c>
      <c r="B5471" s="33" t="s">
        <v>331</v>
      </c>
      <c r="C5471" s="73" t="s">
        <v>102</v>
      </c>
      <c r="D5471" s="39" t="s">
        <v>87</v>
      </c>
      <c r="E5471" s="74"/>
      <c r="F5471" s="74"/>
      <c r="G5471" s="74"/>
      <c r="H5471" s="74"/>
      <c r="I5471" s="54"/>
      <c r="J5471" s="50"/>
      <c r="K5471" s="54"/>
      <c r="L5471" s="55"/>
      <c r="M5471" s="75"/>
      <c r="N5471" s="75"/>
      <c r="O5471" s="74"/>
      <c r="P5471" s="74"/>
      <c r="Q5471" s="57">
        <f t="shared" si="1856"/>
        <v>0</v>
      </c>
      <c r="R5471" s="74"/>
      <c r="S5471" s="53">
        <f t="shared" si="1858"/>
        <v>0</v>
      </c>
      <c r="T5471" s="58"/>
      <c r="U5471" s="58"/>
      <c r="V5471" s="53">
        <f t="shared" si="1857"/>
        <v>0</v>
      </c>
      <c r="W5471" s="75"/>
      <c r="X5471" s="76"/>
    </row>
    <row r="5472" spans="1:28" s="77" customFormat="1" ht="63" x14ac:dyDescent="0.25">
      <c r="A5472" s="72" t="s">
        <v>312</v>
      </c>
      <c r="B5472" s="33" t="s">
        <v>331</v>
      </c>
      <c r="C5472" s="73" t="s">
        <v>102</v>
      </c>
      <c r="D5472" s="39" t="s">
        <v>103</v>
      </c>
      <c r="E5472" s="74"/>
      <c r="F5472" s="74"/>
      <c r="G5472" s="74"/>
      <c r="H5472" s="74"/>
      <c r="I5472" s="54"/>
      <c r="J5472" s="50"/>
      <c r="K5472" s="54"/>
      <c r="L5472" s="55"/>
      <c r="M5472" s="75"/>
      <c r="N5472" s="75"/>
      <c r="O5472" s="74"/>
      <c r="P5472" s="74"/>
      <c r="Q5472" s="57">
        <f t="shared" si="1856"/>
        <v>0</v>
      </c>
      <c r="R5472" s="74"/>
      <c r="S5472" s="53">
        <f t="shared" si="1858"/>
        <v>0</v>
      </c>
      <c r="T5472" s="58"/>
      <c r="U5472" s="58"/>
      <c r="V5472" s="53">
        <f t="shared" si="1857"/>
        <v>0</v>
      </c>
      <c r="W5472" s="75"/>
      <c r="X5472" s="76"/>
    </row>
    <row r="5473" spans="1:24" s="77" customFormat="1" ht="31.5" x14ac:dyDescent="0.25">
      <c r="A5473" s="72" t="s">
        <v>312</v>
      </c>
      <c r="B5473" s="33" t="s">
        <v>331</v>
      </c>
      <c r="C5473" s="23" t="s">
        <v>361</v>
      </c>
      <c r="D5473" s="39" t="s">
        <v>362</v>
      </c>
      <c r="E5473" s="74"/>
      <c r="F5473" s="74"/>
      <c r="G5473" s="74"/>
      <c r="H5473" s="74"/>
      <c r="I5473" s="54"/>
      <c r="J5473" s="50"/>
      <c r="K5473" s="54"/>
      <c r="L5473" s="55"/>
      <c r="M5473" s="75"/>
      <c r="N5473" s="75"/>
      <c r="O5473" s="74"/>
      <c r="P5473" s="74"/>
      <c r="Q5473" s="57"/>
      <c r="R5473" s="74"/>
      <c r="S5473" s="53"/>
      <c r="T5473" s="58"/>
      <c r="U5473" s="58"/>
      <c r="V5473" s="53"/>
      <c r="W5473" s="75"/>
      <c r="X5473" s="76"/>
    </row>
    <row r="5474" spans="1:24" s="77" customFormat="1" ht="15.75" x14ac:dyDescent="0.25">
      <c r="A5474" s="72" t="s">
        <v>312</v>
      </c>
      <c r="B5474" s="33" t="s">
        <v>331</v>
      </c>
      <c r="C5474" s="23" t="s">
        <v>364</v>
      </c>
      <c r="D5474" s="39" t="s">
        <v>363</v>
      </c>
      <c r="E5474" s="74"/>
      <c r="F5474" s="74"/>
      <c r="G5474" s="74"/>
      <c r="H5474" s="74"/>
      <c r="I5474" s="54"/>
      <c r="J5474" s="50"/>
      <c r="K5474" s="54"/>
      <c r="L5474" s="55"/>
      <c r="M5474" s="75"/>
      <c r="N5474" s="75"/>
      <c r="O5474" s="74"/>
      <c r="P5474" s="74"/>
      <c r="Q5474" s="57"/>
      <c r="R5474" s="74"/>
      <c r="S5474" s="53"/>
      <c r="T5474" s="58"/>
      <c r="U5474" s="58"/>
      <c r="V5474" s="53"/>
      <c r="W5474" s="75"/>
      <c r="X5474" s="76"/>
    </row>
    <row r="5475" spans="1:24" s="77" customFormat="1" ht="15.75" x14ac:dyDescent="0.25">
      <c r="A5475" s="72" t="s">
        <v>312</v>
      </c>
      <c r="B5475" s="21">
        <v>2</v>
      </c>
      <c r="C5475" s="73" t="s">
        <v>102</v>
      </c>
      <c r="D5475" s="40" t="s">
        <v>31</v>
      </c>
      <c r="E5475" s="68">
        <f>E5476+E5482+E5536</f>
        <v>75549</v>
      </c>
      <c r="F5475" s="68">
        <f>F5476+F5482+F5536</f>
        <v>48237.33</v>
      </c>
      <c r="G5475" s="68">
        <f>G5476+G5482+G5536</f>
        <v>59678.68</v>
      </c>
      <c r="H5475" s="68">
        <f>H5476+H5482+H5536</f>
        <v>48671</v>
      </c>
      <c r="I5475" s="126">
        <f>I5476+I5482+I5536</f>
        <v>11441.349999999999</v>
      </c>
      <c r="J5475" s="50">
        <f>ROUND(I5475/F5475*100,2)</f>
        <v>23.72</v>
      </c>
      <c r="K5475" s="126">
        <f>K5476+K5482+K5536</f>
        <v>0</v>
      </c>
      <c r="L5475" s="64">
        <f>L5476+L5482+L5536</f>
        <v>0</v>
      </c>
      <c r="M5475" s="64">
        <v>3430</v>
      </c>
      <c r="N5475" s="49">
        <f>ROUND(M5475/12*7,2)</f>
        <v>2000.83</v>
      </c>
      <c r="O5475" s="68">
        <f t="shared" ref="O5475:V5475" si="1859">O5476+O5482+O5536</f>
        <v>1974</v>
      </c>
      <c r="P5475" s="68">
        <f t="shared" si="1859"/>
        <v>1463</v>
      </c>
      <c r="Q5475" s="126">
        <f t="shared" si="1859"/>
        <v>511</v>
      </c>
      <c r="R5475" s="68">
        <f t="shared" si="1859"/>
        <v>109</v>
      </c>
      <c r="S5475" s="64">
        <f t="shared" si="1859"/>
        <v>64</v>
      </c>
      <c r="T5475" s="136">
        <f t="shared" si="1859"/>
        <v>79</v>
      </c>
      <c r="U5475" s="136">
        <f t="shared" si="1859"/>
        <v>63</v>
      </c>
      <c r="V5475" s="53">
        <f t="shared" si="1859"/>
        <v>16</v>
      </c>
      <c r="W5475" s="74"/>
      <c r="X5475" s="76"/>
    </row>
    <row r="5476" spans="1:24" s="77" customFormat="1" ht="23.25" customHeight="1" x14ac:dyDescent="0.25">
      <c r="A5476" s="72" t="s">
        <v>312</v>
      </c>
      <c r="B5476" s="22" t="s">
        <v>332</v>
      </c>
      <c r="C5476" s="73" t="s">
        <v>102</v>
      </c>
      <c r="D5476" s="32" t="s">
        <v>32</v>
      </c>
      <c r="E5476" s="64">
        <f t="shared" ref="E5476:L5476" si="1860">SUM(E5477:E5481)</f>
        <v>0</v>
      </c>
      <c r="F5476" s="64">
        <f t="shared" si="1860"/>
        <v>0</v>
      </c>
      <c r="G5476" s="64">
        <f t="shared" si="1860"/>
        <v>0</v>
      </c>
      <c r="H5476" s="64">
        <f t="shared" si="1860"/>
        <v>0</v>
      </c>
      <c r="I5476" s="64">
        <f t="shared" si="1860"/>
        <v>0</v>
      </c>
      <c r="J5476" s="126">
        <f t="shared" si="1860"/>
        <v>0</v>
      </c>
      <c r="K5476" s="64">
        <f t="shared" si="1860"/>
        <v>0</v>
      </c>
      <c r="L5476" s="64">
        <f t="shared" si="1860"/>
        <v>0</v>
      </c>
      <c r="M5476" s="64"/>
      <c r="N5476" s="64"/>
      <c r="O5476" s="64">
        <f t="shared" ref="O5476:V5476" si="1861">SUM(O5477:O5481)</f>
        <v>0</v>
      </c>
      <c r="P5476" s="64">
        <f t="shared" si="1861"/>
        <v>0</v>
      </c>
      <c r="Q5476" s="64">
        <f t="shared" si="1861"/>
        <v>0</v>
      </c>
      <c r="R5476" s="64">
        <f t="shared" si="1861"/>
        <v>0</v>
      </c>
      <c r="S5476" s="64">
        <f t="shared" si="1861"/>
        <v>0</v>
      </c>
      <c r="T5476" s="64">
        <f t="shared" si="1861"/>
        <v>0</v>
      </c>
      <c r="U5476" s="64">
        <f t="shared" si="1861"/>
        <v>0</v>
      </c>
      <c r="V5476" s="64">
        <f t="shared" si="1861"/>
        <v>0</v>
      </c>
      <c r="W5476" s="64"/>
      <c r="X5476" s="76"/>
    </row>
    <row r="5477" spans="1:24" s="77" customFormat="1" ht="15.75" x14ac:dyDescent="0.25">
      <c r="A5477" s="72" t="s">
        <v>312</v>
      </c>
      <c r="B5477" s="33" t="s">
        <v>332</v>
      </c>
      <c r="C5477" s="73" t="s">
        <v>109</v>
      </c>
      <c r="D5477" s="34" t="s">
        <v>106</v>
      </c>
      <c r="E5477" s="74"/>
      <c r="F5477" s="74"/>
      <c r="G5477" s="74"/>
      <c r="H5477" s="153"/>
      <c r="I5477" s="119"/>
      <c r="J5477" s="55"/>
      <c r="K5477" s="119"/>
      <c r="L5477" s="55"/>
      <c r="M5477" s="75"/>
      <c r="N5477" s="75"/>
      <c r="O5477" s="74"/>
      <c r="P5477" s="74"/>
      <c r="Q5477" s="59">
        <f>O5477-P5477</f>
        <v>0</v>
      </c>
      <c r="R5477" s="74"/>
      <c r="S5477" s="53">
        <f>ROUND(R5477/12*3,0)</f>
        <v>0</v>
      </c>
      <c r="T5477" s="53"/>
      <c r="U5477" s="53"/>
      <c r="V5477" s="53">
        <f>T5477-U5477</f>
        <v>0</v>
      </c>
      <c r="W5477" s="75"/>
      <c r="X5477" s="76"/>
    </row>
    <row r="5478" spans="1:24" s="77" customFormat="1" ht="31.5" x14ac:dyDescent="0.25">
      <c r="A5478" s="72" t="s">
        <v>312</v>
      </c>
      <c r="B5478" s="33" t="s">
        <v>332</v>
      </c>
      <c r="C5478" s="73" t="s">
        <v>110</v>
      </c>
      <c r="D5478" s="34" t="s">
        <v>114</v>
      </c>
      <c r="E5478" s="74"/>
      <c r="F5478" s="74"/>
      <c r="G5478" s="74"/>
      <c r="H5478" s="74"/>
      <c r="I5478" s="54"/>
      <c r="J5478" s="50"/>
      <c r="K5478" s="54"/>
      <c r="L5478" s="55"/>
      <c r="M5478" s="75"/>
      <c r="N5478" s="75"/>
      <c r="O5478" s="74"/>
      <c r="P5478" s="74"/>
      <c r="Q5478" s="57">
        <f>O5478-P5478</f>
        <v>0</v>
      </c>
      <c r="R5478" s="74"/>
      <c r="S5478" s="53">
        <f>ROUND(R5478/12*3,0)</f>
        <v>0</v>
      </c>
      <c r="T5478" s="58"/>
      <c r="U5478" s="58"/>
      <c r="V5478" s="53">
        <f>T5478-U5478</f>
        <v>0</v>
      </c>
      <c r="W5478" s="75"/>
      <c r="X5478" s="76"/>
    </row>
    <row r="5479" spans="1:24" s="77" customFormat="1" ht="15.75" x14ac:dyDescent="0.25">
      <c r="A5479" s="72" t="s">
        <v>312</v>
      </c>
      <c r="B5479" s="33" t="s">
        <v>332</v>
      </c>
      <c r="C5479" s="73" t="s">
        <v>111</v>
      </c>
      <c r="D5479" s="34" t="s">
        <v>115</v>
      </c>
      <c r="E5479" s="74"/>
      <c r="F5479" s="74"/>
      <c r="G5479" s="74"/>
      <c r="H5479" s="74"/>
      <c r="I5479" s="54"/>
      <c r="J5479" s="50"/>
      <c r="K5479" s="54"/>
      <c r="L5479" s="55"/>
      <c r="M5479" s="75"/>
      <c r="N5479" s="75"/>
      <c r="O5479" s="74"/>
      <c r="P5479" s="74"/>
      <c r="Q5479" s="57">
        <f>O5479-P5479</f>
        <v>0</v>
      </c>
      <c r="R5479" s="74"/>
      <c r="S5479" s="53">
        <f>ROUND(R5479/12*3,0)</f>
        <v>0</v>
      </c>
      <c r="T5479" s="58"/>
      <c r="U5479" s="58"/>
      <c r="V5479" s="53">
        <f>T5479-U5479</f>
        <v>0</v>
      </c>
      <c r="W5479" s="75"/>
      <c r="X5479" s="76"/>
    </row>
    <row r="5480" spans="1:24" s="77" customFormat="1" ht="31.5" x14ac:dyDescent="0.25">
      <c r="A5480" s="72" t="s">
        <v>312</v>
      </c>
      <c r="B5480" s="33" t="s">
        <v>332</v>
      </c>
      <c r="C5480" s="73" t="s">
        <v>113</v>
      </c>
      <c r="D5480" s="34" t="s">
        <v>116</v>
      </c>
      <c r="E5480" s="74"/>
      <c r="F5480" s="74"/>
      <c r="G5480" s="74"/>
      <c r="H5480" s="74"/>
      <c r="I5480" s="54"/>
      <c r="J5480" s="50"/>
      <c r="K5480" s="54"/>
      <c r="L5480" s="55"/>
      <c r="M5480" s="75"/>
      <c r="N5480" s="75"/>
      <c r="O5480" s="74"/>
      <c r="P5480" s="74"/>
      <c r="Q5480" s="57">
        <f>O5480-P5480</f>
        <v>0</v>
      </c>
      <c r="R5480" s="74"/>
      <c r="S5480" s="53">
        <f>ROUND(R5480/12*3,0)</f>
        <v>0</v>
      </c>
      <c r="T5480" s="58"/>
      <c r="U5480" s="58"/>
      <c r="V5480" s="53">
        <f>T5480-U5480</f>
        <v>0</v>
      </c>
      <c r="W5480" s="75"/>
      <c r="X5480" s="76"/>
    </row>
    <row r="5481" spans="1:24" s="77" customFormat="1" ht="15.75" x14ac:dyDescent="0.25">
      <c r="A5481" s="72" t="s">
        <v>312</v>
      </c>
      <c r="B5481" s="33" t="s">
        <v>332</v>
      </c>
      <c r="C5481" s="73" t="s">
        <v>112</v>
      </c>
      <c r="D5481" s="34" t="s">
        <v>117</v>
      </c>
      <c r="E5481" s="74"/>
      <c r="F5481" s="74"/>
      <c r="G5481" s="74"/>
      <c r="H5481" s="74"/>
      <c r="I5481" s="54"/>
      <c r="J5481" s="50"/>
      <c r="K5481" s="54"/>
      <c r="L5481" s="55"/>
      <c r="M5481" s="75"/>
      <c r="N5481" s="75"/>
      <c r="O5481" s="74"/>
      <c r="P5481" s="74"/>
      <c r="Q5481" s="57">
        <f>O5481-P5481</f>
        <v>0</v>
      </c>
      <c r="R5481" s="74"/>
      <c r="S5481" s="53">
        <f>ROUND(R5481/12*3,0)</f>
        <v>0</v>
      </c>
      <c r="T5481" s="58"/>
      <c r="U5481" s="58"/>
      <c r="V5481" s="53">
        <f>T5481-U5481</f>
        <v>0</v>
      </c>
      <c r="W5481" s="75"/>
      <c r="X5481" s="76"/>
    </row>
    <row r="5482" spans="1:24" s="77" customFormat="1" ht="15.75" x14ac:dyDescent="0.25">
      <c r="A5482" s="72" t="s">
        <v>312</v>
      </c>
      <c r="B5482" s="22" t="s">
        <v>333</v>
      </c>
      <c r="C5482" s="73" t="s">
        <v>102</v>
      </c>
      <c r="D5482" s="41" t="s">
        <v>33</v>
      </c>
      <c r="E5482" s="64">
        <f>SUM(E5483:E5535)</f>
        <v>63688</v>
      </c>
      <c r="F5482" s="64">
        <f>SUM(F5483:F5535)</f>
        <v>37151.33</v>
      </c>
      <c r="G5482" s="64">
        <f>SUM(G5483:G5535)</f>
        <v>46159</v>
      </c>
      <c r="H5482" s="64">
        <f>SUM(H5483:H5535)</f>
        <v>36810</v>
      </c>
      <c r="I5482" s="126">
        <f>SUM(I5483:I5535)</f>
        <v>9007.6699999999983</v>
      </c>
      <c r="J5482" s="50">
        <f>ROUND(I5482/F5482*100,2)</f>
        <v>24.25</v>
      </c>
      <c r="K5482" s="126">
        <f>SUM(K5483:K5535)</f>
        <v>0</v>
      </c>
      <c r="L5482" s="64">
        <f>SUM(L5483:L5535)</f>
        <v>0</v>
      </c>
      <c r="M5482" s="64"/>
      <c r="N5482" s="64"/>
      <c r="O5482" s="64">
        <f t="shared" ref="O5482:V5482" si="1862">SUM(O5483:O5535)</f>
        <v>1974</v>
      </c>
      <c r="P5482" s="64">
        <f t="shared" si="1862"/>
        <v>1463</v>
      </c>
      <c r="Q5482" s="126">
        <f t="shared" si="1862"/>
        <v>511</v>
      </c>
      <c r="R5482" s="64">
        <f t="shared" si="1862"/>
        <v>109</v>
      </c>
      <c r="S5482" s="64">
        <f t="shared" si="1862"/>
        <v>64</v>
      </c>
      <c r="T5482" s="136">
        <f t="shared" si="1862"/>
        <v>79</v>
      </c>
      <c r="U5482" s="136">
        <f t="shared" si="1862"/>
        <v>63</v>
      </c>
      <c r="V5482" s="64">
        <f t="shared" si="1862"/>
        <v>16</v>
      </c>
      <c r="W5482" s="64"/>
      <c r="X5482" s="76"/>
    </row>
    <row r="5483" spans="1:24" s="77" customFormat="1" ht="31.5" x14ac:dyDescent="0.25">
      <c r="A5483" s="72" t="s">
        <v>312</v>
      </c>
      <c r="B5483" s="33" t="s">
        <v>333</v>
      </c>
      <c r="C5483" s="78" t="s">
        <v>139</v>
      </c>
      <c r="D5483" s="43" t="s">
        <v>119</v>
      </c>
      <c r="E5483" s="74"/>
      <c r="F5483" s="74"/>
      <c r="G5483" s="74"/>
      <c r="H5483" s="74"/>
      <c r="I5483" s="119"/>
      <c r="J5483" s="55"/>
      <c r="K5483" s="119"/>
      <c r="L5483" s="55"/>
      <c r="M5483" s="75"/>
      <c r="N5483" s="75"/>
      <c r="O5483" s="74"/>
      <c r="P5483" s="74"/>
      <c r="Q5483" s="59">
        <f t="shared" ref="Q5483:Q5514" si="1863">O5483-P5483</f>
        <v>0</v>
      </c>
      <c r="R5483" s="74"/>
      <c r="S5483" s="53">
        <f t="shared" ref="S5483:S5523" si="1864">ROUND(R5483/12*3,0)</f>
        <v>0</v>
      </c>
      <c r="T5483" s="53"/>
      <c r="U5483" s="53"/>
      <c r="V5483" s="53">
        <f t="shared" ref="V5483:V5514" si="1865">T5483-U5483</f>
        <v>0</v>
      </c>
      <c r="W5483" s="75"/>
      <c r="X5483" s="76"/>
    </row>
    <row r="5484" spans="1:24" s="77" customFormat="1" ht="47.25" x14ac:dyDescent="0.25">
      <c r="A5484" s="72" t="s">
        <v>312</v>
      </c>
      <c r="B5484" s="33" t="s">
        <v>333</v>
      </c>
      <c r="C5484" s="78" t="s">
        <v>140</v>
      </c>
      <c r="D5484" s="43" t="s">
        <v>120</v>
      </c>
      <c r="E5484" s="74"/>
      <c r="F5484" s="74"/>
      <c r="G5484" s="74"/>
      <c r="H5484" s="74"/>
      <c r="I5484" s="54"/>
      <c r="J5484" s="50"/>
      <c r="K5484" s="54"/>
      <c r="L5484" s="55"/>
      <c r="M5484" s="75"/>
      <c r="N5484" s="75"/>
      <c r="O5484" s="74"/>
      <c r="P5484" s="74"/>
      <c r="Q5484" s="57">
        <f t="shared" si="1863"/>
        <v>0</v>
      </c>
      <c r="R5484" s="74"/>
      <c r="S5484" s="53">
        <f t="shared" si="1864"/>
        <v>0</v>
      </c>
      <c r="T5484" s="58"/>
      <c r="U5484" s="58"/>
      <c r="V5484" s="53">
        <f t="shared" si="1865"/>
        <v>0</v>
      </c>
      <c r="W5484" s="75"/>
      <c r="X5484" s="76"/>
    </row>
    <row r="5485" spans="1:24" s="77" customFormat="1" ht="31.5" x14ac:dyDescent="0.25">
      <c r="A5485" s="72" t="s">
        <v>312</v>
      </c>
      <c r="B5485" s="33" t="s">
        <v>333</v>
      </c>
      <c r="C5485" s="78" t="s">
        <v>141</v>
      </c>
      <c r="D5485" s="43" t="s">
        <v>142</v>
      </c>
      <c r="E5485" s="74"/>
      <c r="F5485" s="74"/>
      <c r="G5485" s="74"/>
      <c r="H5485" s="74"/>
      <c r="I5485" s="54"/>
      <c r="J5485" s="50"/>
      <c r="K5485" s="54"/>
      <c r="L5485" s="55"/>
      <c r="M5485" s="75"/>
      <c r="N5485" s="75"/>
      <c r="O5485" s="74"/>
      <c r="P5485" s="74"/>
      <c r="Q5485" s="57">
        <f t="shared" si="1863"/>
        <v>0</v>
      </c>
      <c r="R5485" s="74"/>
      <c r="S5485" s="53">
        <f t="shared" si="1864"/>
        <v>0</v>
      </c>
      <c r="T5485" s="58"/>
      <c r="U5485" s="58"/>
      <c r="V5485" s="53">
        <f t="shared" si="1865"/>
        <v>0</v>
      </c>
      <c r="W5485" s="75"/>
      <c r="X5485" s="76"/>
    </row>
    <row r="5486" spans="1:24" s="77" customFormat="1" ht="31.5" x14ac:dyDescent="0.25">
      <c r="A5486" s="72" t="s">
        <v>312</v>
      </c>
      <c r="B5486" s="33" t="s">
        <v>333</v>
      </c>
      <c r="C5486" s="78" t="s">
        <v>143</v>
      </c>
      <c r="D5486" s="43" t="s">
        <v>144</v>
      </c>
      <c r="E5486" s="74"/>
      <c r="F5486" s="74"/>
      <c r="G5486" s="74"/>
      <c r="H5486" s="74"/>
      <c r="I5486" s="54"/>
      <c r="J5486" s="50"/>
      <c r="K5486" s="54"/>
      <c r="L5486" s="55"/>
      <c r="M5486" s="75"/>
      <c r="N5486" s="75"/>
      <c r="O5486" s="74"/>
      <c r="P5486" s="74"/>
      <c r="Q5486" s="57">
        <f t="shared" si="1863"/>
        <v>0</v>
      </c>
      <c r="R5486" s="74"/>
      <c r="S5486" s="53">
        <f t="shared" si="1864"/>
        <v>0</v>
      </c>
      <c r="T5486" s="58"/>
      <c r="U5486" s="58"/>
      <c r="V5486" s="53">
        <f t="shared" si="1865"/>
        <v>0</v>
      </c>
      <c r="W5486" s="75"/>
      <c r="X5486" s="76"/>
    </row>
    <row r="5487" spans="1:24" s="77" customFormat="1" ht="15.75" x14ac:dyDescent="0.25">
      <c r="A5487" s="72" t="s">
        <v>312</v>
      </c>
      <c r="B5487" s="33" t="s">
        <v>333</v>
      </c>
      <c r="C5487" s="78" t="s">
        <v>145</v>
      </c>
      <c r="D5487" s="43" t="s">
        <v>146</v>
      </c>
      <c r="E5487" s="74"/>
      <c r="F5487" s="74"/>
      <c r="G5487" s="74"/>
      <c r="H5487" s="74"/>
      <c r="I5487" s="54"/>
      <c r="J5487" s="50"/>
      <c r="K5487" s="54"/>
      <c r="L5487" s="55"/>
      <c r="M5487" s="75"/>
      <c r="N5487" s="75"/>
      <c r="O5487" s="74"/>
      <c r="P5487" s="74"/>
      <c r="Q5487" s="57">
        <f t="shared" si="1863"/>
        <v>0</v>
      </c>
      <c r="R5487" s="74"/>
      <c r="S5487" s="53">
        <f t="shared" si="1864"/>
        <v>0</v>
      </c>
      <c r="T5487" s="58"/>
      <c r="U5487" s="58"/>
      <c r="V5487" s="53">
        <f t="shared" si="1865"/>
        <v>0</v>
      </c>
      <c r="W5487" s="75"/>
      <c r="X5487" s="76"/>
    </row>
    <row r="5488" spans="1:24" s="77" customFormat="1" ht="15.75" x14ac:dyDescent="0.25">
      <c r="A5488" s="72" t="s">
        <v>312</v>
      </c>
      <c r="B5488" s="33" t="s">
        <v>333</v>
      </c>
      <c r="C5488" s="78" t="s">
        <v>147</v>
      </c>
      <c r="D5488" s="43" t="s">
        <v>148</v>
      </c>
      <c r="E5488" s="74"/>
      <c r="F5488" s="74"/>
      <c r="G5488" s="74"/>
      <c r="H5488" s="74"/>
      <c r="I5488" s="54"/>
      <c r="J5488" s="50"/>
      <c r="K5488" s="54"/>
      <c r="L5488" s="55"/>
      <c r="M5488" s="75"/>
      <c r="N5488" s="75"/>
      <c r="O5488" s="74"/>
      <c r="P5488" s="74"/>
      <c r="Q5488" s="57">
        <f t="shared" si="1863"/>
        <v>0</v>
      </c>
      <c r="R5488" s="74"/>
      <c r="S5488" s="53">
        <f t="shared" si="1864"/>
        <v>0</v>
      </c>
      <c r="T5488" s="58"/>
      <c r="U5488" s="58"/>
      <c r="V5488" s="53">
        <f t="shared" si="1865"/>
        <v>0</v>
      </c>
      <c r="W5488" s="75"/>
      <c r="X5488" s="76"/>
    </row>
    <row r="5489" spans="1:24" s="77" customFormat="1" ht="78.75" x14ac:dyDescent="0.25">
      <c r="A5489" s="72" t="s">
        <v>312</v>
      </c>
      <c r="B5489" s="33" t="s">
        <v>333</v>
      </c>
      <c r="C5489" s="78" t="s">
        <v>149</v>
      </c>
      <c r="D5489" s="43" t="s">
        <v>150</v>
      </c>
      <c r="E5489" s="74"/>
      <c r="F5489" s="74"/>
      <c r="G5489" s="74"/>
      <c r="H5489" s="74"/>
      <c r="I5489" s="54"/>
      <c r="J5489" s="50"/>
      <c r="K5489" s="54"/>
      <c r="L5489" s="55"/>
      <c r="M5489" s="75"/>
      <c r="N5489" s="75"/>
      <c r="O5489" s="74"/>
      <c r="P5489" s="74"/>
      <c r="Q5489" s="57">
        <f t="shared" si="1863"/>
        <v>0</v>
      </c>
      <c r="R5489" s="74"/>
      <c r="S5489" s="53">
        <f t="shared" si="1864"/>
        <v>0</v>
      </c>
      <c r="T5489" s="58"/>
      <c r="U5489" s="58"/>
      <c r="V5489" s="53">
        <f t="shared" si="1865"/>
        <v>0</v>
      </c>
      <c r="W5489" s="75"/>
      <c r="X5489" s="76"/>
    </row>
    <row r="5490" spans="1:24" s="77" customFormat="1" ht="31.5" x14ac:dyDescent="0.25">
      <c r="A5490" s="72" t="s">
        <v>312</v>
      </c>
      <c r="B5490" s="33" t="s">
        <v>333</v>
      </c>
      <c r="C5490" s="78" t="s">
        <v>130</v>
      </c>
      <c r="D5490" s="43" t="s">
        <v>151</v>
      </c>
      <c r="E5490" s="74"/>
      <c r="F5490" s="74"/>
      <c r="G5490" s="74"/>
      <c r="H5490" s="74"/>
      <c r="I5490" s="54"/>
      <c r="J5490" s="50"/>
      <c r="K5490" s="54"/>
      <c r="L5490" s="55"/>
      <c r="M5490" s="75"/>
      <c r="N5490" s="75"/>
      <c r="O5490" s="74"/>
      <c r="P5490" s="74"/>
      <c r="Q5490" s="57">
        <f t="shared" si="1863"/>
        <v>0</v>
      </c>
      <c r="R5490" s="74"/>
      <c r="S5490" s="53">
        <f t="shared" si="1864"/>
        <v>0</v>
      </c>
      <c r="T5490" s="58"/>
      <c r="U5490" s="58"/>
      <c r="V5490" s="53">
        <f t="shared" si="1865"/>
        <v>0</v>
      </c>
      <c r="W5490" s="75"/>
      <c r="X5490" s="76"/>
    </row>
    <row r="5491" spans="1:24" s="77" customFormat="1" ht="47.25" x14ac:dyDescent="0.25">
      <c r="A5491" s="72" t="s">
        <v>312</v>
      </c>
      <c r="B5491" s="33" t="s">
        <v>333</v>
      </c>
      <c r="C5491" s="78" t="s">
        <v>174</v>
      </c>
      <c r="D5491" s="43" t="s">
        <v>175</v>
      </c>
      <c r="E5491" s="74"/>
      <c r="F5491" s="74"/>
      <c r="G5491" s="74"/>
      <c r="H5491" s="74"/>
      <c r="I5491" s="54"/>
      <c r="J5491" s="50"/>
      <c r="K5491" s="54"/>
      <c r="L5491" s="55"/>
      <c r="M5491" s="75"/>
      <c r="N5491" s="75"/>
      <c r="O5491" s="74"/>
      <c r="P5491" s="74"/>
      <c r="Q5491" s="57">
        <f t="shared" si="1863"/>
        <v>0</v>
      </c>
      <c r="R5491" s="74"/>
      <c r="S5491" s="53">
        <f t="shared" si="1864"/>
        <v>0</v>
      </c>
      <c r="T5491" s="58"/>
      <c r="U5491" s="58"/>
      <c r="V5491" s="53">
        <f t="shared" si="1865"/>
        <v>0</v>
      </c>
      <c r="W5491" s="75"/>
      <c r="X5491" s="76"/>
    </row>
    <row r="5492" spans="1:24" s="77" customFormat="1" ht="31.5" x14ac:dyDescent="0.25">
      <c r="A5492" s="72" t="s">
        <v>312</v>
      </c>
      <c r="B5492" s="33" t="s">
        <v>333</v>
      </c>
      <c r="C5492" s="78" t="s">
        <v>129</v>
      </c>
      <c r="D5492" s="43" t="s">
        <v>152</v>
      </c>
      <c r="E5492" s="74"/>
      <c r="F5492" s="74"/>
      <c r="G5492" s="74"/>
      <c r="H5492" s="74"/>
      <c r="I5492" s="54"/>
      <c r="J5492" s="50"/>
      <c r="K5492" s="54"/>
      <c r="L5492" s="55"/>
      <c r="M5492" s="75"/>
      <c r="N5492" s="75"/>
      <c r="O5492" s="74"/>
      <c r="P5492" s="74"/>
      <c r="Q5492" s="57">
        <f t="shared" si="1863"/>
        <v>0</v>
      </c>
      <c r="R5492" s="74"/>
      <c r="S5492" s="53">
        <f t="shared" si="1864"/>
        <v>0</v>
      </c>
      <c r="T5492" s="58"/>
      <c r="U5492" s="58"/>
      <c r="V5492" s="53">
        <f t="shared" si="1865"/>
        <v>0</v>
      </c>
      <c r="W5492" s="75"/>
      <c r="X5492" s="76"/>
    </row>
    <row r="5493" spans="1:24" s="77" customFormat="1" ht="31.5" x14ac:dyDescent="0.25">
      <c r="A5493" s="72" t="s">
        <v>312</v>
      </c>
      <c r="B5493" s="33" t="s">
        <v>333</v>
      </c>
      <c r="C5493" s="78" t="s">
        <v>176</v>
      </c>
      <c r="D5493" s="43" t="s">
        <v>177</v>
      </c>
      <c r="E5493" s="74"/>
      <c r="F5493" s="74"/>
      <c r="G5493" s="74"/>
      <c r="H5493" s="74"/>
      <c r="I5493" s="54"/>
      <c r="J5493" s="50"/>
      <c r="K5493" s="54"/>
      <c r="L5493" s="55"/>
      <c r="M5493" s="75"/>
      <c r="N5493" s="75"/>
      <c r="O5493" s="74"/>
      <c r="P5493" s="74"/>
      <c r="Q5493" s="57">
        <f t="shared" si="1863"/>
        <v>0</v>
      </c>
      <c r="R5493" s="74"/>
      <c r="S5493" s="53">
        <f t="shared" si="1864"/>
        <v>0</v>
      </c>
      <c r="T5493" s="58"/>
      <c r="U5493" s="58"/>
      <c r="V5493" s="53">
        <f t="shared" si="1865"/>
        <v>0</v>
      </c>
      <c r="W5493" s="75"/>
      <c r="X5493" s="76"/>
    </row>
    <row r="5494" spans="1:24" s="77" customFormat="1" ht="15.75" x14ac:dyDescent="0.25">
      <c r="A5494" s="72" t="s">
        <v>312</v>
      </c>
      <c r="B5494" s="33" t="s">
        <v>333</v>
      </c>
      <c r="C5494" s="78" t="s">
        <v>131</v>
      </c>
      <c r="D5494" s="43" t="s">
        <v>153</v>
      </c>
      <c r="E5494" s="74"/>
      <c r="F5494" s="74"/>
      <c r="G5494" s="74"/>
      <c r="H5494" s="74"/>
      <c r="I5494" s="54"/>
      <c r="J5494" s="50"/>
      <c r="K5494" s="54"/>
      <c r="L5494" s="55"/>
      <c r="M5494" s="75"/>
      <c r="N5494" s="75"/>
      <c r="O5494" s="74"/>
      <c r="P5494" s="74"/>
      <c r="Q5494" s="57">
        <f t="shared" si="1863"/>
        <v>0</v>
      </c>
      <c r="R5494" s="74"/>
      <c r="S5494" s="53">
        <f t="shared" si="1864"/>
        <v>0</v>
      </c>
      <c r="T5494" s="58"/>
      <c r="U5494" s="58"/>
      <c r="V5494" s="53">
        <f t="shared" si="1865"/>
        <v>0</v>
      </c>
      <c r="W5494" s="75"/>
      <c r="X5494" s="76"/>
    </row>
    <row r="5495" spans="1:24" s="77" customFormat="1" ht="31.5" x14ac:dyDescent="0.25">
      <c r="A5495" s="72" t="s">
        <v>312</v>
      </c>
      <c r="B5495" s="33" t="s">
        <v>333</v>
      </c>
      <c r="C5495" s="78" t="s">
        <v>178</v>
      </c>
      <c r="D5495" s="43" t="s">
        <v>179</v>
      </c>
      <c r="E5495" s="74"/>
      <c r="F5495" s="74"/>
      <c r="G5495" s="74"/>
      <c r="H5495" s="74"/>
      <c r="I5495" s="54"/>
      <c r="J5495" s="50"/>
      <c r="K5495" s="54"/>
      <c r="L5495" s="55"/>
      <c r="M5495" s="75"/>
      <c r="N5495" s="75"/>
      <c r="O5495" s="74"/>
      <c r="P5495" s="74"/>
      <c r="Q5495" s="57">
        <f t="shared" si="1863"/>
        <v>0</v>
      </c>
      <c r="R5495" s="74"/>
      <c r="S5495" s="53">
        <f t="shared" si="1864"/>
        <v>0</v>
      </c>
      <c r="T5495" s="58"/>
      <c r="U5495" s="58"/>
      <c r="V5495" s="53">
        <f t="shared" si="1865"/>
        <v>0</v>
      </c>
      <c r="W5495" s="75"/>
      <c r="X5495" s="76"/>
    </row>
    <row r="5496" spans="1:24" s="77" customFormat="1" ht="31.5" x14ac:dyDescent="0.25">
      <c r="A5496" s="72" t="s">
        <v>312</v>
      </c>
      <c r="B5496" s="33" t="s">
        <v>333</v>
      </c>
      <c r="C5496" s="78" t="s">
        <v>132</v>
      </c>
      <c r="D5496" s="43" t="s">
        <v>154</v>
      </c>
      <c r="E5496" s="74"/>
      <c r="F5496" s="74"/>
      <c r="G5496" s="74"/>
      <c r="H5496" s="74"/>
      <c r="I5496" s="54"/>
      <c r="J5496" s="50"/>
      <c r="K5496" s="54"/>
      <c r="L5496" s="55"/>
      <c r="M5496" s="75"/>
      <c r="N5496" s="75"/>
      <c r="O5496" s="74"/>
      <c r="P5496" s="74"/>
      <c r="Q5496" s="57">
        <f t="shared" si="1863"/>
        <v>0</v>
      </c>
      <c r="R5496" s="74"/>
      <c r="S5496" s="53">
        <f t="shared" si="1864"/>
        <v>0</v>
      </c>
      <c r="T5496" s="58"/>
      <c r="U5496" s="58"/>
      <c r="V5496" s="53">
        <f t="shared" si="1865"/>
        <v>0</v>
      </c>
      <c r="W5496" s="75"/>
      <c r="X5496" s="76"/>
    </row>
    <row r="5497" spans="1:24" s="77" customFormat="1" ht="15.75" x14ac:dyDescent="0.25">
      <c r="A5497" s="72" t="s">
        <v>312</v>
      </c>
      <c r="B5497" s="33" t="s">
        <v>333</v>
      </c>
      <c r="C5497" s="78" t="s">
        <v>133</v>
      </c>
      <c r="D5497" s="43" t="s">
        <v>155</v>
      </c>
      <c r="E5497" s="74"/>
      <c r="F5497" s="74"/>
      <c r="G5497" s="74"/>
      <c r="H5497" s="74"/>
      <c r="I5497" s="54"/>
      <c r="J5497" s="50"/>
      <c r="K5497" s="54"/>
      <c r="L5497" s="55"/>
      <c r="M5497" s="75"/>
      <c r="N5497" s="75"/>
      <c r="O5497" s="74"/>
      <c r="P5497" s="74"/>
      <c r="Q5497" s="57">
        <f t="shared" si="1863"/>
        <v>0</v>
      </c>
      <c r="R5497" s="74"/>
      <c r="S5497" s="53">
        <f t="shared" si="1864"/>
        <v>0</v>
      </c>
      <c r="T5497" s="58"/>
      <c r="U5497" s="58"/>
      <c r="V5497" s="53">
        <f t="shared" si="1865"/>
        <v>0</v>
      </c>
      <c r="W5497" s="75"/>
      <c r="X5497" s="76"/>
    </row>
    <row r="5498" spans="1:24" s="77" customFormat="1" ht="15.75" x14ac:dyDescent="0.25">
      <c r="A5498" s="72" t="s">
        <v>312</v>
      </c>
      <c r="B5498" s="33" t="s">
        <v>333</v>
      </c>
      <c r="C5498" s="78" t="s">
        <v>135</v>
      </c>
      <c r="D5498" s="43" t="s">
        <v>156</v>
      </c>
      <c r="E5498" s="74"/>
      <c r="F5498" s="74"/>
      <c r="G5498" s="74"/>
      <c r="H5498" s="74"/>
      <c r="I5498" s="54"/>
      <c r="J5498" s="50"/>
      <c r="K5498" s="54"/>
      <c r="L5498" s="55"/>
      <c r="M5498" s="75"/>
      <c r="N5498" s="75"/>
      <c r="O5498" s="74"/>
      <c r="P5498" s="74"/>
      <c r="Q5498" s="57">
        <f t="shared" si="1863"/>
        <v>0</v>
      </c>
      <c r="R5498" s="74"/>
      <c r="S5498" s="53">
        <f t="shared" si="1864"/>
        <v>0</v>
      </c>
      <c r="T5498" s="58"/>
      <c r="U5498" s="58"/>
      <c r="V5498" s="53">
        <f t="shared" si="1865"/>
        <v>0</v>
      </c>
      <c r="W5498" s="75"/>
      <c r="X5498" s="76"/>
    </row>
    <row r="5499" spans="1:24" s="77" customFormat="1" ht="31.5" x14ac:dyDescent="0.25">
      <c r="A5499" s="72" t="s">
        <v>312</v>
      </c>
      <c r="B5499" s="33" t="s">
        <v>333</v>
      </c>
      <c r="C5499" s="78" t="s">
        <v>136</v>
      </c>
      <c r="D5499" s="43" t="s">
        <v>157</v>
      </c>
      <c r="E5499" s="74"/>
      <c r="F5499" s="74"/>
      <c r="G5499" s="74"/>
      <c r="H5499" s="74"/>
      <c r="I5499" s="54"/>
      <c r="J5499" s="50"/>
      <c r="K5499" s="54"/>
      <c r="L5499" s="55"/>
      <c r="M5499" s="75"/>
      <c r="N5499" s="75"/>
      <c r="O5499" s="74"/>
      <c r="P5499" s="74"/>
      <c r="Q5499" s="57">
        <f t="shared" si="1863"/>
        <v>0</v>
      </c>
      <c r="R5499" s="74"/>
      <c r="S5499" s="53">
        <f t="shared" si="1864"/>
        <v>0</v>
      </c>
      <c r="T5499" s="58"/>
      <c r="U5499" s="58"/>
      <c r="V5499" s="53">
        <f t="shared" si="1865"/>
        <v>0</v>
      </c>
      <c r="W5499" s="75"/>
      <c r="X5499" s="76"/>
    </row>
    <row r="5500" spans="1:24" s="77" customFormat="1" ht="47.25" x14ac:dyDescent="0.25">
      <c r="A5500" s="72" t="s">
        <v>312</v>
      </c>
      <c r="B5500" s="33" t="s">
        <v>333</v>
      </c>
      <c r="C5500" s="78" t="s">
        <v>134</v>
      </c>
      <c r="D5500" s="43" t="s">
        <v>158</v>
      </c>
      <c r="E5500" s="74"/>
      <c r="F5500" s="74"/>
      <c r="G5500" s="74"/>
      <c r="H5500" s="74"/>
      <c r="I5500" s="54"/>
      <c r="J5500" s="50"/>
      <c r="K5500" s="54"/>
      <c r="L5500" s="55"/>
      <c r="M5500" s="75"/>
      <c r="N5500" s="75"/>
      <c r="O5500" s="74"/>
      <c r="P5500" s="74"/>
      <c r="Q5500" s="57">
        <f t="shared" si="1863"/>
        <v>0</v>
      </c>
      <c r="R5500" s="74"/>
      <c r="S5500" s="53">
        <f t="shared" si="1864"/>
        <v>0</v>
      </c>
      <c r="T5500" s="58"/>
      <c r="U5500" s="58"/>
      <c r="V5500" s="53">
        <f t="shared" si="1865"/>
        <v>0</v>
      </c>
      <c r="W5500" s="75"/>
      <c r="X5500" s="76"/>
    </row>
    <row r="5501" spans="1:24" s="77" customFormat="1" ht="15.75" x14ac:dyDescent="0.25">
      <c r="A5501" s="72" t="s">
        <v>312</v>
      </c>
      <c r="B5501" s="33" t="s">
        <v>333</v>
      </c>
      <c r="C5501" s="78" t="s">
        <v>138</v>
      </c>
      <c r="D5501" s="43" t="s">
        <v>159</v>
      </c>
      <c r="E5501" s="74"/>
      <c r="F5501" s="74"/>
      <c r="G5501" s="74"/>
      <c r="H5501" s="74"/>
      <c r="I5501" s="54"/>
      <c r="J5501" s="50"/>
      <c r="K5501" s="54"/>
      <c r="L5501" s="55"/>
      <c r="M5501" s="75"/>
      <c r="N5501" s="75"/>
      <c r="O5501" s="74"/>
      <c r="P5501" s="74"/>
      <c r="Q5501" s="57">
        <f t="shared" si="1863"/>
        <v>0</v>
      </c>
      <c r="R5501" s="74"/>
      <c r="S5501" s="53">
        <f t="shared" si="1864"/>
        <v>0</v>
      </c>
      <c r="T5501" s="58"/>
      <c r="U5501" s="58"/>
      <c r="V5501" s="53">
        <f t="shared" si="1865"/>
        <v>0</v>
      </c>
      <c r="W5501" s="75"/>
      <c r="X5501" s="76"/>
    </row>
    <row r="5502" spans="1:24" s="77" customFormat="1" ht="15.75" x14ac:dyDescent="0.25">
      <c r="A5502" s="72" t="s">
        <v>312</v>
      </c>
      <c r="B5502" s="33" t="s">
        <v>333</v>
      </c>
      <c r="C5502" s="78" t="s">
        <v>180</v>
      </c>
      <c r="D5502" s="43" t="s">
        <v>181</v>
      </c>
      <c r="E5502" s="74"/>
      <c r="F5502" s="74"/>
      <c r="G5502" s="74"/>
      <c r="H5502" s="74"/>
      <c r="I5502" s="54"/>
      <c r="J5502" s="50"/>
      <c r="K5502" s="54"/>
      <c r="L5502" s="55"/>
      <c r="M5502" s="75"/>
      <c r="N5502" s="75"/>
      <c r="O5502" s="74"/>
      <c r="P5502" s="74"/>
      <c r="Q5502" s="57">
        <f t="shared" si="1863"/>
        <v>0</v>
      </c>
      <c r="R5502" s="74"/>
      <c r="S5502" s="53">
        <f t="shared" si="1864"/>
        <v>0</v>
      </c>
      <c r="T5502" s="58"/>
      <c r="U5502" s="58"/>
      <c r="V5502" s="53">
        <f t="shared" si="1865"/>
        <v>0</v>
      </c>
      <c r="W5502" s="75"/>
      <c r="X5502" s="76"/>
    </row>
    <row r="5503" spans="1:24" s="77" customFormat="1" ht="31.5" x14ac:dyDescent="0.25">
      <c r="A5503" s="72" t="s">
        <v>312</v>
      </c>
      <c r="B5503" s="33" t="s">
        <v>333</v>
      </c>
      <c r="C5503" s="78" t="s">
        <v>137</v>
      </c>
      <c r="D5503" s="43" t="s">
        <v>160</v>
      </c>
      <c r="E5503" s="74"/>
      <c r="F5503" s="74"/>
      <c r="G5503" s="74"/>
      <c r="H5503" s="74"/>
      <c r="I5503" s="54"/>
      <c r="J5503" s="50"/>
      <c r="K5503" s="54"/>
      <c r="L5503" s="55"/>
      <c r="M5503" s="75"/>
      <c r="N5503" s="75"/>
      <c r="O5503" s="74"/>
      <c r="P5503" s="74"/>
      <c r="Q5503" s="57">
        <f t="shared" si="1863"/>
        <v>0</v>
      </c>
      <c r="R5503" s="74"/>
      <c r="S5503" s="53">
        <f t="shared" si="1864"/>
        <v>0</v>
      </c>
      <c r="T5503" s="58"/>
      <c r="U5503" s="58"/>
      <c r="V5503" s="53">
        <f t="shared" si="1865"/>
        <v>0</v>
      </c>
      <c r="W5503" s="75"/>
      <c r="X5503" s="76"/>
    </row>
    <row r="5504" spans="1:24" s="77" customFormat="1" ht="15.75" x14ac:dyDescent="0.25">
      <c r="A5504" s="72" t="s">
        <v>312</v>
      </c>
      <c r="B5504" s="33" t="s">
        <v>333</v>
      </c>
      <c r="C5504" s="78" t="s">
        <v>127</v>
      </c>
      <c r="D5504" s="43" t="s">
        <v>161</v>
      </c>
      <c r="E5504" s="74"/>
      <c r="F5504" s="74"/>
      <c r="G5504" s="74"/>
      <c r="H5504" s="74"/>
      <c r="I5504" s="54"/>
      <c r="J5504" s="50"/>
      <c r="K5504" s="54"/>
      <c r="L5504" s="55"/>
      <c r="M5504" s="75"/>
      <c r="N5504" s="75"/>
      <c r="O5504" s="74"/>
      <c r="P5504" s="74"/>
      <c r="Q5504" s="57">
        <f t="shared" si="1863"/>
        <v>0</v>
      </c>
      <c r="R5504" s="74"/>
      <c r="S5504" s="53">
        <f t="shared" si="1864"/>
        <v>0</v>
      </c>
      <c r="T5504" s="58"/>
      <c r="U5504" s="58"/>
      <c r="V5504" s="53">
        <f t="shared" si="1865"/>
        <v>0</v>
      </c>
      <c r="W5504" s="75"/>
      <c r="X5504" s="76"/>
    </row>
    <row r="5505" spans="1:24" s="77" customFormat="1" ht="31.5" x14ac:dyDescent="0.25">
      <c r="A5505" s="72" t="s">
        <v>312</v>
      </c>
      <c r="B5505" s="33" t="s">
        <v>333</v>
      </c>
      <c r="C5505" s="78" t="s">
        <v>126</v>
      </c>
      <c r="D5505" s="43" t="s">
        <v>162</v>
      </c>
      <c r="E5505" s="74"/>
      <c r="F5505" s="74"/>
      <c r="G5505" s="74"/>
      <c r="H5505" s="74"/>
      <c r="I5505" s="54"/>
      <c r="J5505" s="50"/>
      <c r="K5505" s="54"/>
      <c r="L5505" s="55"/>
      <c r="M5505" s="75"/>
      <c r="N5505" s="75"/>
      <c r="O5505" s="74"/>
      <c r="P5505" s="74"/>
      <c r="Q5505" s="57">
        <f t="shared" si="1863"/>
        <v>0</v>
      </c>
      <c r="R5505" s="74"/>
      <c r="S5505" s="53">
        <f t="shared" si="1864"/>
        <v>0</v>
      </c>
      <c r="T5505" s="58"/>
      <c r="U5505" s="58"/>
      <c r="V5505" s="53">
        <f t="shared" si="1865"/>
        <v>0</v>
      </c>
      <c r="W5505" s="75"/>
      <c r="X5505" s="76"/>
    </row>
    <row r="5506" spans="1:24" s="77" customFormat="1" ht="15.75" x14ac:dyDescent="0.25">
      <c r="A5506" s="72" t="s">
        <v>312</v>
      </c>
      <c r="B5506" s="33" t="s">
        <v>333</v>
      </c>
      <c r="C5506" s="78" t="s">
        <v>122</v>
      </c>
      <c r="D5506" s="43" t="s">
        <v>163</v>
      </c>
      <c r="E5506" s="74"/>
      <c r="F5506" s="74"/>
      <c r="G5506" s="74"/>
      <c r="H5506" s="74"/>
      <c r="I5506" s="54"/>
      <c r="J5506" s="50"/>
      <c r="K5506" s="54"/>
      <c r="L5506" s="55"/>
      <c r="M5506" s="75"/>
      <c r="N5506" s="75"/>
      <c r="O5506" s="74"/>
      <c r="P5506" s="74"/>
      <c r="Q5506" s="57">
        <f t="shared" si="1863"/>
        <v>0</v>
      </c>
      <c r="R5506" s="74"/>
      <c r="S5506" s="53">
        <f t="shared" si="1864"/>
        <v>0</v>
      </c>
      <c r="T5506" s="58"/>
      <c r="U5506" s="58"/>
      <c r="V5506" s="53">
        <f t="shared" si="1865"/>
        <v>0</v>
      </c>
      <c r="W5506" s="75"/>
      <c r="X5506" s="76"/>
    </row>
    <row r="5507" spans="1:24" s="77" customFormat="1" ht="15.75" x14ac:dyDescent="0.25">
      <c r="A5507" s="72" t="s">
        <v>312</v>
      </c>
      <c r="B5507" s="33" t="s">
        <v>333</v>
      </c>
      <c r="C5507" s="78" t="s">
        <v>123</v>
      </c>
      <c r="D5507" s="43" t="s">
        <v>164</v>
      </c>
      <c r="E5507" s="74"/>
      <c r="F5507" s="74"/>
      <c r="G5507" s="74"/>
      <c r="H5507" s="74"/>
      <c r="I5507" s="54"/>
      <c r="J5507" s="50"/>
      <c r="K5507" s="54"/>
      <c r="L5507" s="55"/>
      <c r="M5507" s="75"/>
      <c r="N5507" s="75"/>
      <c r="O5507" s="74"/>
      <c r="P5507" s="74"/>
      <c r="Q5507" s="57">
        <f t="shared" si="1863"/>
        <v>0</v>
      </c>
      <c r="R5507" s="74"/>
      <c r="S5507" s="53">
        <f t="shared" si="1864"/>
        <v>0</v>
      </c>
      <c r="T5507" s="58"/>
      <c r="U5507" s="58"/>
      <c r="V5507" s="53">
        <f t="shared" si="1865"/>
        <v>0</v>
      </c>
      <c r="W5507" s="75"/>
      <c r="X5507" s="76"/>
    </row>
    <row r="5508" spans="1:24" s="77" customFormat="1" ht="15.75" x14ac:dyDescent="0.25">
      <c r="A5508" s="72" t="s">
        <v>312</v>
      </c>
      <c r="B5508" s="33" t="s">
        <v>333</v>
      </c>
      <c r="C5508" s="78" t="s">
        <v>182</v>
      </c>
      <c r="D5508" s="43" t="s">
        <v>183</v>
      </c>
      <c r="E5508" s="74"/>
      <c r="F5508" s="74"/>
      <c r="G5508" s="74"/>
      <c r="H5508" s="74"/>
      <c r="I5508" s="54"/>
      <c r="J5508" s="50"/>
      <c r="K5508" s="54"/>
      <c r="L5508" s="55"/>
      <c r="M5508" s="75"/>
      <c r="N5508" s="75"/>
      <c r="O5508" s="74"/>
      <c r="P5508" s="74"/>
      <c r="Q5508" s="57">
        <f t="shared" si="1863"/>
        <v>0</v>
      </c>
      <c r="R5508" s="74"/>
      <c r="S5508" s="53">
        <f t="shared" si="1864"/>
        <v>0</v>
      </c>
      <c r="T5508" s="58"/>
      <c r="U5508" s="58"/>
      <c r="V5508" s="53">
        <f t="shared" si="1865"/>
        <v>0</v>
      </c>
      <c r="W5508" s="75"/>
      <c r="X5508" s="76"/>
    </row>
    <row r="5509" spans="1:24" s="77" customFormat="1" ht="15.75" x14ac:dyDescent="0.25">
      <c r="A5509" s="72" t="s">
        <v>312</v>
      </c>
      <c r="B5509" s="33" t="s">
        <v>333</v>
      </c>
      <c r="C5509" s="78" t="s">
        <v>184</v>
      </c>
      <c r="D5509" s="43" t="s">
        <v>185</v>
      </c>
      <c r="E5509" s="74"/>
      <c r="F5509" s="74"/>
      <c r="G5509" s="74"/>
      <c r="H5509" s="74"/>
      <c r="I5509" s="54"/>
      <c r="J5509" s="50"/>
      <c r="K5509" s="54"/>
      <c r="L5509" s="55"/>
      <c r="M5509" s="75"/>
      <c r="N5509" s="75"/>
      <c r="O5509" s="74"/>
      <c r="P5509" s="74"/>
      <c r="Q5509" s="57">
        <f t="shared" si="1863"/>
        <v>0</v>
      </c>
      <c r="R5509" s="74"/>
      <c r="S5509" s="53">
        <f t="shared" si="1864"/>
        <v>0</v>
      </c>
      <c r="T5509" s="58"/>
      <c r="U5509" s="58"/>
      <c r="V5509" s="53">
        <f t="shared" si="1865"/>
        <v>0</v>
      </c>
      <c r="W5509" s="75"/>
      <c r="X5509" s="76"/>
    </row>
    <row r="5510" spans="1:24" s="77" customFormat="1" ht="15.75" x14ac:dyDescent="0.25">
      <c r="A5510" s="72" t="s">
        <v>312</v>
      </c>
      <c r="B5510" s="33" t="s">
        <v>333</v>
      </c>
      <c r="C5510" s="78" t="s">
        <v>186</v>
      </c>
      <c r="D5510" s="43" t="s">
        <v>187</v>
      </c>
      <c r="E5510" s="74"/>
      <c r="F5510" s="74"/>
      <c r="G5510" s="74"/>
      <c r="H5510" s="74"/>
      <c r="I5510" s="54"/>
      <c r="J5510" s="50"/>
      <c r="K5510" s="54"/>
      <c r="L5510" s="55"/>
      <c r="M5510" s="75"/>
      <c r="N5510" s="75"/>
      <c r="O5510" s="74"/>
      <c r="P5510" s="74"/>
      <c r="Q5510" s="57">
        <f t="shared" si="1863"/>
        <v>0</v>
      </c>
      <c r="R5510" s="74"/>
      <c r="S5510" s="53">
        <f t="shared" si="1864"/>
        <v>0</v>
      </c>
      <c r="T5510" s="58"/>
      <c r="U5510" s="58"/>
      <c r="V5510" s="53">
        <f t="shared" si="1865"/>
        <v>0</v>
      </c>
      <c r="W5510" s="75"/>
      <c r="X5510" s="76"/>
    </row>
    <row r="5511" spans="1:24" s="77" customFormat="1" ht="31.5" x14ac:dyDescent="0.25">
      <c r="A5511" s="72" t="s">
        <v>312</v>
      </c>
      <c r="B5511" s="33" t="s">
        <v>333</v>
      </c>
      <c r="C5511" s="78" t="s">
        <v>188</v>
      </c>
      <c r="D5511" s="43" t="s">
        <v>189</v>
      </c>
      <c r="E5511" s="74"/>
      <c r="F5511" s="74"/>
      <c r="G5511" s="74"/>
      <c r="H5511" s="74"/>
      <c r="I5511" s="54"/>
      <c r="J5511" s="50"/>
      <c r="K5511" s="54"/>
      <c r="L5511" s="55"/>
      <c r="M5511" s="75"/>
      <c r="N5511" s="75"/>
      <c r="O5511" s="74"/>
      <c r="P5511" s="74"/>
      <c r="Q5511" s="57">
        <f t="shared" si="1863"/>
        <v>0</v>
      </c>
      <c r="R5511" s="74"/>
      <c r="S5511" s="53">
        <f t="shared" si="1864"/>
        <v>0</v>
      </c>
      <c r="T5511" s="58"/>
      <c r="U5511" s="58"/>
      <c r="V5511" s="53">
        <f t="shared" si="1865"/>
        <v>0</v>
      </c>
      <c r="W5511" s="75"/>
      <c r="X5511" s="76"/>
    </row>
    <row r="5512" spans="1:24" s="77" customFormat="1" ht="15.75" x14ac:dyDescent="0.25">
      <c r="A5512" s="72" t="s">
        <v>312</v>
      </c>
      <c r="B5512" s="33" t="s">
        <v>333</v>
      </c>
      <c r="C5512" s="78" t="s">
        <v>124</v>
      </c>
      <c r="D5512" s="43" t="s">
        <v>165</v>
      </c>
      <c r="E5512" s="74"/>
      <c r="F5512" s="74"/>
      <c r="G5512" s="74"/>
      <c r="H5512" s="74"/>
      <c r="I5512" s="54"/>
      <c r="J5512" s="50"/>
      <c r="K5512" s="54"/>
      <c r="L5512" s="55"/>
      <c r="M5512" s="75"/>
      <c r="N5512" s="75"/>
      <c r="O5512" s="74"/>
      <c r="P5512" s="74"/>
      <c r="Q5512" s="57">
        <f t="shared" si="1863"/>
        <v>0</v>
      </c>
      <c r="R5512" s="74"/>
      <c r="S5512" s="53">
        <f t="shared" si="1864"/>
        <v>0</v>
      </c>
      <c r="T5512" s="58"/>
      <c r="U5512" s="58"/>
      <c r="V5512" s="53">
        <f t="shared" si="1865"/>
        <v>0</v>
      </c>
      <c r="W5512" s="75"/>
      <c r="X5512" s="76"/>
    </row>
    <row r="5513" spans="1:24" s="77" customFormat="1" ht="15.75" x14ac:dyDescent="0.25">
      <c r="A5513" s="72" t="s">
        <v>312</v>
      </c>
      <c r="B5513" s="33" t="s">
        <v>333</v>
      </c>
      <c r="C5513" s="78" t="s">
        <v>125</v>
      </c>
      <c r="D5513" s="43" t="s">
        <v>166</v>
      </c>
      <c r="E5513" s="74"/>
      <c r="F5513" s="74"/>
      <c r="G5513" s="74"/>
      <c r="H5513" s="74"/>
      <c r="I5513" s="54"/>
      <c r="J5513" s="50"/>
      <c r="K5513" s="54"/>
      <c r="L5513" s="55"/>
      <c r="M5513" s="75"/>
      <c r="N5513" s="75"/>
      <c r="O5513" s="74"/>
      <c r="P5513" s="74"/>
      <c r="Q5513" s="57">
        <f t="shared" si="1863"/>
        <v>0</v>
      </c>
      <c r="R5513" s="74"/>
      <c r="S5513" s="53">
        <f t="shared" si="1864"/>
        <v>0</v>
      </c>
      <c r="T5513" s="58"/>
      <c r="U5513" s="58"/>
      <c r="V5513" s="53">
        <f t="shared" si="1865"/>
        <v>0</v>
      </c>
      <c r="W5513" s="75"/>
      <c r="X5513" s="76"/>
    </row>
    <row r="5514" spans="1:24" s="77" customFormat="1" ht="47.25" x14ac:dyDescent="0.25">
      <c r="A5514" s="72" t="s">
        <v>312</v>
      </c>
      <c r="B5514" s="33" t="s">
        <v>333</v>
      </c>
      <c r="C5514" s="78" t="s">
        <v>34</v>
      </c>
      <c r="D5514" s="43" t="s">
        <v>167</v>
      </c>
      <c r="E5514" s="74"/>
      <c r="F5514" s="74"/>
      <c r="G5514" s="74"/>
      <c r="H5514" s="74"/>
      <c r="I5514" s="54"/>
      <c r="J5514" s="50"/>
      <c r="K5514" s="54"/>
      <c r="L5514" s="55"/>
      <c r="M5514" s="75"/>
      <c r="N5514" s="75"/>
      <c r="O5514" s="74"/>
      <c r="P5514" s="74"/>
      <c r="Q5514" s="57">
        <f t="shared" si="1863"/>
        <v>0</v>
      </c>
      <c r="R5514" s="74"/>
      <c r="S5514" s="53">
        <f t="shared" si="1864"/>
        <v>0</v>
      </c>
      <c r="T5514" s="58"/>
      <c r="U5514" s="58"/>
      <c r="V5514" s="53">
        <f t="shared" si="1865"/>
        <v>0</v>
      </c>
      <c r="W5514" s="75"/>
      <c r="X5514" s="76"/>
    </row>
    <row r="5515" spans="1:24" s="77" customFormat="1" ht="15.75" x14ac:dyDescent="0.25">
      <c r="A5515" s="72" t="s">
        <v>312</v>
      </c>
      <c r="B5515" s="33" t="s">
        <v>333</v>
      </c>
      <c r="C5515" s="78" t="s">
        <v>35</v>
      </c>
      <c r="D5515" s="43" t="s">
        <v>168</v>
      </c>
      <c r="E5515" s="74"/>
      <c r="F5515" s="74"/>
      <c r="G5515" s="74"/>
      <c r="H5515" s="74"/>
      <c r="I5515" s="54"/>
      <c r="J5515" s="50"/>
      <c r="K5515" s="54"/>
      <c r="L5515" s="55"/>
      <c r="M5515" s="75"/>
      <c r="N5515" s="75"/>
      <c r="O5515" s="74"/>
      <c r="P5515" s="74"/>
      <c r="Q5515" s="57">
        <f t="shared" ref="Q5515:Q5535" si="1866">O5515-P5515</f>
        <v>0</v>
      </c>
      <c r="R5515" s="74"/>
      <c r="S5515" s="53">
        <f t="shared" si="1864"/>
        <v>0</v>
      </c>
      <c r="T5515" s="58"/>
      <c r="U5515" s="58"/>
      <c r="V5515" s="53">
        <f t="shared" ref="V5515:V5535" si="1867">T5515-U5515</f>
        <v>0</v>
      </c>
      <c r="W5515" s="75"/>
      <c r="X5515" s="76"/>
    </row>
    <row r="5516" spans="1:24" s="77" customFormat="1" ht="31.5" x14ac:dyDescent="0.25">
      <c r="A5516" s="72" t="s">
        <v>312</v>
      </c>
      <c r="B5516" s="33" t="s">
        <v>333</v>
      </c>
      <c r="C5516" s="78" t="s">
        <v>36</v>
      </c>
      <c r="D5516" s="43" t="s">
        <v>190</v>
      </c>
      <c r="E5516" s="74"/>
      <c r="F5516" s="74"/>
      <c r="G5516" s="74"/>
      <c r="H5516" s="74"/>
      <c r="I5516" s="54"/>
      <c r="J5516" s="50"/>
      <c r="K5516" s="54"/>
      <c r="L5516" s="55"/>
      <c r="M5516" s="75"/>
      <c r="N5516" s="75"/>
      <c r="O5516" s="74"/>
      <c r="P5516" s="74"/>
      <c r="Q5516" s="57">
        <f t="shared" si="1866"/>
        <v>0</v>
      </c>
      <c r="R5516" s="74"/>
      <c r="S5516" s="53">
        <f t="shared" si="1864"/>
        <v>0</v>
      </c>
      <c r="T5516" s="58"/>
      <c r="U5516" s="58"/>
      <c r="V5516" s="53">
        <f t="shared" si="1867"/>
        <v>0</v>
      </c>
      <c r="W5516" s="75"/>
      <c r="X5516" s="76"/>
    </row>
    <row r="5517" spans="1:24" s="77" customFormat="1" ht="31.5" x14ac:dyDescent="0.25">
      <c r="A5517" s="72" t="s">
        <v>312</v>
      </c>
      <c r="B5517" s="33" t="s">
        <v>333</v>
      </c>
      <c r="C5517" s="78" t="s">
        <v>37</v>
      </c>
      <c r="D5517" s="43" t="s">
        <v>191</v>
      </c>
      <c r="E5517" s="74"/>
      <c r="F5517" s="74"/>
      <c r="G5517" s="74"/>
      <c r="H5517" s="74"/>
      <c r="I5517" s="54"/>
      <c r="J5517" s="50"/>
      <c r="K5517" s="54"/>
      <c r="L5517" s="55"/>
      <c r="M5517" s="75"/>
      <c r="N5517" s="75"/>
      <c r="O5517" s="74"/>
      <c r="P5517" s="74"/>
      <c r="Q5517" s="57">
        <f t="shared" si="1866"/>
        <v>0</v>
      </c>
      <c r="R5517" s="74"/>
      <c r="S5517" s="53">
        <f t="shared" si="1864"/>
        <v>0</v>
      </c>
      <c r="T5517" s="58"/>
      <c r="U5517" s="58"/>
      <c r="V5517" s="53">
        <f t="shared" si="1867"/>
        <v>0</v>
      </c>
      <c r="W5517" s="75"/>
      <c r="X5517" s="76"/>
    </row>
    <row r="5518" spans="1:24" s="77" customFormat="1" ht="31.5" x14ac:dyDescent="0.25">
      <c r="A5518" s="72" t="s">
        <v>312</v>
      </c>
      <c r="B5518" s="33" t="s">
        <v>333</v>
      </c>
      <c r="C5518" s="78" t="s">
        <v>38</v>
      </c>
      <c r="D5518" s="43" t="s">
        <v>169</v>
      </c>
      <c r="E5518" s="74"/>
      <c r="F5518" s="74"/>
      <c r="G5518" s="74"/>
      <c r="H5518" s="74"/>
      <c r="I5518" s="54"/>
      <c r="J5518" s="50"/>
      <c r="K5518" s="54"/>
      <c r="L5518" s="55"/>
      <c r="M5518" s="75"/>
      <c r="N5518" s="75"/>
      <c r="O5518" s="74"/>
      <c r="P5518" s="74"/>
      <c r="Q5518" s="57">
        <f t="shared" si="1866"/>
        <v>0</v>
      </c>
      <c r="R5518" s="74"/>
      <c r="S5518" s="53">
        <f t="shared" si="1864"/>
        <v>0</v>
      </c>
      <c r="T5518" s="58"/>
      <c r="U5518" s="58"/>
      <c r="V5518" s="53">
        <f t="shared" si="1867"/>
        <v>0</v>
      </c>
      <c r="W5518" s="75"/>
      <c r="X5518" s="76"/>
    </row>
    <row r="5519" spans="1:24" s="77" customFormat="1" ht="15.75" x14ac:dyDescent="0.25">
      <c r="A5519" s="72" t="s">
        <v>312</v>
      </c>
      <c r="B5519" s="33" t="s">
        <v>333</v>
      </c>
      <c r="C5519" s="78" t="s">
        <v>39</v>
      </c>
      <c r="D5519" s="43" t="s">
        <v>170</v>
      </c>
      <c r="E5519" s="74"/>
      <c r="F5519" s="74"/>
      <c r="G5519" s="74"/>
      <c r="H5519" s="74"/>
      <c r="I5519" s="54"/>
      <c r="J5519" s="50"/>
      <c r="K5519" s="54"/>
      <c r="L5519" s="55"/>
      <c r="M5519" s="75"/>
      <c r="N5519" s="75"/>
      <c r="O5519" s="74"/>
      <c r="P5519" s="74"/>
      <c r="Q5519" s="57">
        <f t="shared" si="1866"/>
        <v>0</v>
      </c>
      <c r="R5519" s="74"/>
      <c r="S5519" s="53">
        <f t="shared" si="1864"/>
        <v>0</v>
      </c>
      <c r="T5519" s="58"/>
      <c r="U5519" s="58"/>
      <c r="V5519" s="53">
        <f t="shared" si="1867"/>
        <v>0</v>
      </c>
      <c r="W5519" s="75"/>
      <c r="X5519" s="76"/>
    </row>
    <row r="5520" spans="1:24" s="77" customFormat="1" ht="47.25" x14ac:dyDescent="0.25">
      <c r="A5520" s="72" t="s">
        <v>312</v>
      </c>
      <c r="B5520" s="33" t="s">
        <v>333</v>
      </c>
      <c r="C5520" s="78" t="s">
        <v>40</v>
      </c>
      <c r="D5520" s="43" t="s">
        <v>172</v>
      </c>
      <c r="E5520" s="74"/>
      <c r="F5520" s="74"/>
      <c r="G5520" s="74"/>
      <c r="H5520" s="74"/>
      <c r="I5520" s="54"/>
      <c r="J5520" s="50"/>
      <c r="K5520" s="54"/>
      <c r="L5520" s="55"/>
      <c r="M5520" s="75"/>
      <c r="N5520" s="75"/>
      <c r="O5520" s="74"/>
      <c r="P5520" s="74"/>
      <c r="Q5520" s="57">
        <f t="shared" si="1866"/>
        <v>0</v>
      </c>
      <c r="R5520" s="74"/>
      <c r="S5520" s="53">
        <f t="shared" si="1864"/>
        <v>0</v>
      </c>
      <c r="T5520" s="58"/>
      <c r="U5520" s="58"/>
      <c r="V5520" s="53">
        <f t="shared" si="1867"/>
        <v>0</v>
      </c>
      <c r="W5520" s="75"/>
      <c r="X5520" s="76"/>
    </row>
    <row r="5521" spans="1:26" s="77" customFormat="1" ht="15.75" x14ac:dyDescent="0.25">
      <c r="A5521" s="72" t="s">
        <v>312</v>
      </c>
      <c r="B5521" s="33" t="s">
        <v>333</v>
      </c>
      <c r="C5521" s="78" t="s">
        <v>41</v>
      </c>
      <c r="D5521" s="43" t="s">
        <v>171</v>
      </c>
      <c r="E5521" s="74"/>
      <c r="F5521" s="74"/>
      <c r="G5521" s="74"/>
      <c r="H5521" s="74"/>
      <c r="I5521" s="54"/>
      <c r="J5521" s="50"/>
      <c r="K5521" s="54"/>
      <c r="L5521" s="55"/>
      <c r="M5521" s="75"/>
      <c r="N5521" s="75"/>
      <c r="O5521" s="74"/>
      <c r="P5521" s="74"/>
      <c r="Q5521" s="57">
        <f t="shared" si="1866"/>
        <v>0</v>
      </c>
      <c r="R5521" s="74"/>
      <c r="S5521" s="53">
        <f t="shared" si="1864"/>
        <v>0</v>
      </c>
      <c r="T5521" s="58"/>
      <c r="U5521" s="58"/>
      <c r="V5521" s="53">
        <f t="shared" si="1867"/>
        <v>0</v>
      </c>
      <c r="W5521" s="75"/>
      <c r="X5521" s="76"/>
    </row>
    <row r="5522" spans="1:26" s="77" customFormat="1" ht="15.75" x14ac:dyDescent="0.25">
      <c r="A5522" s="72" t="s">
        <v>312</v>
      </c>
      <c r="B5522" s="33" t="s">
        <v>333</v>
      </c>
      <c r="C5522" s="78" t="s">
        <v>42</v>
      </c>
      <c r="D5522" s="43" t="s">
        <v>192</v>
      </c>
      <c r="E5522" s="74"/>
      <c r="F5522" s="74"/>
      <c r="G5522" s="74"/>
      <c r="H5522" s="74"/>
      <c r="I5522" s="54"/>
      <c r="J5522" s="50"/>
      <c r="K5522" s="54"/>
      <c r="L5522" s="55"/>
      <c r="M5522" s="75"/>
      <c r="N5522" s="75"/>
      <c r="O5522" s="74"/>
      <c r="P5522" s="74"/>
      <c r="Q5522" s="57">
        <f t="shared" si="1866"/>
        <v>0</v>
      </c>
      <c r="R5522" s="74"/>
      <c r="S5522" s="53">
        <f t="shared" si="1864"/>
        <v>0</v>
      </c>
      <c r="T5522" s="58"/>
      <c r="U5522" s="58"/>
      <c r="V5522" s="53">
        <f t="shared" si="1867"/>
        <v>0</v>
      </c>
      <c r="W5522" s="75"/>
      <c r="X5522" s="76"/>
    </row>
    <row r="5523" spans="1:26" s="77" customFormat="1" ht="15.75" x14ac:dyDescent="0.25">
      <c r="A5523" s="72" t="s">
        <v>312</v>
      </c>
      <c r="B5523" s="33" t="s">
        <v>333</v>
      </c>
      <c r="C5523" s="78" t="s">
        <v>43</v>
      </c>
      <c r="D5523" s="43" t="s">
        <v>193</v>
      </c>
      <c r="E5523" s="74"/>
      <c r="F5523" s="74"/>
      <c r="G5523" s="74"/>
      <c r="H5523" s="74"/>
      <c r="I5523" s="54"/>
      <c r="J5523" s="50"/>
      <c r="K5523" s="54"/>
      <c r="L5523" s="55"/>
      <c r="M5523" s="75"/>
      <c r="N5523" s="75"/>
      <c r="O5523" s="74"/>
      <c r="P5523" s="74"/>
      <c r="Q5523" s="57">
        <f t="shared" si="1866"/>
        <v>0</v>
      </c>
      <c r="R5523" s="74"/>
      <c r="S5523" s="53">
        <f t="shared" si="1864"/>
        <v>0</v>
      </c>
      <c r="T5523" s="58"/>
      <c r="U5523" s="58"/>
      <c r="V5523" s="53">
        <f t="shared" si="1867"/>
        <v>0</v>
      </c>
      <c r="W5523" s="75"/>
      <c r="X5523" s="76"/>
    </row>
    <row r="5524" spans="1:26" s="77" customFormat="1" ht="15.75" x14ac:dyDescent="0.25">
      <c r="A5524" s="72" t="s">
        <v>312</v>
      </c>
      <c r="B5524" s="33" t="s">
        <v>333</v>
      </c>
      <c r="C5524" s="78" t="s">
        <v>44</v>
      </c>
      <c r="D5524" s="43" t="s">
        <v>173</v>
      </c>
      <c r="E5524" s="53">
        <v>63688</v>
      </c>
      <c r="F5524" s="53">
        <f>ROUND(E5524/12*7,2)</f>
        <v>37151.33</v>
      </c>
      <c r="G5524" s="99">
        <v>46159</v>
      </c>
      <c r="H5524" s="99">
        <v>36810</v>
      </c>
      <c r="I5524" s="119">
        <f>G5524-F5524</f>
        <v>9007.6699999999983</v>
      </c>
      <c r="J5524" s="55">
        <f>ROUND(I5524/F5524*100,2)</f>
        <v>24.25</v>
      </c>
      <c r="K5524" s="54"/>
      <c r="L5524" s="55"/>
      <c r="M5524" s="75"/>
      <c r="N5524" s="75"/>
      <c r="O5524" s="74">
        <v>1974</v>
      </c>
      <c r="P5524" s="74">
        <v>1463</v>
      </c>
      <c r="Q5524" s="57">
        <f t="shared" si="1866"/>
        <v>511</v>
      </c>
      <c r="R5524" s="74">
        <v>109</v>
      </c>
      <c r="S5524" s="53">
        <f>ROUND(R5524/12*7,0)</f>
        <v>64</v>
      </c>
      <c r="T5524" s="58">
        <v>79</v>
      </c>
      <c r="U5524" s="58">
        <v>63</v>
      </c>
      <c r="V5524" s="53">
        <f t="shared" si="1867"/>
        <v>16</v>
      </c>
      <c r="W5524" s="75"/>
      <c r="X5524" s="76"/>
    </row>
    <row r="5525" spans="1:26" s="77" customFormat="1" ht="15.75" x14ac:dyDescent="0.25">
      <c r="A5525" s="72" t="s">
        <v>312</v>
      </c>
      <c r="B5525" s="33" t="s">
        <v>333</v>
      </c>
      <c r="C5525" s="78" t="s">
        <v>45</v>
      </c>
      <c r="D5525" s="43" t="s">
        <v>187</v>
      </c>
      <c r="E5525" s="74"/>
      <c r="F5525" s="74"/>
      <c r="G5525" s="74"/>
      <c r="H5525" s="74"/>
      <c r="I5525" s="54"/>
      <c r="J5525" s="50"/>
      <c r="K5525" s="54"/>
      <c r="L5525" s="55"/>
      <c r="M5525" s="75"/>
      <c r="N5525" s="75"/>
      <c r="O5525" s="74"/>
      <c r="P5525" s="74"/>
      <c r="Q5525" s="57">
        <f t="shared" si="1866"/>
        <v>0</v>
      </c>
      <c r="R5525" s="74"/>
      <c r="S5525" s="53">
        <f t="shared" ref="S5525:S5535" si="1868">ROUND(R5525/12*3,0)</f>
        <v>0</v>
      </c>
      <c r="T5525" s="58"/>
      <c r="U5525" s="58"/>
      <c r="V5525" s="53">
        <f t="shared" si="1867"/>
        <v>0</v>
      </c>
      <c r="W5525" s="75"/>
      <c r="X5525" s="76"/>
    </row>
    <row r="5526" spans="1:26" s="77" customFormat="1" ht="15.75" x14ac:dyDescent="0.25">
      <c r="A5526" s="72" t="s">
        <v>312</v>
      </c>
      <c r="B5526" s="33" t="s">
        <v>333</v>
      </c>
      <c r="C5526" s="78" t="s">
        <v>46</v>
      </c>
      <c r="D5526" s="43" t="s">
        <v>194</v>
      </c>
      <c r="E5526" s="74"/>
      <c r="F5526" s="74"/>
      <c r="G5526" s="74"/>
      <c r="H5526" s="74"/>
      <c r="I5526" s="54"/>
      <c r="J5526" s="50"/>
      <c r="K5526" s="54"/>
      <c r="L5526" s="55"/>
      <c r="M5526" s="75"/>
      <c r="N5526" s="75"/>
      <c r="O5526" s="74"/>
      <c r="P5526" s="74"/>
      <c r="Q5526" s="57">
        <f t="shared" si="1866"/>
        <v>0</v>
      </c>
      <c r="R5526" s="74"/>
      <c r="S5526" s="53">
        <f t="shared" si="1868"/>
        <v>0</v>
      </c>
      <c r="T5526" s="58"/>
      <c r="U5526" s="58"/>
      <c r="V5526" s="53">
        <f t="shared" si="1867"/>
        <v>0</v>
      </c>
      <c r="W5526" s="75"/>
      <c r="X5526" s="76"/>
    </row>
    <row r="5527" spans="1:26" s="77" customFormat="1" ht="15.75" x14ac:dyDescent="0.25">
      <c r="A5527" s="72" t="s">
        <v>312</v>
      </c>
      <c r="B5527" s="33" t="s">
        <v>333</v>
      </c>
      <c r="C5527" s="78" t="s">
        <v>47</v>
      </c>
      <c r="D5527" s="43" t="s">
        <v>121</v>
      </c>
      <c r="E5527" s="74"/>
      <c r="F5527" s="74"/>
      <c r="G5527" s="74"/>
      <c r="H5527" s="74"/>
      <c r="I5527" s="54"/>
      <c r="J5527" s="50"/>
      <c r="K5527" s="54"/>
      <c r="L5527" s="55"/>
      <c r="M5527" s="75"/>
      <c r="N5527" s="75"/>
      <c r="O5527" s="74"/>
      <c r="P5527" s="74"/>
      <c r="Q5527" s="57">
        <f t="shared" si="1866"/>
        <v>0</v>
      </c>
      <c r="R5527" s="74"/>
      <c r="S5527" s="53">
        <f t="shared" si="1868"/>
        <v>0</v>
      </c>
      <c r="T5527" s="58"/>
      <c r="U5527" s="58"/>
      <c r="V5527" s="53">
        <f t="shared" si="1867"/>
        <v>0</v>
      </c>
      <c r="W5527" s="75"/>
      <c r="X5527" s="76"/>
    </row>
    <row r="5528" spans="1:26" s="77" customFormat="1" ht="15.75" x14ac:dyDescent="0.25">
      <c r="A5528" s="72" t="s">
        <v>312</v>
      </c>
      <c r="B5528" s="33" t="s">
        <v>333</v>
      </c>
      <c r="C5528" s="78" t="s">
        <v>48</v>
      </c>
      <c r="D5528" s="43" t="s">
        <v>195</v>
      </c>
      <c r="E5528" s="74"/>
      <c r="F5528" s="74"/>
      <c r="G5528" s="74"/>
      <c r="H5528" s="74"/>
      <c r="I5528" s="54"/>
      <c r="J5528" s="50"/>
      <c r="K5528" s="54"/>
      <c r="L5528" s="55"/>
      <c r="M5528" s="75"/>
      <c r="N5528" s="75"/>
      <c r="O5528" s="74"/>
      <c r="P5528" s="74"/>
      <c r="Q5528" s="57">
        <f t="shared" si="1866"/>
        <v>0</v>
      </c>
      <c r="R5528" s="74"/>
      <c r="S5528" s="53">
        <f t="shared" si="1868"/>
        <v>0</v>
      </c>
      <c r="T5528" s="58"/>
      <c r="U5528" s="58"/>
      <c r="V5528" s="53">
        <f t="shared" si="1867"/>
        <v>0</v>
      </c>
      <c r="W5528" s="75"/>
      <c r="X5528" s="76"/>
    </row>
    <row r="5529" spans="1:26" s="77" customFormat="1" ht="31.5" x14ac:dyDescent="0.25">
      <c r="A5529" s="72" t="s">
        <v>312</v>
      </c>
      <c r="B5529" s="33" t="s">
        <v>333</v>
      </c>
      <c r="C5529" s="78" t="s">
        <v>128</v>
      </c>
      <c r="D5529" s="43" t="s">
        <v>118</v>
      </c>
      <c r="E5529" s="74"/>
      <c r="F5529" s="74"/>
      <c r="G5529" s="74"/>
      <c r="H5529" s="74"/>
      <c r="I5529" s="54"/>
      <c r="J5529" s="50"/>
      <c r="K5529" s="54"/>
      <c r="L5529" s="55"/>
      <c r="M5529" s="75"/>
      <c r="N5529" s="75"/>
      <c r="O5529" s="74"/>
      <c r="P5529" s="74"/>
      <c r="Q5529" s="57">
        <f t="shared" si="1866"/>
        <v>0</v>
      </c>
      <c r="R5529" s="74"/>
      <c r="S5529" s="53">
        <f t="shared" si="1868"/>
        <v>0</v>
      </c>
      <c r="T5529" s="58"/>
      <c r="U5529" s="58"/>
      <c r="V5529" s="53">
        <f t="shared" si="1867"/>
        <v>0</v>
      </c>
      <c r="W5529" s="75"/>
      <c r="X5529" s="76"/>
    </row>
    <row r="5530" spans="1:26" s="77" customFormat="1" ht="15.75" x14ac:dyDescent="0.25">
      <c r="A5530" s="72" t="s">
        <v>312</v>
      </c>
      <c r="B5530" s="33" t="s">
        <v>333</v>
      </c>
      <c r="C5530" s="78" t="s">
        <v>47</v>
      </c>
      <c r="D5530" s="43" t="s">
        <v>121</v>
      </c>
      <c r="E5530" s="74"/>
      <c r="F5530" s="74"/>
      <c r="G5530" s="74"/>
      <c r="H5530" s="74"/>
      <c r="I5530" s="54"/>
      <c r="J5530" s="50"/>
      <c r="K5530" s="54"/>
      <c r="L5530" s="55"/>
      <c r="M5530" s="75"/>
      <c r="N5530" s="75"/>
      <c r="O5530" s="74"/>
      <c r="P5530" s="74"/>
      <c r="Q5530" s="57">
        <f t="shared" si="1866"/>
        <v>0</v>
      </c>
      <c r="R5530" s="74"/>
      <c r="S5530" s="53">
        <f t="shared" si="1868"/>
        <v>0</v>
      </c>
      <c r="T5530" s="58"/>
      <c r="U5530" s="58"/>
      <c r="V5530" s="53">
        <f t="shared" si="1867"/>
        <v>0</v>
      </c>
      <c r="W5530" s="75"/>
      <c r="X5530" s="76"/>
    </row>
    <row r="5531" spans="1:26" s="77" customFormat="1" ht="31.5" x14ac:dyDescent="0.25">
      <c r="A5531" s="72" t="s">
        <v>312</v>
      </c>
      <c r="B5531" s="33" t="s">
        <v>333</v>
      </c>
      <c r="C5531" s="78" t="s">
        <v>49</v>
      </c>
      <c r="D5531" s="43" t="s">
        <v>196</v>
      </c>
      <c r="E5531" s="74"/>
      <c r="F5531" s="74"/>
      <c r="G5531" s="74"/>
      <c r="H5531" s="74"/>
      <c r="I5531" s="54"/>
      <c r="J5531" s="50"/>
      <c r="K5531" s="54"/>
      <c r="L5531" s="55"/>
      <c r="M5531" s="75"/>
      <c r="N5531" s="75"/>
      <c r="O5531" s="74"/>
      <c r="P5531" s="74"/>
      <c r="Q5531" s="57">
        <f t="shared" si="1866"/>
        <v>0</v>
      </c>
      <c r="R5531" s="74"/>
      <c r="S5531" s="53">
        <f t="shared" si="1868"/>
        <v>0</v>
      </c>
      <c r="T5531" s="58"/>
      <c r="U5531" s="58"/>
      <c r="V5531" s="53">
        <f t="shared" si="1867"/>
        <v>0</v>
      </c>
      <c r="W5531" s="75"/>
      <c r="X5531" s="76"/>
    </row>
    <row r="5532" spans="1:26" s="77" customFormat="1" ht="31.5" x14ac:dyDescent="0.25">
      <c r="A5532" s="72" t="s">
        <v>312</v>
      </c>
      <c r="B5532" s="33" t="s">
        <v>333</v>
      </c>
      <c r="C5532" s="78" t="s">
        <v>197</v>
      </c>
      <c r="D5532" s="43" t="s">
        <v>198</v>
      </c>
      <c r="E5532" s="74"/>
      <c r="F5532" s="74"/>
      <c r="G5532" s="74"/>
      <c r="H5532" s="74"/>
      <c r="I5532" s="54"/>
      <c r="J5532" s="50"/>
      <c r="K5532" s="54"/>
      <c r="L5532" s="55"/>
      <c r="M5532" s="75"/>
      <c r="N5532" s="75"/>
      <c r="O5532" s="74"/>
      <c r="P5532" s="74"/>
      <c r="Q5532" s="57">
        <f t="shared" si="1866"/>
        <v>0</v>
      </c>
      <c r="R5532" s="74"/>
      <c r="S5532" s="53">
        <f t="shared" si="1868"/>
        <v>0</v>
      </c>
      <c r="T5532" s="58"/>
      <c r="U5532" s="58"/>
      <c r="V5532" s="53">
        <f t="shared" si="1867"/>
        <v>0</v>
      </c>
      <c r="W5532" s="75"/>
      <c r="X5532" s="76"/>
    </row>
    <row r="5533" spans="1:26" s="77" customFormat="1" ht="47.25" x14ac:dyDescent="0.25">
      <c r="A5533" s="72" t="s">
        <v>312</v>
      </c>
      <c r="B5533" s="33" t="s">
        <v>333</v>
      </c>
      <c r="C5533" s="78" t="s">
        <v>199</v>
      </c>
      <c r="D5533" s="43" t="s">
        <v>200</v>
      </c>
      <c r="E5533" s="74"/>
      <c r="F5533" s="74"/>
      <c r="G5533" s="74"/>
      <c r="H5533" s="74"/>
      <c r="I5533" s="54"/>
      <c r="J5533" s="50"/>
      <c r="K5533" s="54"/>
      <c r="L5533" s="55"/>
      <c r="M5533" s="75"/>
      <c r="N5533" s="75"/>
      <c r="O5533" s="74"/>
      <c r="P5533" s="74"/>
      <c r="Q5533" s="57">
        <f t="shared" si="1866"/>
        <v>0</v>
      </c>
      <c r="R5533" s="74"/>
      <c r="S5533" s="53">
        <f t="shared" si="1868"/>
        <v>0</v>
      </c>
      <c r="T5533" s="58"/>
      <c r="U5533" s="58"/>
      <c r="V5533" s="53">
        <f t="shared" si="1867"/>
        <v>0</v>
      </c>
      <c r="W5533" s="75"/>
      <c r="X5533" s="76"/>
      <c r="Y5533" s="177"/>
      <c r="Z5533" s="177"/>
    </row>
    <row r="5534" spans="1:26" s="77" customFormat="1" ht="31.5" x14ac:dyDescent="0.25">
      <c r="A5534" s="72" t="s">
        <v>312</v>
      </c>
      <c r="B5534" s="33" t="s">
        <v>333</v>
      </c>
      <c r="C5534" s="78" t="s">
        <v>201</v>
      </c>
      <c r="D5534" s="43" t="s">
        <v>202</v>
      </c>
      <c r="E5534" s="74"/>
      <c r="F5534" s="74"/>
      <c r="G5534" s="74"/>
      <c r="H5534" s="74"/>
      <c r="I5534" s="54"/>
      <c r="J5534" s="50"/>
      <c r="K5534" s="54"/>
      <c r="L5534" s="55"/>
      <c r="M5534" s="75"/>
      <c r="N5534" s="75"/>
      <c r="O5534" s="74"/>
      <c r="P5534" s="74"/>
      <c r="Q5534" s="57">
        <f t="shared" si="1866"/>
        <v>0</v>
      </c>
      <c r="R5534" s="74"/>
      <c r="S5534" s="53">
        <f t="shared" si="1868"/>
        <v>0</v>
      </c>
      <c r="T5534" s="58"/>
      <c r="U5534" s="58"/>
      <c r="V5534" s="53">
        <f t="shared" si="1867"/>
        <v>0</v>
      </c>
      <c r="W5534" s="75"/>
      <c r="X5534" s="76"/>
    </row>
    <row r="5535" spans="1:26" s="77" customFormat="1" ht="47.25" x14ac:dyDescent="0.25">
      <c r="A5535" s="72" t="s">
        <v>312</v>
      </c>
      <c r="B5535" s="33" t="s">
        <v>333</v>
      </c>
      <c r="C5535" s="78" t="s">
        <v>203</v>
      </c>
      <c r="D5535" s="43" t="s">
        <v>204</v>
      </c>
      <c r="E5535" s="74"/>
      <c r="F5535" s="74"/>
      <c r="G5535" s="74"/>
      <c r="H5535" s="74"/>
      <c r="I5535" s="54"/>
      <c r="J5535" s="50"/>
      <c r="K5535" s="54"/>
      <c r="L5535" s="55"/>
      <c r="M5535" s="75"/>
      <c r="N5535" s="75"/>
      <c r="O5535" s="74"/>
      <c r="P5535" s="74"/>
      <c r="Q5535" s="57">
        <f t="shared" si="1866"/>
        <v>0</v>
      </c>
      <c r="R5535" s="74"/>
      <c r="S5535" s="53">
        <f t="shared" si="1868"/>
        <v>0</v>
      </c>
      <c r="T5535" s="58"/>
      <c r="U5535" s="58"/>
      <c r="V5535" s="53">
        <f t="shared" si="1867"/>
        <v>0</v>
      </c>
      <c r="W5535" s="75"/>
      <c r="X5535" s="76"/>
    </row>
    <row r="5536" spans="1:26" s="77" customFormat="1" ht="31.5" x14ac:dyDescent="0.25">
      <c r="A5536" s="72" t="s">
        <v>312</v>
      </c>
      <c r="B5536" s="22" t="s">
        <v>334</v>
      </c>
      <c r="C5536" s="73" t="s">
        <v>102</v>
      </c>
      <c r="D5536" s="32" t="s">
        <v>50</v>
      </c>
      <c r="E5536" s="64">
        <f>SUM(E5537:E5583)</f>
        <v>11861</v>
      </c>
      <c r="F5536" s="64">
        <f>SUM(F5537:F5583)</f>
        <v>11086</v>
      </c>
      <c r="G5536" s="64">
        <f>SUM(G5537:G5583)</f>
        <v>13519.68</v>
      </c>
      <c r="H5536" s="64">
        <f>SUM(H5537:H5583)</f>
        <v>11861</v>
      </c>
      <c r="I5536" s="64">
        <f>SUM(I5537:I5583)</f>
        <v>2433.6799999999998</v>
      </c>
      <c r="J5536" s="50">
        <f>ROUND(I5536/F5536*100,2)</f>
        <v>21.95</v>
      </c>
      <c r="K5536" s="64">
        <f>SUM(K5537:K5583)</f>
        <v>0</v>
      </c>
      <c r="L5536" s="64">
        <f>SUM(L5537:L5582)</f>
        <v>0</v>
      </c>
      <c r="M5536" s="64"/>
      <c r="N5536" s="64"/>
      <c r="O5536" s="64">
        <f t="shared" ref="O5536:V5536" si="1869">SUM(O5537:O5580)</f>
        <v>0</v>
      </c>
      <c r="P5536" s="64">
        <f t="shared" si="1869"/>
        <v>0</v>
      </c>
      <c r="Q5536" s="126">
        <f t="shared" si="1869"/>
        <v>0</v>
      </c>
      <c r="R5536" s="64">
        <f t="shared" si="1869"/>
        <v>0</v>
      </c>
      <c r="S5536" s="64">
        <f t="shared" si="1869"/>
        <v>0</v>
      </c>
      <c r="T5536" s="136">
        <f t="shared" si="1869"/>
        <v>0</v>
      </c>
      <c r="U5536" s="136">
        <f t="shared" si="1869"/>
        <v>0</v>
      </c>
      <c r="V5536" s="64">
        <f t="shared" si="1869"/>
        <v>0</v>
      </c>
      <c r="W5536" s="64"/>
      <c r="X5536" s="76"/>
    </row>
    <row r="5537" spans="1:27" s="77" customFormat="1" ht="63" x14ac:dyDescent="0.25">
      <c r="A5537" s="72" t="s">
        <v>312</v>
      </c>
      <c r="B5537" s="44" t="s">
        <v>334</v>
      </c>
      <c r="C5537" s="73" t="s">
        <v>102</v>
      </c>
      <c r="D5537" s="43" t="s">
        <v>205</v>
      </c>
      <c r="E5537" s="74"/>
      <c r="F5537" s="74"/>
      <c r="G5537" s="74"/>
      <c r="H5537" s="74"/>
      <c r="I5537" s="119"/>
      <c r="J5537" s="55"/>
      <c r="K5537" s="119"/>
      <c r="L5537" s="55"/>
      <c r="M5537" s="75"/>
      <c r="N5537" s="75"/>
      <c r="O5537" s="74"/>
      <c r="P5537" s="74"/>
      <c r="Q5537" s="59">
        <f>O5537-P5537</f>
        <v>0</v>
      </c>
      <c r="R5537" s="74"/>
      <c r="S5537" s="53">
        <f>ROUND(R5537/12*3,0)</f>
        <v>0</v>
      </c>
      <c r="T5537" s="53"/>
      <c r="U5537" s="53"/>
      <c r="V5537" s="53">
        <f>T5537-U5537</f>
        <v>0</v>
      </c>
      <c r="W5537" s="75"/>
      <c r="X5537" s="76"/>
    </row>
    <row r="5538" spans="1:27" s="77" customFormat="1" ht="15.75" x14ac:dyDescent="0.25">
      <c r="A5538" s="72" t="s">
        <v>312</v>
      </c>
      <c r="B5538" s="44" t="s">
        <v>334</v>
      </c>
      <c r="C5538" s="23" t="s">
        <v>366</v>
      </c>
      <c r="D5538" s="43" t="s">
        <v>369</v>
      </c>
      <c r="E5538" s="74"/>
      <c r="F5538" s="74"/>
      <c r="G5538" s="74"/>
      <c r="H5538" s="74"/>
      <c r="I5538" s="54"/>
      <c r="J5538" s="50"/>
      <c r="K5538" s="54"/>
      <c r="L5538" s="55"/>
      <c r="M5538" s="75"/>
      <c r="N5538" s="75"/>
      <c r="O5538" s="74"/>
      <c r="P5538" s="74"/>
      <c r="Q5538" s="57"/>
      <c r="R5538" s="74"/>
      <c r="S5538" s="53"/>
      <c r="T5538" s="58"/>
      <c r="U5538" s="58"/>
      <c r="V5538" s="53"/>
      <c r="W5538" s="75"/>
      <c r="X5538" s="76"/>
    </row>
    <row r="5539" spans="1:27" s="77" customFormat="1" ht="15.75" x14ac:dyDescent="0.25">
      <c r="A5539" s="72" t="s">
        <v>312</v>
      </c>
      <c r="B5539" s="44" t="s">
        <v>334</v>
      </c>
      <c r="C5539" s="23" t="s">
        <v>367</v>
      </c>
      <c r="D5539" s="43" t="s">
        <v>370</v>
      </c>
      <c r="E5539" s="74"/>
      <c r="F5539" s="74"/>
      <c r="G5539" s="74"/>
      <c r="H5539" s="74"/>
      <c r="I5539" s="54"/>
      <c r="J5539" s="50"/>
      <c r="K5539" s="54"/>
      <c r="L5539" s="55"/>
      <c r="M5539" s="75"/>
      <c r="N5539" s="75"/>
      <c r="O5539" s="74"/>
      <c r="P5539" s="74"/>
      <c r="Q5539" s="57"/>
      <c r="R5539" s="74"/>
      <c r="S5539" s="53"/>
      <c r="T5539" s="58"/>
      <c r="U5539" s="58"/>
      <c r="V5539" s="53"/>
      <c r="W5539" s="75"/>
      <c r="X5539" s="76"/>
    </row>
    <row r="5540" spans="1:27" s="77" customFormat="1" ht="31.5" x14ac:dyDescent="0.25">
      <c r="A5540" s="72" t="s">
        <v>312</v>
      </c>
      <c r="B5540" s="44" t="s">
        <v>334</v>
      </c>
      <c r="C5540" s="23" t="s">
        <v>368</v>
      </c>
      <c r="D5540" s="43" t="s">
        <v>371</v>
      </c>
      <c r="E5540" s="74"/>
      <c r="F5540" s="74"/>
      <c r="G5540" s="74"/>
      <c r="H5540" s="74"/>
      <c r="I5540" s="54"/>
      <c r="J5540" s="50"/>
      <c r="K5540" s="54"/>
      <c r="L5540" s="55"/>
      <c r="M5540" s="75"/>
      <c r="N5540" s="75"/>
      <c r="O5540" s="74"/>
      <c r="P5540" s="74"/>
      <c r="Q5540" s="57"/>
      <c r="R5540" s="74"/>
      <c r="S5540" s="53"/>
      <c r="T5540" s="58"/>
      <c r="U5540" s="58"/>
      <c r="V5540" s="53"/>
      <c r="W5540" s="75"/>
      <c r="X5540" s="76"/>
    </row>
    <row r="5541" spans="1:27" s="77" customFormat="1" ht="31.5" x14ac:dyDescent="0.25">
      <c r="A5541" s="72" t="s">
        <v>312</v>
      </c>
      <c r="B5541" s="44" t="s">
        <v>334</v>
      </c>
      <c r="C5541" s="79" t="s">
        <v>206</v>
      </c>
      <c r="D5541" s="43" t="s">
        <v>207</v>
      </c>
      <c r="E5541" s="74"/>
      <c r="F5541" s="74"/>
      <c r="G5541" s="74"/>
      <c r="H5541" s="74"/>
      <c r="I5541" s="54"/>
      <c r="J5541" s="50"/>
      <c r="K5541" s="54"/>
      <c r="L5541" s="55"/>
      <c r="M5541" s="75"/>
      <c r="N5541" s="75"/>
      <c r="O5541" s="74"/>
      <c r="P5541" s="74"/>
      <c r="Q5541" s="57">
        <f t="shared" ref="Q5541:Q5578" si="1870">O5541-P5541</f>
        <v>0</v>
      </c>
      <c r="R5541" s="74"/>
      <c r="S5541" s="53">
        <f t="shared" ref="S5541:S5578" si="1871">ROUND(R5541/12*3,0)</f>
        <v>0</v>
      </c>
      <c r="T5541" s="58"/>
      <c r="U5541" s="58"/>
      <c r="V5541" s="53">
        <f t="shared" ref="V5541:V5578" si="1872">T5541-U5541</f>
        <v>0</v>
      </c>
      <c r="W5541" s="75"/>
      <c r="X5541" s="76"/>
    </row>
    <row r="5542" spans="1:27" s="77" customFormat="1" ht="31.5" x14ac:dyDescent="0.25">
      <c r="A5542" s="72" t="s">
        <v>312</v>
      </c>
      <c r="B5542" s="44" t="s">
        <v>334</v>
      </c>
      <c r="C5542" s="79" t="s">
        <v>208</v>
      </c>
      <c r="D5542" s="43" t="s">
        <v>209</v>
      </c>
      <c r="E5542" s="53"/>
      <c r="F5542" s="53">
        <f>E5542/12*1</f>
        <v>0</v>
      </c>
      <c r="G5542" s="53"/>
      <c r="H5542" s="53"/>
      <c r="I5542" s="54"/>
      <c r="J5542" s="50"/>
      <c r="K5542" s="54"/>
      <c r="L5542" s="55"/>
      <c r="M5542" s="75"/>
      <c r="N5542" s="75"/>
      <c r="O5542" s="74"/>
      <c r="P5542" s="74"/>
      <c r="Q5542" s="57">
        <f t="shared" si="1870"/>
        <v>0</v>
      </c>
      <c r="R5542" s="74"/>
      <c r="S5542" s="53">
        <f t="shared" si="1871"/>
        <v>0</v>
      </c>
      <c r="T5542" s="58"/>
      <c r="U5542" s="58"/>
      <c r="V5542" s="53">
        <f t="shared" si="1872"/>
        <v>0</v>
      </c>
      <c r="W5542" s="75"/>
      <c r="X5542" s="76"/>
    </row>
    <row r="5543" spans="1:27" s="77" customFormat="1" ht="15.75" x14ac:dyDescent="0.25">
      <c r="A5543" s="72" t="s">
        <v>312</v>
      </c>
      <c r="B5543" s="44" t="s">
        <v>334</v>
      </c>
      <c r="C5543" s="79" t="s">
        <v>210</v>
      </c>
      <c r="D5543" s="43" t="s">
        <v>223</v>
      </c>
      <c r="E5543" s="74"/>
      <c r="F5543" s="74"/>
      <c r="G5543" s="74"/>
      <c r="H5543" s="74"/>
      <c r="I5543" s="54"/>
      <c r="J5543" s="50"/>
      <c r="K5543" s="54"/>
      <c r="L5543" s="55"/>
      <c r="M5543" s="75"/>
      <c r="N5543" s="75"/>
      <c r="O5543" s="74"/>
      <c r="P5543" s="74"/>
      <c r="Q5543" s="57">
        <f t="shared" si="1870"/>
        <v>0</v>
      </c>
      <c r="R5543" s="74"/>
      <c r="S5543" s="53">
        <f t="shared" si="1871"/>
        <v>0</v>
      </c>
      <c r="T5543" s="58"/>
      <c r="U5543" s="58"/>
      <c r="V5543" s="53">
        <f t="shared" si="1872"/>
        <v>0</v>
      </c>
      <c r="W5543" s="75"/>
      <c r="X5543" s="76"/>
    </row>
    <row r="5544" spans="1:27" s="77" customFormat="1" ht="31.5" x14ac:dyDescent="0.25">
      <c r="A5544" s="72" t="s">
        <v>312</v>
      </c>
      <c r="B5544" s="44" t="s">
        <v>334</v>
      </c>
      <c r="C5544" s="79" t="s">
        <v>211</v>
      </c>
      <c r="D5544" s="43" t="s">
        <v>212</v>
      </c>
      <c r="E5544" s="53"/>
      <c r="F5544" s="53">
        <f>E5544/12*1</f>
        <v>0</v>
      </c>
      <c r="G5544" s="53"/>
      <c r="H5544" s="53"/>
      <c r="I5544" s="54"/>
      <c r="J5544" s="50"/>
      <c r="K5544" s="54"/>
      <c r="L5544" s="55"/>
      <c r="M5544" s="75"/>
      <c r="N5544" s="75"/>
      <c r="O5544" s="74"/>
      <c r="P5544" s="74"/>
      <c r="Q5544" s="57">
        <f t="shared" si="1870"/>
        <v>0</v>
      </c>
      <c r="R5544" s="74"/>
      <c r="S5544" s="53">
        <f t="shared" si="1871"/>
        <v>0</v>
      </c>
      <c r="T5544" s="58"/>
      <c r="U5544" s="58"/>
      <c r="V5544" s="53">
        <f t="shared" si="1872"/>
        <v>0</v>
      </c>
      <c r="W5544" s="75"/>
      <c r="X5544" s="76"/>
    </row>
    <row r="5545" spans="1:27" s="77" customFormat="1" ht="15.75" x14ac:dyDescent="0.25">
      <c r="A5545" s="72" t="s">
        <v>312</v>
      </c>
      <c r="B5545" s="44" t="s">
        <v>334</v>
      </c>
      <c r="C5545" s="79" t="s">
        <v>213</v>
      </c>
      <c r="D5545" s="43" t="s">
        <v>214</v>
      </c>
      <c r="E5545" s="74"/>
      <c r="F5545" s="74"/>
      <c r="G5545" s="74"/>
      <c r="H5545" s="74"/>
      <c r="I5545" s="54"/>
      <c r="J5545" s="50"/>
      <c r="K5545" s="54"/>
      <c r="L5545" s="55"/>
      <c r="M5545" s="75"/>
      <c r="N5545" s="75"/>
      <c r="O5545" s="74"/>
      <c r="P5545" s="74"/>
      <c r="Q5545" s="57">
        <f t="shared" si="1870"/>
        <v>0</v>
      </c>
      <c r="R5545" s="74"/>
      <c r="S5545" s="53">
        <f t="shared" si="1871"/>
        <v>0</v>
      </c>
      <c r="T5545" s="58"/>
      <c r="U5545" s="58"/>
      <c r="V5545" s="53">
        <f t="shared" si="1872"/>
        <v>0</v>
      </c>
      <c r="W5545" s="75"/>
      <c r="X5545" s="76"/>
    </row>
    <row r="5546" spans="1:27" s="77" customFormat="1" ht="31.5" x14ac:dyDescent="0.25">
      <c r="A5546" s="72" t="s">
        <v>312</v>
      </c>
      <c r="B5546" s="44" t="s">
        <v>334</v>
      </c>
      <c r="C5546" s="79" t="s">
        <v>215</v>
      </c>
      <c r="D5546" s="43" t="s">
        <v>216</v>
      </c>
      <c r="E5546" s="53"/>
      <c r="F5546" s="53">
        <f t="shared" ref="F5546:F5554" si="1873">E5546/12*1</f>
        <v>0</v>
      </c>
      <c r="G5546" s="53"/>
      <c r="H5546" s="53"/>
      <c r="I5546" s="54"/>
      <c r="J5546" s="50"/>
      <c r="K5546" s="54"/>
      <c r="L5546" s="55"/>
      <c r="M5546" s="75"/>
      <c r="N5546" s="75"/>
      <c r="O5546" s="74"/>
      <c r="P5546" s="74"/>
      <c r="Q5546" s="57">
        <f t="shared" si="1870"/>
        <v>0</v>
      </c>
      <c r="R5546" s="74"/>
      <c r="S5546" s="53">
        <f t="shared" si="1871"/>
        <v>0</v>
      </c>
      <c r="T5546" s="58"/>
      <c r="U5546" s="58"/>
      <c r="V5546" s="53">
        <f t="shared" si="1872"/>
        <v>0</v>
      </c>
      <c r="W5546" s="75"/>
      <c r="X5546" s="76"/>
      <c r="Y5546" s="177"/>
      <c r="Z5546" s="177"/>
      <c r="AA5546" s="177"/>
    </row>
    <row r="5547" spans="1:27" s="77" customFormat="1" ht="31.5" x14ac:dyDescent="0.25">
      <c r="A5547" s="72" t="s">
        <v>312</v>
      </c>
      <c r="B5547" s="44" t="s">
        <v>334</v>
      </c>
      <c r="C5547" s="79" t="s">
        <v>217</v>
      </c>
      <c r="D5547" s="43" t="s">
        <v>218</v>
      </c>
      <c r="E5547" s="53"/>
      <c r="F5547" s="53">
        <f t="shared" si="1873"/>
        <v>0</v>
      </c>
      <c r="G5547" s="53"/>
      <c r="H5547" s="53"/>
      <c r="I5547" s="54"/>
      <c r="J5547" s="50"/>
      <c r="K5547" s="54"/>
      <c r="L5547" s="55"/>
      <c r="M5547" s="75"/>
      <c r="N5547" s="75"/>
      <c r="O5547" s="74"/>
      <c r="P5547" s="74"/>
      <c r="Q5547" s="57">
        <f t="shared" si="1870"/>
        <v>0</v>
      </c>
      <c r="R5547" s="74"/>
      <c r="S5547" s="53">
        <f t="shared" si="1871"/>
        <v>0</v>
      </c>
      <c r="T5547" s="58"/>
      <c r="U5547" s="58"/>
      <c r="V5547" s="53">
        <f t="shared" si="1872"/>
        <v>0</v>
      </c>
      <c r="W5547" s="75"/>
      <c r="X5547" s="76"/>
    </row>
    <row r="5548" spans="1:27" s="77" customFormat="1" ht="31.5" x14ac:dyDescent="0.25">
      <c r="A5548" s="72" t="s">
        <v>312</v>
      </c>
      <c r="B5548" s="44" t="s">
        <v>334</v>
      </c>
      <c r="C5548" s="79" t="s">
        <v>219</v>
      </c>
      <c r="D5548" s="43" t="s">
        <v>220</v>
      </c>
      <c r="E5548" s="53"/>
      <c r="F5548" s="53">
        <f t="shared" si="1873"/>
        <v>0</v>
      </c>
      <c r="G5548" s="53"/>
      <c r="H5548" s="53"/>
      <c r="I5548" s="54"/>
      <c r="J5548" s="50"/>
      <c r="K5548" s="54"/>
      <c r="L5548" s="55"/>
      <c r="M5548" s="75"/>
      <c r="N5548" s="75"/>
      <c r="O5548" s="74"/>
      <c r="P5548" s="74"/>
      <c r="Q5548" s="57">
        <f t="shared" si="1870"/>
        <v>0</v>
      </c>
      <c r="R5548" s="74"/>
      <c r="S5548" s="53">
        <f t="shared" si="1871"/>
        <v>0</v>
      </c>
      <c r="T5548" s="58"/>
      <c r="U5548" s="58"/>
      <c r="V5548" s="53">
        <f t="shared" si="1872"/>
        <v>0</v>
      </c>
      <c r="W5548" s="75"/>
      <c r="X5548" s="76"/>
    </row>
    <row r="5549" spans="1:27" s="77" customFormat="1" ht="31.5" x14ac:dyDescent="0.25">
      <c r="A5549" s="72" t="s">
        <v>312</v>
      </c>
      <c r="B5549" s="44" t="s">
        <v>334</v>
      </c>
      <c r="C5549" s="79" t="s">
        <v>221</v>
      </c>
      <c r="D5549" s="43" t="s">
        <v>224</v>
      </c>
      <c r="E5549" s="53"/>
      <c r="F5549" s="53">
        <f t="shared" si="1873"/>
        <v>0</v>
      </c>
      <c r="G5549" s="53"/>
      <c r="H5549" s="53"/>
      <c r="I5549" s="54"/>
      <c r="J5549" s="50"/>
      <c r="K5549" s="54"/>
      <c r="L5549" s="55"/>
      <c r="M5549" s="75"/>
      <c r="N5549" s="75"/>
      <c r="O5549" s="74"/>
      <c r="P5549" s="74"/>
      <c r="Q5549" s="57">
        <f t="shared" si="1870"/>
        <v>0</v>
      </c>
      <c r="R5549" s="74"/>
      <c r="S5549" s="53">
        <f t="shared" si="1871"/>
        <v>0</v>
      </c>
      <c r="T5549" s="58"/>
      <c r="U5549" s="58"/>
      <c r="V5549" s="53">
        <f t="shared" si="1872"/>
        <v>0</v>
      </c>
      <c r="W5549" s="75"/>
      <c r="X5549" s="76"/>
    </row>
    <row r="5550" spans="1:27" s="77" customFormat="1" ht="31.5" x14ac:dyDescent="0.25">
      <c r="A5550" s="72" t="s">
        <v>312</v>
      </c>
      <c r="B5550" s="44" t="s">
        <v>334</v>
      </c>
      <c r="C5550" s="79" t="s">
        <v>222</v>
      </c>
      <c r="D5550" s="43" t="s">
        <v>225</v>
      </c>
      <c r="E5550" s="53"/>
      <c r="F5550" s="53">
        <f t="shared" si="1873"/>
        <v>0</v>
      </c>
      <c r="G5550" s="53"/>
      <c r="H5550" s="53"/>
      <c r="I5550" s="54"/>
      <c r="J5550" s="50"/>
      <c r="K5550" s="54"/>
      <c r="L5550" s="55"/>
      <c r="M5550" s="75"/>
      <c r="N5550" s="75"/>
      <c r="O5550" s="74"/>
      <c r="P5550" s="74"/>
      <c r="Q5550" s="57">
        <f t="shared" si="1870"/>
        <v>0</v>
      </c>
      <c r="R5550" s="74"/>
      <c r="S5550" s="53">
        <f t="shared" si="1871"/>
        <v>0</v>
      </c>
      <c r="T5550" s="58"/>
      <c r="U5550" s="58"/>
      <c r="V5550" s="53">
        <f t="shared" si="1872"/>
        <v>0</v>
      </c>
      <c r="W5550" s="75"/>
      <c r="X5550" s="76"/>
    </row>
    <row r="5551" spans="1:27" s="77" customFormat="1" ht="31.5" x14ac:dyDescent="0.25">
      <c r="A5551" s="72" t="s">
        <v>312</v>
      </c>
      <c r="B5551" s="44" t="s">
        <v>334</v>
      </c>
      <c r="C5551" s="79" t="s">
        <v>277</v>
      </c>
      <c r="D5551" s="43" t="s">
        <v>278</v>
      </c>
      <c r="E5551" s="53"/>
      <c r="F5551" s="53">
        <f t="shared" si="1873"/>
        <v>0</v>
      </c>
      <c r="G5551" s="53"/>
      <c r="H5551" s="53"/>
      <c r="I5551" s="54"/>
      <c r="J5551" s="50"/>
      <c r="K5551" s="54"/>
      <c r="L5551" s="55"/>
      <c r="M5551" s="75"/>
      <c r="N5551" s="75"/>
      <c r="O5551" s="74"/>
      <c r="P5551" s="74"/>
      <c r="Q5551" s="57">
        <f t="shared" si="1870"/>
        <v>0</v>
      </c>
      <c r="R5551" s="74"/>
      <c r="S5551" s="53">
        <f t="shared" si="1871"/>
        <v>0</v>
      </c>
      <c r="T5551" s="58"/>
      <c r="U5551" s="58"/>
      <c r="V5551" s="53">
        <f t="shared" si="1872"/>
        <v>0</v>
      </c>
      <c r="W5551" s="75"/>
      <c r="X5551" s="76"/>
    </row>
    <row r="5552" spans="1:27" s="77" customFormat="1" ht="15.75" x14ac:dyDescent="0.25">
      <c r="A5552" s="72" t="s">
        <v>312</v>
      </c>
      <c r="B5552" s="44" t="s">
        <v>334</v>
      </c>
      <c r="C5552" s="79" t="s">
        <v>226</v>
      </c>
      <c r="D5552" s="38" t="s">
        <v>405</v>
      </c>
      <c r="E5552" s="53"/>
      <c r="F5552" s="53">
        <f>E5552</f>
        <v>0</v>
      </c>
      <c r="G5552" s="53"/>
      <c r="H5552" s="53"/>
      <c r="I5552" s="119"/>
      <c r="J5552" s="50"/>
      <c r="K5552" s="54"/>
      <c r="L5552" s="55"/>
      <c r="M5552" s="75"/>
      <c r="N5552" s="75"/>
      <c r="O5552" s="74"/>
      <c r="P5552" s="74"/>
      <c r="Q5552" s="57">
        <f t="shared" si="1870"/>
        <v>0</v>
      </c>
      <c r="R5552" s="74"/>
      <c r="S5552" s="53">
        <f t="shared" si="1871"/>
        <v>0</v>
      </c>
      <c r="T5552" s="58"/>
      <c r="U5552" s="58"/>
      <c r="V5552" s="53">
        <f t="shared" si="1872"/>
        <v>0</v>
      </c>
      <c r="W5552" s="75"/>
      <c r="X5552" s="76"/>
    </row>
    <row r="5553" spans="1:24" s="77" customFormat="1" ht="31.5" x14ac:dyDescent="0.25">
      <c r="A5553" s="72" t="s">
        <v>312</v>
      </c>
      <c r="B5553" s="44" t="s">
        <v>334</v>
      </c>
      <c r="C5553" s="79" t="s">
        <v>227</v>
      </c>
      <c r="D5553" s="43" t="s">
        <v>228</v>
      </c>
      <c r="E5553" s="53"/>
      <c r="F5553" s="53">
        <f t="shared" si="1873"/>
        <v>0</v>
      </c>
      <c r="G5553" s="53"/>
      <c r="H5553" s="53"/>
      <c r="I5553" s="54"/>
      <c r="J5553" s="50"/>
      <c r="K5553" s="54"/>
      <c r="L5553" s="55"/>
      <c r="M5553" s="75"/>
      <c r="N5553" s="75"/>
      <c r="O5553" s="74"/>
      <c r="P5553" s="74"/>
      <c r="Q5553" s="57">
        <f t="shared" si="1870"/>
        <v>0</v>
      </c>
      <c r="R5553" s="74"/>
      <c r="S5553" s="53">
        <f t="shared" si="1871"/>
        <v>0</v>
      </c>
      <c r="T5553" s="58"/>
      <c r="U5553" s="58"/>
      <c r="V5553" s="53">
        <f t="shared" si="1872"/>
        <v>0</v>
      </c>
      <c r="W5553" s="75"/>
      <c r="X5553" s="76"/>
    </row>
    <row r="5554" spans="1:24" s="77" customFormat="1" ht="15.75" x14ac:dyDescent="0.25">
      <c r="A5554" s="72" t="s">
        <v>312</v>
      </c>
      <c r="B5554" s="44" t="s">
        <v>334</v>
      </c>
      <c r="C5554" s="79" t="s">
        <v>229</v>
      </c>
      <c r="D5554" s="43" t="s">
        <v>230</v>
      </c>
      <c r="E5554" s="53"/>
      <c r="F5554" s="53">
        <f t="shared" si="1873"/>
        <v>0</v>
      </c>
      <c r="G5554" s="53"/>
      <c r="H5554" s="53"/>
      <c r="I5554" s="54"/>
      <c r="J5554" s="50"/>
      <c r="K5554" s="54"/>
      <c r="L5554" s="55"/>
      <c r="M5554" s="75"/>
      <c r="N5554" s="75"/>
      <c r="O5554" s="74"/>
      <c r="P5554" s="74"/>
      <c r="Q5554" s="57">
        <f t="shared" si="1870"/>
        <v>0</v>
      </c>
      <c r="R5554" s="74"/>
      <c r="S5554" s="53">
        <f t="shared" si="1871"/>
        <v>0</v>
      </c>
      <c r="T5554" s="58"/>
      <c r="U5554" s="58"/>
      <c r="V5554" s="53">
        <f t="shared" si="1872"/>
        <v>0</v>
      </c>
      <c r="W5554" s="75"/>
      <c r="X5554" s="76"/>
    </row>
    <row r="5555" spans="1:24" s="77" customFormat="1" ht="15.75" x14ac:dyDescent="0.25">
      <c r="A5555" s="72" t="s">
        <v>312</v>
      </c>
      <c r="B5555" s="44" t="s">
        <v>334</v>
      </c>
      <c r="C5555" s="37" t="s">
        <v>376</v>
      </c>
      <c r="D5555" s="43" t="s">
        <v>358</v>
      </c>
      <c r="E5555" s="53">
        <v>1861</v>
      </c>
      <c r="F5555" s="53">
        <f>ROUND(E5555/12*7,0)</f>
        <v>1086</v>
      </c>
      <c r="G5555" s="59">
        <v>3519.68</v>
      </c>
      <c r="H5555" s="99">
        <v>1861</v>
      </c>
      <c r="I5555" s="119">
        <f t="shared" ref="I5555" si="1874">G5555-F5555</f>
        <v>2433.6799999999998</v>
      </c>
      <c r="J5555" s="55">
        <f t="shared" ref="J5555" si="1875">ROUND(I5555/F5555*100,2)</f>
        <v>224.1</v>
      </c>
      <c r="K5555" s="54"/>
      <c r="L5555" s="55"/>
      <c r="M5555" s="75"/>
      <c r="N5555" s="75"/>
      <c r="O5555" s="74"/>
      <c r="P5555" s="74"/>
      <c r="Q5555" s="57">
        <f t="shared" si="1870"/>
        <v>0</v>
      </c>
      <c r="R5555" s="74"/>
      <c r="S5555" s="53">
        <f t="shared" si="1871"/>
        <v>0</v>
      </c>
      <c r="T5555" s="58"/>
      <c r="U5555" s="58"/>
      <c r="V5555" s="53">
        <f t="shared" si="1872"/>
        <v>0</v>
      </c>
      <c r="W5555" s="75"/>
      <c r="X5555" s="76"/>
    </row>
    <row r="5556" spans="1:24" s="77" customFormat="1" ht="15.75" x14ac:dyDescent="0.25">
      <c r="A5556" s="72" t="s">
        <v>312</v>
      </c>
      <c r="B5556" s="44" t="s">
        <v>334</v>
      </c>
      <c r="C5556" s="79" t="s">
        <v>231</v>
      </c>
      <c r="D5556" s="43" t="s">
        <v>232</v>
      </c>
      <c r="E5556" s="53"/>
      <c r="F5556" s="53">
        <f>E5556/12*1</f>
        <v>0</v>
      </c>
      <c r="G5556" s="53"/>
      <c r="H5556" s="53"/>
      <c r="I5556" s="54"/>
      <c r="J5556" s="50"/>
      <c r="K5556" s="54"/>
      <c r="L5556" s="55"/>
      <c r="M5556" s="75"/>
      <c r="N5556" s="75"/>
      <c r="O5556" s="74"/>
      <c r="P5556" s="74"/>
      <c r="Q5556" s="57">
        <f t="shared" si="1870"/>
        <v>0</v>
      </c>
      <c r="R5556" s="74"/>
      <c r="S5556" s="53">
        <f t="shared" si="1871"/>
        <v>0</v>
      </c>
      <c r="T5556" s="58"/>
      <c r="U5556" s="58"/>
      <c r="V5556" s="53">
        <f t="shared" si="1872"/>
        <v>0</v>
      </c>
      <c r="W5556" s="75"/>
      <c r="X5556" s="76"/>
    </row>
    <row r="5557" spans="1:24" s="77" customFormat="1" ht="15.75" x14ac:dyDescent="0.25">
      <c r="A5557" s="72" t="s">
        <v>312</v>
      </c>
      <c r="B5557" s="44" t="s">
        <v>334</v>
      </c>
      <c r="C5557" s="79" t="s">
        <v>233</v>
      </c>
      <c r="D5557" s="43" t="s">
        <v>234</v>
      </c>
      <c r="E5557" s="53"/>
      <c r="F5557" s="53">
        <f>E5557/12*1</f>
        <v>0</v>
      </c>
      <c r="G5557" s="53"/>
      <c r="H5557" s="53"/>
      <c r="I5557" s="54"/>
      <c r="J5557" s="50"/>
      <c r="K5557" s="54"/>
      <c r="L5557" s="55"/>
      <c r="M5557" s="75"/>
      <c r="N5557" s="75"/>
      <c r="O5557" s="74"/>
      <c r="P5557" s="74"/>
      <c r="Q5557" s="57">
        <f t="shared" si="1870"/>
        <v>0</v>
      </c>
      <c r="R5557" s="74"/>
      <c r="S5557" s="53">
        <f t="shared" si="1871"/>
        <v>0</v>
      </c>
      <c r="T5557" s="58"/>
      <c r="U5557" s="58"/>
      <c r="V5557" s="53">
        <f t="shared" si="1872"/>
        <v>0</v>
      </c>
      <c r="W5557" s="75"/>
      <c r="X5557" s="76"/>
    </row>
    <row r="5558" spans="1:24" s="77" customFormat="1" ht="31.5" x14ac:dyDescent="0.25">
      <c r="A5558" s="72" t="s">
        <v>312</v>
      </c>
      <c r="B5558" s="44" t="s">
        <v>334</v>
      </c>
      <c r="C5558" s="79" t="s">
        <v>235</v>
      </c>
      <c r="D5558" s="43" t="s">
        <v>236</v>
      </c>
      <c r="E5558" s="53"/>
      <c r="F5558" s="53">
        <f>E5558/12*1</f>
        <v>0</v>
      </c>
      <c r="G5558" s="53"/>
      <c r="H5558" s="53"/>
      <c r="I5558" s="54"/>
      <c r="J5558" s="50"/>
      <c r="K5558" s="54"/>
      <c r="L5558" s="55"/>
      <c r="M5558" s="75"/>
      <c r="N5558" s="75"/>
      <c r="O5558" s="74"/>
      <c r="P5558" s="74"/>
      <c r="Q5558" s="57">
        <f t="shared" si="1870"/>
        <v>0</v>
      </c>
      <c r="R5558" s="74"/>
      <c r="S5558" s="53">
        <f t="shared" si="1871"/>
        <v>0</v>
      </c>
      <c r="T5558" s="58"/>
      <c r="U5558" s="58"/>
      <c r="V5558" s="53">
        <f t="shared" si="1872"/>
        <v>0</v>
      </c>
      <c r="W5558" s="75"/>
      <c r="X5558" s="76"/>
    </row>
    <row r="5559" spans="1:24" s="77" customFormat="1" ht="31.5" x14ac:dyDescent="0.25">
      <c r="A5559" s="72" t="s">
        <v>312</v>
      </c>
      <c r="B5559" s="44" t="s">
        <v>334</v>
      </c>
      <c r="C5559" s="79" t="s">
        <v>237</v>
      </c>
      <c r="D5559" s="43" t="s">
        <v>238</v>
      </c>
      <c r="E5559" s="53"/>
      <c r="F5559" s="53">
        <f>E5559/12*1</f>
        <v>0</v>
      </c>
      <c r="G5559" s="53"/>
      <c r="H5559" s="53"/>
      <c r="I5559" s="54"/>
      <c r="J5559" s="50"/>
      <c r="K5559" s="54"/>
      <c r="L5559" s="55"/>
      <c r="M5559" s="75"/>
      <c r="N5559" s="75"/>
      <c r="O5559" s="74"/>
      <c r="P5559" s="74"/>
      <c r="Q5559" s="57">
        <f t="shared" si="1870"/>
        <v>0</v>
      </c>
      <c r="R5559" s="74"/>
      <c r="S5559" s="53">
        <f t="shared" si="1871"/>
        <v>0</v>
      </c>
      <c r="T5559" s="58"/>
      <c r="U5559" s="58"/>
      <c r="V5559" s="53">
        <f t="shared" si="1872"/>
        <v>0</v>
      </c>
      <c r="W5559" s="75"/>
      <c r="X5559" s="76"/>
    </row>
    <row r="5560" spans="1:24" s="77" customFormat="1" ht="15.75" x14ac:dyDescent="0.25">
      <c r="A5560" s="72" t="s">
        <v>312</v>
      </c>
      <c r="B5560" s="44" t="s">
        <v>334</v>
      </c>
      <c r="C5560" s="79" t="s">
        <v>239</v>
      </c>
      <c r="D5560" s="43" t="s">
        <v>243</v>
      </c>
      <c r="E5560" s="53"/>
      <c r="F5560" s="53">
        <f>E5560/12*1</f>
        <v>0</v>
      </c>
      <c r="G5560" s="53"/>
      <c r="H5560" s="53"/>
      <c r="I5560" s="54"/>
      <c r="J5560" s="50"/>
      <c r="K5560" s="54"/>
      <c r="L5560" s="55"/>
      <c r="M5560" s="75"/>
      <c r="N5560" s="75"/>
      <c r="O5560" s="74"/>
      <c r="P5560" s="74"/>
      <c r="Q5560" s="57">
        <f t="shared" si="1870"/>
        <v>0</v>
      </c>
      <c r="R5560" s="74"/>
      <c r="S5560" s="53">
        <f t="shared" si="1871"/>
        <v>0</v>
      </c>
      <c r="T5560" s="58"/>
      <c r="U5560" s="58"/>
      <c r="V5560" s="53">
        <f t="shared" si="1872"/>
        <v>0</v>
      </c>
      <c r="W5560" s="75"/>
      <c r="X5560" s="76"/>
    </row>
    <row r="5561" spans="1:24" s="77" customFormat="1" ht="15.75" x14ac:dyDescent="0.25">
      <c r="A5561" s="72" t="s">
        <v>312</v>
      </c>
      <c r="B5561" s="44" t="s">
        <v>334</v>
      </c>
      <c r="C5561" s="79" t="s">
        <v>240</v>
      </c>
      <c r="D5561" s="43" t="s">
        <v>244</v>
      </c>
      <c r="E5561" s="53"/>
      <c r="F5561" s="53">
        <f>E5561</f>
        <v>0</v>
      </c>
      <c r="G5561" s="53"/>
      <c r="H5561" s="53"/>
      <c r="I5561" s="54"/>
      <c r="J5561" s="50"/>
      <c r="K5561" s="54"/>
      <c r="L5561" s="55"/>
      <c r="M5561" s="75"/>
      <c r="N5561" s="75"/>
      <c r="O5561" s="74"/>
      <c r="P5561" s="74"/>
      <c r="Q5561" s="57">
        <f t="shared" si="1870"/>
        <v>0</v>
      </c>
      <c r="R5561" s="74"/>
      <c r="S5561" s="53">
        <f t="shared" si="1871"/>
        <v>0</v>
      </c>
      <c r="T5561" s="58"/>
      <c r="U5561" s="58"/>
      <c r="V5561" s="53">
        <f t="shared" si="1872"/>
        <v>0</v>
      </c>
      <c r="W5561" s="75"/>
      <c r="X5561" s="76"/>
    </row>
    <row r="5562" spans="1:24" s="77" customFormat="1" ht="15.75" x14ac:dyDescent="0.25">
      <c r="A5562" s="72" t="s">
        <v>312</v>
      </c>
      <c r="B5562" s="44" t="s">
        <v>334</v>
      </c>
      <c r="C5562" s="79" t="s">
        <v>241</v>
      </c>
      <c r="D5562" s="43" t="s">
        <v>242</v>
      </c>
      <c r="E5562" s="53"/>
      <c r="F5562" s="53">
        <f t="shared" ref="F5562:F5577" si="1876">E5562/12*1</f>
        <v>0</v>
      </c>
      <c r="G5562" s="53"/>
      <c r="H5562" s="53"/>
      <c r="I5562" s="54"/>
      <c r="J5562" s="50"/>
      <c r="K5562" s="54"/>
      <c r="L5562" s="55"/>
      <c r="M5562" s="75"/>
      <c r="N5562" s="75"/>
      <c r="O5562" s="74"/>
      <c r="P5562" s="74"/>
      <c r="Q5562" s="57">
        <f t="shared" si="1870"/>
        <v>0</v>
      </c>
      <c r="R5562" s="74"/>
      <c r="S5562" s="53">
        <f t="shared" si="1871"/>
        <v>0</v>
      </c>
      <c r="T5562" s="58"/>
      <c r="U5562" s="58"/>
      <c r="V5562" s="53">
        <f t="shared" si="1872"/>
        <v>0</v>
      </c>
      <c r="W5562" s="75"/>
      <c r="X5562" s="76"/>
    </row>
    <row r="5563" spans="1:24" s="77" customFormat="1" ht="31.5" x14ac:dyDescent="0.25">
      <c r="A5563" s="72" t="s">
        <v>312</v>
      </c>
      <c r="B5563" s="44" t="s">
        <v>334</v>
      </c>
      <c r="C5563" s="79" t="s">
        <v>245</v>
      </c>
      <c r="D5563" s="43" t="s">
        <v>246</v>
      </c>
      <c r="E5563" s="53"/>
      <c r="F5563" s="53">
        <f t="shared" si="1876"/>
        <v>0</v>
      </c>
      <c r="G5563" s="53"/>
      <c r="H5563" s="53"/>
      <c r="I5563" s="54"/>
      <c r="J5563" s="50"/>
      <c r="K5563" s="54"/>
      <c r="L5563" s="55"/>
      <c r="M5563" s="75"/>
      <c r="N5563" s="75"/>
      <c r="O5563" s="74"/>
      <c r="P5563" s="74"/>
      <c r="Q5563" s="57">
        <f t="shared" si="1870"/>
        <v>0</v>
      </c>
      <c r="R5563" s="74"/>
      <c r="S5563" s="53">
        <f t="shared" si="1871"/>
        <v>0</v>
      </c>
      <c r="T5563" s="58"/>
      <c r="U5563" s="58"/>
      <c r="V5563" s="53">
        <f t="shared" si="1872"/>
        <v>0</v>
      </c>
      <c r="W5563" s="75"/>
      <c r="X5563" s="76"/>
    </row>
    <row r="5564" spans="1:24" s="77" customFormat="1" ht="15.75" x14ac:dyDescent="0.25">
      <c r="A5564" s="72" t="s">
        <v>312</v>
      </c>
      <c r="B5564" s="44" t="s">
        <v>334</v>
      </c>
      <c r="C5564" s="79" t="s">
        <v>247</v>
      </c>
      <c r="D5564" s="43" t="s">
        <v>248</v>
      </c>
      <c r="E5564" s="53"/>
      <c r="F5564" s="53">
        <f t="shared" si="1876"/>
        <v>0</v>
      </c>
      <c r="G5564" s="53"/>
      <c r="H5564" s="53"/>
      <c r="I5564" s="54"/>
      <c r="J5564" s="50"/>
      <c r="K5564" s="54"/>
      <c r="L5564" s="55"/>
      <c r="M5564" s="75"/>
      <c r="N5564" s="75"/>
      <c r="O5564" s="74"/>
      <c r="P5564" s="74"/>
      <c r="Q5564" s="57">
        <f t="shared" si="1870"/>
        <v>0</v>
      </c>
      <c r="R5564" s="74"/>
      <c r="S5564" s="53">
        <f t="shared" si="1871"/>
        <v>0</v>
      </c>
      <c r="T5564" s="58"/>
      <c r="U5564" s="58"/>
      <c r="V5564" s="53">
        <f t="shared" si="1872"/>
        <v>0</v>
      </c>
      <c r="W5564" s="75"/>
      <c r="X5564" s="76"/>
    </row>
    <row r="5565" spans="1:24" s="77" customFormat="1" ht="31.5" x14ac:dyDescent="0.25">
      <c r="A5565" s="72" t="s">
        <v>312</v>
      </c>
      <c r="B5565" s="44" t="s">
        <v>334</v>
      </c>
      <c r="C5565" s="79" t="s">
        <v>249</v>
      </c>
      <c r="D5565" s="43" t="s">
        <v>250</v>
      </c>
      <c r="E5565" s="53"/>
      <c r="F5565" s="53">
        <f t="shared" si="1876"/>
        <v>0</v>
      </c>
      <c r="G5565" s="53"/>
      <c r="H5565" s="53"/>
      <c r="I5565" s="54"/>
      <c r="J5565" s="50"/>
      <c r="K5565" s="54"/>
      <c r="L5565" s="55"/>
      <c r="M5565" s="75"/>
      <c r="N5565" s="75"/>
      <c r="O5565" s="74"/>
      <c r="P5565" s="74"/>
      <c r="Q5565" s="57">
        <f t="shared" si="1870"/>
        <v>0</v>
      </c>
      <c r="R5565" s="74"/>
      <c r="S5565" s="53">
        <f t="shared" si="1871"/>
        <v>0</v>
      </c>
      <c r="T5565" s="58"/>
      <c r="U5565" s="58"/>
      <c r="V5565" s="53">
        <f t="shared" si="1872"/>
        <v>0</v>
      </c>
      <c r="W5565" s="75"/>
      <c r="X5565" s="76"/>
    </row>
    <row r="5566" spans="1:24" s="77" customFormat="1" ht="15.75" x14ac:dyDescent="0.25">
      <c r="A5566" s="72" t="s">
        <v>312</v>
      </c>
      <c r="B5566" s="44" t="s">
        <v>334</v>
      </c>
      <c r="C5566" s="79" t="s">
        <v>251</v>
      </c>
      <c r="D5566" s="43" t="s">
        <v>260</v>
      </c>
      <c r="E5566" s="53"/>
      <c r="F5566" s="53">
        <f t="shared" si="1876"/>
        <v>0</v>
      </c>
      <c r="G5566" s="53"/>
      <c r="H5566" s="53"/>
      <c r="I5566" s="54"/>
      <c r="J5566" s="50"/>
      <c r="K5566" s="54"/>
      <c r="L5566" s="55"/>
      <c r="M5566" s="75"/>
      <c r="N5566" s="75"/>
      <c r="O5566" s="74"/>
      <c r="P5566" s="74"/>
      <c r="Q5566" s="57">
        <f t="shared" si="1870"/>
        <v>0</v>
      </c>
      <c r="R5566" s="74"/>
      <c r="S5566" s="53">
        <f t="shared" si="1871"/>
        <v>0</v>
      </c>
      <c r="T5566" s="58"/>
      <c r="U5566" s="58"/>
      <c r="V5566" s="53">
        <f t="shared" si="1872"/>
        <v>0</v>
      </c>
      <c r="W5566" s="75"/>
      <c r="X5566" s="76"/>
    </row>
    <row r="5567" spans="1:24" s="77" customFormat="1" ht="15.75" x14ac:dyDescent="0.25">
      <c r="A5567" s="72" t="s">
        <v>312</v>
      </c>
      <c r="B5567" s="44" t="s">
        <v>334</v>
      </c>
      <c r="C5567" s="79" t="s">
        <v>252</v>
      </c>
      <c r="D5567" s="43" t="s">
        <v>253</v>
      </c>
      <c r="E5567" s="53"/>
      <c r="F5567" s="53">
        <f t="shared" si="1876"/>
        <v>0</v>
      </c>
      <c r="G5567" s="53"/>
      <c r="H5567" s="53"/>
      <c r="I5567" s="54"/>
      <c r="J5567" s="50"/>
      <c r="K5567" s="54"/>
      <c r="L5567" s="55"/>
      <c r="M5567" s="75"/>
      <c r="N5567" s="75"/>
      <c r="O5567" s="74"/>
      <c r="P5567" s="74"/>
      <c r="Q5567" s="57">
        <f t="shared" si="1870"/>
        <v>0</v>
      </c>
      <c r="R5567" s="74"/>
      <c r="S5567" s="53">
        <f t="shared" si="1871"/>
        <v>0</v>
      </c>
      <c r="T5567" s="58"/>
      <c r="U5567" s="58"/>
      <c r="V5567" s="53">
        <f t="shared" si="1872"/>
        <v>0</v>
      </c>
      <c r="W5567" s="75"/>
      <c r="X5567" s="76"/>
    </row>
    <row r="5568" spans="1:24" s="77" customFormat="1" ht="15.75" x14ac:dyDescent="0.25">
      <c r="A5568" s="72" t="s">
        <v>312</v>
      </c>
      <c r="B5568" s="44" t="s">
        <v>334</v>
      </c>
      <c r="C5568" s="79" t="s">
        <v>254</v>
      </c>
      <c r="D5568" s="43" t="s">
        <v>255</v>
      </c>
      <c r="E5568" s="53"/>
      <c r="F5568" s="53">
        <f t="shared" si="1876"/>
        <v>0</v>
      </c>
      <c r="G5568" s="53"/>
      <c r="H5568" s="53"/>
      <c r="I5568" s="54"/>
      <c r="J5568" s="50"/>
      <c r="K5568" s="54"/>
      <c r="L5568" s="55"/>
      <c r="M5568" s="75"/>
      <c r="N5568" s="75"/>
      <c r="O5568" s="74"/>
      <c r="P5568" s="74"/>
      <c r="Q5568" s="57">
        <f t="shared" si="1870"/>
        <v>0</v>
      </c>
      <c r="R5568" s="74"/>
      <c r="S5568" s="53">
        <f t="shared" si="1871"/>
        <v>0</v>
      </c>
      <c r="T5568" s="58"/>
      <c r="U5568" s="58"/>
      <c r="V5568" s="53">
        <f t="shared" si="1872"/>
        <v>0</v>
      </c>
      <c r="W5568" s="75"/>
      <c r="X5568" s="76"/>
    </row>
    <row r="5569" spans="1:24" s="77" customFormat="1" ht="15.75" x14ac:dyDescent="0.25">
      <c r="A5569" s="72" t="s">
        <v>312</v>
      </c>
      <c r="B5569" s="44" t="s">
        <v>334</v>
      </c>
      <c r="C5569" s="79" t="s">
        <v>256</v>
      </c>
      <c r="D5569" s="43" t="s">
        <v>257</v>
      </c>
      <c r="E5569" s="53"/>
      <c r="F5569" s="53">
        <f t="shared" si="1876"/>
        <v>0</v>
      </c>
      <c r="G5569" s="53"/>
      <c r="H5569" s="53"/>
      <c r="I5569" s="54"/>
      <c r="J5569" s="50"/>
      <c r="K5569" s="54"/>
      <c r="L5569" s="55"/>
      <c r="M5569" s="75"/>
      <c r="N5569" s="75"/>
      <c r="O5569" s="74"/>
      <c r="P5569" s="74"/>
      <c r="Q5569" s="57">
        <f t="shared" si="1870"/>
        <v>0</v>
      </c>
      <c r="R5569" s="74"/>
      <c r="S5569" s="53">
        <f t="shared" si="1871"/>
        <v>0</v>
      </c>
      <c r="T5569" s="58"/>
      <c r="U5569" s="58"/>
      <c r="V5569" s="53">
        <f t="shared" si="1872"/>
        <v>0</v>
      </c>
      <c r="W5569" s="75"/>
      <c r="X5569" s="76"/>
    </row>
    <row r="5570" spans="1:24" s="77" customFormat="1" ht="31.5" x14ac:dyDescent="0.25">
      <c r="A5570" s="72" t="s">
        <v>312</v>
      </c>
      <c r="B5570" s="44" t="s">
        <v>334</v>
      </c>
      <c r="C5570" s="79" t="s">
        <v>258</v>
      </c>
      <c r="D5570" s="43" t="s">
        <v>259</v>
      </c>
      <c r="E5570" s="53"/>
      <c r="F5570" s="53">
        <f t="shared" si="1876"/>
        <v>0</v>
      </c>
      <c r="G5570" s="53"/>
      <c r="H5570" s="53"/>
      <c r="I5570" s="54"/>
      <c r="J5570" s="50"/>
      <c r="K5570" s="54"/>
      <c r="L5570" s="55"/>
      <c r="M5570" s="75"/>
      <c r="N5570" s="75"/>
      <c r="O5570" s="74"/>
      <c r="P5570" s="74"/>
      <c r="Q5570" s="57">
        <f t="shared" si="1870"/>
        <v>0</v>
      </c>
      <c r="R5570" s="74"/>
      <c r="S5570" s="53">
        <f t="shared" si="1871"/>
        <v>0</v>
      </c>
      <c r="T5570" s="58"/>
      <c r="U5570" s="58"/>
      <c r="V5570" s="53">
        <f t="shared" si="1872"/>
        <v>0</v>
      </c>
      <c r="W5570" s="75"/>
      <c r="X5570" s="76"/>
    </row>
    <row r="5571" spans="1:24" s="77" customFormat="1" ht="15.75" x14ac:dyDescent="0.25">
      <c r="A5571" s="72" t="s">
        <v>312</v>
      </c>
      <c r="B5571" s="44" t="s">
        <v>334</v>
      </c>
      <c r="C5571" s="79" t="s">
        <v>261</v>
      </c>
      <c r="D5571" s="43" t="s">
        <v>262</v>
      </c>
      <c r="E5571" s="53"/>
      <c r="F5571" s="53">
        <f t="shared" si="1876"/>
        <v>0</v>
      </c>
      <c r="G5571" s="53"/>
      <c r="H5571" s="53"/>
      <c r="I5571" s="54"/>
      <c r="J5571" s="50"/>
      <c r="K5571" s="54"/>
      <c r="L5571" s="55"/>
      <c r="M5571" s="75"/>
      <c r="N5571" s="75"/>
      <c r="O5571" s="74"/>
      <c r="P5571" s="74"/>
      <c r="Q5571" s="57">
        <f t="shared" si="1870"/>
        <v>0</v>
      </c>
      <c r="R5571" s="74"/>
      <c r="S5571" s="53">
        <f t="shared" si="1871"/>
        <v>0</v>
      </c>
      <c r="T5571" s="58"/>
      <c r="U5571" s="58"/>
      <c r="V5571" s="53">
        <f t="shared" si="1872"/>
        <v>0</v>
      </c>
      <c r="W5571" s="75"/>
      <c r="X5571" s="76"/>
    </row>
    <row r="5572" spans="1:24" s="77" customFormat="1" ht="47.25" x14ac:dyDescent="0.25">
      <c r="A5572" s="72" t="s">
        <v>312</v>
      </c>
      <c r="B5572" s="44" t="s">
        <v>334</v>
      </c>
      <c r="C5572" s="79" t="s">
        <v>263</v>
      </c>
      <c r="D5572" s="43" t="s">
        <v>264</v>
      </c>
      <c r="E5572" s="53"/>
      <c r="F5572" s="53">
        <f t="shared" si="1876"/>
        <v>0</v>
      </c>
      <c r="G5572" s="53"/>
      <c r="H5572" s="53"/>
      <c r="I5572" s="54"/>
      <c r="J5572" s="50"/>
      <c r="K5572" s="54"/>
      <c r="L5572" s="55"/>
      <c r="M5572" s="75"/>
      <c r="N5572" s="75"/>
      <c r="O5572" s="74"/>
      <c r="P5572" s="74"/>
      <c r="Q5572" s="57">
        <f t="shared" si="1870"/>
        <v>0</v>
      </c>
      <c r="R5572" s="74"/>
      <c r="S5572" s="53">
        <f t="shared" si="1871"/>
        <v>0</v>
      </c>
      <c r="T5572" s="58"/>
      <c r="U5572" s="58"/>
      <c r="V5572" s="53">
        <f t="shared" si="1872"/>
        <v>0</v>
      </c>
      <c r="W5572" s="75"/>
      <c r="X5572" s="76"/>
    </row>
    <row r="5573" spans="1:24" s="77" customFormat="1" ht="15.75" x14ac:dyDescent="0.25">
      <c r="A5573" s="72" t="s">
        <v>312</v>
      </c>
      <c r="B5573" s="44" t="s">
        <v>334</v>
      </c>
      <c r="C5573" s="79" t="s">
        <v>265</v>
      </c>
      <c r="D5573" s="43" t="s">
        <v>266</v>
      </c>
      <c r="E5573" s="53"/>
      <c r="F5573" s="53">
        <f t="shared" si="1876"/>
        <v>0</v>
      </c>
      <c r="G5573" s="53"/>
      <c r="H5573" s="53"/>
      <c r="I5573" s="54"/>
      <c r="J5573" s="50"/>
      <c r="K5573" s="54"/>
      <c r="L5573" s="55"/>
      <c r="M5573" s="75"/>
      <c r="N5573" s="75"/>
      <c r="O5573" s="74"/>
      <c r="P5573" s="74"/>
      <c r="Q5573" s="57">
        <f t="shared" si="1870"/>
        <v>0</v>
      </c>
      <c r="R5573" s="74"/>
      <c r="S5573" s="53">
        <f t="shared" si="1871"/>
        <v>0</v>
      </c>
      <c r="T5573" s="58"/>
      <c r="U5573" s="58"/>
      <c r="V5573" s="53">
        <f t="shared" si="1872"/>
        <v>0</v>
      </c>
      <c r="W5573" s="75"/>
      <c r="X5573" s="76"/>
    </row>
    <row r="5574" spans="1:24" s="77" customFormat="1" ht="31.5" x14ac:dyDescent="0.25">
      <c r="A5574" s="72" t="s">
        <v>312</v>
      </c>
      <c r="B5574" s="44" t="s">
        <v>334</v>
      </c>
      <c r="C5574" s="79" t="s">
        <v>267</v>
      </c>
      <c r="D5574" s="43" t="s">
        <v>268</v>
      </c>
      <c r="E5574" s="53"/>
      <c r="F5574" s="53">
        <f t="shared" si="1876"/>
        <v>0</v>
      </c>
      <c r="G5574" s="53"/>
      <c r="H5574" s="53"/>
      <c r="I5574" s="54"/>
      <c r="J5574" s="50"/>
      <c r="K5574" s="54"/>
      <c r="L5574" s="55"/>
      <c r="M5574" s="75"/>
      <c r="N5574" s="75"/>
      <c r="O5574" s="74"/>
      <c r="P5574" s="74"/>
      <c r="Q5574" s="57">
        <f t="shared" si="1870"/>
        <v>0</v>
      </c>
      <c r="R5574" s="74"/>
      <c r="S5574" s="53">
        <f t="shared" si="1871"/>
        <v>0</v>
      </c>
      <c r="T5574" s="58"/>
      <c r="U5574" s="58"/>
      <c r="V5574" s="53">
        <f t="shared" si="1872"/>
        <v>0</v>
      </c>
      <c r="W5574" s="75"/>
      <c r="X5574" s="76"/>
    </row>
    <row r="5575" spans="1:24" s="77" customFormat="1" ht="15.75" x14ac:dyDescent="0.25">
      <c r="A5575" s="72" t="s">
        <v>312</v>
      </c>
      <c r="B5575" s="44" t="s">
        <v>334</v>
      </c>
      <c r="C5575" s="79" t="s">
        <v>269</v>
      </c>
      <c r="D5575" s="43" t="s">
        <v>270</v>
      </c>
      <c r="E5575" s="53"/>
      <c r="F5575" s="53">
        <f t="shared" si="1876"/>
        <v>0</v>
      </c>
      <c r="G5575" s="53"/>
      <c r="H5575" s="53"/>
      <c r="I5575" s="54"/>
      <c r="J5575" s="50"/>
      <c r="K5575" s="54"/>
      <c r="L5575" s="55"/>
      <c r="M5575" s="75"/>
      <c r="N5575" s="75"/>
      <c r="O5575" s="74"/>
      <c r="P5575" s="74"/>
      <c r="Q5575" s="57">
        <f t="shared" si="1870"/>
        <v>0</v>
      </c>
      <c r="R5575" s="74"/>
      <c r="S5575" s="53">
        <f t="shared" si="1871"/>
        <v>0</v>
      </c>
      <c r="T5575" s="58"/>
      <c r="U5575" s="58"/>
      <c r="V5575" s="53">
        <f t="shared" si="1872"/>
        <v>0</v>
      </c>
      <c r="W5575" s="75"/>
      <c r="X5575" s="76"/>
    </row>
    <row r="5576" spans="1:24" s="77" customFormat="1" ht="31.5" x14ac:dyDescent="0.25">
      <c r="A5576" s="72" t="s">
        <v>312</v>
      </c>
      <c r="B5576" s="44" t="s">
        <v>334</v>
      </c>
      <c r="C5576" s="79" t="s">
        <v>271</v>
      </c>
      <c r="D5576" s="43" t="s">
        <v>272</v>
      </c>
      <c r="E5576" s="53"/>
      <c r="F5576" s="53">
        <f t="shared" si="1876"/>
        <v>0</v>
      </c>
      <c r="G5576" s="53"/>
      <c r="H5576" s="53"/>
      <c r="I5576" s="54"/>
      <c r="J5576" s="50"/>
      <c r="K5576" s="54"/>
      <c r="L5576" s="55"/>
      <c r="M5576" s="75"/>
      <c r="N5576" s="75"/>
      <c r="O5576" s="74"/>
      <c r="P5576" s="74"/>
      <c r="Q5576" s="57">
        <f t="shared" si="1870"/>
        <v>0</v>
      </c>
      <c r="R5576" s="74"/>
      <c r="S5576" s="53">
        <f t="shared" si="1871"/>
        <v>0</v>
      </c>
      <c r="T5576" s="58"/>
      <c r="U5576" s="58"/>
      <c r="V5576" s="53">
        <f t="shared" si="1872"/>
        <v>0</v>
      </c>
      <c r="W5576" s="75"/>
      <c r="X5576" s="76"/>
    </row>
    <row r="5577" spans="1:24" s="77" customFormat="1" ht="15.75" x14ac:dyDescent="0.25">
      <c r="A5577" s="72" t="s">
        <v>312</v>
      </c>
      <c r="B5577" s="44" t="s">
        <v>334</v>
      </c>
      <c r="C5577" s="79" t="s">
        <v>273</v>
      </c>
      <c r="D5577" s="43" t="s">
        <v>274</v>
      </c>
      <c r="E5577" s="53"/>
      <c r="F5577" s="53">
        <f t="shared" si="1876"/>
        <v>0</v>
      </c>
      <c r="G5577" s="53"/>
      <c r="H5577" s="53"/>
      <c r="I5577" s="54"/>
      <c r="J5577" s="50"/>
      <c r="K5577" s="54"/>
      <c r="L5577" s="55"/>
      <c r="M5577" s="75"/>
      <c r="N5577" s="75"/>
      <c r="O5577" s="74"/>
      <c r="P5577" s="74"/>
      <c r="Q5577" s="57">
        <f t="shared" si="1870"/>
        <v>0</v>
      </c>
      <c r="R5577" s="74"/>
      <c r="S5577" s="53">
        <f t="shared" si="1871"/>
        <v>0</v>
      </c>
      <c r="T5577" s="58"/>
      <c r="U5577" s="58"/>
      <c r="V5577" s="53">
        <f t="shared" si="1872"/>
        <v>0</v>
      </c>
      <c r="W5577" s="75"/>
      <c r="X5577" s="76"/>
    </row>
    <row r="5578" spans="1:24" s="77" customFormat="1" ht="31.5" x14ac:dyDescent="0.25">
      <c r="A5578" s="72" t="s">
        <v>312</v>
      </c>
      <c r="B5578" s="44" t="s">
        <v>334</v>
      </c>
      <c r="C5578" s="79" t="s">
        <v>275</v>
      </c>
      <c r="D5578" s="43" t="s">
        <v>276</v>
      </c>
      <c r="E5578" s="74"/>
      <c r="F5578" s="74"/>
      <c r="G5578" s="74"/>
      <c r="H5578" s="74"/>
      <c r="I5578" s="54"/>
      <c r="J5578" s="50"/>
      <c r="K5578" s="54"/>
      <c r="L5578" s="55"/>
      <c r="M5578" s="75"/>
      <c r="N5578" s="75"/>
      <c r="O5578" s="74"/>
      <c r="P5578" s="74"/>
      <c r="Q5578" s="57">
        <f t="shared" si="1870"/>
        <v>0</v>
      </c>
      <c r="R5578" s="74"/>
      <c r="S5578" s="53">
        <f t="shared" si="1871"/>
        <v>0</v>
      </c>
      <c r="T5578" s="58"/>
      <c r="U5578" s="58"/>
      <c r="V5578" s="53">
        <f t="shared" si="1872"/>
        <v>0</v>
      </c>
      <c r="W5578" s="75"/>
      <c r="X5578" s="76"/>
    </row>
    <row r="5579" spans="1:24" s="77" customFormat="1" ht="15.75" x14ac:dyDescent="0.25">
      <c r="A5579" s="72" t="s">
        <v>312</v>
      </c>
      <c r="B5579" s="44" t="s">
        <v>334</v>
      </c>
      <c r="C5579" s="37" t="s">
        <v>352</v>
      </c>
      <c r="D5579" s="43" t="s">
        <v>350</v>
      </c>
      <c r="E5579" s="74"/>
      <c r="F5579" s="74"/>
      <c r="G5579" s="74"/>
      <c r="H5579" s="74"/>
      <c r="I5579" s="54"/>
      <c r="J5579" s="50"/>
      <c r="K5579" s="54"/>
      <c r="L5579" s="55"/>
      <c r="M5579" s="75"/>
      <c r="N5579" s="75"/>
      <c r="O5579" s="74"/>
      <c r="P5579" s="74"/>
      <c r="Q5579" s="57"/>
      <c r="R5579" s="74"/>
      <c r="S5579" s="53"/>
      <c r="T5579" s="58"/>
      <c r="U5579" s="58"/>
      <c r="V5579" s="53"/>
      <c r="W5579" s="75"/>
      <c r="X5579" s="76"/>
    </row>
    <row r="5580" spans="1:24" s="77" customFormat="1" ht="15.75" x14ac:dyDescent="0.25">
      <c r="A5580" s="72" t="s">
        <v>312</v>
      </c>
      <c r="B5580" s="44" t="s">
        <v>334</v>
      </c>
      <c r="C5580" s="37" t="s">
        <v>353</v>
      </c>
      <c r="D5580" s="38" t="s">
        <v>354</v>
      </c>
      <c r="E5580" s="53"/>
      <c r="F5580" s="99">
        <f>E5580/12*1</f>
        <v>0</v>
      </c>
      <c r="G5580" s="74"/>
      <c r="H5580" s="74"/>
      <c r="I5580" s="54"/>
      <c r="J5580" s="50"/>
      <c r="K5580" s="54"/>
      <c r="L5580" s="55"/>
      <c r="M5580" s="75"/>
      <c r="N5580" s="75"/>
      <c r="O5580" s="74"/>
      <c r="P5580" s="74"/>
      <c r="Q5580" s="57">
        <f>O5580-P5580</f>
        <v>0</v>
      </c>
      <c r="R5580" s="74"/>
      <c r="S5580" s="53">
        <f>ROUND(R5580/12*3,0)</f>
        <v>0</v>
      </c>
      <c r="T5580" s="58"/>
      <c r="U5580" s="58"/>
      <c r="V5580" s="53">
        <f>T5580-U5580</f>
        <v>0</v>
      </c>
      <c r="W5580" s="75"/>
      <c r="X5580" s="76"/>
    </row>
    <row r="5581" spans="1:24" s="77" customFormat="1" ht="15.75" x14ac:dyDescent="0.25">
      <c r="A5581" s="72" t="s">
        <v>312</v>
      </c>
      <c r="B5581" s="44" t="s">
        <v>334</v>
      </c>
      <c r="C5581" s="37" t="s">
        <v>359</v>
      </c>
      <c r="D5581" s="43" t="s">
        <v>318</v>
      </c>
      <c r="E5581" s="53"/>
      <c r="F5581" s="99">
        <f>E5581/12*1</f>
        <v>0</v>
      </c>
      <c r="G5581" s="74"/>
      <c r="H5581" s="74"/>
      <c r="I5581" s="54"/>
      <c r="J5581" s="50"/>
      <c r="K5581" s="54"/>
      <c r="L5581" s="55"/>
      <c r="M5581" s="75"/>
      <c r="N5581" s="75"/>
      <c r="O5581" s="74"/>
      <c r="P5581" s="74"/>
      <c r="Q5581" s="57"/>
      <c r="R5581" s="74"/>
      <c r="S5581" s="53"/>
      <c r="T5581" s="53"/>
      <c r="U5581" s="53"/>
      <c r="V5581" s="53"/>
      <c r="W5581" s="75"/>
      <c r="X5581" s="76"/>
    </row>
    <row r="5582" spans="1:24" s="77" customFormat="1" ht="15.75" x14ac:dyDescent="0.25">
      <c r="A5582" s="72" t="s">
        <v>312</v>
      </c>
      <c r="B5582" s="44" t="s">
        <v>334</v>
      </c>
      <c r="C5582" s="37" t="s">
        <v>379</v>
      </c>
      <c r="D5582" s="39" t="s">
        <v>360</v>
      </c>
      <c r="E5582" s="53"/>
      <c r="F5582" s="99">
        <f>E5582/12*1</f>
        <v>0</v>
      </c>
      <c r="G5582" s="74"/>
      <c r="H5582" s="74"/>
      <c r="I5582" s="54"/>
      <c r="J5582" s="50"/>
      <c r="K5582" s="54"/>
      <c r="L5582" s="55"/>
      <c r="M5582" s="75"/>
      <c r="N5582" s="75"/>
      <c r="O5582" s="74"/>
      <c r="P5582" s="74"/>
      <c r="Q5582" s="57"/>
      <c r="R5582" s="74"/>
      <c r="S5582" s="53"/>
      <c r="T5582" s="53"/>
      <c r="U5582" s="53"/>
      <c r="V5582" s="53"/>
      <c r="W5582" s="75"/>
      <c r="X5582" s="76"/>
    </row>
    <row r="5583" spans="1:24" s="77" customFormat="1" ht="15.75" x14ac:dyDescent="0.25">
      <c r="A5583" s="72" t="s">
        <v>312</v>
      </c>
      <c r="B5583" s="44" t="s">
        <v>334</v>
      </c>
      <c r="C5583" s="98" t="s">
        <v>386</v>
      </c>
      <c r="D5583" s="117" t="s">
        <v>387</v>
      </c>
      <c r="E5583" s="53">
        <v>10000</v>
      </c>
      <c r="F5583" s="53">
        <v>10000</v>
      </c>
      <c r="G5583" s="53">
        <v>10000</v>
      </c>
      <c r="H5583" s="53">
        <v>10000</v>
      </c>
      <c r="I5583" s="119">
        <f>G5583-F5583</f>
        <v>0</v>
      </c>
      <c r="J5583" s="55">
        <f>ROUND(I5583/F5583*100,2)</f>
        <v>0</v>
      </c>
      <c r="K5583" s="54">
        <f>G5583-F5583</f>
        <v>0</v>
      </c>
      <c r="L5583" s="55">
        <f>ROUND(K5583*100/-F5583,2)</f>
        <v>0</v>
      </c>
      <c r="M5583" s="75"/>
      <c r="N5583" s="75"/>
      <c r="O5583" s="74"/>
      <c r="P5583" s="74"/>
      <c r="Q5583" s="57"/>
      <c r="R5583" s="74"/>
      <c r="S5583" s="53"/>
      <c r="T5583" s="58"/>
      <c r="U5583" s="58"/>
      <c r="V5583" s="53"/>
      <c r="W5583" s="75"/>
      <c r="X5583" s="76"/>
    </row>
    <row r="5584" spans="1:24" s="77" customFormat="1" ht="15.75" x14ac:dyDescent="0.25">
      <c r="A5584" s="100" t="s">
        <v>313</v>
      </c>
      <c r="B5584" s="100" t="s">
        <v>335</v>
      </c>
      <c r="C5584" s="108" t="s">
        <v>102</v>
      </c>
      <c r="D5584" s="102" t="s">
        <v>21</v>
      </c>
      <c r="E5584" s="109">
        <f>E5585+E5624</f>
        <v>2543456</v>
      </c>
      <c r="F5584" s="109">
        <f>F5585+F5624</f>
        <v>1488096.25</v>
      </c>
      <c r="G5584" s="109">
        <f>G5585+G5624</f>
        <v>1512150.2</v>
      </c>
      <c r="H5584" s="109">
        <f>H5585+H5624</f>
        <v>1496359</v>
      </c>
      <c r="I5584" s="127">
        <f>I5585+I5624</f>
        <v>84659.95</v>
      </c>
      <c r="J5584" s="104">
        <f>ROUND(I5584/F5584*100,2)</f>
        <v>5.69</v>
      </c>
      <c r="K5584" s="127">
        <f>K5585+K5624</f>
        <v>-61080</v>
      </c>
      <c r="L5584" s="106">
        <f>ROUND(K5584*100/-F5584,2)</f>
        <v>4.0999999999999996</v>
      </c>
      <c r="M5584" s="109">
        <f t="shared" ref="M5584:V5584" si="1877">M5585+M5624</f>
        <v>34436</v>
      </c>
      <c r="N5584" s="109">
        <f t="shared" si="1877"/>
        <v>20087.669999999998</v>
      </c>
      <c r="O5584" s="109">
        <f t="shared" si="1877"/>
        <v>17329</v>
      </c>
      <c r="P5584" s="109">
        <f t="shared" si="1877"/>
        <v>16265</v>
      </c>
      <c r="Q5584" s="127">
        <f t="shared" si="1877"/>
        <v>1064</v>
      </c>
      <c r="R5584" s="109">
        <f t="shared" si="1877"/>
        <v>1065</v>
      </c>
      <c r="S5584" s="103">
        <f t="shared" si="1877"/>
        <v>622</v>
      </c>
      <c r="T5584" s="138">
        <f t="shared" si="1877"/>
        <v>614</v>
      </c>
      <c r="U5584" s="138">
        <f t="shared" si="1877"/>
        <v>553</v>
      </c>
      <c r="V5584" s="103">
        <f t="shared" si="1877"/>
        <v>61</v>
      </c>
      <c r="W5584" s="107">
        <v>12741</v>
      </c>
      <c r="X5584" s="80"/>
    </row>
    <row r="5585" spans="1:27" s="77" customFormat="1" ht="15.75" x14ac:dyDescent="0.25">
      <c r="A5585" s="72" t="s">
        <v>313</v>
      </c>
      <c r="B5585" s="21">
        <v>1</v>
      </c>
      <c r="C5585" s="73" t="s">
        <v>102</v>
      </c>
      <c r="D5585" s="27" t="s">
        <v>22</v>
      </c>
      <c r="E5585" s="52">
        <f>E5586+E5592+E5606</f>
        <v>2316854</v>
      </c>
      <c r="F5585" s="52">
        <f>F5586+F5592+F5606</f>
        <v>1351747</v>
      </c>
      <c r="G5585" s="52">
        <f>G5586+G5592+G5606</f>
        <v>1291154</v>
      </c>
      <c r="H5585" s="52">
        <f>H5586+H5592+H5606</f>
        <v>1352221</v>
      </c>
      <c r="I5585" s="124">
        <f>I5586+I5592+I5606</f>
        <v>0</v>
      </c>
      <c r="J5585" s="70">
        <f>ROUND(I5585/F5585*100,2)</f>
        <v>0</v>
      </c>
      <c r="K5585" s="124">
        <f>K5586+K5592+K5606</f>
        <v>-61067</v>
      </c>
      <c r="L5585" s="71">
        <f>ROUND(K5585*100/-F5585,2)</f>
        <v>4.5199999999999996</v>
      </c>
      <c r="M5585" s="49">
        <v>25257</v>
      </c>
      <c r="N5585" s="49">
        <f>ROUND(M5585/12*7,2)</f>
        <v>14733.25</v>
      </c>
      <c r="O5585" s="52">
        <f t="shared" ref="O5585:V5585" si="1878">O5586+O5592+O5606</f>
        <v>12030</v>
      </c>
      <c r="P5585" s="52">
        <f t="shared" si="1878"/>
        <v>12030</v>
      </c>
      <c r="Q5585" s="124">
        <f t="shared" si="1878"/>
        <v>0</v>
      </c>
      <c r="R5585" s="52">
        <f t="shared" si="1878"/>
        <v>762</v>
      </c>
      <c r="S5585" s="52">
        <f t="shared" si="1878"/>
        <v>445</v>
      </c>
      <c r="T5585" s="134">
        <f t="shared" si="1878"/>
        <v>378</v>
      </c>
      <c r="U5585" s="134">
        <f t="shared" si="1878"/>
        <v>378</v>
      </c>
      <c r="V5585" s="59">
        <f t="shared" si="1878"/>
        <v>0</v>
      </c>
      <c r="W5585" s="75"/>
      <c r="X5585" s="82"/>
    </row>
    <row r="5586" spans="1:27" s="77" customFormat="1" ht="15.75" x14ac:dyDescent="0.25">
      <c r="A5586" s="72" t="s">
        <v>313</v>
      </c>
      <c r="B5586" s="33" t="s">
        <v>329</v>
      </c>
      <c r="C5586" s="73" t="s">
        <v>102</v>
      </c>
      <c r="D5586" s="32" t="s">
        <v>23</v>
      </c>
      <c r="E5586" s="83">
        <f t="shared" ref="E5586:L5586" si="1879">SUM(E5587:E5591)</f>
        <v>2316854</v>
      </c>
      <c r="F5586" s="83">
        <f t="shared" si="1879"/>
        <v>1351747</v>
      </c>
      <c r="G5586" s="83">
        <f t="shared" si="1879"/>
        <v>1290680</v>
      </c>
      <c r="H5586" s="83">
        <f t="shared" si="1879"/>
        <v>1351747</v>
      </c>
      <c r="I5586" s="128">
        <f t="shared" si="1879"/>
        <v>0</v>
      </c>
      <c r="J5586" s="128">
        <f t="shared" si="1879"/>
        <v>0</v>
      </c>
      <c r="K5586" s="128">
        <f t="shared" si="1879"/>
        <v>-61067</v>
      </c>
      <c r="L5586" s="49">
        <f t="shared" si="1879"/>
        <v>15.24</v>
      </c>
      <c r="M5586" s="83"/>
      <c r="N5586" s="83"/>
      <c r="O5586" s="52">
        <f t="shared" ref="O5586:V5586" si="1880">SUM(O5587:O5591)</f>
        <v>12010</v>
      </c>
      <c r="P5586" s="52">
        <f t="shared" si="1880"/>
        <v>12010</v>
      </c>
      <c r="Q5586" s="124">
        <f t="shared" si="1880"/>
        <v>0</v>
      </c>
      <c r="R5586" s="52">
        <f t="shared" si="1880"/>
        <v>762</v>
      </c>
      <c r="S5586" s="52">
        <f t="shared" si="1880"/>
        <v>445</v>
      </c>
      <c r="T5586" s="52">
        <f t="shared" si="1880"/>
        <v>377</v>
      </c>
      <c r="U5586" s="49">
        <f t="shared" si="1880"/>
        <v>377</v>
      </c>
      <c r="V5586" s="49">
        <f t="shared" si="1880"/>
        <v>0</v>
      </c>
      <c r="W5586" s="83"/>
      <c r="X5586" s="82"/>
    </row>
    <row r="5587" spans="1:27" s="77" customFormat="1" ht="15.75" x14ac:dyDescent="0.25">
      <c r="A5587" s="72" t="s">
        <v>313</v>
      </c>
      <c r="B5587" s="33" t="s">
        <v>329</v>
      </c>
      <c r="C5587" s="73" t="s">
        <v>73</v>
      </c>
      <c r="D5587" s="34" t="s">
        <v>106</v>
      </c>
      <c r="E5587" s="53">
        <v>686583</v>
      </c>
      <c r="F5587" s="99">
        <f>57365*3+57165*4</f>
        <v>400755</v>
      </c>
      <c r="G5587" s="99">
        <v>339688</v>
      </c>
      <c r="H5587" s="99">
        <f>57365*3+57165*4</f>
        <v>400755</v>
      </c>
      <c r="I5587" s="119"/>
      <c r="J5587" s="55"/>
      <c r="K5587" s="54">
        <f>G5587-F5587</f>
        <v>-61067</v>
      </c>
      <c r="L5587" s="55">
        <f>ROUND(K5587*100/-F5587,2)</f>
        <v>15.24</v>
      </c>
      <c r="M5587" s="74"/>
      <c r="N5587" s="74"/>
      <c r="O5587" s="74">
        <v>12010</v>
      </c>
      <c r="P5587" s="74">
        <v>12010</v>
      </c>
      <c r="Q5587" s="57">
        <f>O5587-P5587</f>
        <v>0</v>
      </c>
      <c r="R5587" s="74">
        <v>762</v>
      </c>
      <c r="S5587" s="53">
        <f>ROUND(R5587/12*7,0)</f>
        <v>445</v>
      </c>
      <c r="T5587" s="58">
        <v>377</v>
      </c>
      <c r="U5587" s="58">
        <v>377</v>
      </c>
      <c r="V5587" s="58"/>
      <c r="W5587" s="74"/>
      <c r="X5587" s="76"/>
      <c r="Z5587" s="176"/>
      <c r="AA5587" s="176"/>
    </row>
    <row r="5588" spans="1:27" s="77" customFormat="1" ht="15.75" x14ac:dyDescent="0.25">
      <c r="A5588" s="72" t="s">
        <v>313</v>
      </c>
      <c r="B5588" s="33" t="s">
        <v>329</v>
      </c>
      <c r="C5588" s="73" t="s">
        <v>74</v>
      </c>
      <c r="D5588" s="116" t="s">
        <v>104</v>
      </c>
      <c r="E5588" s="53">
        <v>1586567</v>
      </c>
      <c r="F5588" s="53">
        <f>132214*7</f>
        <v>925498</v>
      </c>
      <c r="G5588" s="53">
        <f>132214*7</f>
        <v>925498</v>
      </c>
      <c r="H5588" s="53">
        <f>132214*7</f>
        <v>925498</v>
      </c>
      <c r="I5588" s="119"/>
      <c r="J5588" s="55"/>
      <c r="K5588" s="54"/>
      <c r="L5588" s="55"/>
      <c r="M5588" s="75"/>
      <c r="N5588" s="75"/>
      <c r="O5588" s="74"/>
      <c r="P5588" s="74"/>
      <c r="Q5588" s="57">
        <f>O5588-P5588</f>
        <v>0</v>
      </c>
      <c r="R5588" s="74"/>
      <c r="S5588" s="53">
        <f>ROUND(R5588/12*3,0)</f>
        <v>0</v>
      </c>
      <c r="T5588" s="53"/>
      <c r="U5588" s="53"/>
      <c r="V5588" s="53">
        <f>T5588-U5588</f>
        <v>0</v>
      </c>
      <c r="W5588" s="75"/>
      <c r="X5588" s="76"/>
    </row>
    <row r="5589" spans="1:27" s="81" customFormat="1" ht="29.25" customHeight="1" x14ac:dyDescent="0.25">
      <c r="A5589" s="72" t="s">
        <v>313</v>
      </c>
      <c r="B5589" s="33" t="s">
        <v>329</v>
      </c>
      <c r="C5589" s="73" t="s">
        <v>74</v>
      </c>
      <c r="D5589" s="116" t="s">
        <v>105</v>
      </c>
      <c r="E5589" s="53">
        <v>43704</v>
      </c>
      <c r="F5589" s="53">
        <f>3642*7</f>
        <v>25494</v>
      </c>
      <c r="G5589" s="53">
        <f>3642*7</f>
        <v>25494</v>
      </c>
      <c r="H5589" s="53">
        <f>3642*7</f>
        <v>25494</v>
      </c>
      <c r="I5589" s="119"/>
      <c r="J5589" s="55"/>
      <c r="K5589" s="54"/>
      <c r="L5589" s="55"/>
      <c r="M5589" s="75"/>
      <c r="N5589" s="75"/>
      <c r="O5589" s="74"/>
      <c r="P5589" s="74"/>
      <c r="Q5589" s="59">
        <f>O5589-P5589</f>
        <v>0</v>
      </c>
      <c r="R5589" s="74"/>
      <c r="S5589" s="53">
        <f>ROUND(R5589/12*3,0)</f>
        <v>0</v>
      </c>
      <c r="T5589" s="53"/>
      <c r="U5589" s="53"/>
      <c r="V5589" s="53">
        <f>T5589-U5589</f>
        <v>0</v>
      </c>
      <c r="W5589" s="75"/>
      <c r="X5589" s="76"/>
    </row>
    <row r="5590" spans="1:27" s="81" customFormat="1" ht="26.25" customHeight="1" x14ac:dyDescent="0.25">
      <c r="A5590" s="72" t="s">
        <v>313</v>
      </c>
      <c r="B5590" s="33" t="s">
        <v>329</v>
      </c>
      <c r="C5590" s="73" t="s">
        <v>75</v>
      </c>
      <c r="D5590" s="34" t="s">
        <v>107</v>
      </c>
      <c r="E5590" s="74"/>
      <c r="F5590" s="53"/>
      <c r="G5590" s="74"/>
      <c r="H5590" s="74"/>
      <c r="I5590" s="119"/>
      <c r="J5590" s="55"/>
      <c r="K5590" s="119"/>
      <c r="L5590" s="55"/>
      <c r="M5590" s="75"/>
      <c r="N5590" s="75"/>
      <c r="O5590" s="74"/>
      <c r="P5590" s="74"/>
      <c r="Q5590" s="59">
        <f>O5590-P5590</f>
        <v>0</v>
      </c>
      <c r="R5590" s="74"/>
      <c r="S5590" s="53">
        <f>ROUND(R5590/12*3,0)</f>
        <v>0</v>
      </c>
      <c r="T5590" s="53"/>
      <c r="U5590" s="53"/>
      <c r="V5590" s="53">
        <f>T5590-U5590</f>
        <v>0</v>
      </c>
      <c r="W5590" s="75"/>
      <c r="X5590" s="76"/>
    </row>
    <row r="5591" spans="1:27" s="81" customFormat="1" ht="22.5" customHeight="1" x14ac:dyDescent="0.25">
      <c r="A5591" s="72" t="s">
        <v>313</v>
      </c>
      <c r="B5591" s="33" t="s">
        <v>329</v>
      </c>
      <c r="C5591" s="73" t="s">
        <v>76</v>
      </c>
      <c r="D5591" s="34" t="s">
        <v>108</v>
      </c>
      <c r="E5591" s="74"/>
      <c r="F5591" s="53"/>
      <c r="G5591" s="74"/>
      <c r="H5591" s="74"/>
      <c r="I5591" s="119"/>
      <c r="J5591" s="55"/>
      <c r="K5591" s="119"/>
      <c r="L5591" s="55"/>
      <c r="M5591" s="75"/>
      <c r="N5591" s="75"/>
      <c r="O5591" s="74"/>
      <c r="P5591" s="74"/>
      <c r="Q5591" s="59">
        <f>O5591-P5591</f>
        <v>0</v>
      </c>
      <c r="R5591" s="74"/>
      <c r="S5591" s="53">
        <f>ROUND(R5591/12*3,0)</f>
        <v>0</v>
      </c>
      <c r="T5591" s="53"/>
      <c r="U5591" s="53"/>
      <c r="V5591" s="53">
        <f>T5591-U5591</f>
        <v>0</v>
      </c>
      <c r="W5591" s="75"/>
      <c r="X5591" s="76"/>
    </row>
    <row r="5592" spans="1:27" s="77" customFormat="1" ht="15.75" x14ac:dyDescent="0.25">
      <c r="A5592" s="72" t="s">
        <v>313</v>
      </c>
      <c r="B5592" s="22" t="s">
        <v>330</v>
      </c>
      <c r="C5592" s="36"/>
      <c r="D5592" s="32" t="s">
        <v>24</v>
      </c>
      <c r="E5592" s="61">
        <f t="shared" ref="E5592:L5592" si="1881">SUM(E5593:E5605)</f>
        <v>0</v>
      </c>
      <c r="F5592" s="61">
        <f t="shared" si="1881"/>
        <v>0</v>
      </c>
      <c r="G5592" s="61">
        <f t="shared" si="1881"/>
        <v>0</v>
      </c>
      <c r="H5592" s="61">
        <f t="shared" si="1881"/>
        <v>0</v>
      </c>
      <c r="I5592" s="120">
        <f t="shared" si="1881"/>
        <v>0</v>
      </c>
      <c r="J5592" s="120">
        <f t="shared" si="1881"/>
        <v>0</v>
      </c>
      <c r="K5592" s="120">
        <f t="shared" si="1881"/>
        <v>0</v>
      </c>
      <c r="L5592" s="61">
        <f t="shared" si="1881"/>
        <v>0</v>
      </c>
      <c r="M5592" s="61"/>
      <c r="N5592" s="61"/>
      <c r="O5592" s="61">
        <f t="shared" ref="O5592:V5592" si="1882">SUM(O5593:O5605)</f>
        <v>0</v>
      </c>
      <c r="P5592" s="61">
        <f t="shared" si="1882"/>
        <v>0</v>
      </c>
      <c r="Q5592" s="120">
        <f t="shared" si="1882"/>
        <v>0</v>
      </c>
      <c r="R5592" s="61">
        <f t="shared" si="1882"/>
        <v>0</v>
      </c>
      <c r="S5592" s="61">
        <f t="shared" si="1882"/>
        <v>0</v>
      </c>
      <c r="T5592" s="137">
        <f t="shared" si="1882"/>
        <v>0</v>
      </c>
      <c r="U5592" s="137">
        <f t="shared" si="1882"/>
        <v>0</v>
      </c>
      <c r="V5592" s="61">
        <f t="shared" si="1882"/>
        <v>0</v>
      </c>
      <c r="W5592" s="68"/>
      <c r="X5592" s="76"/>
    </row>
    <row r="5593" spans="1:27" s="77" customFormat="1" ht="15.75" x14ac:dyDescent="0.25">
      <c r="A5593" s="72" t="s">
        <v>313</v>
      </c>
      <c r="B5593" s="33" t="s">
        <v>330</v>
      </c>
      <c r="C5593" s="79" t="s">
        <v>25</v>
      </c>
      <c r="D5593" s="34" t="s">
        <v>54</v>
      </c>
      <c r="E5593" s="74"/>
      <c r="F5593" s="74"/>
      <c r="G5593" s="74"/>
      <c r="H5593" s="74"/>
      <c r="I5593" s="54"/>
      <c r="J5593" s="50"/>
      <c r="K5593" s="54"/>
      <c r="L5593" s="55"/>
      <c r="M5593" s="75"/>
      <c r="N5593" s="75"/>
      <c r="O5593" s="74"/>
      <c r="P5593" s="74"/>
      <c r="Q5593" s="57">
        <f t="shared" ref="Q5593:Q5605" si="1883">O5593-P5593</f>
        <v>0</v>
      </c>
      <c r="R5593" s="74"/>
      <c r="S5593" s="53">
        <f t="shared" ref="S5593:S5605" si="1884">ROUND(R5593/12*3,0)</f>
        <v>0</v>
      </c>
      <c r="T5593" s="58"/>
      <c r="U5593" s="58"/>
      <c r="V5593" s="53">
        <f t="shared" ref="V5593:V5605" si="1885">T5593-U5593</f>
        <v>0</v>
      </c>
      <c r="W5593" s="75"/>
      <c r="X5593" s="76"/>
    </row>
    <row r="5594" spans="1:27" s="77" customFormat="1" ht="15.75" x14ac:dyDescent="0.25">
      <c r="A5594" s="72" t="s">
        <v>313</v>
      </c>
      <c r="B5594" s="33" t="s">
        <v>330</v>
      </c>
      <c r="C5594" s="79" t="s">
        <v>26</v>
      </c>
      <c r="D5594" s="34" t="s">
        <v>27</v>
      </c>
      <c r="E5594" s="74"/>
      <c r="F5594" s="74"/>
      <c r="G5594" s="74"/>
      <c r="H5594" s="74"/>
      <c r="I5594" s="54"/>
      <c r="J5594" s="50"/>
      <c r="K5594" s="54"/>
      <c r="L5594" s="55"/>
      <c r="M5594" s="75"/>
      <c r="N5594" s="75"/>
      <c r="O5594" s="74"/>
      <c r="P5594" s="74"/>
      <c r="Q5594" s="57">
        <f t="shared" si="1883"/>
        <v>0</v>
      </c>
      <c r="R5594" s="74"/>
      <c r="S5594" s="53">
        <f t="shared" si="1884"/>
        <v>0</v>
      </c>
      <c r="T5594" s="58"/>
      <c r="U5594" s="58"/>
      <c r="V5594" s="53">
        <f t="shared" si="1885"/>
        <v>0</v>
      </c>
      <c r="W5594" s="75"/>
      <c r="X5594" s="76"/>
    </row>
    <row r="5595" spans="1:27" s="77" customFormat="1" ht="31.5" x14ac:dyDescent="0.25">
      <c r="A5595" s="72" t="s">
        <v>313</v>
      </c>
      <c r="B5595" s="33" t="s">
        <v>330</v>
      </c>
      <c r="C5595" s="79" t="s">
        <v>28</v>
      </c>
      <c r="D5595" s="34" t="s">
        <v>29</v>
      </c>
      <c r="E5595" s="74"/>
      <c r="F5595" s="74"/>
      <c r="G5595" s="74"/>
      <c r="H5595" s="74"/>
      <c r="I5595" s="54"/>
      <c r="J5595" s="50"/>
      <c r="K5595" s="54"/>
      <c r="L5595" s="55"/>
      <c r="M5595" s="75"/>
      <c r="N5595" s="75"/>
      <c r="O5595" s="74"/>
      <c r="P5595" s="74"/>
      <c r="Q5595" s="57">
        <f t="shared" si="1883"/>
        <v>0</v>
      </c>
      <c r="R5595" s="74"/>
      <c r="S5595" s="53">
        <f t="shared" si="1884"/>
        <v>0</v>
      </c>
      <c r="T5595" s="58"/>
      <c r="U5595" s="58"/>
      <c r="V5595" s="53">
        <f t="shared" si="1885"/>
        <v>0</v>
      </c>
      <c r="W5595" s="75"/>
      <c r="X5595" s="76"/>
    </row>
    <row r="5596" spans="1:27" s="77" customFormat="1" ht="15.75" x14ac:dyDescent="0.25">
      <c r="A5596" s="72" t="s">
        <v>313</v>
      </c>
      <c r="B5596" s="33" t="s">
        <v>330</v>
      </c>
      <c r="C5596" s="79" t="s">
        <v>56</v>
      </c>
      <c r="D5596" s="34" t="s">
        <v>53</v>
      </c>
      <c r="E5596" s="74"/>
      <c r="F5596" s="74"/>
      <c r="G5596" s="74"/>
      <c r="H5596" s="74"/>
      <c r="I5596" s="54"/>
      <c r="J5596" s="50"/>
      <c r="K5596" s="54"/>
      <c r="L5596" s="55"/>
      <c r="M5596" s="75"/>
      <c r="N5596" s="75"/>
      <c r="O5596" s="74"/>
      <c r="P5596" s="74"/>
      <c r="Q5596" s="57">
        <f t="shared" si="1883"/>
        <v>0</v>
      </c>
      <c r="R5596" s="74"/>
      <c r="S5596" s="53">
        <f t="shared" si="1884"/>
        <v>0</v>
      </c>
      <c r="T5596" s="58"/>
      <c r="U5596" s="58"/>
      <c r="V5596" s="53">
        <f t="shared" si="1885"/>
        <v>0</v>
      </c>
      <c r="W5596" s="75"/>
      <c r="X5596" s="76"/>
    </row>
    <row r="5597" spans="1:27" s="77" customFormat="1" ht="15.75" x14ac:dyDescent="0.25">
      <c r="A5597" s="72" t="s">
        <v>313</v>
      </c>
      <c r="B5597" s="33" t="s">
        <v>330</v>
      </c>
      <c r="C5597" s="79" t="s">
        <v>57</v>
      </c>
      <c r="D5597" s="34" t="s">
        <v>68</v>
      </c>
      <c r="E5597" s="74"/>
      <c r="F5597" s="74"/>
      <c r="G5597" s="74"/>
      <c r="H5597" s="74"/>
      <c r="I5597" s="119"/>
      <c r="J5597" s="55"/>
      <c r="K5597" s="119"/>
      <c r="L5597" s="55"/>
      <c r="M5597" s="75"/>
      <c r="N5597" s="75"/>
      <c r="O5597" s="74"/>
      <c r="P5597" s="74"/>
      <c r="Q5597" s="59">
        <f t="shared" si="1883"/>
        <v>0</v>
      </c>
      <c r="R5597" s="74"/>
      <c r="S5597" s="53">
        <f t="shared" si="1884"/>
        <v>0</v>
      </c>
      <c r="T5597" s="53"/>
      <c r="U5597" s="53"/>
      <c r="V5597" s="53">
        <f t="shared" si="1885"/>
        <v>0</v>
      </c>
      <c r="W5597" s="75"/>
      <c r="X5597" s="76"/>
    </row>
    <row r="5598" spans="1:27" s="77" customFormat="1" ht="15.75" x14ac:dyDescent="0.25">
      <c r="A5598" s="72" t="s">
        <v>313</v>
      </c>
      <c r="B5598" s="33" t="s">
        <v>330</v>
      </c>
      <c r="C5598" s="79" t="s">
        <v>58</v>
      </c>
      <c r="D5598" s="34" t="s">
        <v>70</v>
      </c>
      <c r="E5598" s="74"/>
      <c r="F5598" s="74"/>
      <c r="G5598" s="74"/>
      <c r="H5598" s="74"/>
      <c r="I5598" s="54"/>
      <c r="J5598" s="50"/>
      <c r="K5598" s="54"/>
      <c r="L5598" s="55"/>
      <c r="M5598" s="75"/>
      <c r="N5598" s="75"/>
      <c r="O5598" s="74"/>
      <c r="P5598" s="74"/>
      <c r="Q5598" s="57">
        <f t="shared" si="1883"/>
        <v>0</v>
      </c>
      <c r="R5598" s="74"/>
      <c r="S5598" s="53">
        <f t="shared" si="1884"/>
        <v>0</v>
      </c>
      <c r="T5598" s="58"/>
      <c r="U5598" s="58"/>
      <c r="V5598" s="53">
        <f t="shared" si="1885"/>
        <v>0</v>
      </c>
      <c r="W5598" s="75"/>
      <c r="X5598" s="76"/>
    </row>
    <row r="5599" spans="1:27" s="77" customFormat="1" ht="31.5" x14ac:dyDescent="0.25">
      <c r="A5599" s="72" t="s">
        <v>313</v>
      </c>
      <c r="B5599" s="33" t="s">
        <v>330</v>
      </c>
      <c r="C5599" s="79" t="s">
        <v>59</v>
      </c>
      <c r="D5599" s="34" t="s">
        <v>69</v>
      </c>
      <c r="E5599" s="74"/>
      <c r="F5599" s="74"/>
      <c r="G5599" s="74"/>
      <c r="H5599" s="74"/>
      <c r="I5599" s="54"/>
      <c r="J5599" s="50"/>
      <c r="K5599" s="54"/>
      <c r="L5599" s="55"/>
      <c r="M5599" s="75"/>
      <c r="N5599" s="75"/>
      <c r="O5599" s="74"/>
      <c r="P5599" s="74"/>
      <c r="Q5599" s="57">
        <f t="shared" si="1883"/>
        <v>0</v>
      </c>
      <c r="R5599" s="74"/>
      <c r="S5599" s="53">
        <f t="shared" si="1884"/>
        <v>0</v>
      </c>
      <c r="T5599" s="58"/>
      <c r="U5599" s="58"/>
      <c r="V5599" s="53">
        <f t="shared" si="1885"/>
        <v>0</v>
      </c>
      <c r="W5599" s="75"/>
      <c r="X5599" s="76"/>
    </row>
    <row r="5600" spans="1:27" s="77" customFormat="1" ht="15.75" x14ac:dyDescent="0.25">
      <c r="A5600" s="72" t="s">
        <v>313</v>
      </c>
      <c r="B5600" s="33" t="s">
        <v>330</v>
      </c>
      <c r="C5600" s="79" t="s">
        <v>60</v>
      </c>
      <c r="D5600" s="34" t="s">
        <v>72</v>
      </c>
      <c r="E5600" s="74"/>
      <c r="F5600" s="74"/>
      <c r="G5600" s="74"/>
      <c r="H5600" s="74"/>
      <c r="I5600" s="54"/>
      <c r="J5600" s="50"/>
      <c r="K5600" s="54"/>
      <c r="L5600" s="55"/>
      <c r="M5600" s="75"/>
      <c r="N5600" s="75"/>
      <c r="O5600" s="74"/>
      <c r="P5600" s="74"/>
      <c r="Q5600" s="57">
        <f t="shared" si="1883"/>
        <v>0</v>
      </c>
      <c r="R5600" s="74"/>
      <c r="S5600" s="53">
        <f t="shared" si="1884"/>
        <v>0</v>
      </c>
      <c r="T5600" s="58"/>
      <c r="U5600" s="58"/>
      <c r="V5600" s="53">
        <f t="shared" si="1885"/>
        <v>0</v>
      </c>
      <c r="W5600" s="75"/>
      <c r="X5600" s="76"/>
    </row>
    <row r="5601" spans="1:28" s="77" customFormat="1" ht="15.75" x14ac:dyDescent="0.25">
      <c r="A5601" s="72" t="s">
        <v>313</v>
      </c>
      <c r="B5601" s="33" t="s">
        <v>330</v>
      </c>
      <c r="C5601" s="79" t="s">
        <v>61</v>
      </c>
      <c r="D5601" s="34" t="s">
        <v>67</v>
      </c>
      <c r="E5601" s="74"/>
      <c r="F5601" s="74"/>
      <c r="G5601" s="74"/>
      <c r="H5601" s="74"/>
      <c r="I5601" s="54"/>
      <c r="J5601" s="50"/>
      <c r="K5601" s="54"/>
      <c r="L5601" s="55"/>
      <c r="M5601" s="75"/>
      <c r="N5601" s="75"/>
      <c r="O5601" s="74"/>
      <c r="P5601" s="74"/>
      <c r="Q5601" s="57">
        <f t="shared" si="1883"/>
        <v>0</v>
      </c>
      <c r="R5601" s="74"/>
      <c r="S5601" s="53">
        <f t="shared" si="1884"/>
        <v>0</v>
      </c>
      <c r="T5601" s="58"/>
      <c r="U5601" s="58"/>
      <c r="V5601" s="53">
        <f t="shared" si="1885"/>
        <v>0</v>
      </c>
      <c r="W5601" s="75"/>
      <c r="X5601" s="76"/>
    </row>
    <row r="5602" spans="1:28" s="77" customFormat="1" ht="15.75" x14ac:dyDescent="0.25">
      <c r="A5602" s="72" t="s">
        <v>313</v>
      </c>
      <c r="B5602" s="33" t="s">
        <v>330</v>
      </c>
      <c r="C5602" s="79" t="s">
        <v>62</v>
      </c>
      <c r="D5602" s="34" t="s">
        <v>66</v>
      </c>
      <c r="E5602" s="74"/>
      <c r="F5602" s="74"/>
      <c r="G5602" s="74"/>
      <c r="H5602" s="74"/>
      <c r="I5602" s="54"/>
      <c r="J5602" s="50"/>
      <c r="K5602" s="54"/>
      <c r="L5602" s="55"/>
      <c r="M5602" s="75"/>
      <c r="N5602" s="75"/>
      <c r="O5602" s="74"/>
      <c r="P5602" s="74"/>
      <c r="Q5602" s="57">
        <f t="shared" si="1883"/>
        <v>0</v>
      </c>
      <c r="R5602" s="74"/>
      <c r="S5602" s="53">
        <f t="shared" si="1884"/>
        <v>0</v>
      </c>
      <c r="T5602" s="58"/>
      <c r="U5602" s="58"/>
      <c r="V5602" s="53">
        <f t="shared" si="1885"/>
        <v>0</v>
      </c>
      <c r="W5602" s="75"/>
      <c r="X5602" s="76"/>
    </row>
    <row r="5603" spans="1:28" s="77" customFormat="1" ht="15.75" x14ac:dyDescent="0.25">
      <c r="A5603" s="72" t="s">
        <v>313</v>
      </c>
      <c r="B5603" s="33" t="s">
        <v>330</v>
      </c>
      <c r="C5603" s="79" t="s">
        <v>63</v>
      </c>
      <c r="D5603" s="34" t="s">
        <v>52</v>
      </c>
      <c r="E5603" s="74"/>
      <c r="F5603" s="74"/>
      <c r="G5603" s="74"/>
      <c r="H5603" s="74"/>
      <c r="I5603" s="54"/>
      <c r="J5603" s="50"/>
      <c r="K5603" s="54"/>
      <c r="L5603" s="55"/>
      <c r="M5603" s="75"/>
      <c r="N5603" s="75"/>
      <c r="O5603" s="95"/>
      <c r="P5603" s="95"/>
      <c r="Q5603" s="57">
        <f t="shared" si="1883"/>
        <v>0</v>
      </c>
      <c r="R5603" s="74"/>
      <c r="S5603" s="53">
        <f t="shared" si="1884"/>
        <v>0</v>
      </c>
      <c r="T5603" s="58"/>
      <c r="U5603" s="58"/>
      <c r="V5603" s="53">
        <f t="shared" si="1885"/>
        <v>0</v>
      </c>
      <c r="W5603" s="75"/>
      <c r="X5603" s="76"/>
    </row>
    <row r="5604" spans="1:28" s="77" customFormat="1" ht="15.75" x14ac:dyDescent="0.25">
      <c r="A5604" s="72" t="s">
        <v>313</v>
      </c>
      <c r="B5604" s="33" t="s">
        <v>330</v>
      </c>
      <c r="C5604" s="79" t="s">
        <v>64</v>
      </c>
      <c r="D5604" s="34" t="s">
        <v>55</v>
      </c>
      <c r="E5604" s="74"/>
      <c r="F5604" s="74"/>
      <c r="G5604" s="74"/>
      <c r="H5604" s="74"/>
      <c r="I5604" s="54"/>
      <c r="J5604" s="50"/>
      <c r="K5604" s="54"/>
      <c r="L5604" s="55"/>
      <c r="M5604" s="75"/>
      <c r="N5604" s="75"/>
      <c r="O5604" s="95"/>
      <c r="P5604" s="95"/>
      <c r="Q5604" s="57">
        <f t="shared" si="1883"/>
        <v>0</v>
      </c>
      <c r="R5604" s="74"/>
      <c r="S5604" s="53">
        <f t="shared" si="1884"/>
        <v>0</v>
      </c>
      <c r="T5604" s="58"/>
      <c r="U5604" s="58"/>
      <c r="V5604" s="53">
        <f t="shared" si="1885"/>
        <v>0</v>
      </c>
      <c r="W5604" s="75"/>
      <c r="X5604" s="76"/>
    </row>
    <row r="5605" spans="1:28" s="77" customFormat="1" ht="15.75" x14ac:dyDescent="0.25">
      <c r="A5605" s="72" t="s">
        <v>313</v>
      </c>
      <c r="B5605" s="33" t="s">
        <v>330</v>
      </c>
      <c r="C5605" s="79" t="s">
        <v>65</v>
      </c>
      <c r="D5605" s="34" t="s">
        <v>71</v>
      </c>
      <c r="E5605" s="74"/>
      <c r="F5605" s="74"/>
      <c r="G5605" s="74"/>
      <c r="H5605" s="74"/>
      <c r="I5605" s="54"/>
      <c r="J5605" s="50"/>
      <c r="K5605" s="54"/>
      <c r="L5605" s="55"/>
      <c r="M5605" s="75"/>
      <c r="N5605" s="75"/>
      <c r="O5605" s="95"/>
      <c r="P5605" s="95"/>
      <c r="Q5605" s="57">
        <f t="shared" si="1883"/>
        <v>0</v>
      </c>
      <c r="R5605" s="74"/>
      <c r="S5605" s="53">
        <f t="shared" si="1884"/>
        <v>0</v>
      </c>
      <c r="T5605" s="58"/>
      <c r="U5605" s="58"/>
      <c r="V5605" s="53">
        <f t="shared" si="1885"/>
        <v>0</v>
      </c>
      <c r="W5605" s="75"/>
      <c r="X5605" s="76"/>
    </row>
    <row r="5606" spans="1:28" s="77" customFormat="1" ht="31.5" x14ac:dyDescent="0.25">
      <c r="A5606" s="72" t="s">
        <v>313</v>
      </c>
      <c r="B5606" s="22" t="s">
        <v>331</v>
      </c>
      <c r="C5606" s="73" t="s">
        <v>102</v>
      </c>
      <c r="D5606" s="32" t="s">
        <v>30</v>
      </c>
      <c r="E5606" s="61">
        <f>SUM(E5607:E5623)</f>
        <v>0</v>
      </c>
      <c r="F5606" s="61">
        <f>SUM(F5607:F5623)</f>
        <v>0</v>
      </c>
      <c r="G5606" s="61">
        <f>SUM(G5607:G5623)</f>
        <v>474</v>
      </c>
      <c r="H5606" s="61">
        <f>SUM(H5607:H5623)</f>
        <v>474</v>
      </c>
      <c r="I5606" s="120">
        <f>SUM(I5607:I5623)</f>
        <v>0</v>
      </c>
      <c r="J5606" s="50" t="e">
        <f>ROUND(I5606/F5606*100,2)</f>
        <v>#DIV/0!</v>
      </c>
      <c r="K5606" s="120">
        <f>SUM(K5607:K5623)</f>
        <v>0</v>
      </c>
      <c r="L5606" s="61">
        <f>SUM(L5607:L5623)</f>
        <v>0</v>
      </c>
      <c r="M5606" s="61"/>
      <c r="N5606" s="61"/>
      <c r="O5606" s="61">
        <f t="shared" ref="O5606:V5606" si="1886">SUM(O5607:O5621)</f>
        <v>20</v>
      </c>
      <c r="P5606" s="61">
        <f t="shared" si="1886"/>
        <v>20</v>
      </c>
      <c r="Q5606" s="120">
        <f t="shared" si="1886"/>
        <v>0</v>
      </c>
      <c r="R5606" s="61">
        <f t="shared" si="1886"/>
        <v>0</v>
      </c>
      <c r="S5606" s="61">
        <f t="shared" si="1886"/>
        <v>0</v>
      </c>
      <c r="T5606" s="137">
        <f t="shared" si="1886"/>
        <v>1</v>
      </c>
      <c r="U5606" s="137">
        <f t="shared" si="1886"/>
        <v>1</v>
      </c>
      <c r="V5606" s="61">
        <f t="shared" si="1886"/>
        <v>0</v>
      </c>
      <c r="W5606" s="61"/>
      <c r="X5606" s="76"/>
    </row>
    <row r="5607" spans="1:28" s="77" customFormat="1" ht="15.75" x14ac:dyDescent="0.25">
      <c r="A5607" s="72" t="s">
        <v>313</v>
      </c>
      <c r="B5607" s="33" t="s">
        <v>331</v>
      </c>
      <c r="C5607" s="73" t="s">
        <v>79</v>
      </c>
      <c r="D5607" s="43" t="s">
        <v>77</v>
      </c>
      <c r="E5607" s="74"/>
      <c r="F5607" s="74"/>
      <c r="G5607" s="95"/>
      <c r="H5607" s="95"/>
      <c r="I5607" s="54"/>
      <c r="J5607" s="50"/>
      <c r="K5607" s="54"/>
      <c r="L5607" s="55"/>
      <c r="M5607" s="75"/>
      <c r="N5607" s="75"/>
      <c r="O5607" s="95"/>
      <c r="P5607" s="95"/>
      <c r="Q5607" s="57">
        <f t="shared" ref="Q5607:Q5621" si="1887">O5607-P5607</f>
        <v>0</v>
      </c>
      <c r="R5607" s="74"/>
      <c r="S5607" s="53">
        <f>ROUND(R5607/12*3,0)</f>
        <v>0</v>
      </c>
      <c r="T5607" s="58"/>
      <c r="U5607" s="58"/>
      <c r="V5607" s="53">
        <f t="shared" ref="V5607:V5621" si="1888">T5607-U5607</f>
        <v>0</v>
      </c>
      <c r="W5607" s="75"/>
      <c r="X5607" s="76"/>
      <c r="Y5607" s="177"/>
      <c r="Z5607" s="177"/>
      <c r="AA5607" s="177"/>
      <c r="AB5607" s="177"/>
    </row>
    <row r="5608" spans="1:28" s="77" customFormat="1" ht="15.75" x14ac:dyDescent="0.25">
      <c r="A5608" s="72" t="s">
        <v>313</v>
      </c>
      <c r="B5608" s="33" t="s">
        <v>331</v>
      </c>
      <c r="C5608" s="73" t="s">
        <v>80</v>
      </c>
      <c r="D5608" s="43" t="s">
        <v>78</v>
      </c>
      <c r="E5608" s="74"/>
      <c r="F5608" s="74"/>
      <c r="G5608" s="95"/>
      <c r="H5608" s="95"/>
      <c r="I5608" s="54"/>
      <c r="J5608" s="50"/>
      <c r="K5608" s="54"/>
      <c r="L5608" s="55"/>
      <c r="M5608" s="75"/>
      <c r="N5608" s="75"/>
      <c r="O5608" s="95"/>
      <c r="P5608" s="95"/>
      <c r="Q5608" s="57">
        <f t="shared" si="1887"/>
        <v>0</v>
      </c>
      <c r="R5608" s="74"/>
      <c r="S5608" s="53">
        <f>ROUND(R5608/12*3,0)</f>
        <v>0</v>
      </c>
      <c r="T5608" s="58"/>
      <c r="U5608" s="58"/>
      <c r="V5608" s="53">
        <f t="shared" si="1888"/>
        <v>0</v>
      </c>
      <c r="W5608" s="75"/>
      <c r="X5608" s="76"/>
    </row>
    <row r="5609" spans="1:28" s="77" customFormat="1" ht="15.75" x14ac:dyDescent="0.25">
      <c r="A5609" s="72" t="s">
        <v>313</v>
      </c>
      <c r="B5609" s="33" t="s">
        <v>331</v>
      </c>
      <c r="C5609" s="73" t="s">
        <v>82</v>
      </c>
      <c r="D5609" s="34" t="s">
        <v>81</v>
      </c>
      <c r="E5609" s="74"/>
      <c r="F5609" s="74"/>
      <c r="G5609" s="95"/>
      <c r="H5609" s="95"/>
      <c r="I5609" s="54"/>
      <c r="J5609" s="50"/>
      <c r="K5609" s="54"/>
      <c r="L5609" s="55"/>
      <c r="M5609" s="75"/>
      <c r="N5609" s="75"/>
      <c r="O5609" s="95"/>
      <c r="P5609" s="95"/>
      <c r="Q5609" s="57">
        <f t="shared" si="1887"/>
        <v>0</v>
      </c>
      <c r="R5609" s="74"/>
      <c r="S5609" s="53">
        <f>ROUND(R5609/12*4,0)</f>
        <v>0</v>
      </c>
      <c r="T5609" s="58"/>
      <c r="U5609" s="58"/>
      <c r="V5609" s="53">
        <f t="shared" si="1888"/>
        <v>0</v>
      </c>
      <c r="W5609" s="75"/>
      <c r="X5609" s="76"/>
    </row>
    <row r="5610" spans="1:28" s="77" customFormat="1" ht="31.5" x14ac:dyDescent="0.25">
      <c r="A5610" s="72" t="s">
        <v>313</v>
      </c>
      <c r="B5610" s="33" t="s">
        <v>331</v>
      </c>
      <c r="C5610" s="73" t="s">
        <v>84</v>
      </c>
      <c r="D5610" s="43" t="s">
        <v>83</v>
      </c>
      <c r="E5610" s="74"/>
      <c r="F5610" s="74"/>
      <c r="G5610" s="95"/>
      <c r="H5610" s="95"/>
      <c r="I5610" s="54"/>
      <c r="J5610" s="50"/>
      <c r="K5610" s="54"/>
      <c r="L5610" s="55"/>
      <c r="M5610" s="75"/>
      <c r="N5610" s="75"/>
      <c r="O5610" s="95"/>
      <c r="P5610" s="95"/>
      <c r="Q5610" s="57">
        <f t="shared" si="1887"/>
        <v>0</v>
      </c>
      <c r="R5610" s="74"/>
      <c r="S5610" s="53">
        <f>ROUND(R5610/12*3,0)</f>
        <v>0</v>
      </c>
      <c r="T5610" s="58"/>
      <c r="U5610" s="58"/>
      <c r="V5610" s="53">
        <f t="shared" si="1888"/>
        <v>0</v>
      </c>
      <c r="W5610" s="75"/>
      <c r="X5610" s="76"/>
    </row>
    <row r="5611" spans="1:28" s="77" customFormat="1" ht="15.75" x14ac:dyDescent="0.25">
      <c r="A5611" s="72" t="s">
        <v>313</v>
      </c>
      <c r="B5611" s="33" t="s">
        <v>331</v>
      </c>
      <c r="C5611" s="73" t="s">
        <v>95</v>
      </c>
      <c r="D5611" s="43" t="s">
        <v>96</v>
      </c>
      <c r="E5611" s="74"/>
      <c r="F5611" s="74"/>
      <c r="G5611" s="95"/>
      <c r="H5611" s="95"/>
      <c r="I5611" s="119"/>
      <c r="J5611" s="55"/>
      <c r="K5611" s="119"/>
      <c r="L5611" s="55"/>
      <c r="M5611" s="75"/>
      <c r="N5611" s="75"/>
      <c r="O5611" s="95"/>
      <c r="P5611" s="95"/>
      <c r="Q5611" s="59">
        <f t="shared" si="1887"/>
        <v>0</v>
      </c>
      <c r="R5611" s="74"/>
      <c r="S5611" s="53">
        <f>ROUND(R5611/12*3,0)</f>
        <v>0</v>
      </c>
      <c r="T5611" s="53"/>
      <c r="U5611" s="53"/>
      <c r="V5611" s="53">
        <f t="shared" si="1888"/>
        <v>0</v>
      </c>
      <c r="W5611" s="75"/>
      <c r="X5611" s="76"/>
    </row>
    <row r="5612" spans="1:28" s="77" customFormat="1" ht="31.5" x14ac:dyDescent="0.25">
      <c r="A5612" s="72" t="s">
        <v>313</v>
      </c>
      <c r="B5612" s="33" t="s">
        <v>331</v>
      </c>
      <c r="C5612" s="73" t="s">
        <v>86</v>
      </c>
      <c r="D5612" s="43" t="s">
        <v>85</v>
      </c>
      <c r="E5612" s="53"/>
      <c r="F5612" s="53"/>
      <c r="G5612" s="53">
        <v>474</v>
      </c>
      <c r="H5612" s="53">
        <v>474</v>
      </c>
      <c r="I5612" s="55"/>
      <c r="J5612" s="55"/>
      <c r="K5612" s="54"/>
      <c r="L5612" s="55"/>
      <c r="M5612" s="75"/>
      <c r="N5612" s="75"/>
      <c r="O5612" s="95">
        <v>20</v>
      </c>
      <c r="P5612" s="95">
        <v>20</v>
      </c>
      <c r="Q5612" s="57">
        <f t="shared" si="1887"/>
        <v>0</v>
      </c>
      <c r="R5612" s="74"/>
      <c r="S5612" s="53">
        <f>ROUND(R5612/12*2,0)</f>
        <v>0</v>
      </c>
      <c r="T5612" s="58">
        <v>1</v>
      </c>
      <c r="U5612" s="58">
        <v>1</v>
      </c>
      <c r="V5612" s="53">
        <f t="shared" si="1888"/>
        <v>0</v>
      </c>
      <c r="W5612" s="75"/>
      <c r="X5612" s="76"/>
    </row>
    <row r="5613" spans="1:28" s="77" customFormat="1" ht="31.5" x14ac:dyDescent="0.25">
      <c r="A5613" s="72" t="s">
        <v>313</v>
      </c>
      <c r="B5613" s="33" t="s">
        <v>331</v>
      </c>
      <c r="C5613" s="73" t="s">
        <v>102</v>
      </c>
      <c r="D5613" s="39" t="s">
        <v>351</v>
      </c>
      <c r="E5613" s="74"/>
      <c r="F5613" s="74"/>
      <c r="G5613" s="95"/>
      <c r="H5613" s="95"/>
      <c r="I5613" s="54"/>
      <c r="J5613" s="50"/>
      <c r="K5613" s="54"/>
      <c r="L5613" s="55"/>
      <c r="M5613" s="75"/>
      <c r="N5613" s="75"/>
      <c r="O5613" s="95"/>
      <c r="P5613" s="95"/>
      <c r="Q5613" s="57">
        <f t="shared" si="1887"/>
        <v>0</v>
      </c>
      <c r="R5613" s="74"/>
      <c r="S5613" s="53">
        <f>ROUND(R5613/12*2,0)</f>
        <v>0</v>
      </c>
      <c r="T5613" s="58"/>
      <c r="U5613" s="58"/>
      <c r="V5613" s="53">
        <f t="shared" si="1888"/>
        <v>0</v>
      </c>
      <c r="W5613" s="75"/>
      <c r="X5613" s="76"/>
    </row>
    <row r="5614" spans="1:28" s="77" customFormat="1" ht="15.75" x14ac:dyDescent="0.25">
      <c r="A5614" s="72" t="s">
        <v>313</v>
      </c>
      <c r="B5614" s="33" t="s">
        <v>331</v>
      </c>
      <c r="C5614" s="73" t="s">
        <v>89</v>
      </c>
      <c r="D5614" s="43" t="s">
        <v>88</v>
      </c>
      <c r="E5614" s="74"/>
      <c r="F5614" s="74"/>
      <c r="G5614" s="95"/>
      <c r="H5614" s="95"/>
      <c r="I5614" s="54"/>
      <c r="J5614" s="50"/>
      <c r="K5614" s="54"/>
      <c r="L5614" s="55"/>
      <c r="M5614" s="75"/>
      <c r="N5614" s="75"/>
      <c r="O5614" s="95"/>
      <c r="P5614" s="95"/>
      <c r="Q5614" s="57">
        <f t="shared" si="1887"/>
        <v>0</v>
      </c>
      <c r="R5614" s="74"/>
      <c r="S5614" s="53">
        <f t="shared" ref="S5614:S5621" si="1889">ROUND(R5614/12*3,0)</f>
        <v>0</v>
      </c>
      <c r="T5614" s="58"/>
      <c r="U5614" s="58"/>
      <c r="V5614" s="53">
        <f t="shared" si="1888"/>
        <v>0</v>
      </c>
      <c r="W5614" s="75"/>
      <c r="X5614" s="76"/>
    </row>
    <row r="5615" spans="1:28" s="77" customFormat="1" ht="15.75" x14ac:dyDescent="0.25">
      <c r="A5615" s="72" t="s">
        <v>313</v>
      </c>
      <c r="B5615" s="33" t="s">
        <v>331</v>
      </c>
      <c r="C5615" s="73" t="s">
        <v>91</v>
      </c>
      <c r="D5615" s="43" t="s">
        <v>90</v>
      </c>
      <c r="E5615" s="74"/>
      <c r="F5615" s="74"/>
      <c r="G5615" s="95"/>
      <c r="H5615" s="95"/>
      <c r="I5615" s="54"/>
      <c r="J5615" s="54"/>
      <c r="K5615" s="54"/>
      <c r="L5615" s="55"/>
      <c r="M5615" s="75"/>
      <c r="N5615" s="75"/>
      <c r="O5615" s="95"/>
      <c r="P5615" s="95"/>
      <c r="Q5615" s="57">
        <f t="shared" si="1887"/>
        <v>0</v>
      </c>
      <c r="R5615" s="74"/>
      <c r="S5615" s="53">
        <f t="shared" si="1889"/>
        <v>0</v>
      </c>
      <c r="T5615" s="58"/>
      <c r="U5615" s="58"/>
      <c r="V5615" s="53">
        <f t="shared" si="1888"/>
        <v>0</v>
      </c>
      <c r="W5615" s="75"/>
      <c r="X5615" s="76"/>
    </row>
    <row r="5616" spans="1:28" s="77" customFormat="1" ht="15.75" x14ac:dyDescent="0.25">
      <c r="A5616" s="72" t="s">
        <v>313</v>
      </c>
      <c r="B5616" s="33" t="s">
        <v>331</v>
      </c>
      <c r="C5616" s="73" t="s">
        <v>94</v>
      </c>
      <c r="D5616" s="43" t="s">
        <v>97</v>
      </c>
      <c r="E5616" s="53"/>
      <c r="F5616" s="53"/>
      <c r="G5616" s="53"/>
      <c r="H5616" s="53"/>
      <c r="I5616" s="55"/>
      <c r="J5616" s="55"/>
      <c r="K5616" s="54"/>
      <c r="L5616" s="55"/>
      <c r="M5616" s="75"/>
      <c r="N5616" s="75"/>
      <c r="O5616" s="95"/>
      <c r="P5616" s="95"/>
      <c r="Q5616" s="57">
        <f t="shared" si="1887"/>
        <v>0</v>
      </c>
      <c r="R5616" s="74"/>
      <c r="S5616" s="53">
        <f t="shared" si="1889"/>
        <v>0</v>
      </c>
      <c r="T5616" s="58"/>
      <c r="U5616" s="58"/>
      <c r="V5616" s="53">
        <f t="shared" si="1888"/>
        <v>0</v>
      </c>
      <c r="W5616" s="75"/>
      <c r="X5616" s="76"/>
    </row>
    <row r="5617" spans="1:24" s="77" customFormat="1" ht="15.75" x14ac:dyDescent="0.25">
      <c r="A5617" s="72" t="s">
        <v>313</v>
      </c>
      <c r="B5617" s="33" t="s">
        <v>331</v>
      </c>
      <c r="C5617" s="73" t="s">
        <v>93</v>
      </c>
      <c r="D5617" s="43" t="s">
        <v>92</v>
      </c>
      <c r="E5617" s="74"/>
      <c r="F5617" s="74"/>
      <c r="G5617" s="95"/>
      <c r="H5617" s="95"/>
      <c r="I5617" s="54"/>
      <c r="J5617" s="50"/>
      <c r="K5617" s="54"/>
      <c r="L5617" s="55"/>
      <c r="M5617" s="75"/>
      <c r="N5617" s="75"/>
      <c r="O5617" s="95"/>
      <c r="P5617" s="95"/>
      <c r="Q5617" s="57">
        <f t="shared" si="1887"/>
        <v>0</v>
      </c>
      <c r="R5617" s="74"/>
      <c r="S5617" s="53">
        <f t="shared" si="1889"/>
        <v>0</v>
      </c>
      <c r="T5617" s="58"/>
      <c r="U5617" s="58"/>
      <c r="V5617" s="53">
        <f t="shared" si="1888"/>
        <v>0</v>
      </c>
      <c r="W5617" s="75"/>
      <c r="X5617" s="76"/>
    </row>
    <row r="5618" spans="1:24" s="77" customFormat="1" ht="31.5" x14ac:dyDescent="0.25">
      <c r="A5618" s="72" t="s">
        <v>313</v>
      </c>
      <c r="B5618" s="33" t="s">
        <v>331</v>
      </c>
      <c r="C5618" s="73" t="s">
        <v>98</v>
      </c>
      <c r="D5618" s="34" t="s">
        <v>99</v>
      </c>
      <c r="E5618" s="74"/>
      <c r="F5618" s="74"/>
      <c r="G5618" s="95"/>
      <c r="H5618" s="95"/>
      <c r="I5618" s="54"/>
      <c r="J5618" s="50"/>
      <c r="K5618" s="54"/>
      <c r="L5618" s="55"/>
      <c r="M5618" s="75"/>
      <c r="N5618" s="75"/>
      <c r="O5618" s="95"/>
      <c r="P5618" s="95"/>
      <c r="Q5618" s="57">
        <f t="shared" si="1887"/>
        <v>0</v>
      </c>
      <c r="R5618" s="74"/>
      <c r="S5618" s="53">
        <f t="shared" si="1889"/>
        <v>0</v>
      </c>
      <c r="T5618" s="58"/>
      <c r="U5618" s="58"/>
      <c r="V5618" s="53">
        <f t="shared" si="1888"/>
        <v>0</v>
      </c>
      <c r="W5618" s="75"/>
      <c r="X5618" s="76"/>
    </row>
    <row r="5619" spans="1:24" s="77" customFormat="1" ht="15.75" x14ac:dyDescent="0.25">
      <c r="A5619" s="72" t="s">
        <v>313</v>
      </c>
      <c r="B5619" s="33" t="s">
        <v>331</v>
      </c>
      <c r="C5619" s="73" t="s">
        <v>100</v>
      </c>
      <c r="D5619" s="34" t="s">
        <v>101</v>
      </c>
      <c r="E5619" s="74"/>
      <c r="F5619" s="74"/>
      <c r="G5619" s="95"/>
      <c r="H5619" s="95"/>
      <c r="I5619" s="54"/>
      <c r="J5619" s="50"/>
      <c r="K5619" s="54"/>
      <c r="L5619" s="55"/>
      <c r="M5619" s="75"/>
      <c r="N5619" s="75"/>
      <c r="O5619" s="95"/>
      <c r="P5619" s="95"/>
      <c r="Q5619" s="57">
        <f t="shared" si="1887"/>
        <v>0</v>
      </c>
      <c r="R5619" s="74"/>
      <c r="S5619" s="53">
        <f t="shared" si="1889"/>
        <v>0</v>
      </c>
      <c r="T5619" s="58"/>
      <c r="U5619" s="58"/>
      <c r="V5619" s="53">
        <f t="shared" si="1888"/>
        <v>0</v>
      </c>
      <c r="W5619" s="75"/>
      <c r="X5619" s="76"/>
    </row>
    <row r="5620" spans="1:24" s="77" customFormat="1" ht="47.25" x14ac:dyDescent="0.25">
      <c r="A5620" s="72" t="s">
        <v>313</v>
      </c>
      <c r="B5620" s="33" t="s">
        <v>331</v>
      </c>
      <c r="C5620" s="73" t="s">
        <v>102</v>
      </c>
      <c r="D5620" s="39" t="s">
        <v>87</v>
      </c>
      <c r="E5620" s="74"/>
      <c r="F5620" s="74"/>
      <c r="G5620" s="95"/>
      <c r="H5620" s="95"/>
      <c r="I5620" s="54"/>
      <c r="J5620" s="50"/>
      <c r="K5620" s="54"/>
      <c r="L5620" s="55"/>
      <c r="M5620" s="75"/>
      <c r="N5620" s="75"/>
      <c r="O5620" s="95"/>
      <c r="P5620" s="95"/>
      <c r="Q5620" s="57">
        <f t="shared" si="1887"/>
        <v>0</v>
      </c>
      <c r="R5620" s="74"/>
      <c r="S5620" s="53">
        <f t="shared" si="1889"/>
        <v>0</v>
      </c>
      <c r="T5620" s="58"/>
      <c r="U5620" s="58"/>
      <c r="V5620" s="53">
        <f t="shared" si="1888"/>
        <v>0</v>
      </c>
      <c r="W5620" s="75"/>
      <c r="X5620" s="76"/>
    </row>
    <row r="5621" spans="1:24" s="77" customFormat="1" ht="37.5" customHeight="1" x14ac:dyDescent="0.25">
      <c r="A5621" s="72" t="s">
        <v>313</v>
      </c>
      <c r="B5621" s="33" t="s">
        <v>331</v>
      </c>
      <c r="C5621" s="73" t="s">
        <v>102</v>
      </c>
      <c r="D5621" s="39" t="s">
        <v>103</v>
      </c>
      <c r="E5621" s="74"/>
      <c r="F5621" s="74"/>
      <c r="G5621" s="95"/>
      <c r="H5621" s="95"/>
      <c r="I5621" s="54"/>
      <c r="J5621" s="50"/>
      <c r="K5621" s="54"/>
      <c r="L5621" s="55"/>
      <c r="M5621" s="75"/>
      <c r="N5621" s="75"/>
      <c r="O5621" s="95"/>
      <c r="P5621" s="95"/>
      <c r="Q5621" s="57">
        <f t="shared" si="1887"/>
        <v>0</v>
      </c>
      <c r="R5621" s="74"/>
      <c r="S5621" s="53">
        <f t="shared" si="1889"/>
        <v>0</v>
      </c>
      <c r="T5621" s="58"/>
      <c r="U5621" s="58"/>
      <c r="V5621" s="53">
        <f t="shared" si="1888"/>
        <v>0</v>
      </c>
      <c r="W5621" s="75"/>
      <c r="X5621" s="76"/>
    </row>
    <row r="5622" spans="1:24" s="77" customFormat="1" ht="31.5" x14ac:dyDescent="0.25">
      <c r="A5622" s="72" t="s">
        <v>313</v>
      </c>
      <c r="B5622" s="33" t="s">
        <v>331</v>
      </c>
      <c r="C5622" s="23" t="s">
        <v>361</v>
      </c>
      <c r="D5622" s="39" t="s">
        <v>362</v>
      </c>
      <c r="E5622" s="53"/>
      <c r="F5622" s="53"/>
      <c r="G5622" s="53"/>
      <c r="H5622" s="53"/>
      <c r="I5622" s="119"/>
      <c r="J5622" s="55"/>
      <c r="K5622" s="54"/>
      <c r="L5622" s="55"/>
      <c r="M5622" s="75"/>
      <c r="N5622" s="75"/>
      <c r="O5622" s="95"/>
      <c r="P5622" s="95"/>
      <c r="Q5622" s="57"/>
      <c r="R5622" s="74"/>
      <c r="S5622" s="53"/>
      <c r="T5622" s="58"/>
      <c r="U5622" s="58"/>
      <c r="V5622" s="53"/>
      <c r="W5622" s="75"/>
      <c r="X5622" s="76"/>
    </row>
    <row r="5623" spans="1:24" s="77" customFormat="1" ht="15.75" x14ac:dyDescent="0.25">
      <c r="A5623" s="72" t="s">
        <v>313</v>
      </c>
      <c r="B5623" s="33" t="s">
        <v>331</v>
      </c>
      <c r="C5623" s="23" t="s">
        <v>364</v>
      </c>
      <c r="D5623" s="39" t="s">
        <v>363</v>
      </c>
      <c r="E5623" s="74"/>
      <c r="F5623" s="74"/>
      <c r="G5623" s="95"/>
      <c r="H5623" s="95"/>
      <c r="I5623" s="54"/>
      <c r="J5623" s="50"/>
      <c r="K5623" s="54"/>
      <c r="L5623" s="55"/>
      <c r="M5623" s="75"/>
      <c r="N5623" s="75"/>
      <c r="O5623" s="95"/>
      <c r="P5623" s="95"/>
      <c r="Q5623" s="57"/>
      <c r="R5623" s="74"/>
      <c r="S5623" s="53"/>
      <c r="T5623" s="58"/>
      <c r="U5623" s="58"/>
      <c r="V5623" s="53"/>
      <c r="W5623" s="75"/>
      <c r="X5623" s="76"/>
    </row>
    <row r="5624" spans="1:24" s="77" customFormat="1" ht="15.75" x14ac:dyDescent="0.25">
      <c r="A5624" s="72" t="s">
        <v>313</v>
      </c>
      <c r="B5624" s="21">
        <v>2</v>
      </c>
      <c r="C5624" s="73" t="s">
        <v>102</v>
      </c>
      <c r="D5624" s="40" t="s">
        <v>31</v>
      </c>
      <c r="E5624" s="68">
        <f>E5625+E5631+E5685</f>
        <v>226602</v>
      </c>
      <c r="F5624" s="68">
        <f>F5625+F5631+F5685</f>
        <v>136349.25</v>
      </c>
      <c r="G5624" s="68">
        <f>G5625+G5631+G5685</f>
        <v>220996.2</v>
      </c>
      <c r="H5624" s="68">
        <f>H5625+H5631+H5685</f>
        <v>144138</v>
      </c>
      <c r="I5624" s="126">
        <f>I5625+I5631+I5685</f>
        <v>84659.95</v>
      </c>
      <c r="J5624" s="50">
        <f>ROUND(I5624/F5624*100,2)</f>
        <v>62.09</v>
      </c>
      <c r="K5624" s="126">
        <f>K5625+K5631+K5685</f>
        <v>-13</v>
      </c>
      <c r="L5624" s="55">
        <f>ROUND(K5624*100/-F5624,2)</f>
        <v>0.01</v>
      </c>
      <c r="M5624" s="64">
        <v>9179</v>
      </c>
      <c r="N5624" s="49">
        <f>ROUND(M5624/12*7,2)</f>
        <v>5354.42</v>
      </c>
      <c r="O5624" s="68">
        <f t="shared" ref="O5624:V5624" si="1890">O5625+O5631+O5685</f>
        <v>5299</v>
      </c>
      <c r="P5624" s="68">
        <f t="shared" si="1890"/>
        <v>4235</v>
      </c>
      <c r="Q5624" s="126">
        <f t="shared" si="1890"/>
        <v>1064</v>
      </c>
      <c r="R5624" s="68">
        <f t="shared" si="1890"/>
        <v>303</v>
      </c>
      <c r="S5624" s="64">
        <f t="shared" si="1890"/>
        <v>177</v>
      </c>
      <c r="T5624" s="136">
        <f t="shared" si="1890"/>
        <v>236</v>
      </c>
      <c r="U5624" s="136">
        <f t="shared" si="1890"/>
        <v>175</v>
      </c>
      <c r="V5624" s="64">
        <f t="shared" si="1890"/>
        <v>61</v>
      </c>
      <c r="W5624" s="68"/>
      <c r="X5624" s="76"/>
    </row>
    <row r="5625" spans="1:24" s="77" customFormat="1" ht="15.75" x14ac:dyDescent="0.25">
      <c r="A5625" s="72" t="s">
        <v>313</v>
      </c>
      <c r="B5625" s="22" t="s">
        <v>332</v>
      </c>
      <c r="C5625" s="73" t="s">
        <v>102</v>
      </c>
      <c r="D5625" s="32" t="s">
        <v>32</v>
      </c>
      <c r="E5625" s="64">
        <f t="shared" ref="E5625:L5625" si="1891">SUM(E5626:E5630)</f>
        <v>0</v>
      </c>
      <c r="F5625" s="64">
        <f t="shared" si="1891"/>
        <v>0</v>
      </c>
      <c r="G5625" s="64">
        <f t="shared" si="1891"/>
        <v>0</v>
      </c>
      <c r="H5625" s="64">
        <f t="shared" si="1891"/>
        <v>0</v>
      </c>
      <c r="I5625" s="126">
        <f t="shared" si="1891"/>
        <v>0</v>
      </c>
      <c r="J5625" s="126">
        <f t="shared" si="1891"/>
        <v>0</v>
      </c>
      <c r="K5625" s="126">
        <f t="shared" si="1891"/>
        <v>0</v>
      </c>
      <c r="L5625" s="64">
        <f t="shared" si="1891"/>
        <v>0</v>
      </c>
      <c r="M5625" s="64"/>
      <c r="N5625" s="64"/>
      <c r="O5625" s="64">
        <f t="shared" ref="O5625:V5625" si="1892">SUM(O5626:O5630)</f>
        <v>0</v>
      </c>
      <c r="P5625" s="64">
        <f t="shared" si="1892"/>
        <v>0</v>
      </c>
      <c r="Q5625" s="126">
        <f t="shared" si="1892"/>
        <v>0</v>
      </c>
      <c r="R5625" s="64">
        <f t="shared" si="1892"/>
        <v>0</v>
      </c>
      <c r="S5625" s="64">
        <f t="shared" si="1892"/>
        <v>0</v>
      </c>
      <c r="T5625" s="136">
        <f t="shared" si="1892"/>
        <v>0</v>
      </c>
      <c r="U5625" s="136">
        <f t="shared" si="1892"/>
        <v>0</v>
      </c>
      <c r="V5625" s="64">
        <f t="shared" si="1892"/>
        <v>0</v>
      </c>
      <c r="W5625" s="64"/>
      <c r="X5625" s="76"/>
    </row>
    <row r="5626" spans="1:24" s="77" customFormat="1" ht="15.75" x14ac:dyDescent="0.25">
      <c r="A5626" s="72" t="s">
        <v>313</v>
      </c>
      <c r="B5626" s="33" t="s">
        <v>332</v>
      </c>
      <c r="C5626" s="73" t="s">
        <v>109</v>
      </c>
      <c r="D5626" s="34" t="s">
        <v>106</v>
      </c>
      <c r="E5626" s="74"/>
      <c r="F5626" s="74"/>
      <c r="G5626" s="74"/>
      <c r="H5626" s="153"/>
      <c r="I5626" s="54"/>
      <c r="J5626" s="50"/>
      <c r="K5626" s="54"/>
      <c r="L5626" s="55"/>
      <c r="M5626" s="75"/>
      <c r="N5626" s="75"/>
      <c r="O5626" s="74"/>
      <c r="P5626" s="74"/>
      <c r="Q5626" s="57">
        <f>O5626-P5626</f>
        <v>0</v>
      </c>
      <c r="R5626" s="74"/>
      <c r="S5626" s="53">
        <f>ROUND(R5626/12*3,0)</f>
        <v>0</v>
      </c>
      <c r="T5626" s="58"/>
      <c r="U5626" s="58"/>
      <c r="V5626" s="53">
        <f>T5626-U5626</f>
        <v>0</v>
      </c>
      <c r="W5626" s="75"/>
      <c r="X5626" s="76"/>
    </row>
    <row r="5627" spans="1:24" s="77" customFormat="1" ht="31.5" x14ac:dyDescent="0.25">
      <c r="A5627" s="72" t="s">
        <v>313</v>
      </c>
      <c r="B5627" s="33" t="s">
        <v>332</v>
      </c>
      <c r="C5627" s="73" t="s">
        <v>110</v>
      </c>
      <c r="D5627" s="34" t="s">
        <v>114</v>
      </c>
      <c r="E5627" s="74"/>
      <c r="F5627" s="74"/>
      <c r="G5627" s="74"/>
      <c r="H5627" s="74"/>
      <c r="I5627" s="54"/>
      <c r="J5627" s="50"/>
      <c r="K5627" s="54"/>
      <c r="L5627" s="55"/>
      <c r="M5627" s="75"/>
      <c r="N5627" s="75"/>
      <c r="O5627" s="74"/>
      <c r="P5627" s="74"/>
      <c r="Q5627" s="57">
        <f>O5627-P5627</f>
        <v>0</v>
      </c>
      <c r="R5627" s="74"/>
      <c r="S5627" s="53">
        <f>ROUND(R5627/12*3,0)</f>
        <v>0</v>
      </c>
      <c r="T5627" s="58"/>
      <c r="U5627" s="58"/>
      <c r="V5627" s="53">
        <f>T5627-U5627</f>
        <v>0</v>
      </c>
      <c r="W5627" s="75"/>
      <c r="X5627" s="76"/>
    </row>
    <row r="5628" spans="1:24" s="77" customFormat="1" ht="15.75" x14ac:dyDescent="0.25">
      <c r="A5628" s="72" t="s">
        <v>313</v>
      </c>
      <c r="B5628" s="33" t="s">
        <v>332</v>
      </c>
      <c r="C5628" s="73" t="s">
        <v>111</v>
      </c>
      <c r="D5628" s="34" t="s">
        <v>115</v>
      </c>
      <c r="E5628" s="74"/>
      <c r="F5628" s="74"/>
      <c r="G5628" s="74"/>
      <c r="H5628" s="74"/>
      <c r="I5628" s="54"/>
      <c r="J5628" s="50"/>
      <c r="K5628" s="54"/>
      <c r="L5628" s="55"/>
      <c r="M5628" s="75"/>
      <c r="N5628" s="75"/>
      <c r="O5628" s="74"/>
      <c r="P5628" s="74"/>
      <c r="Q5628" s="57">
        <f>O5628-P5628</f>
        <v>0</v>
      </c>
      <c r="R5628" s="74"/>
      <c r="S5628" s="53">
        <f>ROUND(R5628/12*3,0)</f>
        <v>0</v>
      </c>
      <c r="T5628" s="58"/>
      <c r="U5628" s="58"/>
      <c r="V5628" s="53">
        <f>T5628-U5628</f>
        <v>0</v>
      </c>
      <c r="W5628" s="75"/>
      <c r="X5628" s="76"/>
    </row>
    <row r="5629" spans="1:24" s="77" customFormat="1" ht="23.25" customHeight="1" x14ac:dyDescent="0.25">
      <c r="A5629" s="72" t="s">
        <v>313</v>
      </c>
      <c r="B5629" s="33" t="s">
        <v>332</v>
      </c>
      <c r="C5629" s="73" t="s">
        <v>113</v>
      </c>
      <c r="D5629" s="34" t="s">
        <v>116</v>
      </c>
      <c r="E5629" s="74"/>
      <c r="F5629" s="74"/>
      <c r="G5629" s="74"/>
      <c r="H5629" s="74"/>
      <c r="I5629" s="119"/>
      <c r="J5629" s="50"/>
      <c r="K5629" s="119"/>
      <c r="L5629" s="55"/>
      <c r="M5629" s="75"/>
      <c r="N5629" s="75"/>
      <c r="O5629" s="74"/>
      <c r="P5629" s="74"/>
      <c r="Q5629" s="59">
        <f>O5629-P5629</f>
        <v>0</v>
      </c>
      <c r="R5629" s="74"/>
      <c r="S5629" s="53">
        <f>ROUND(R5629/12*3,0)</f>
        <v>0</v>
      </c>
      <c r="T5629" s="53"/>
      <c r="U5629" s="53"/>
      <c r="V5629" s="53">
        <f>T5629-U5629</f>
        <v>0</v>
      </c>
      <c r="W5629" s="75"/>
      <c r="X5629" s="76"/>
    </row>
    <row r="5630" spans="1:24" s="77" customFormat="1" ht="15.75" x14ac:dyDescent="0.25">
      <c r="A5630" s="72" t="s">
        <v>313</v>
      </c>
      <c r="B5630" s="33" t="s">
        <v>332</v>
      </c>
      <c r="C5630" s="73" t="s">
        <v>112</v>
      </c>
      <c r="D5630" s="34" t="s">
        <v>117</v>
      </c>
      <c r="E5630" s="74"/>
      <c r="F5630" s="74"/>
      <c r="G5630" s="74"/>
      <c r="H5630" s="74"/>
      <c r="I5630" s="119"/>
      <c r="J5630" s="55"/>
      <c r="K5630" s="119"/>
      <c r="L5630" s="55"/>
      <c r="M5630" s="75"/>
      <c r="N5630" s="75"/>
      <c r="O5630" s="74"/>
      <c r="P5630" s="74"/>
      <c r="Q5630" s="59">
        <f>O5630-P5630</f>
        <v>0</v>
      </c>
      <c r="R5630" s="74"/>
      <c r="S5630" s="53">
        <f>ROUND(R5630/12*3,0)</f>
        <v>0</v>
      </c>
      <c r="T5630" s="53"/>
      <c r="U5630" s="53"/>
      <c r="V5630" s="53">
        <f>T5630-U5630</f>
        <v>0</v>
      </c>
      <c r="W5630" s="75"/>
      <c r="X5630" s="76"/>
    </row>
    <row r="5631" spans="1:24" s="77" customFormat="1" ht="15.75" x14ac:dyDescent="0.25">
      <c r="A5631" s="72" t="s">
        <v>313</v>
      </c>
      <c r="B5631" s="22" t="s">
        <v>333</v>
      </c>
      <c r="C5631" s="73" t="s">
        <v>102</v>
      </c>
      <c r="D5631" s="41" t="s">
        <v>33</v>
      </c>
      <c r="E5631" s="64">
        <f>SUM(E5632:E5684)</f>
        <v>196065</v>
      </c>
      <c r="F5631" s="64">
        <f>SUM(F5632:F5684)</f>
        <v>114371.25</v>
      </c>
      <c r="G5631" s="64">
        <f>SUM(G5632:G5684)</f>
        <v>151179</v>
      </c>
      <c r="H5631" s="64">
        <f>SUM(H5632:H5684)</f>
        <v>113627</v>
      </c>
      <c r="I5631" s="126">
        <f>SUM(I5632:I5684)</f>
        <v>36807.75</v>
      </c>
      <c r="J5631" s="50">
        <f>ROUND(I5631/F5631*100,2)</f>
        <v>32.18</v>
      </c>
      <c r="K5631" s="126">
        <f>SUM(K5632:K5684)</f>
        <v>0</v>
      </c>
      <c r="L5631" s="55">
        <f>ROUND(K5631*100/-F5631,2)</f>
        <v>0</v>
      </c>
      <c r="M5631" s="64"/>
      <c r="N5631" s="64"/>
      <c r="O5631" s="64">
        <f t="shared" ref="O5631:V5631" si="1893">SUM(O5632:O5684)</f>
        <v>5299</v>
      </c>
      <c r="P5631" s="64">
        <f t="shared" si="1893"/>
        <v>4235</v>
      </c>
      <c r="Q5631" s="126">
        <f t="shared" si="1893"/>
        <v>1064</v>
      </c>
      <c r="R5631" s="64">
        <f t="shared" si="1893"/>
        <v>303</v>
      </c>
      <c r="S5631" s="64">
        <f t="shared" si="1893"/>
        <v>177</v>
      </c>
      <c r="T5631" s="136">
        <f t="shared" si="1893"/>
        <v>236</v>
      </c>
      <c r="U5631" s="136">
        <f t="shared" si="1893"/>
        <v>175</v>
      </c>
      <c r="V5631" s="64">
        <f t="shared" si="1893"/>
        <v>61</v>
      </c>
      <c r="W5631" s="64"/>
      <c r="X5631" s="76"/>
    </row>
    <row r="5632" spans="1:24" s="77" customFormat="1" ht="31.5" x14ac:dyDescent="0.25">
      <c r="A5632" s="72" t="s">
        <v>313</v>
      </c>
      <c r="B5632" s="33" t="s">
        <v>333</v>
      </c>
      <c r="C5632" s="78" t="s">
        <v>139</v>
      </c>
      <c r="D5632" s="43" t="s">
        <v>119</v>
      </c>
      <c r="E5632" s="53">
        <v>57692</v>
      </c>
      <c r="F5632" s="53">
        <f t="shared" ref="F5632:F5633" si="1894">ROUND(E5632/12*7,2)</f>
        <v>33653.67</v>
      </c>
      <c r="G5632" s="99">
        <v>35964</v>
      </c>
      <c r="H5632" s="99">
        <v>32967</v>
      </c>
      <c r="I5632" s="119">
        <f t="shared" ref="I5632:I5633" si="1895">G5632-F5632</f>
        <v>2310.3300000000017</v>
      </c>
      <c r="J5632" s="55">
        <f t="shared" ref="J5632:J5633" si="1896">ROUND(I5632/F5632*100,2)</f>
        <v>6.87</v>
      </c>
      <c r="K5632" s="54"/>
      <c r="L5632" s="55"/>
      <c r="M5632" s="75"/>
      <c r="N5632" s="75"/>
      <c r="O5632" s="74">
        <v>987</v>
      </c>
      <c r="P5632" s="74">
        <v>931</v>
      </c>
      <c r="Q5632" s="57">
        <f t="shared" ref="Q5632:Q5663" si="1897">O5632-P5632</f>
        <v>56</v>
      </c>
      <c r="R5632" s="74">
        <v>77</v>
      </c>
      <c r="S5632" s="53">
        <f t="shared" ref="S5632:S5633" si="1898">ROUND(R5632/12*7,0)</f>
        <v>45</v>
      </c>
      <c r="T5632" s="58">
        <v>48</v>
      </c>
      <c r="U5632" s="58">
        <v>44</v>
      </c>
      <c r="V5632" s="53">
        <f t="shared" ref="V5632:V5663" si="1899">T5632-U5632</f>
        <v>4</v>
      </c>
      <c r="W5632" s="75"/>
      <c r="X5632" s="76"/>
    </row>
    <row r="5633" spans="1:24" s="77" customFormat="1" ht="47.25" x14ac:dyDescent="0.25">
      <c r="A5633" s="72" t="s">
        <v>313</v>
      </c>
      <c r="B5633" s="33" t="s">
        <v>333</v>
      </c>
      <c r="C5633" s="78" t="s">
        <v>140</v>
      </c>
      <c r="D5633" s="43" t="s">
        <v>120</v>
      </c>
      <c r="E5633" s="53">
        <v>9829</v>
      </c>
      <c r="F5633" s="53">
        <f t="shared" si="1894"/>
        <v>5733.58</v>
      </c>
      <c r="G5633" s="99">
        <v>7706</v>
      </c>
      <c r="H5633" s="99">
        <v>5871</v>
      </c>
      <c r="I5633" s="119">
        <f t="shared" si="1895"/>
        <v>1972.42</v>
      </c>
      <c r="J5633" s="55">
        <f t="shared" si="1896"/>
        <v>34.4</v>
      </c>
      <c r="K5633" s="54"/>
      <c r="L5633" s="55"/>
      <c r="M5633" s="75"/>
      <c r="N5633" s="75"/>
      <c r="O5633" s="74">
        <v>133</v>
      </c>
      <c r="P5633" s="74">
        <v>133</v>
      </c>
      <c r="Q5633" s="57">
        <f t="shared" si="1897"/>
        <v>0</v>
      </c>
      <c r="R5633" s="74">
        <v>6</v>
      </c>
      <c r="S5633" s="53">
        <f t="shared" si="1898"/>
        <v>4</v>
      </c>
      <c r="T5633" s="58">
        <v>4</v>
      </c>
      <c r="U5633" s="58">
        <v>3</v>
      </c>
      <c r="V5633" s="53">
        <f t="shared" si="1899"/>
        <v>1</v>
      </c>
      <c r="W5633" s="75"/>
      <c r="X5633" s="76"/>
    </row>
    <row r="5634" spans="1:24" s="77" customFormat="1" ht="31.5" x14ac:dyDescent="0.25">
      <c r="A5634" s="72" t="s">
        <v>313</v>
      </c>
      <c r="B5634" s="33" t="s">
        <v>333</v>
      </c>
      <c r="C5634" s="78" t="s">
        <v>141</v>
      </c>
      <c r="D5634" s="43" t="s">
        <v>142</v>
      </c>
      <c r="E5634" s="74"/>
      <c r="F5634" s="74"/>
      <c r="G5634" s="74"/>
      <c r="H5634" s="74"/>
      <c r="I5634" s="54"/>
      <c r="J5634" s="50"/>
      <c r="K5634" s="54"/>
      <c r="L5634" s="55"/>
      <c r="M5634" s="75"/>
      <c r="N5634" s="75"/>
      <c r="O5634" s="74"/>
      <c r="P5634" s="74"/>
      <c r="Q5634" s="57">
        <f t="shared" si="1897"/>
        <v>0</v>
      </c>
      <c r="R5634" s="74"/>
      <c r="S5634" s="53">
        <f t="shared" ref="S5634:S5672" si="1900">ROUND(R5634/12*3,0)</f>
        <v>0</v>
      </c>
      <c r="T5634" s="58"/>
      <c r="U5634" s="58"/>
      <c r="V5634" s="53">
        <f t="shared" si="1899"/>
        <v>0</v>
      </c>
      <c r="W5634" s="75"/>
      <c r="X5634" s="76"/>
    </row>
    <row r="5635" spans="1:24" s="77" customFormat="1" ht="31.5" x14ac:dyDescent="0.25">
      <c r="A5635" s="72" t="s">
        <v>313</v>
      </c>
      <c r="B5635" s="33" t="s">
        <v>333</v>
      </c>
      <c r="C5635" s="78" t="s">
        <v>143</v>
      </c>
      <c r="D5635" s="43" t="s">
        <v>144</v>
      </c>
      <c r="E5635" s="74"/>
      <c r="F5635" s="74"/>
      <c r="G5635" s="74"/>
      <c r="H5635" s="74"/>
      <c r="I5635" s="54"/>
      <c r="J5635" s="50"/>
      <c r="K5635" s="54"/>
      <c r="L5635" s="55"/>
      <c r="M5635" s="75"/>
      <c r="N5635" s="75"/>
      <c r="O5635" s="74"/>
      <c r="P5635" s="74"/>
      <c r="Q5635" s="57">
        <f t="shared" si="1897"/>
        <v>0</v>
      </c>
      <c r="R5635" s="74"/>
      <c r="S5635" s="53">
        <f t="shared" si="1900"/>
        <v>0</v>
      </c>
      <c r="T5635" s="58"/>
      <c r="U5635" s="58"/>
      <c r="V5635" s="53">
        <f t="shared" si="1899"/>
        <v>0</v>
      </c>
      <c r="W5635" s="75"/>
      <c r="X5635" s="76"/>
    </row>
    <row r="5636" spans="1:24" s="77" customFormat="1" ht="15.75" x14ac:dyDescent="0.25">
      <c r="A5636" s="72" t="s">
        <v>313</v>
      </c>
      <c r="B5636" s="33" t="s">
        <v>333</v>
      </c>
      <c r="C5636" s="78" t="s">
        <v>145</v>
      </c>
      <c r="D5636" s="43" t="s">
        <v>146</v>
      </c>
      <c r="E5636" s="74"/>
      <c r="F5636" s="74"/>
      <c r="G5636" s="74"/>
      <c r="H5636" s="74"/>
      <c r="I5636" s="119"/>
      <c r="J5636" s="50"/>
      <c r="K5636" s="119"/>
      <c r="L5636" s="55"/>
      <c r="M5636" s="75"/>
      <c r="N5636" s="75"/>
      <c r="O5636" s="74"/>
      <c r="P5636" s="74"/>
      <c r="Q5636" s="59">
        <f t="shared" si="1897"/>
        <v>0</v>
      </c>
      <c r="R5636" s="74"/>
      <c r="S5636" s="53">
        <f t="shared" si="1900"/>
        <v>0</v>
      </c>
      <c r="T5636" s="53"/>
      <c r="U5636" s="53"/>
      <c r="V5636" s="53">
        <f t="shared" si="1899"/>
        <v>0</v>
      </c>
      <c r="W5636" s="75"/>
      <c r="X5636" s="76"/>
    </row>
    <row r="5637" spans="1:24" s="77" customFormat="1" ht="15.75" x14ac:dyDescent="0.25">
      <c r="A5637" s="72" t="s">
        <v>313</v>
      </c>
      <c r="B5637" s="33" t="s">
        <v>333</v>
      </c>
      <c r="C5637" s="78" t="s">
        <v>147</v>
      </c>
      <c r="D5637" s="43" t="s">
        <v>148</v>
      </c>
      <c r="E5637" s="74"/>
      <c r="F5637" s="74"/>
      <c r="G5637" s="74"/>
      <c r="H5637" s="74"/>
      <c r="I5637" s="54"/>
      <c r="J5637" s="50"/>
      <c r="K5637" s="54"/>
      <c r="L5637" s="55"/>
      <c r="M5637" s="75"/>
      <c r="N5637" s="75"/>
      <c r="O5637" s="74"/>
      <c r="P5637" s="74"/>
      <c r="Q5637" s="57">
        <f t="shared" si="1897"/>
        <v>0</v>
      </c>
      <c r="R5637" s="74"/>
      <c r="S5637" s="53">
        <f t="shared" si="1900"/>
        <v>0</v>
      </c>
      <c r="T5637" s="58"/>
      <c r="U5637" s="58"/>
      <c r="V5637" s="53">
        <f t="shared" si="1899"/>
        <v>0</v>
      </c>
      <c r="W5637" s="75"/>
      <c r="X5637" s="76"/>
    </row>
    <row r="5638" spans="1:24" s="77" customFormat="1" ht="78.75" x14ac:dyDescent="0.25">
      <c r="A5638" s="72" t="s">
        <v>313</v>
      </c>
      <c r="B5638" s="33" t="s">
        <v>333</v>
      </c>
      <c r="C5638" s="78" t="s">
        <v>149</v>
      </c>
      <c r="D5638" s="43" t="s">
        <v>150</v>
      </c>
      <c r="E5638" s="74"/>
      <c r="F5638" s="74"/>
      <c r="G5638" s="74"/>
      <c r="H5638" s="74"/>
      <c r="I5638" s="54"/>
      <c r="J5638" s="50"/>
      <c r="K5638" s="54"/>
      <c r="L5638" s="55"/>
      <c r="M5638" s="75"/>
      <c r="N5638" s="75"/>
      <c r="O5638" s="74"/>
      <c r="P5638" s="74"/>
      <c r="Q5638" s="57">
        <f t="shared" si="1897"/>
        <v>0</v>
      </c>
      <c r="R5638" s="74"/>
      <c r="S5638" s="53">
        <f t="shared" si="1900"/>
        <v>0</v>
      </c>
      <c r="T5638" s="58"/>
      <c r="U5638" s="58"/>
      <c r="V5638" s="53">
        <f t="shared" si="1899"/>
        <v>0</v>
      </c>
      <c r="W5638" s="75"/>
      <c r="X5638" s="76"/>
    </row>
    <row r="5639" spans="1:24" s="77" customFormat="1" ht="31.5" x14ac:dyDescent="0.25">
      <c r="A5639" s="72" t="s">
        <v>313</v>
      </c>
      <c r="B5639" s="33" t="s">
        <v>333</v>
      </c>
      <c r="C5639" s="78" t="s">
        <v>130</v>
      </c>
      <c r="D5639" s="43" t="s">
        <v>151</v>
      </c>
      <c r="E5639" s="74"/>
      <c r="F5639" s="74"/>
      <c r="G5639" s="74"/>
      <c r="H5639" s="74"/>
      <c r="I5639" s="54"/>
      <c r="J5639" s="50"/>
      <c r="K5639" s="54"/>
      <c r="L5639" s="55"/>
      <c r="M5639" s="75"/>
      <c r="N5639" s="75"/>
      <c r="O5639" s="74"/>
      <c r="P5639" s="74"/>
      <c r="Q5639" s="57">
        <f t="shared" si="1897"/>
        <v>0</v>
      </c>
      <c r="R5639" s="74"/>
      <c r="S5639" s="53">
        <f t="shared" si="1900"/>
        <v>0</v>
      </c>
      <c r="T5639" s="58"/>
      <c r="U5639" s="58"/>
      <c r="V5639" s="53">
        <f t="shared" si="1899"/>
        <v>0</v>
      </c>
      <c r="W5639" s="75"/>
      <c r="X5639" s="76"/>
    </row>
    <row r="5640" spans="1:24" s="77" customFormat="1" ht="47.25" x14ac:dyDescent="0.25">
      <c r="A5640" s="72" t="s">
        <v>313</v>
      </c>
      <c r="B5640" s="33" t="s">
        <v>333</v>
      </c>
      <c r="C5640" s="78" t="s">
        <v>174</v>
      </c>
      <c r="D5640" s="43" t="s">
        <v>175</v>
      </c>
      <c r="E5640" s="74"/>
      <c r="F5640" s="74"/>
      <c r="G5640" s="74"/>
      <c r="H5640" s="74"/>
      <c r="I5640" s="54"/>
      <c r="J5640" s="50"/>
      <c r="K5640" s="54"/>
      <c r="L5640" s="55"/>
      <c r="M5640" s="75"/>
      <c r="N5640" s="75"/>
      <c r="O5640" s="74"/>
      <c r="P5640" s="74"/>
      <c r="Q5640" s="57">
        <f t="shared" si="1897"/>
        <v>0</v>
      </c>
      <c r="R5640" s="74"/>
      <c r="S5640" s="53">
        <f t="shared" si="1900"/>
        <v>0</v>
      </c>
      <c r="T5640" s="58"/>
      <c r="U5640" s="58"/>
      <c r="V5640" s="53">
        <f t="shared" si="1899"/>
        <v>0</v>
      </c>
      <c r="W5640" s="75"/>
      <c r="X5640" s="76"/>
    </row>
    <row r="5641" spans="1:24" s="77" customFormat="1" ht="31.5" x14ac:dyDescent="0.25">
      <c r="A5641" s="72" t="s">
        <v>313</v>
      </c>
      <c r="B5641" s="33" t="s">
        <v>333</v>
      </c>
      <c r="C5641" s="78" t="s">
        <v>129</v>
      </c>
      <c r="D5641" s="43" t="s">
        <v>152</v>
      </c>
      <c r="E5641" s="74"/>
      <c r="F5641" s="74"/>
      <c r="G5641" s="74"/>
      <c r="H5641" s="74"/>
      <c r="I5641" s="54"/>
      <c r="J5641" s="50"/>
      <c r="K5641" s="54"/>
      <c r="L5641" s="55"/>
      <c r="M5641" s="75"/>
      <c r="N5641" s="75"/>
      <c r="O5641" s="74"/>
      <c r="P5641" s="74"/>
      <c r="Q5641" s="57">
        <f t="shared" si="1897"/>
        <v>0</v>
      </c>
      <c r="R5641" s="74"/>
      <c r="S5641" s="53">
        <f t="shared" si="1900"/>
        <v>0</v>
      </c>
      <c r="T5641" s="58"/>
      <c r="U5641" s="58"/>
      <c r="V5641" s="53">
        <f t="shared" si="1899"/>
        <v>0</v>
      </c>
      <c r="W5641" s="75"/>
      <c r="X5641" s="76"/>
    </row>
    <row r="5642" spans="1:24" s="77" customFormat="1" ht="31.5" x14ac:dyDescent="0.25">
      <c r="A5642" s="72" t="s">
        <v>313</v>
      </c>
      <c r="B5642" s="33" t="s">
        <v>333</v>
      </c>
      <c r="C5642" s="78" t="s">
        <v>176</v>
      </c>
      <c r="D5642" s="43" t="s">
        <v>177</v>
      </c>
      <c r="E5642" s="74"/>
      <c r="F5642" s="74"/>
      <c r="G5642" s="74"/>
      <c r="H5642" s="74"/>
      <c r="I5642" s="54"/>
      <c r="J5642" s="50"/>
      <c r="K5642" s="54"/>
      <c r="L5642" s="55"/>
      <c r="M5642" s="75"/>
      <c r="N5642" s="75"/>
      <c r="O5642" s="74"/>
      <c r="P5642" s="74"/>
      <c r="Q5642" s="57">
        <f t="shared" si="1897"/>
        <v>0</v>
      </c>
      <c r="R5642" s="74"/>
      <c r="S5642" s="53">
        <f t="shared" si="1900"/>
        <v>0</v>
      </c>
      <c r="T5642" s="58"/>
      <c r="U5642" s="58"/>
      <c r="V5642" s="53">
        <f t="shared" si="1899"/>
        <v>0</v>
      </c>
      <c r="W5642" s="75"/>
      <c r="X5642" s="76"/>
    </row>
    <row r="5643" spans="1:24" s="77" customFormat="1" ht="15.75" x14ac:dyDescent="0.25">
      <c r="A5643" s="72" t="s">
        <v>313</v>
      </c>
      <c r="B5643" s="33" t="s">
        <v>333</v>
      </c>
      <c r="C5643" s="78" t="s">
        <v>131</v>
      </c>
      <c r="D5643" s="43" t="s">
        <v>153</v>
      </c>
      <c r="E5643" s="74"/>
      <c r="F5643" s="74"/>
      <c r="G5643" s="74"/>
      <c r="H5643" s="74"/>
      <c r="I5643" s="54"/>
      <c r="J5643" s="50"/>
      <c r="K5643" s="54"/>
      <c r="L5643" s="55"/>
      <c r="M5643" s="75"/>
      <c r="N5643" s="75"/>
      <c r="O5643" s="74"/>
      <c r="P5643" s="74"/>
      <c r="Q5643" s="57">
        <f t="shared" si="1897"/>
        <v>0</v>
      </c>
      <c r="R5643" s="74"/>
      <c r="S5643" s="53">
        <f t="shared" si="1900"/>
        <v>0</v>
      </c>
      <c r="T5643" s="58"/>
      <c r="U5643" s="58"/>
      <c r="V5643" s="53">
        <f t="shared" si="1899"/>
        <v>0</v>
      </c>
      <c r="W5643" s="75"/>
      <c r="X5643" s="76"/>
    </row>
    <row r="5644" spans="1:24" s="77" customFormat="1" ht="31.5" x14ac:dyDescent="0.25">
      <c r="A5644" s="72" t="s">
        <v>313</v>
      </c>
      <c r="B5644" s="33" t="s">
        <v>333</v>
      </c>
      <c r="C5644" s="78" t="s">
        <v>178</v>
      </c>
      <c r="D5644" s="43" t="s">
        <v>179</v>
      </c>
      <c r="E5644" s="74"/>
      <c r="F5644" s="74"/>
      <c r="G5644" s="74"/>
      <c r="H5644" s="74"/>
      <c r="I5644" s="54"/>
      <c r="J5644" s="50"/>
      <c r="K5644" s="54"/>
      <c r="L5644" s="55"/>
      <c r="M5644" s="75"/>
      <c r="N5644" s="75"/>
      <c r="O5644" s="74"/>
      <c r="P5644" s="74"/>
      <c r="Q5644" s="57">
        <f t="shared" si="1897"/>
        <v>0</v>
      </c>
      <c r="R5644" s="74"/>
      <c r="S5644" s="53">
        <f t="shared" si="1900"/>
        <v>0</v>
      </c>
      <c r="T5644" s="58"/>
      <c r="U5644" s="58"/>
      <c r="V5644" s="53">
        <f t="shared" si="1899"/>
        <v>0</v>
      </c>
      <c r="W5644" s="75"/>
      <c r="X5644" s="76"/>
    </row>
    <row r="5645" spans="1:24" s="77" customFormat="1" ht="31.5" x14ac:dyDescent="0.25">
      <c r="A5645" s="72" t="s">
        <v>313</v>
      </c>
      <c r="B5645" s="33" t="s">
        <v>333</v>
      </c>
      <c r="C5645" s="78" t="s">
        <v>132</v>
      </c>
      <c r="D5645" s="43" t="s">
        <v>154</v>
      </c>
      <c r="E5645" s="74"/>
      <c r="F5645" s="74"/>
      <c r="G5645" s="74"/>
      <c r="H5645" s="74"/>
      <c r="I5645" s="54"/>
      <c r="J5645" s="50"/>
      <c r="K5645" s="54"/>
      <c r="L5645" s="55"/>
      <c r="M5645" s="75"/>
      <c r="N5645" s="75"/>
      <c r="O5645" s="74"/>
      <c r="P5645" s="74"/>
      <c r="Q5645" s="57">
        <f t="shared" si="1897"/>
        <v>0</v>
      </c>
      <c r="R5645" s="74"/>
      <c r="S5645" s="53">
        <f t="shared" si="1900"/>
        <v>0</v>
      </c>
      <c r="T5645" s="58"/>
      <c r="U5645" s="58"/>
      <c r="V5645" s="53">
        <f t="shared" si="1899"/>
        <v>0</v>
      </c>
      <c r="W5645" s="75"/>
      <c r="X5645" s="76"/>
    </row>
    <row r="5646" spans="1:24" s="77" customFormat="1" ht="15.75" x14ac:dyDescent="0.25">
      <c r="A5646" s="72" t="s">
        <v>313</v>
      </c>
      <c r="B5646" s="33" t="s">
        <v>333</v>
      </c>
      <c r="C5646" s="78" t="s">
        <v>133</v>
      </c>
      <c r="D5646" s="43" t="s">
        <v>155</v>
      </c>
      <c r="E5646" s="74"/>
      <c r="F5646" s="74"/>
      <c r="G5646" s="74"/>
      <c r="H5646" s="74"/>
      <c r="I5646" s="54"/>
      <c r="J5646" s="50"/>
      <c r="K5646" s="54"/>
      <c r="L5646" s="55"/>
      <c r="M5646" s="75"/>
      <c r="N5646" s="75"/>
      <c r="O5646" s="74"/>
      <c r="P5646" s="74"/>
      <c r="Q5646" s="57">
        <f t="shared" si="1897"/>
        <v>0</v>
      </c>
      <c r="R5646" s="74"/>
      <c r="S5646" s="53">
        <f t="shared" si="1900"/>
        <v>0</v>
      </c>
      <c r="T5646" s="58"/>
      <c r="U5646" s="58"/>
      <c r="V5646" s="53">
        <f t="shared" si="1899"/>
        <v>0</v>
      </c>
      <c r="W5646" s="75"/>
      <c r="X5646" s="76"/>
    </row>
    <row r="5647" spans="1:24" s="77" customFormat="1" ht="15.75" x14ac:dyDescent="0.25">
      <c r="A5647" s="72" t="s">
        <v>313</v>
      </c>
      <c r="B5647" s="33" t="s">
        <v>333</v>
      </c>
      <c r="C5647" s="78" t="s">
        <v>135</v>
      </c>
      <c r="D5647" s="43" t="s">
        <v>156</v>
      </c>
      <c r="E5647" s="74"/>
      <c r="F5647" s="74"/>
      <c r="G5647" s="74"/>
      <c r="H5647" s="74"/>
      <c r="I5647" s="54"/>
      <c r="J5647" s="50"/>
      <c r="K5647" s="54"/>
      <c r="L5647" s="55"/>
      <c r="M5647" s="75"/>
      <c r="N5647" s="75"/>
      <c r="O5647" s="74"/>
      <c r="P5647" s="74"/>
      <c r="Q5647" s="57">
        <f t="shared" si="1897"/>
        <v>0</v>
      </c>
      <c r="R5647" s="74"/>
      <c r="S5647" s="53">
        <f t="shared" si="1900"/>
        <v>0</v>
      </c>
      <c r="T5647" s="58"/>
      <c r="U5647" s="58"/>
      <c r="V5647" s="53">
        <f t="shared" si="1899"/>
        <v>0</v>
      </c>
      <c r="W5647" s="75"/>
      <c r="X5647" s="76"/>
    </row>
    <row r="5648" spans="1:24" s="77" customFormat="1" ht="31.5" x14ac:dyDescent="0.25">
      <c r="A5648" s="72" t="s">
        <v>313</v>
      </c>
      <c r="B5648" s="33" t="s">
        <v>333</v>
      </c>
      <c r="C5648" s="78" t="s">
        <v>136</v>
      </c>
      <c r="D5648" s="43" t="s">
        <v>157</v>
      </c>
      <c r="E5648" s="74"/>
      <c r="F5648" s="74"/>
      <c r="G5648" s="74"/>
      <c r="H5648" s="74"/>
      <c r="I5648" s="54"/>
      <c r="J5648" s="50"/>
      <c r="K5648" s="54"/>
      <c r="L5648" s="55"/>
      <c r="M5648" s="75"/>
      <c r="N5648" s="75"/>
      <c r="O5648" s="74"/>
      <c r="P5648" s="74"/>
      <c r="Q5648" s="57">
        <f t="shared" si="1897"/>
        <v>0</v>
      </c>
      <c r="R5648" s="74"/>
      <c r="S5648" s="53">
        <f t="shared" si="1900"/>
        <v>0</v>
      </c>
      <c r="T5648" s="58"/>
      <c r="U5648" s="58"/>
      <c r="V5648" s="53">
        <f t="shared" si="1899"/>
        <v>0</v>
      </c>
      <c r="W5648" s="75"/>
      <c r="X5648" s="76"/>
    </row>
    <row r="5649" spans="1:24" s="77" customFormat="1" ht="47.25" x14ac:dyDescent="0.25">
      <c r="A5649" s="72" t="s">
        <v>313</v>
      </c>
      <c r="B5649" s="33" t="s">
        <v>333</v>
      </c>
      <c r="C5649" s="78" t="s">
        <v>134</v>
      </c>
      <c r="D5649" s="43" t="s">
        <v>158</v>
      </c>
      <c r="E5649" s="74"/>
      <c r="F5649" s="74"/>
      <c r="G5649" s="74"/>
      <c r="H5649" s="74"/>
      <c r="I5649" s="54"/>
      <c r="J5649" s="50"/>
      <c r="K5649" s="54"/>
      <c r="L5649" s="55"/>
      <c r="M5649" s="75"/>
      <c r="N5649" s="75"/>
      <c r="O5649" s="74"/>
      <c r="P5649" s="74"/>
      <c r="Q5649" s="57">
        <f t="shared" si="1897"/>
        <v>0</v>
      </c>
      <c r="R5649" s="74"/>
      <c r="S5649" s="53">
        <f t="shared" si="1900"/>
        <v>0</v>
      </c>
      <c r="T5649" s="58"/>
      <c r="U5649" s="58"/>
      <c r="V5649" s="53">
        <f t="shared" si="1899"/>
        <v>0</v>
      </c>
      <c r="W5649" s="75"/>
      <c r="X5649" s="76"/>
    </row>
    <row r="5650" spans="1:24" s="77" customFormat="1" ht="15.75" x14ac:dyDescent="0.25">
      <c r="A5650" s="72" t="s">
        <v>313</v>
      </c>
      <c r="B5650" s="33" t="s">
        <v>333</v>
      </c>
      <c r="C5650" s="78" t="s">
        <v>138</v>
      </c>
      <c r="D5650" s="43" t="s">
        <v>159</v>
      </c>
      <c r="E5650" s="74"/>
      <c r="F5650" s="74"/>
      <c r="G5650" s="74"/>
      <c r="H5650" s="74"/>
      <c r="I5650" s="54"/>
      <c r="J5650" s="50"/>
      <c r="K5650" s="54"/>
      <c r="L5650" s="55"/>
      <c r="M5650" s="75"/>
      <c r="N5650" s="75"/>
      <c r="O5650" s="74"/>
      <c r="P5650" s="74"/>
      <c r="Q5650" s="57">
        <f t="shared" si="1897"/>
        <v>0</v>
      </c>
      <c r="R5650" s="74"/>
      <c r="S5650" s="53">
        <f t="shared" si="1900"/>
        <v>0</v>
      </c>
      <c r="T5650" s="58"/>
      <c r="U5650" s="58"/>
      <c r="V5650" s="53">
        <f t="shared" si="1899"/>
        <v>0</v>
      </c>
      <c r="W5650" s="75"/>
      <c r="X5650" s="76"/>
    </row>
    <row r="5651" spans="1:24" s="77" customFormat="1" ht="15.75" x14ac:dyDescent="0.25">
      <c r="A5651" s="72" t="s">
        <v>313</v>
      </c>
      <c r="B5651" s="33" t="s">
        <v>333</v>
      </c>
      <c r="C5651" s="78" t="s">
        <v>180</v>
      </c>
      <c r="D5651" s="43" t="s">
        <v>181</v>
      </c>
      <c r="E5651" s="74"/>
      <c r="F5651" s="74"/>
      <c r="G5651" s="74"/>
      <c r="H5651" s="74"/>
      <c r="I5651" s="54"/>
      <c r="J5651" s="50"/>
      <c r="K5651" s="54"/>
      <c r="L5651" s="55"/>
      <c r="M5651" s="75"/>
      <c r="N5651" s="75"/>
      <c r="O5651" s="74"/>
      <c r="P5651" s="74"/>
      <c r="Q5651" s="57">
        <f t="shared" si="1897"/>
        <v>0</v>
      </c>
      <c r="R5651" s="74"/>
      <c r="S5651" s="53">
        <f t="shared" si="1900"/>
        <v>0</v>
      </c>
      <c r="T5651" s="58"/>
      <c r="U5651" s="58"/>
      <c r="V5651" s="53">
        <f t="shared" si="1899"/>
        <v>0</v>
      </c>
      <c r="W5651" s="75"/>
      <c r="X5651" s="76"/>
    </row>
    <row r="5652" spans="1:24" s="77" customFormat="1" ht="31.5" x14ac:dyDescent="0.25">
      <c r="A5652" s="72" t="s">
        <v>313</v>
      </c>
      <c r="B5652" s="33" t="s">
        <v>333</v>
      </c>
      <c r="C5652" s="78" t="s">
        <v>137</v>
      </c>
      <c r="D5652" s="43" t="s">
        <v>160</v>
      </c>
      <c r="E5652" s="74"/>
      <c r="F5652" s="74"/>
      <c r="G5652" s="74"/>
      <c r="H5652" s="74"/>
      <c r="I5652" s="54"/>
      <c r="J5652" s="50"/>
      <c r="K5652" s="54"/>
      <c r="L5652" s="55"/>
      <c r="M5652" s="75"/>
      <c r="N5652" s="75"/>
      <c r="O5652" s="74"/>
      <c r="P5652" s="74"/>
      <c r="Q5652" s="57">
        <f t="shared" si="1897"/>
        <v>0</v>
      </c>
      <c r="R5652" s="74"/>
      <c r="S5652" s="53">
        <f t="shared" si="1900"/>
        <v>0</v>
      </c>
      <c r="T5652" s="58"/>
      <c r="U5652" s="58"/>
      <c r="V5652" s="53">
        <f t="shared" si="1899"/>
        <v>0</v>
      </c>
      <c r="W5652" s="75"/>
      <c r="X5652" s="76"/>
    </row>
    <row r="5653" spans="1:24" s="77" customFormat="1" ht="15.75" x14ac:dyDescent="0.25">
      <c r="A5653" s="72" t="s">
        <v>313</v>
      </c>
      <c r="B5653" s="33" t="s">
        <v>333</v>
      </c>
      <c r="C5653" s="78" t="s">
        <v>127</v>
      </c>
      <c r="D5653" s="43" t="s">
        <v>161</v>
      </c>
      <c r="E5653" s="74"/>
      <c r="F5653" s="74"/>
      <c r="G5653" s="74"/>
      <c r="H5653" s="74"/>
      <c r="I5653" s="54"/>
      <c r="J5653" s="50"/>
      <c r="K5653" s="54"/>
      <c r="L5653" s="55"/>
      <c r="M5653" s="75"/>
      <c r="N5653" s="75"/>
      <c r="O5653" s="74"/>
      <c r="P5653" s="74"/>
      <c r="Q5653" s="57">
        <f t="shared" si="1897"/>
        <v>0</v>
      </c>
      <c r="R5653" s="74"/>
      <c r="S5653" s="53">
        <f t="shared" si="1900"/>
        <v>0</v>
      </c>
      <c r="T5653" s="58"/>
      <c r="U5653" s="58"/>
      <c r="V5653" s="53">
        <f t="shared" si="1899"/>
        <v>0</v>
      </c>
      <c r="W5653" s="75"/>
      <c r="X5653" s="76"/>
    </row>
    <row r="5654" spans="1:24" s="77" customFormat="1" ht="31.5" x14ac:dyDescent="0.25">
      <c r="A5654" s="72" t="s">
        <v>313</v>
      </c>
      <c r="B5654" s="33" t="s">
        <v>333</v>
      </c>
      <c r="C5654" s="78" t="s">
        <v>126</v>
      </c>
      <c r="D5654" s="43" t="s">
        <v>162</v>
      </c>
      <c r="E5654" s="74"/>
      <c r="F5654" s="74"/>
      <c r="G5654" s="74"/>
      <c r="H5654" s="74"/>
      <c r="I5654" s="54"/>
      <c r="J5654" s="50"/>
      <c r="K5654" s="54"/>
      <c r="L5654" s="55"/>
      <c r="M5654" s="75"/>
      <c r="N5654" s="75"/>
      <c r="O5654" s="74"/>
      <c r="P5654" s="74"/>
      <c r="Q5654" s="57">
        <f t="shared" si="1897"/>
        <v>0</v>
      </c>
      <c r="R5654" s="74"/>
      <c r="S5654" s="53">
        <f t="shared" si="1900"/>
        <v>0</v>
      </c>
      <c r="T5654" s="58"/>
      <c r="U5654" s="58"/>
      <c r="V5654" s="53">
        <f t="shared" si="1899"/>
        <v>0</v>
      </c>
      <c r="W5654" s="75"/>
      <c r="X5654" s="76"/>
    </row>
    <row r="5655" spans="1:24" s="77" customFormat="1" ht="15.75" x14ac:dyDescent="0.25">
      <c r="A5655" s="72" t="s">
        <v>313</v>
      </c>
      <c r="B5655" s="33" t="s">
        <v>333</v>
      </c>
      <c r="C5655" s="78" t="s">
        <v>122</v>
      </c>
      <c r="D5655" s="43" t="s">
        <v>163</v>
      </c>
      <c r="E5655" s="74"/>
      <c r="F5655" s="74"/>
      <c r="G5655" s="74"/>
      <c r="H5655" s="74"/>
      <c r="I5655" s="54"/>
      <c r="J5655" s="50"/>
      <c r="K5655" s="54"/>
      <c r="L5655" s="55"/>
      <c r="M5655" s="75"/>
      <c r="N5655" s="75"/>
      <c r="O5655" s="74"/>
      <c r="P5655" s="74"/>
      <c r="Q5655" s="57">
        <f t="shared" si="1897"/>
        <v>0</v>
      </c>
      <c r="R5655" s="74"/>
      <c r="S5655" s="53">
        <f t="shared" si="1900"/>
        <v>0</v>
      </c>
      <c r="T5655" s="58"/>
      <c r="U5655" s="58"/>
      <c r="V5655" s="53">
        <f t="shared" si="1899"/>
        <v>0</v>
      </c>
      <c r="W5655" s="75"/>
      <c r="X5655" s="76"/>
    </row>
    <row r="5656" spans="1:24" s="77" customFormat="1" ht="15.75" x14ac:dyDescent="0.25">
      <c r="A5656" s="72" t="s">
        <v>313</v>
      </c>
      <c r="B5656" s="33" t="s">
        <v>333</v>
      </c>
      <c r="C5656" s="78" t="s">
        <v>123</v>
      </c>
      <c r="D5656" s="43" t="s">
        <v>164</v>
      </c>
      <c r="E5656" s="74"/>
      <c r="F5656" s="74"/>
      <c r="G5656" s="74"/>
      <c r="H5656" s="74"/>
      <c r="I5656" s="54"/>
      <c r="J5656" s="50"/>
      <c r="K5656" s="54"/>
      <c r="L5656" s="55"/>
      <c r="M5656" s="75"/>
      <c r="N5656" s="75"/>
      <c r="O5656" s="74"/>
      <c r="P5656" s="74"/>
      <c r="Q5656" s="57">
        <f t="shared" si="1897"/>
        <v>0</v>
      </c>
      <c r="R5656" s="74"/>
      <c r="S5656" s="53">
        <f t="shared" si="1900"/>
        <v>0</v>
      </c>
      <c r="T5656" s="58"/>
      <c r="U5656" s="58"/>
      <c r="V5656" s="53">
        <f t="shared" si="1899"/>
        <v>0</v>
      </c>
      <c r="W5656" s="75"/>
      <c r="X5656" s="76"/>
    </row>
    <row r="5657" spans="1:24" s="77" customFormat="1" ht="15.75" x14ac:dyDescent="0.25">
      <c r="A5657" s="72" t="s">
        <v>313</v>
      </c>
      <c r="B5657" s="33" t="s">
        <v>333</v>
      </c>
      <c r="C5657" s="78" t="s">
        <v>182</v>
      </c>
      <c r="D5657" s="43" t="s">
        <v>183</v>
      </c>
      <c r="E5657" s="74"/>
      <c r="F5657" s="74"/>
      <c r="G5657" s="74"/>
      <c r="H5657" s="74"/>
      <c r="I5657" s="54"/>
      <c r="J5657" s="50"/>
      <c r="K5657" s="54"/>
      <c r="L5657" s="55"/>
      <c r="M5657" s="75"/>
      <c r="N5657" s="75"/>
      <c r="O5657" s="74"/>
      <c r="P5657" s="74"/>
      <c r="Q5657" s="57">
        <f t="shared" si="1897"/>
        <v>0</v>
      </c>
      <c r="R5657" s="74"/>
      <c r="S5657" s="53">
        <f t="shared" si="1900"/>
        <v>0</v>
      </c>
      <c r="T5657" s="58"/>
      <c r="U5657" s="58"/>
      <c r="V5657" s="53">
        <f t="shared" si="1899"/>
        <v>0</v>
      </c>
      <c r="W5657" s="75"/>
      <c r="X5657" s="76"/>
    </row>
    <row r="5658" spans="1:24" s="77" customFormat="1" ht="15.75" x14ac:dyDescent="0.25">
      <c r="A5658" s="72" t="s">
        <v>313</v>
      </c>
      <c r="B5658" s="33" t="s">
        <v>333</v>
      </c>
      <c r="C5658" s="78" t="s">
        <v>184</v>
      </c>
      <c r="D5658" s="43" t="s">
        <v>185</v>
      </c>
      <c r="E5658" s="74"/>
      <c r="F5658" s="74"/>
      <c r="G5658" s="74"/>
      <c r="H5658" s="74"/>
      <c r="I5658" s="54"/>
      <c r="J5658" s="50"/>
      <c r="K5658" s="54"/>
      <c r="L5658" s="55"/>
      <c r="M5658" s="75"/>
      <c r="N5658" s="75"/>
      <c r="O5658" s="74"/>
      <c r="P5658" s="74"/>
      <c r="Q5658" s="57">
        <f t="shared" si="1897"/>
        <v>0</v>
      </c>
      <c r="R5658" s="74"/>
      <c r="S5658" s="53">
        <f t="shared" si="1900"/>
        <v>0</v>
      </c>
      <c r="T5658" s="58"/>
      <c r="U5658" s="58"/>
      <c r="V5658" s="53">
        <f t="shared" si="1899"/>
        <v>0</v>
      </c>
      <c r="W5658" s="75"/>
      <c r="X5658" s="76"/>
    </row>
    <row r="5659" spans="1:24" s="77" customFormat="1" ht="15.75" x14ac:dyDescent="0.25">
      <c r="A5659" s="72" t="s">
        <v>313</v>
      </c>
      <c r="B5659" s="33" t="s">
        <v>333</v>
      </c>
      <c r="C5659" s="78" t="s">
        <v>186</v>
      </c>
      <c r="D5659" s="43" t="s">
        <v>187</v>
      </c>
      <c r="E5659" s="74"/>
      <c r="F5659" s="74"/>
      <c r="G5659" s="74"/>
      <c r="H5659" s="74"/>
      <c r="I5659" s="54"/>
      <c r="J5659" s="50"/>
      <c r="K5659" s="54"/>
      <c r="L5659" s="55"/>
      <c r="M5659" s="75"/>
      <c r="N5659" s="75"/>
      <c r="O5659" s="74"/>
      <c r="P5659" s="74"/>
      <c r="Q5659" s="57">
        <f t="shared" si="1897"/>
        <v>0</v>
      </c>
      <c r="R5659" s="74"/>
      <c r="S5659" s="53">
        <f t="shared" si="1900"/>
        <v>0</v>
      </c>
      <c r="T5659" s="58"/>
      <c r="U5659" s="58"/>
      <c r="V5659" s="53">
        <f t="shared" si="1899"/>
        <v>0</v>
      </c>
      <c r="W5659" s="75"/>
      <c r="X5659" s="76"/>
    </row>
    <row r="5660" spans="1:24" s="77" customFormat="1" ht="31.5" x14ac:dyDescent="0.25">
      <c r="A5660" s="72" t="s">
        <v>313</v>
      </c>
      <c r="B5660" s="33" t="s">
        <v>333</v>
      </c>
      <c r="C5660" s="78" t="s">
        <v>188</v>
      </c>
      <c r="D5660" s="43" t="s">
        <v>189</v>
      </c>
      <c r="E5660" s="74"/>
      <c r="F5660" s="74"/>
      <c r="G5660" s="74"/>
      <c r="H5660" s="74"/>
      <c r="I5660" s="54"/>
      <c r="J5660" s="50"/>
      <c r="K5660" s="54"/>
      <c r="L5660" s="55"/>
      <c r="M5660" s="75"/>
      <c r="N5660" s="75"/>
      <c r="O5660" s="74"/>
      <c r="P5660" s="74"/>
      <c r="Q5660" s="57">
        <f t="shared" si="1897"/>
        <v>0</v>
      </c>
      <c r="R5660" s="74"/>
      <c r="S5660" s="53">
        <f t="shared" si="1900"/>
        <v>0</v>
      </c>
      <c r="T5660" s="58"/>
      <c r="U5660" s="58"/>
      <c r="V5660" s="53">
        <f t="shared" si="1899"/>
        <v>0</v>
      </c>
      <c r="W5660" s="75"/>
      <c r="X5660" s="76"/>
    </row>
    <row r="5661" spans="1:24" s="77" customFormat="1" ht="15.75" x14ac:dyDescent="0.25">
      <c r="A5661" s="72" t="s">
        <v>313</v>
      </c>
      <c r="B5661" s="33" t="s">
        <v>333</v>
      </c>
      <c r="C5661" s="78" t="s">
        <v>124</v>
      </c>
      <c r="D5661" s="43" t="s">
        <v>165</v>
      </c>
      <c r="E5661" s="74"/>
      <c r="F5661" s="74"/>
      <c r="G5661" s="74"/>
      <c r="H5661" s="74"/>
      <c r="I5661" s="54"/>
      <c r="J5661" s="50"/>
      <c r="K5661" s="54"/>
      <c r="L5661" s="55"/>
      <c r="M5661" s="75"/>
      <c r="N5661" s="75"/>
      <c r="O5661" s="74"/>
      <c r="P5661" s="74"/>
      <c r="Q5661" s="57">
        <f t="shared" si="1897"/>
        <v>0</v>
      </c>
      <c r="R5661" s="74"/>
      <c r="S5661" s="53">
        <f t="shared" si="1900"/>
        <v>0</v>
      </c>
      <c r="T5661" s="58"/>
      <c r="U5661" s="58"/>
      <c r="V5661" s="53">
        <f t="shared" si="1899"/>
        <v>0</v>
      </c>
      <c r="W5661" s="75"/>
      <c r="X5661" s="76"/>
    </row>
    <row r="5662" spans="1:24" s="77" customFormat="1" ht="15.75" x14ac:dyDescent="0.25">
      <c r="A5662" s="72" t="s">
        <v>313</v>
      </c>
      <c r="B5662" s="33" t="s">
        <v>333</v>
      </c>
      <c r="C5662" s="78" t="s">
        <v>125</v>
      </c>
      <c r="D5662" s="43" t="s">
        <v>166</v>
      </c>
      <c r="E5662" s="74"/>
      <c r="F5662" s="74"/>
      <c r="G5662" s="74"/>
      <c r="H5662" s="74"/>
      <c r="I5662" s="54"/>
      <c r="J5662" s="50"/>
      <c r="K5662" s="54"/>
      <c r="L5662" s="55"/>
      <c r="M5662" s="75"/>
      <c r="N5662" s="75"/>
      <c r="O5662" s="74"/>
      <c r="P5662" s="74"/>
      <c r="Q5662" s="57">
        <f t="shared" si="1897"/>
        <v>0</v>
      </c>
      <c r="R5662" s="74"/>
      <c r="S5662" s="53">
        <f t="shared" si="1900"/>
        <v>0</v>
      </c>
      <c r="T5662" s="58"/>
      <c r="U5662" s="58"/>
      <c r="V5662" s="53">
        <f t="shared" si="1899"/>
        <v>0</v>
      </c>
      <c r="W5662" s="75"/>
      <c r="X5662" s="76"/>
    </row>
    <row r="5663" spans="1:24" s="77" customFormat="1" ht="47.25" x14ac:dyDescent="0.25">
      <c r="A5663" s="72" t="s">
        <v>313</v>
      </c>
      <c r="B5663" s="33" t="s">
        <v>333</v>
      </c>
      <c r="C5663" s="78" t="s">
        <v>34</v>
      </c>
      <c r="D5663" s="43" t="s">
        <v>167</v>
      </c>
      <c r="E5663" s="74"/>
      <c r="F5663" s="74"/>
      <c r="G5663" s="74"/>
      <c r="H5663" s="74"/>
      <c r="I5663" s="54"/>
      <c r="J5663" s="50"/>
      <c r="K5663" s="54"/>
      <c r="L5663" s="55"/>
      <c r="M5663" s="75"/>
      <c r="N5663" s="75"/>
      <c r="O5663" s="74"/>
      <c r="P5663" s="74"/>
      <c r="Q5663" s="57">
        <f t="shared" si="1897"/>
        <v>0</v>
      </c>
      <c r="R5663" s="74"/>
      <c r="S5663" s="53">
        <f t="shared" si="1900"/>
        <v>0</v>
      </c>
      <c r="T5663" s="58"/>
      <c r="U5663" s="58"/>
      <c r="V5663" s="53">
        <f t="shared" si="1899"/>
        <v>0</v>
      </c>
      <c r="W5663" s="75"/>
      <c r="X5663" s="76"/>
    </row>
    <row r="5664" spans="1:24" s="77" customFormat="1" ht="15.75" x14ac:dyDescent="0.25">
      <c r="A5664" s="72" t="s">
        <v>313</v>
      </c>
      <c r="B5664" s="33" t="s">
        <v>333</v>
      </c>
      <c r="C5664" s="78" t="s">
        <v>35</v>
      </c>
      <c r="D5664" s="43" t="s">
        <v>168</v>
      </c>
      <c r="E5664" s="74"/>
      <c r="F5664" s="74"/>
      <c r="G5664" s="74"/>
      <c r="H5664" s="74"/>
      <c r="I5664" s="54"/>
      <c r="J5664" s="50"/>
      <c r="K5664" s="54"/>
      <c r="L5664" s="55"/>
      <c r="M5664" s="75"/>
      <c r="N5664" s="75"/>
      <c r="O5664" s="74"/>
      <c r="P5664" s="74"/>
      <c r="Q5664" s="57">
        <f t="shared" ref="Q5664:Q5684" si="1901">O5664-P5664</f>
        <v>0</v>
      </c>
      <c r="R5664" s="74"/>
      <c r="S5664" s="53">
        <f t="shared" si="1900"/>
        <v>0</v>
      </c>
      <c r="T5664" s="58"/>
      <c r="U5664" s="58"/>
      <c r="V5664" s="53">
        <f t="shared" ref="V5664:V5684" si="1902">T5664-U5664</f>
        <v>0</v>
      </c>
      <c r="W5664" s="75"/>
      <c r="X5664" s="76"/>
    </row>
    <row r="5665" spans="1:24" s="77" customFormat="1" ht="31.5" x14ac:dyDescent="0.25">
      <c r="A5665" s="72" t="s">
        <v>313</v>
      </c>
      <c r="B5665" s="33" t="s">
        <v>333</v>
      </c>
      <c r="C5665" s="78" t="s">
        <v>36</v>
      </c>
      <c r="D5665" s="43" t="s">
        <v>190</v>
      </c>
      <c r="E5665" s="74"/>
      <c r="F5665" s="74"/>
      <c r="G5665" s="74"/>
      <c r="H5665" s="74"/>
      <c r="I5665" s="54"/>
      <c r="J5665" s="50"/>
      <c r="K5665" s="54"/>
      <c r="L5665" s="55"/>
      <c r="M5665" s="75"/>
      <c r="N5665" s="75"/>
      <c r="O5665" s="74"/>
      <c r="P5665" s="74"/>
      <c r="Q5665" s="57">
        <f t="shared" si="1901"/>
        <v>0</v>
      </c>
      <c r="R5665" s="74"/>
      <c r="S5665" s="53">
        <f t="shared" si="1900"/>
        <v>0</v>
      </c>
      <c r="T5665" s="58"/>
      <c r="U5665" s="58"/>
      <c r="V5665" s="53">
        <f t="shared" si="1902"/>
        <v>0</v>
      </c>
      <c r="W5665" s="75"/>
      <c r="X5665" s="76"/>
    </row>
    <row r="5666" spans="1:24" s="77" customFormat="1" ht="31.5" x14ac:dyDescent="0.25">
      <c r="A5666" s="72" t="s">
        <v>313</v>
      </c>
      <c r="B5666" s="33" t="s">
        <v>333</v>
      </c>
      <c r="C5666" s="78" t="s">
        <v>37</v>
      </c>
      <c r="D5666" s="43" t="s">
        <v>191</v>
      </c>
      <c r="E5666" s="74"/>
      <c r="F5666" s="74"/>
      <c r="G5666" s="74"/>
      <c r="H5666" s="74"/>
      <c r="I5666" s="54"/>
      <c r="J5666" s="50"/>
      <c r="K5666" s="54"/>
      <c r="L5666" s="55"/>
      <c r="M5666" s="75"/>
      <c r="N5666" s="75"/>
      <c r="O5666" s="74"/>
      <c r="P5666" s="74"/>
      <c r="Q5666" s="57">
        <f t="shared" si="1901"/>
        <v>0</v>
      </c>
      <c r="R5666" s="74"/>
      <c r="S5666" s="53">
        <f t="shared" si="1900"/>
        <v>0</v>
      </c>
      <c r="T5666" s="58"/>
      <c r="U5666" s="58"/>
      <c r="V5666" s="53">
        <f t="shared" si="1902"/>
        <v>0</v>
      </c>
      <c r="W5666" s="75"/>
      <c r="X5666" s="76"/>
    </row>
    <row r="5667" spans="1:24" s="77" customFormat="1" ht="31.5" x14ac:dyDescent="0.25">
      <c r="A5667" s="72" t="s">
        <v>313</v>
      </c>
      <c r="B5667" s="33" t="s">
        <v>333</v>
      </c>
      <c r="C5667" s="78" t="s">
        <v>38</v>
      </c>
      <c r="D5667" s="43" t="s">
        <v>169</v>
      </c>
      <c r="E5667" s="74"/>
      <c r="F5667" s="74"/>
      <c r="G5667" s="74"/>
      <c r="H5667" s="74"/>
      <c r="I5667" s="54"/>
      <c r="J5667" s="50"/>
      <c r="K5667" s="54"/>
      <c r="L5667" s="55"/>
      <c r="M5667" s="75"/>
      <c r="N5667" s="75"/>
      <c r="O5667" s="74"/>
      <c r="P5667" s="74"/>
      <c r="Q5667" s="57">
        <f t="shared" si="1901"/>
        <v>0</v>
      </c>
      <c r="R5667" s="74"/>
      <c r="S5667" s="53">
        <f t="shared" si="1900"/>
        <v>0</v>
      </c>
      <c r="T5667" s="58"/>
      <c r="U5667" s="58"/>
      <c r="V5667" s="53">
        <f t="shared" si="1902"/>
        <v>0</v>
      </c>
      <c r="W5667" s="75"/>
      <c r="X5667" s="76"/>
    </row>
    <row r="5668" spans="1:24" s="77" customFormat="1" ht="15.75" x14ac:dyDescent="0.25">
      <c r="A5668" s="72" t="s">
        <v>313</v>
      </c>
      <c r="B5668" s="33" t="s">
        <v>333</v>
      </c>
      <c r="C5668" s="78" t="s">
        <v>39</v>
      </c>
      <c r="D5668" s="43" t="s">
        <v>170</v>
      </c>
      <c r="E5668" s="74"/>
      <c r="F5668" s="74"/>
      <c r="G5668" s="74"/>
      <c r="H5668" s="74"/>
      <c r="I5668" s="54"/>
      <c r="J5668" s="50"/>
      <c r="K5668" s="54"/>
      <c r="L5668" s="55"/>
      <c r="M5668" s="75"/>
      <c r="N5668" s="75"/>
      <c r="O5668" s="74"/>
      <c r="P5668" s="74"/>
      <c r="Q5668" s="57">
        <f t="shared" si="1901"/>
        <v>0</v>
      </c>
      <c r="R5668" s="74"/>
      <c r="S5668" s="53">
        <f t="shared" si="1900"/>
        <v>0</v>
      </c>
      <c r="T5668" s="58"/>
      <c r="U5668" s="58"/>
      <c r="V5668" s="53">
        <f t="shared" si="1902"/>
        <v>0</v>
      </c>
      <c r="W5668" s="75"/>
      <c r="X5668" s="76"/>
    </row>
    <row r="5669" spans="1:24" s="77" customFormat="1" ht="47.25" x14ac:dyDescent="0.25">
      <c r="A5669" s="72" t="s">
        <v>313</v>
      </c>
      <c r="B5669" s="33" t="s">
        <v>333</v>
      </c>
      <c r="C5669" s="78" t="s">
        <v>40</v>
      </c>
      <c r="D5669" s="43" t="s">
        <v>172</v>
      </c>
      <c r="E5669" s="74"/>
      <c r="F5669" s="74"/>
      <c r="G5669" s="74"/>
      <c r="H5669" s="74"/>
      <c r="I5669" s="54"/>
      <c r="J5669" s="50"/>
      <c r="K5669" s="54"/>
      <c r="L5669" s="55"/>
      <c r="M5669" s="75"/>
      <c r="N5669" s="75"/>
      <c r="O5669" s="74"/>
      <c r="P5669" s="74"/>
      <c r="Q5669" s="57">
        <f t="shared" si="1901"/>
        <v>0</v>
      </c>
      <c r="R5669" s="74"/>
      <c r="S5669" s="53">
        <f t="shared" si="1900"/>
        <v>0</v>
      </c>
      <c r="T5669" s="58"/>
      <c r="U5669" s="58"/>
      <c r="V5669" s="53">
        <f t="shared" si="1902"/>
        <v>0</v>
      </c>
      <c r="W5669" s="75"/>
      <c r="X5669" s="76"/>
    </row>
    <row r="5670" spans="1:24" s="77" customFormat="1" ht="15.75" x14ac:dyDescent="0.25">
      <c r="A5670" s="72" t="s">
        <v>313</v>
      </c>
      <c r="B5670" s="33" t="s">
        <v>333</v>
      </c>
      <c r="C5670" s="78" t="s">
        <v>41</v>
      </c>
      <c r="D5670" s="43" t="s">
        <v>171</v>
      </c>
      <c r="E5670" s="74"/>
      <c r="F5670" s="74"/>
      <c r="G5670" s="74"/>
      <c r="H5670" s="74"/>
      <c r="I5670" s="54"/>
      <c r="J5670" s="50"/>
      <c r="K5670" s="54"/>
      <c r="L5670" s="55"/>
      <c r="M5670" s="75"/>
      <c r="N5670" s="75"/>
      <c r="O5670" s="74"/>
      <c r="P5670" s="74"/>
      <c r="Q5670" s="57">
        <f t="shared" si="1901"/>
        <v>0</v>
      </c>
      <c r="R5670" s="74"/>
      <c r="S5670" s="53">
        <f t="shared" si="1900"/>
        <v>0</v>
      </c>
      <c r="T5670" s="58"/>
      <c r="U5670" s="58"/>
      <c r="V5670" s="53">
        <f t="shared" si="1902"/>
        <v>0</v>
      </c>
      <c r="W5670" s="75"/>
      <c r="X5670" s="76"/>
    </row>
    <row r="5671" spans="1:24" s="77" customFormat="1" ht="15.75" x14ac:dyDescent="0.25">
      <c r="A5671" s="72" t="s">
        <v>313</v>
      </c>
      <c r="B5671" s="33" t="s">
        <v>333</v>
      </c>
      <c r="C5671" s="78" t="s">
        <v>42</v>
      </c>
      <c r="D5671" s="43" t="s">
        <v>192</v>
      </c>
      <c r="E5671" s="74"/>
      <c r="F5671" s="74"/>
      <c r="G5671" s="74"/>
      <c r="H5671" s="74"/>
      <c r="I5671" s="54"/>
      <c r="J5671" s="50"/>
      <c r="K5671" s="54"/>
      <c r="L5671" s="55"/>
      <c r="M5671" s="75"/>
      <c r="N5671" s="75"/>
      <c r="O5671" s="74"/>
      <c r="P5671" s="74"/>
      <c r="Q5671" s="57">
        <f t="shared" si="1901"/>
        <v>0</v>
      </c>
      <c r="R5671" s="74"/>
      <c r="S5671" s="53">
        <f t="shared" si="1900"/>
        <v>0</v>
      </c>
      <c r="T5671" s="58"/>
      <c r="U5671" s="58"/>
      <c r="V5671" s="53">
        <f t="shared" si="1902"/>
        <v>0</v>
      </c>
      <c r="W5671" s="75"/>
      <c r="X5671" s="76"/>
    </row>
    <row r="5672" spans="1:24" s="77" customFormat="1" ht="15.75" x14ac:dyDescent="0.25">
      <c r="A5672" s="72" t="s">
        <v>313</v>
      </c>
      <c r="B5672" s="33" t="s">
        <v>333</v>
      </c>
      <c r="C5672" s="78" t="s">
        <v>43</v>
      </c>
      <c r="D5672" s="43" t="s">
        <v>193</v>
      </c>
      <c r="E5672" s="74"/>
      <c r="F5672" s="74"/>
      <c r="G5672" s="74"/>
      <c r="H5672" s="74"/>
      <c r="I5672" s="54"/>
      <c r="J5672" s="50"/>
      <c r="K5672" s="54"/>
      <c r="L5672" s="55"/>
      <c r="M5672" s="75"/>
      <c r="N5672" s="75"/>
      <c r="O5672" s="74"/>
      <c r="P5672" s="74"/>
      <c r="Q5672" s="57">
        <f t="shared" si="1901"/>
        <v>0</v>
      </c>
      <c r="R5672" s="74"/>
      <c r="S5672" s="53">
        <f t="shared" si="1900"/>
        <v>0</v>
      </c>
      <c r="T5672" s="58"/>
      <c r="U5672" s="58"/>
      <c r="V5672" s="53">
        <f t="shared" si="1902"/>
        <v>0</v>
      </c>
      <c r="W5672" s="75"/>
      <c r="X5672" s="76"/>
    </row>
    <row r="5673" spans="1:24" s="77" customFormat="1" ht="15.75" x14ac:dyDescent="0.25">
      <c r="A5673" s="72" t="s">
        <v>313</v>
      </c>
      <c r="B5673" s="33" t="s">
        <v>333</v>
      </c>
      <c r="C5673" s="78" t="s">
        <v>44</v>
      </c>
      <c r="D5673" s="43" t="s">
        <v>173</v>
      </c>
      <c r="E5673" s="53">
        <v>128544</v>
      </c>
      <c r="F5673" s="53">
        <f>ROUND(E5673/12*7,2)</f>
        <v>74984</v>
      </c>
      <c r="G5673" s="99">
        <v>107509</v>
      </c>
      <c r="H5673" s="99">
        <v>74789</v>
      </c>
      <c r="I5673" s="119">
        <f>G5673-F5673</f>
        <v>32525</v>
      </c>
      <c r="J5673" s="55">
        <f>ROUND(I5673/F5673*100,2)</f>
        <v>43.38</v>
      </c>
      <c r="K5673" s="54"/>
      <c r="L5673" s="55"/>
      <c r="M5673" s="75"/>
      <c r="N5673" s="75"/>
      <c r="O5673" s="74">
        <v>4179</v>
      </c>
      <c r="P5673" s="74">
        <v>3171</v>
      </c>
      <c r="Q5673" s="57">
        <f t="shared" si="1901"/>
        <v>1008</v>
      </c>
      <c r="R5673" s="74">
        <v>220</v>
      </c>
      <c r="S5673" s="53">
        <f>ROUND(R5673/12*7,0)</f>
        <v>128</v>
      </c>
      <c r="T5673" s="58">
        <v>184</v>
      </c>
      <c r="U5673" s="58">
        <v>128</v>
      </c>
      <c r="V5673" s="53">
        <f t="shared" si="1902"/>
        <v>56</v>
      </c>
      <c r="W5673" s="75"/>
      <c r="X5673" s="76"/>
    </row>
    <row r="5674" spans="1:24" s="77" customFormat="1" ht="15.75" x14ac:dyDescent="0.25">
      <c r="A5674" s="72" t="s">
        <v>313</v>
      </c>
      <c r="B5674" s="33" t="s">
        <v>333</v>
      </c>
      <c r="C5674" s="78" t="s">
        <v>45</v>
      </c>
      <c r="D5674" s="43" t="s">
        <v>187</v>
      </c>
      <c r="E5674" s="74"/>
      <c r="F5674" s="74"/>
      <c r="G5674" s="74"/>
      <c r="H5674" s="74"/>
      <c r="I5674" s="54"/>
      <c r="J5674" s="50"/>
      <c r="K5674" s="54"/>
      <c r="L5674" s="55"/>
      <c r="M5674" s="75"/>
      <c r="N5674" s="75"/>
      <c r="O5674" s="74"/>
      <c r="P5674" s="74"/>
      <c r="Q5674" s="57">
        <f t="shared" si="1901"/>
        <v>0</v>
      </c>
      <c r="R5674" s="74"/>
      <c r="S5674" s="53">
        <f t="shared" ref="S5674:S5684" si="1903">ROUND(R5674/12*3,0)</f>
        <v>0</v>
      </c>
      <c r="T5674" s="58"/>
      <c r="U5674" s="58"/>
      <c r="V5674" s="53">
        <f t="shared" si="1902"/>
        <v>0</v>
      </c>
      <c r="W5674" s="75"/>
      <c r="X5674" s="76"/>
    </row>
    <row r="5675" spans="1:24" s="77" customFormat="1" ht="15.75" x14ac:dyDescent="0.25">
      <c r="A5675" s="72" t="s">
        <v>313</v>
      </c>
      <c r="B5675" s="33" t="s">
        <v>333</v>
      </c>
      <c r="C5675" s="78" t="s">
        <v>46</v>
      </c>
      <c r="D5675" s="43" t="s">
        <v>194</v>
      </c>
      <c r="E5675" s="74"/>
      <c r="F5675" s="74"/>
      <c r="G5675" s="74"/>
      <c r="H5675" s="74"/>
      <c r="I5675" s="54"/>
      <c r="J5675" s="50"/>
      <c r="K5675" s="54"/>
      <c r="L5675" s="55"/>
      <c r="M5675" s="75"/>
      <c r="N5675" s="75"/>
      <c r="O5675" s="74"/>
      <c r="P5675" s="74"/>
      <c r="Q5675" s="57">
        <f t="shared" si="1901"/>
        <v>0</v>
      </c>
      <c r="R5675" s="74"/>
      <c r="S5675" s="53">
        <f t="shared" si="1903"/>
        <v>0</v>
      </c>
      <c r="T5675" s="58"/>
      <c r="U5675" s="58"/>
      <c r="V5675" s="53">
        <f t="shared" si="1902"/>
        <v>0</v>
      </c>
      <c r="W5675" s="75"/>
      <c r="X5675" s="76"/>
    </row>
    <row r="5676" spans="1:24" s="77" customFormat="1" ht="15.75" x14ac:dyDescent="0.25">
      <c r="A5676" s="72" t="s">
        <v>313</v>
      </c>
      <c r="B5676" s="33" t="s">
        <v>333</v>
      </c>
      <c r="C5676" s="78" t="s">
        <v>47</v>
      </c>
      <c r="D5676" s="43" t="s">
        <v>121</v>
      </c>
      <c r="E5676" s="74"/>
      <c r="F5676" s="74"/>
      <c r="G5676" s="74"/>
      <c r="H5676" s="74"/>
      <c r="I5676" s="54"/>
      <c r="J5676" s="50"/>
      <c r="K5676" s="54"/>
      <c r="L5676" s="55"/>
      <c r="M5676" s="75"/>
      <c r="N5676" s="75"/>
      <c r="O5676" s="74"/>
      <c r="P5676" s="74"/>
      <c r="Q5676" s="57">
        <f t="shared" si="1901"/>
        <v>0</v>
      </c>
      <c r="R5676" s="74"/>
      <c r="S5676" s="53">
        <f t="shared" si="1903"/>
        <v>0</v>
      </c>
      <c r="T5676" s="58"/>
      <c r="U5676" s="58"/>
      <c r="V5676" s="53">
        <f t="shared" si="1902"/>
        <v>0</v>
      </c>
      <c r="W5676" s="75"/>
      <c r="X5676" s="76"/>
    </row>
    <row r="5677" spans="1:24" s="77" customFormat="1" ht="15.75" x14ac:dyDescent="0.25">
      <c r="A5677" s="72" t="s">
        <v>313</v>
      </c>
      <c r="B5677" s="33" t="s">
        <v>333</v>
      </c>
      <c r="C5677" s="78" t="s">
        <v>48</v>
      </c>
      <c r="D5677" s="43" t="s">
        <v>195</v>
      </c>
      <c r="E5677" s="74"/>
      <c r="F5677" s="74"/>
      <c r="G5677" s="74"/>
      <c r="H5677" s="74"/>
      <c r="I5677" s="54"/>
      <c r="J5677" s="50"/>
      <c r="K5677" s="54"/>
      <c r="L5677" s="55"/>
      <c r="M5677" s="75"/>
      <c r="N5677" s="75"/>
      <c r="O5677" s="74"/>
      <c r="P5677" s="74"/>
      <c r="Q5677" s="57">
        <f t="shared" si="1901"/>
        <v>0</v>
      </c>
      <c r="R5677" s="74"/>
      <c r="S5677" s="53">
        <f t="shared" si="1903"/>
        <v>0</v>
      </c>
      <c r="T5677" s="58"/>
      <c r="U5677" s="58"/>
      <c r="V5677" s="53">
        <f t="shared" si="1902"/>
        <v>0</v>
      </c>
      <c r="W5677" s="75"/>
      <c r="X5677" s="76"/>
    </row>
    <row r="5678" spans="1:24" s="77" customFormat="1" ht="31.5" x14ac:dyDescent="0.25">
      <c r="A5678" s="72" t="s">
        <v>313</v>
      </c>
      <c r="B5678" s="33" t="s">
        <v>333</v>
      </c>
      <c r="C5678" s="78" t="s">
        <v>128</v>
      </c>
      <c r="D5678" s="43" t="s">
        <v>118</v>
      </c>
      <c r="E5678" s="74"/>
      <c r="F5678" s="74"/>
      <c r="G5678" s="74"/>
      <c r="H5678" s="74"/>
      <c r="I5678" s="54"/>
      <c r="J5678" s="50"/>
      <c r="K5678" s="54"/>
      <c r="L5678" s="55"/>
      <c r="M5678" s="75"/>
      <c r="N5678" s="75"/>
      <c r="O5678" s="74"/>
      <c r="P5678" s="74"/>
      <c r="Q5678" s="57">
        <f t="shared" si="1901"/>
        <v>0</v>
      </c>
      <c r="R5678" s="74"/>
      <c r="S5678" s="53">
        <f t="shared" si="1903"/>
        <v>0</v>
      </c>
      <c r="T5678" s="58"/>
      <c r="U5678" s="58"/>
      <c r="V5678" s="53">
        <f t="shared" si="1902"/>
        <v>0</v>
      </c>
      <c r="W5678" s="75"/>
      <c r="X5678" s="76"/>
    </row>
    <row r="5679" spans="1:24" s="77" customFormat="1" ht="15.75" x14ac:dyDescent="0.25">
      <c r="A5679" s="72" t="s">
        <v>313</v>
      </c>
      <c r="B5679" s="33" t="s">
        <v>333</v>
      </c>
      <c r="C5679" s="78" t="s">
        <v>47</v>
      </c>
      <c r="D5679" s="43" t="s">
        <v>121</v>
      </c>
      <c r="E5679" s="74"/>
      <c r="F5679" s="74"/>
      <c r="G5679" s="74"/>
      <c r="H5679" s="74"/>
      <c r="I5679" s="54"/>
      <c r="J5679" s="50"/>
      <c r="K5679" s="54"/>
      <c r="L5679" s="55"/>
      <c r="M5679" s="75"/>
      <c r="N5679" s="75"/>
      <c r="O5679" s="74"/>
      <c r="P5679" s="74"/>
      <c r="Q5679" s="57">
        <f t="shared" si="1901"/>
        <v>0</v>
      </c>
      <c r="R5679" s="74"/>
      <c r="S5679" s="53">
        <f t="shared" si="1903"/>
        <v>0</v>
      </c>
      <c r="T5679" s="58"/>
      <c r="U5679" s="58"/>
      <c r="V5679" s="53">
        <f t="shared" si="1902"/>
        <v>0</v>
      </c>
      <c r="W5679" s="75"/>
      <c r="X5679" s="76"/>
    </row>
    <row r="5680" spans="1:24" s="77" customFormat="1" ht="31.5" x14ac:dyDescent="0.25">
      <c r="A5680" s="72" t="s">
        <v>313</v>
      </c>
      <c r="B5680" s="33" t="s">
        <v>333</v>
      </c>
      <c r="C5680" s="78" t="s">
        <v>49</v>
      </c>
      <c r="D5680" s="43" t="s">
        <v>196</v>
      </c>
      <c r="E5680" s="74"/>
      <c r="F5680" s="74"/>
      <c r="G5680" s="74"/>
      <c r="H5680" s="74"/>
      <c r="I5680" s="54"/>
      <c r="J5680" s="50"/>
      <c r="K5680" s="54"/>
      <c r="L5680" s="55"/>
      <c r="M5680" s="75"/>
      <c r="N5680" s="75"/>
      <c r="O5680" s="74"/>
      <c r="P5680" s="74"/>
      <c r="Q5680" s="57">
        <f t="shared" si="1901"/>
        <v>0</v>
      </c>
      <c r="R5680" s="74"/>
      <c r="S5680" s="53">
        <f t="shared" si="1903"/>
        <v>0</v>
      </c>
      <c r="T5680" s="58"/>
      <c r="U5680" s="58"/>
      <c r="V5680" s="53">
        <f t="shared" si="1902"/>
        <v>0</v>
      </c>
      <c r="W5680" s="75"/>
      <c r="X5680" s="76"/>
    </row>
    <row r="5681" spans="1:27" s="77" customFormat="1" ht="31.5" x14ac:dyDescent="0.25">
      <c r="A5681" s="72" t="s">
        <v>313</v>
      </c>
      <c r="B5681" s="33" t="s">
        <v>333</v>
      </c>
      <c r="C5681" s="78" t="s">
        <v>197</v>
      </c>
      <c r="D5681" s="43" t="s">
        <v>198</v>
      </c>
      <c r="E5681" s="74"/>
      <c r="F5681" s="74"/>
      <c r="G5681" s="74"/>
      <c r="H5681" s="74"/>
      <c r="I5681" s="54"/>
      <c r="J5681" s="50"/>
      <c r="K5681" s="54"/>
      <c r="L5681" s="55"/>
      <c r="M5681" s="75"/>
      <c r="N5681" s="75"/>
      <c r="O5681" s="74"/>
      <c r="P5681" s="74"/>
      <c r="Q5681" s="57">
        <f t="shared" si="1901"/>
        <v>0</v>
      </c>
      <c r="R5681" s="74"/>
      <c r="S5681" s="53">
        <f t="shared" si="1903"/>
        <v>0</v>
      </c>
      <c r="T5681" s="58"/>
      <c r="U5681" s="58"/>
      <c r="V5681" s="53">
        <f t="shared" si="1902"/>
        <v>0</v>
      </c>
      <c r="W5681" s="75"/>
      <c r="X5681" s="76"/>
    </row>
    <row r="5682" spans="1:27" s="77" customFormat="1" ht="47.25" x14ac:dyDescent="0.25">
      <c r="A5682" s="72" t="s">
        <v>313</v>
      </c>
      <c r="B5682" s="33" t="s">
        <v>333</v>
      </c>
      <c r="C5682" s="78" t="s">
        <v>199</v>
      </c>
      <c r="D5682" s="43" t="s">
        <v>200</v>
      </c>
      <c r="E5682" s="74"/>
      <c r="F5682" s="74"/>
      <c r="G5682" s="74"/>
      <c r="H5682" s="74"/>
      <c r="I5682" s="54"/>
      <c r="J5682" s="50"/>
      <c r="K5682" s="54"/>
      <c r="L5682" s="55"/>
      <c r="M5682" s="75"/>
      <c r="N5682" s="75"/>
      <c r="O5682" s="74"/>
      <c r="P5682" s="74"/>
      <c r="Q5682" s="57">
        <f t="shared" si="1901"/>
        <v>0</v>
      </c>
      <c r="R5682" s="74"/>
      <c r="S5682" s="53">
        <f t="shared" si="1903"/>
        <v>0</v>
      </c>
      <c r="T5682" s="58"/>
      <c r="U5682" s="58"/>
      <c r="V5682" s="53">
        <f t="shared" si="1902"/>
        <v>0</v>
      </c>
      <c r="W5682" s="75"/>
      <c r="X5682" s="76"/>
      <c r="Y5682" s="177"/>
      <c r="Z5682" s="177"/>
    </row>
    <row r="5683" spans="1:27" s="77" customFormat="1" ht="31.5" x14ac:dyDescent="0.25">
      <c r="A5683" s="72" t="s">
        <v>313</v>
      </c>
      <c r="B5683" s="33" t="s">
        <v>333</v>
      </c>
      <c r="C5683" s="78" t="s">
        <v>201</v>
      </c>
      <c r="D5683" s="43" t="s">
        <v>202</v>
      </c>
      <c r="E5683" s="74"/>
      <c r="F5683" s="74"/>
      <c r="G5683" s="74"/>
      <c r="H5683" s="74"/>
      <c r="I5683" s="54"/>
      <c r="J5683" s="50"/>
      <c r="K5683" s="54"/>
      <c r="L5683" s="55"/>
      <c r="M5683" s="75"/>
      <c r="N5683" s="75"/>
      <c r="O5683" s="74"/>
      <c r="P5683" s="74"/>
      <c r="Q5683" s="57">
        <f t="shared" si="1901"/>
        <v>0</v>
      </c>
      <c r="R5683" s="74"/>
      <c r="S5683" s="53">
        <f t="shared" si="1903"/>
        <v>0</v>
      </c>
      <c r="T5683" s="58"/>
      <c r="U5683" s="58"/>
      <c r="V5683" s="53">
        <f t="shared" si="1902"/>
        <v>0</v>
      </c>
      <c r="W5683" s="75"/>
      <c r="X5683" s="76"/>
    </row>
    <row r="5684" spans="1:27" s="77" customFormat="1" ht="47.25" x14ac:dyDescent="0.25">
      <c r="A5684" s="72" t="s">
        <v>313</v>
      </c>
      <c r="B5684" s="33" t="s">
        <v>333</v>
      </c>
      <c r="C5684" s="78" t="s">
        <v>203</v>
      </c>
      <c r="D5684" s="43" t="s">
        <v>204</v>
      </c>
      <c r="E5684" s="74"/>
      <c r="F5684" s="74"/>
      <c r="G5684" s="74"/>
      <c r="H5684" s="74"/>
      <c r="I5684" s="54"/>
      <c r="J5684" s="50"/>
      <c r="K5684" s="54"/>
      <c r="L5684" s="55"/>
      <c r="M5684" s="75"/>
      <c r="N5684" s="75"/>
      <c r="O5684" s="74"/>
      <c r="P5684" s="74"/>
      <c r="Q5684" s="57">
        <f t="shared" si="1901"/>
        <v>0</v>
      </c>
      <c r="R5684" s="74"/>
      <c r="S5684" s="53">
        <f t="shared" si="1903"/>
        <v>0</v>
      </c>
      <c r="T5684" s="58"/>
      <c r="U5684" s="58"/>
      <c r="V5684" s="53">
        <f t="shared" si="1902"/>
        <v>0</v>
      </c>
      <c r="W5684" s="75"/>
      <c r="X5684" s="76"/>
    </row>
    <row r="5685" spans="1:27" s="77" customFormat="1" ht="31.5" x14ac:dyDescent="0.25">
      <c r="A5685" s="72" t="s">
        <v>313</v>
      </c>
      <c r="B5685" s="22" t="s">
        <v>334</v>
      </c>
      <c r="C5685" s="73" t="s">
        <v>102</v>
      </c>
      <c r="D5685" s="32" t="s">
        <v>50</v>
      </c>
      <c r="E5685" s="64">
        <f>SUM(E5686:E5732)</f>
        <v>30537</v>
      </c>
      <c r="F5685" s="64">
        <f>SUM(F5686:F5732)</f>
        <v>21978</v>
      </c>
      <c r="G5685" s="64">
        <f>SUM(G5686:G5732)</f>
        <v>69817.2</v>
      </c>
      <c r="H5685" s="64">
        <f>SUM(H5686:H5732)</f>
        <v>30511</v>
      </c>
      <c r="I5685" s="64">
        <f>SUM(I5686:I5732)</f>
        <v>47852.2</v>
      </c>
      <c r="J5685" s="50">
        <f>ROUND(I5685/F5685*100,2)</f>
        <v>217.73</v>
      </c>
      <c r="K5685" s="64">
        <f>SUM(K5686:K5732)</f>
        <v>-13</v>
      </c>
      <c r="L5685" s="55">
        <f>ROUND(K5685*100/-F5685,2)</f>
        <v>0.06</v>
      </c>
      <c r="M5685" s="64"/>
      <c r="N5685" s="64"/>
      <c r="O5685" s="64">
        <f t="shared" ref="O5685:V5685" si="1904">SUM(O5686:O5729)</f>
        <v>0</v>
      </c>
      <c r="P5685" s="64">
        <f t="shared" si="1904"/>
        <v>0</v>
      </c>
      <c r="Q5685" s="126">
        <f t="shared" si="1904"/>
        <v>0</v>
      </c>
      <c r="R5685" s="64">
        <f t="shared" si="1904"/>
        <v>0</v>
      </c>
      <c r="S5685" s="64">
        <f t="shared" si="1904"/>
        <v>0</v>
      </c>
      <c r="T5685" s="136">
        <f t="shared" si="1904"/>
        <v>0</v>
      </c>
      <c r="U5685" s="136">
        <f t="shared" si="1904"/>
        <v>0</v>
      </c>
      <c r="V5685" s="64">
        <f t="shared" si="1904"/>
        <v>0</v>
      </c>
      <c r="W5685" s="64"/>
      <c r="X5685" s="76"/>
    </row>
    <row r="5686" spans="1:27" s="77" customFormat="1" ht="63" x14ac:dyDescent="0.25">
      <c r="A5686" s="72" t="s">
        <v>313</v>
      </c>
      <c r="B5686" s="44" t="s">
        <v>334</v>
      </c>
      <c r="C5686" s="73" t="s">
        <v>102</v>
      </c>
      <c r="D5686" s="43" t="s">
        <v>205</v>
      </c>
      <c r="E5686" s="74"/>
      <c r="F5686" s="74"/>
      <c r="G5686" s="74"/>
      <c r="H5686" s="74"/>
      <c r="I5686" s="54"/>
      <c r="J5686" s="50"/>
      <c r="K5686" s="54"/>
      <c r="L5686" s="55"/>
      <c r="M5686" s="75"/>
      <c r="N5686" s="75"/>
      <c r="O5686" s="74"/>
      <c r="P5686" s="74"/>
      <c r="Q5686" s="57">
        <f>O5686-P5686</f>
        <v>0</v>
      </c>
      <c r="R5686" s="74"/>
      <c r="S5686" s="53">
        <f>ROUND(R5686/12*3,0)</f>
        <v>0</v>
      </c>
      <c r="T5686" s="58"/>
      <c r="U5686" s="58"/>
      <c r="V5686" s="53">
        <f>T5686-U5686</f>
        <v>0</v>
      </c>
      <c r="W5686" s="75"/>
      <c r="X5686" s="76"/>
    </row>
    <row r="5687" spans="1:27" s="77" customFormat="1" ht="15.75" x14ac:dyDescent="0.25">
      <c r="A5687" s="72" t="s">
        <v>313</v>
      </c>
      <c r="B5687" s="44" t="s">
        <v>334</v>
      </c>
      <c r="C5687" s="23" t="s">
        <v>366</v>
      </c>
      <c r="D5687" s="43" t="s">
        <v>369</v>
      </c>
      <c r="E5687" s="74"/>
      <c r="F5687" s="53">
        <f>E5687</f>
        <v>0</v>
      </c>
      <c r="G5687" s="53"/>
      <c r="H5687" s="53"/>
      <c r="I5687" s="119">
        <f>G5687-F5687</f>
        <v>0</v>
      </c>
      <c r="J5687" s="55"/>
      <c r="K5687" s="54">
        <f>G5687-F5687</f>
        <v>0</v>
      </c>
      <c r="L5687" s="55"/>
      <c r="M5687" s="75"/>
      <c r="N5687" s="75"/>
      <c r="O5687" s="74"/>
      <c r="P5687" s="74"/>
      <c r="Q5687" s="57"/>
      <c r="R5687" s="74"/>
      <c r="S5687" s="53"/>
      <c r="T5687" s="58"/>
      <c r="U5687" s="58"/>
      <c r="V5687" s="53"/>
      <c r="W5687" s="75"/>
      <c r="X5687" s="76"/>
    </row>
    <row r="5688" spans="1:27" s="77" customFormat="1" ht="15.75" x14ac:dyDescent="0.25">
      <c r="A5688" s="72" t="s">
        <v>313</v>
      </c>
      <c r="B5688" s="44" t="s">
        <v>334</v>
      </c>
      <c r="C5688" s="23" t="s">
        <v>367</v>
      </c>
      <c r="D5688" s="43" t="s">
        <v>370</v>
      </c>
      <c r="E5688" s="74"/>
      <c r="F5688" s="74"/>
      <c r="G5688" s="74"/>
      <c r="H5688" s="74"/>
      <c r="I5688" s="54"/>
      <c r="J5688" s="50"/>
      <c r="K5688" s="54"/>
      <c r="L5688" s="55"/>
      <c r="M5688" s="75"/>
      <c r="N5688" s="75"/>
      <c r="O5688" s="74"/>
      <c r="P5688" s="74"/>
      <c r="Q5688" s="57"/>
      <c r="R5688" s="74"/>
      <c r="S5688" s="53"/>
      <c r="T5688" s="58"/>
      <c r="U5688" s="58"/>
      <c r="V5688" s="53"/>
      <c r="W5688" s="75"/>
      <c r="X5688" s="76"/>
    </row>
    <row r="5689" spans="1:27" s="77" customFormat="1" ht="31.5" x14ac:dyDescent="0.25">
      <c r="A5689" s="72" t="s">
        <v>313</v>
      </c>
      <c r="B5689" s="44" t="s">
        <v>334</v>
      </c>
      <c r="C5689" s="23" t="s">
        <v>368</v>
      </c>
      <c r="D5689" s="43" t="s">
        <v>371</v>
      </c>
      <c r="E5689" s="74"/>
      <c r="F5689" s="74"/>
      <c r="G5689" s="74"/>
      <c r="H5689" s="74"/>
      <c r="I5689" s="54"/>
      <c r="J5689" s="50"/>
      <c r="K5689" s="54"/>
      <c r="L5689" s="55"/>
      <c r="M5689" s="75"/>
      <c r="N5689" s="75"/>
      <c r="O5689" s="74"/>
      <c r="P5689" s="74"/>
      <c r="Q5689" s="57"/>
      <c r="R5689" s="74"/>
      <c r="S5689" s="53"/>
      <c r="T5689" s="58"/>
      <c r="U5689" s="58"/>
      <c r="V5689" s="53"/>
      <c r="W5689" s="75"/>
      <c r="X5689" s="76"/>
    </row>
    <row r="5690" spans="1:27" s="77" customFormat="1" ht="31.5" x14ac:dyDescent="0.25">
      <c r="A5690" s="72" t="s">
        <v>313</v>
      </c>
      <c r="B5690" s="44" t="s">
        <v>334</v>
      </c>
      <c r="C5690" s="79" t="s">
        <v>206</v>
      </c>
      <c r="D5690" s="43" t="s">
        <v>207</v>
      </c>
      <c r="E5690" s="74"/>
      <c r="F5690" s="74"/>
      <c r="G5690" s="74"/>
      <c r="H5690" s="74"/>
      <c r="I5690" s="119"/>
      <c r="J5690" s="55"/>
      <c r="K5690" s="119"/>
      <c r="L5690" s="55"/>
      <c r="M5690" s="75"/>
      <c r="N5690" s="75"/>
      <c r="O5690" s="74"/>
      <c r="P5690" s="74"/>
      <c r="Q5690" s="59">
        <f t="shared" ref="Q5690:Q5727" si="1905">O5690-P5690</f>
        <v>0</v>
      </c>
      <c r="R5690" s="74"/>
      <c r="S5690" s="53">
        <f t="shared" ref="S5690:S5727" si="1906">ROUND(R5690/12*3,0)</f>
        <v>0</v>
      </c>
      <c r="T5690" s="53"/>
      <c r="U5690" s="53"/>
      <c r="V5690" s="53">
        <f t="shared" ref="V5690:V5727" si="1907">T5690-U5690</f>
        <v>0</v>
      </c>
      <c r="W5690" s="75"/>
      <c r="X5690" s="76"/>
    </row>
    <row r="5691" spans="1:27" s="77" customFormat="1" ht="31.5" x14ac:dyDescent="0.25">
      <c r="A5691" s="72" t="s">
        <v>313</v>
      </c>
      <c r="B5691" s="44" t="s">
        <v>334</v>
      </c>
      <c r="C5691" s="79" t="s">
        <v>208</v>
      </c>
      <c r="D5691" s="43" t="s">
        <v>209</v>
      </c>
      <c r="E5691" s="53"/>
      <c r="F5691" s="53">
        <f>E5691/12*1</f>
        <v>0</v>
      </c>
      <c r="G5691" s="53"/>
      <c r="H5691" s="53"/>
      <c r="I5691" s="54"/>
      <c r="J5691" s="50"/>
      <c r="K5691" s="54"/>
      <c r="L5691" s="55"/>
      <c r="M5691" s="75"/>
      <c r="N5691" s="75"/>
      <c r="O5691" s="74"/>
      <c r="P5691" s="74"/>
      <c r="Q5691" s="57">
        <f t="shared" si="1905"/>
        <v>0</v>
      </c>
      <c r="R5691" s="74"/>
      <c r="S5691" s="53">
        <f t="shared" si="1906"/>
        <v>0</v>
      </c>
      <c r="T5691" s="58"/>
      <c r="U5691" s="58"/>
      <c r="V5691" s="53">
        <f t="shared" si="1907"/>
        <v>0</v>
      </c>
      <c r="W5691" s="75"/>
      <c r="X5691" s="76"/>
    </row>
    <row r="5692" spans="1:27" s="77" customFormat="1" ht="15.75" x14ac:dyDescent="0.25">
      <c r="A5692" s="72" t="s">
        <v>313</v>
      </c>
      <c r="B5692" s="44" t="s">
        <v>334</v>
      </c>
      <c r="C5692" s="79" t="s">
        <v>210</v>
      </c>
      <c r="D5692" s="43" t="s">
        <v>223</v>
      </c>
      <c r="E5692" s="74"/>
      <c r="F5692" s="74"/>
      <c r="G5692" s="74"/>
      <c r="H5692" s="74"/>
      <c r="I5692" s="54"/>
      <c r="J5692" s="50"/>
      <c r="K5692" s="54"/>
      <c r="L5692" s="55"/>
      <c r="M5692" s="75"/>
      <c r="N5692" s="75"/>
      <c r="O5692" s="74"/>
      <c r="P5692" s="74"/>
      <c r="Q5692" s="57">
        <f t="shared" si="1905"/>
        <v>0</v>
      </c>
      <c r="R5692" s="74"/>
      <c r="S5692" s="53">
        <f t="shared" si="1906"/>
        <v>0</v>
      </c>
      <c r="T5692" s="58"/>
      <c r="U5692" s="58"/>
      <c r="V5692" s="53">
        <f t="shared" si="1907"/>
        <v>0</v>
      </c>
      <c r="W5692" s="75"/>
      <c r="X5692" s="76"/>
    </row>
    <row r="5693" spans="1:27" s="77" customFormat="1" ht="31.5" x14ac:dyDescent="0.25">
      <c r="A5693" s="72" t="s">
        <v>313</v>
      </c>
      <c r="B5693" s="44" t="s">
        <v>334</v>
      </c>
      <c r="C5693" s="79" t="s">
        <v>211</v>
      </c>
      <c r="D5693" s="43" t="s">
        <v>212</v>
      </c>
      <c r="E5693" s="53"/>
      <c r="F5693" s="53">
        <f>E5693/12*1</f>
        <v>0</v>
      </c>
      <c r="G5693" s="53"/>
      <c r="H5693" s="53"/>
      <c r="I5693" s="54"/>
      <c r="J5693" s="50"/>
      <c r="K5693" s="54"/>
      <c r="L5693" s="55"/>
      <c r="M5693" s="75"/>
      <c r="N5693" s="75"/>
      <c r="O5693" s="74"/>
      <c r="P5693" s="74"/>
      <c r="Q5693" s="57">
        <f t="shared" si="1905"/>
        <v>0</v>
      </c>
      <c r="R5693" s="74"/>
      <c r="S5693" s="53">
        <f t="shared" si="1906"/>
        <v>0</v>
      </c>
      <c r="T5693" s="58"/>
      <c r="U5693" s="58"/>
      <c r="V5693" s="53">
        <f t="shared" si="1907"/>
        <v>0</v>
      </c>
      <c r="W5693" s="75"/>
      <c r="X5693" s="76"/>
    </row>
    <row r="5694" spans="1:27" s="77" customFormat="1" ht="15.75" x14ac:dyDescent="0.25">
      <c r="A5694" s="72" t="s">
        <v>313</v>
      </c>
      <c r="B5694" s="44" t="s">
        <v>334</v>
      </c>
      <c r="C5694" s="79" t="s">
        <v>213</v>
      </c>
      <c r="D5694" s="43" t="s">
        <v>214</v>
      </c>
      <c r="E5694" s="74"/>
      <c r="F5694" s="74"/>
      <c r="G5694" s="74"/>
      <c r="H5694" s="74"/>
      <c r="I5694" s="54"/>
      <c r="J5694" s="50"/>
      <c r="K5694" s="54"/>
      <c r="L5694" s="55"/>
      <c r="M5694" s="75"/>
      <c r="N5694" s="75"/>
      <c r="O5694" s="74"/>
      <c r="P5694" s="74"/>
      <c r="Q5694" s="57">
        <f t="shared" si="1905"/>
        <v>0</v>
      </c>
      <c r="R5694" s="74"/>
      <c r="S5694" s="53">
        <f t="shared" si="1906"/>
        <v>0</v>
      </c>
      <c r="T5694" s="58"/>
      <c r="U5694" s="58"/>
      <c r="V5694" s="53">
        <f t="shared" si="1907"/>
        <v>0</v>
      </c>
      <c r="W5694" s="75"/>
      <c r="X5694" s="76"/>
    </row>
    <row r="5695" spans="1:27" s="77" customFormat="1" ht="31.5" x14ac:dyDescent="0.25">
      <c r="A5695" s="72" t="s">
        <v>313</v>
      </c>
      <c r="B5695" s="44" t="s">
        <v>334</v>
      </c>
      <c r="C5695" s="79" t="s">
        <v>215</v>
      </c>
      <c r="D5695" s="43" t="s">
        <v>216</v>
      </c>
      <c r="E5695" s="53">
        <v>20511</v>
      </c>
      <c r="F5695" s="53">
        <f>ROUND(E5695/12*7,0)</f>
        <v>11965</v>
      </c>
      <c r="G5695" s="75">
        <v>53731.24</v>
      </c>
      <c r="H5695" s="99">
        <v>20511</v>
      </c>
      <c r="I5695" s="119">
        <f t="shared" ref="I5695" si="1908">G5695-F5695</f>
        <v>41766.239999999998</v>
      </c>
      <c r="J5695" s="55">
        <f t="shared" ref="J5695" si="1909">ROUND(I5695/F5695*100,2)</f>
        <v>349.07</v>
      </c>
      <c r="K5695" s="54"/>
      <c r="L5695" s="55"/>
      <c r="M5695" s="75"/>
      <c r="N5695" s="75"/>
      <c r="O5695" s="74"/>
      <c r="P5695" s="74"/>
      <c r="Q5695" s="57">
        <f t="shared" si="1905"/>
        <v>0</v>
      </c>
      <c r="R5695" s="74"/>
      <c r="S5695" s="53">
        <f t="shared" si="1906"/>
        <v>0</v>
      </c>
      <c r="T5695" s="58"/>
      <c r="U5695" s="58"/>
      <c r="V5695" s="53">
        <f t="shared" si="1907"/>
        <v>0</v>
      </c>
      <c r="W5695" s="75"/>
      <c r="X5695" s="76"/>
      <c r="Y5695" s="177"/>
      <c r="Z5695" s="177"/>
      <c r="AA5695" s="177"/>
    </row>
    <row r="5696" spans="1:27" s="77" customFormat="1" ht="31.5" x14ac:dyDescent="0.25">
      <c r="A5696" s="72" t="s">
        <v>313</v>
      </c>
      <c r="B5696" s="44" t="s">
        <v>334</v>
      </c>
      <c r="C5696" s="79" t="s">
        <v>217</v>
      </c>
      <c r="D5696" s="43" t="s">
        <v>218</v>
      </c>
      <c r="E5696" s="53"/>
      <c r="F5696" s="53">
        <f t="shared" ref="F5696:F5709" si="1910">E5696/12*1</f>
        <v>0</v>
      </c>
      <c r="G5696" s="53"/>
      <c r="H5696" s="53"/>
      <c r="I5696" s="54"/>
      <c r="J5696" s="50"/>
      <c r="K5696" s="54"/>
      <c r="L5696" s="55"/>
      <c r="M5696" s="75"/>
      <c r="N5696" s="75"/>
      <c r="O5696" s="74"/>
      <c r="P5696" s="74"/>
      <c r="Q5696" s="57">
        <f t="shared" si="1905"/>
        <v>0</v>
      </c>
      <c r="R5696" s="74"/>
      <c r="S5696" s="53">
        <f t="shared" si="1906"/>
        <v>0</v>
      </c>
      <c r="T5696" s="58"/>
      <c r="U5696" s="58"/>
      <c r="V5696" s="53">
        <f t="shared" si="1907"/>
        <v>0</v>
      </c>
      <c r="W5696" s="75"/>
      <c r="X5696" s="76"/>
    </row>
    <row r="5697" spans="1:24" s="77" customFormat="1" ht="31.5" x14ac:dyDescent="0.25">
      <c r="A5697" s="72" t="s">
        <v>313</v>
      </c>
      <c r="B5697" s="44" t="s">
        <v>334</v>
      </c>
      <c r="C5697" s="79" t="s">
        <v>219</v>
      </c>
      <c r="D5697" s="43" t="s">
        <v>220</v>
      </c>
      <c r="E5697" s="53"/>
      <c r="F5697" s="53">
        <f t="shared" si="1910"/>
        <v>0</v>
      </c>
      <c r="G5697" s="53"/>
      <c r="H5697" s="53"/>
      <c r="I5697" s="54"/>
      <c r="J5697" s="50"/>
      <c r="K5697" s="54"/>
      <c r="L5697" s="55"/>
      <c r="M5697" s="75"/>
      <c r="N5697" s="75"/>
      <c r="O5697" s="74"/>
      <c r="P5697" s="74"/>
      <c r="Q5697" s="57">
        <f t="shared" si="1905"/>
        <v>0</v>
      </c>
      <c r="R5697" s="74"/>
      <c r="S5697" s="53">
        <f t="shared" si="1906"/>
        <v>0</v>
      </c>
      <c r="T5697" s="58"/>
      <c r="U5697" s="58"/>
      <c r="V5697" s="53">
        <f t="shared" si="1907"/>
        <v>0</v>
      </c>
      <c r="W5697" s="75"/>
      <c r="X5697" s="76"/>
    </row>
    <row r="5698" spans="1:24" s="77" customFormat="1" ht="31.5" x14ac:dyDescent="0.25">
      <c r="A5698" s="72" t="s">
        <v>313</v>
      </c>
      <c r="B5698" s="44" t="s">
        <v>334</v>
      </c>
      <c r="C5698" s="79" t="s">
        <v>221</v>
      </c>
      <c r="D5698" s="43" t="s">
        <v>224</v>
      </c>
      <c r="E5698" s="53"/>
      <c r="F5698" s="53">
        <f t="shared" si="1910"/>
        <v>0</v>
      </c>
      <c r="G5698" s="53"/>
      <c r="H5698" s="53"/>
      <c r="I5698" s="54"/>
      <c r="J5698" s="50"/>
      <c r="K5698" s="54"/>
      <c r="L5698" s="55"/>
      <c r="M5698" s="75"/>
      <c r="N5698" s="75"/>
      <c r="O5698" s="74"/>
      <c r="P5698" s="74"/>
      <c r="Q5698" s="57">
        <f t="shared" si="1905"/>
        <v>0</v>
      </c>
      <c r="R5698" s="74"/>
      <c r="S5698" s="53">
        <f t="shared" si="1906"/>
        <v>0</v>
      </c>
      <c r="T5698" s="58"/>
      <c r="U5698" s="58"/>
      <c r="V5698" s="53">
        <f t="shared" si="1907"/>
        <v>0</v>
      </c>
      <c r="W5698" s="75"/>
      <c r="X5698" s="76"/>
    </row>
    <row r="5699" spans="1:24" s="77" customFormat="1" ht="31.5" x14ac:dyDescent="0.25">
      <c r="A5699" s="72" t="s">
        <v>313</v>
      </c>
      <c r="B5699" s="44" t="s">
        <v>334</v>
      </c>
      <c r="C5699" s="79" t="s">
        <v>222</v>
      </c>
      <c r="D5699" s="43" t="s">
        <v>225</v>
      </c>
      <c r="E5699" s="53"/>
      <c r="F5699" s="53">
        <f t="shared" si="1910"/>
        <v>0</v>
      </c>
      <c r="G5699" s="53"/>
      <c r="H5699" s="53"/>
      <c r="I5699" s="54"/>
      <c r="J5699" s="50"/>
      <c r="K5699" s="54"/>
      <c r="L5699" s="55"/>
      <c r="M5699" s="75"/>
      <c r="N5699" s="75"/>
      <c r="O5699" s="74"/>
      <c r="P5699" s="74"/>
      <c r="Q5699" s="57">
        <f t="shared" si="1905"/>
        <v>0</v>
      </c>
      <c r="R5699" s="74"/>
      <c r="S5699" s="53">
        <f t="shared" si="1906"/>
        <v>0</v>
      </c>
      <c r="T5699" s="58"/>
      <c r="U5699" s="58"/>
      <c r="V5699" s="53">
        <f t="shared" si="1907"/>
        <v>0</v>
      </c>
      <c r="W5699" s="75"/>
      <c r="X5699" s="76"/>
    </row>
    <row r="5700" spans="1:24" s="77" customFormat="1" ht="31.5" x14ac:dyDescent="0.25">
      <c r="A5700" s="72" t="s">
        <v>313</v>
      </c>
      <c r="B5700" s="44" t="s">
        <v>334</v>
      </c>
      <c r="C5700" s="79" t="s">
        <v>277</v>
      </c>
      <c r="D5700" s="43" t="s">
        <v>278</v>
      </c>
      <c r="E5700" s="53"/>
      <c r="F5700" s="53">
        <f t="shared" si="1910"/>
        <v>0</v>
      </c>
      <c r="G5700" s="53"/>
      <c r="H5700" s="53"/>
      <c r="I5700" s="54"/>
      <c r="J5700" s="50"/>
      <c r="K5700" s="54"/>
      <c r="L5700" s="55"/>
      <c r="M5700" s="75"/>
      <c r="N5700" s="75"/>
      <c r="O5700" s="74"/>
      <c r="P5700" s="74"/>
      <c r="Q5700" s="57">
        <f t="shared" si="1905"/>
        <v>0</v>
      </c>
      <c r="R5700" s="74"/>
      <c r="S5700" s="53">
        <f t="shared" si="1906"/>
        <v>0</v>
      </c>
      <c r="T5700" s="58"/>
      <c r="U5700" s="58"/>
      <c r="V5700" s="53">
        <f t="shared" si="1907"/>
        <v>0</v>
      </c>
      <c r="W5700" s="75"/>
      <c r="X5700" s="76"/>
    </row>
    <row r="5701" spans="1:24" s="77" customFormat="1" ht="15.75" x14ac:dyDescent="0.25">
      <c r="A5701" s="72" t="s">
        <v>313</v>
      </c>
      <c r="B5701" s="44" t="s">
        <v>334</v>
      </c>
      <c r="C5701" s="79" t="s">
        <v>226</v>
      </c>
      <c r="D5701" s="38" t="s">
        <v>405</v>
      </c>
      <c r="E5701" s="53"/>
      <c r="F5701" s="53">
        <f>E5701</f>
        <v>0</v>
      </c>
      <c r="G5701" s="53"/>
      <c r="H5701" s="53"/>
      <c r="I5701" s="119"/>
      <c r="J5701" s="50"/>
      <c r="K5701" s="54"/>
      <c r="L5701" s="55"/>
      <c r="M5701" s="75"/>
      <c r="N5701" s="75"/>
      <c r="O5701" s="74"/>
      <c r="P5701" s="74"/>
      <c r="Q5701" s="57">
        <f t="shared" si="1905"/>
        <v>0</v>
      </c>
      <c r="R5701" s="74"/>
      <c r="S5701" s="53">
        <f t="shared" si="1906"/>
        <v>0</v>
      </c>
      <c r="T5701" s="58"/>
      <c r="U5701" s="58"/>
      <c r="V5701" s="53">
        <f t="shared" si="1907"/>
        <v>0</v>
      </c>
      <c r="W5701" s="75"/>
      <c r="X5701" s="76"/>
    </row>
    <row r="5702" spans="1:24" s="77" customFormat="1" ht="31.5" x14ac:dyDescent="0.25">
      <c r="A5702" s="72" t="s">
        <v>313</v>
      </c>
      <c r="B5702" s="44" t="s">
        <v>334</v>
      </c>
      <c r="C5702" s="79" t="s">
        <v>227</v>
      </c>
      <c r="D5702" s="43" t="s">
        <v>228</v>
      </c>
      <c r="E5702" s="53"/>
      <c r="F5702" s="53">
        <f t="shared" si="1910"/>
        <v>0</v>
      </c>
      <c r="G5702" s="53"/>
      <c r="H5702" s="53"/>
      <c r="I5702" s="54"/>
      <c r="J5702" s="50"/>
      <c r="K5702" s="54"/>
      <c r="L5702" s="55"/>
      <c r="M5702" s="75"/>
      <c r="N5702" s="75"/>
      <c r="O5702" s="74"/>
      <c r="P5702" s="74"/>
      <c r="Q5702" s="57">
        <f t="shared" si="1905"/>
        <v>0</v>
      </c>
      <c r="R5702" s="74"/>
      <c r="S5702" s="53">
        <f t="shared" si="1906"/>
        <v>0</v>
      </c>
      <c r="T5702" s="58"/>
      <c r="U5702" s="58"/>
      <c r="V5702" s="53">
        <f t="shared" si="1907"/>
        <v>0</v>
      </c>
      <c r="W5702" s="75"/>
      <c r="X5702" s="76"/>
    </row>
    <row r="5703" spans="1:24" s="77" customFormat="1" ht="15.75" x14ac:dyDescent="0.25">
      <c r="A5703" s="72" t="s">
        <v>313</v>
      </c>
      <c r="B5703" s="44" t="s">
        <v>334</v>
      </c>
      <c r="C5703" s="79" t="s">
        <v>229</v>
      </c>
      <c r="D5703" s="43" t="s">
        <v>230</v>
      </c>
      <c r="E5703" s="53"/>
      <c r="F5703" s="53">
        <f t="shared" si="1910"/>
        <v>0</v>
      </c>
      <c r="G5703" s="53"/>
      <c r="H5703" s="53"/>
      <c r="I5703" s="54"/>
      <c r="J5703" s="50"/>
      <c r="K5703" s="54"/>
      <c r="L5703" s="55"/>
      <c r="M5703" s="75"/>
      <c r="N5703" s="75"/>
      <c r="O5703" s="74"/>
      <c r="P5703" s="74"/>
      <c r="Q5703" s="57">
        <f t="shared" si="1905"/>
        <v>0</v>
      </c>
      <c r="R5703" s="74"/>
      <c r="S5703" s="53">
        <f t="shared" si="1906"/>
        <v>0</v>
      </c>
      <c r="T5703" s="58"/>
      <c r="U5703" s="58"/>
      <c r="V5703" s="53">
        <f t="shared" si="1907"/>
        <v>0</v>
      </c>
      <c r="W5703" s="75"/>
      <c r="X5703" s="76"/>
    </row>
    <row r="5704" spans="1:24" s="77" customFormat="1" ht="15.75" x14ac:dyDescent="0.25">
      <c r="A5704" s="72" t="s">
        <v>313</v>
      </c>
      <c r="B5704" s="44" t="s">
        <v>334</v>
      </c>
      <c r="C5704" s="37" t="s">
        <v>376</v>
      </c>
      <c r="D5704" s="43" t="s">
        <v>358</v>
      </c>
      <c r="E5704" s="53"/>
      <c r="F5704" s="53">
        <f t="shared" si="1910"/>
        <v>0</v>
      </c>
      <c r="G5704" s="53"/>
      <c r="H5704" s="53"/>
      <c r="I5704" s="54"/>
      <c r="J5704" s="50"/>
      <c r="K5704" s="54"/>
      <c r="L5704" s="55"/>
      <c r="M5704" s="75"/>
      <c r="N5704" s="75"/>
      <c r="O5704" s="74"/>
      <c r="P5704" s="74"/>
      <c r="Q5704" s="57">
        <f t="shared" si="1905"/>
        <v>0</v>
      </c>
      <c r="R5704" s="74"/>
      <c r="S5704" s="53">
        <f t="shared" si="1906"/>
        <v>0</v>
      </c>
      <c r="T5704" s="58"/>
      <c r="U5704" s="58"/>
      <c r="V5704" s="53">
        <f t="shared" si="1907"/>
        <v>0</v>
      </c>
      <c r="W5704" s="75"/>
      <c r="X5704" s="76"/>
    </row>
    <row r="5705" spans="1:24" s="77" customFormat="1" ht="15.75" x14ac:dyDescent="0.25">
      <c r="A5705" s="72" t="s">
        <v>313</v>
      </c>
      <c r="B5705" s="44" t="s">
        <v>334</v>
      </c>
      <c r="C5705" s="79" t="s">
        <v>231</v>
      </c>
      <c r="D5705" s="43" t="s">
        <v>232</v>
      </c>
      <c r="E5705" s="53"/>
      <c r="F5705" s="53">
        <f t="shared" si="1910"/>
        <v>0</v>
      </c>
      <c r="G5705" s="53"/>
      <c r="H5705" s="53"/>
      <c r="I5705" s="54"/>
      <c r="J5705" s="50"/>
      <c r="K5705" s="54"/>
      <c r="L5705" s="55"/>
      <c r="M5705" s="75"/>
      <c r="N5705" s="75"/>
      <c r="O5705" s="74"/>
      <c r="P5705" s="74"/>
      <c r="Q5705" s="57">
        <f t="shared" si="1905"/>
        <v>0</v>
      </c>
      <c r="R5705" s="74"/>
      <c r="S5705" s="53">
        <f t="shared" si="1906"/>
        <v>0</v>
      </c>
      <c r="T5705" s="58"/>
      <c r="U5705" s="58"/>
      <c r="V5705" s="53">
        <f t="shared" si="1907"/>
        <v>0</v>
      </c>
      <c r="W5705" s="75"/>
      <c r="X5705" s="76"/>
    </row>
    <row r="5706" spans="1:24" s="77" customFormat="1" ht="15.75" x14ac:dyDescent="0.25">
      <c r="A5706" s="72" t="s">
        <v>313</v>
      </c>
      <c r="B5706" s="44" t="s">
        <v>334</v>
      </c>
      <c r="C5706" s="79" t="s">
        <v>233</v>
      </c>
      <c r="D5706" s="43" t="s">
        <v>234</v>
      </c>
      <c r="E5706" s="53"/>
      <c r="F5706" s="53">
        <f t="shared" si="1910"/>
        <v>0</v>
      </c>
      <c r="G5706" s="53"/>
      <c r="H5706" s="53"/>
      <c r="I5706" s="54"/>
      <c r="J5706" s="50"/>
      <c r="K5706" s="54"/>
      <c r="L5706" s="55"/>
      <c r="M5706" s="75"/>
      <c r="N5706" s="75"/>
      <c r="O5706" s="74"/>
      <c r="P5706" s="74"/>
      <c r="Q5706" s="57">
        <f t="shared" si="1905"/>
        <v>0</v>
      </c>
      <c r="R5706" s="74"/>
      <c r="S5706" s="53">
        <f t="shared" si="1906"/>
        <v>0</v>
      </c>
      <c r="T5706" s="58"/>
      <c r="U5706" s="58"/>
      <c r="V5706" s="53">
        <f t="shared" si="1907"/>
        <v>0</v>
      </c>
      <c r="W5706" s="75"/>
      <c r="X5706" s="76"/>
    </row>
    <row r="5707" spans="1:24" s="77" customFormat="1" ht="31.5" x14ac:dyDescent="0.25">
      <c r="A5707" s="72" t="s">
        <v>313</v>
      </c>
      <c r="B5707" s="44" t="s">
        <v>334</v>
      </c>
      <c r="C5707" s="79" t="s">
        <v>235</v>
      </c>
      <c r="D5707" s="43" t="s">
        <v>236</v>
      </c>
      <c r="E5707" s="53"/>
      <c r="F5707" s="53">
        <f t="shared" si="1910"/>
        <v>0</v>
      </c>
      <c r="G5707" s="53"/>
      <c r="H5707" s="53"/>
      <c r="I5707" s="54"/>
      <c r="J5707" s="50"/>
      <c r="K5707" s="54"/>
      <c r="L5707" s="55"/>
      <c r="M5707" s="75"/>
      <c r="N5707" s="75"/>
      <c r="O5707" s="74"/>
      <c r="P5707" s="74"/>
      <c r="Q5707" s="57">
        <f t="shared" si="1905"/>
        <v>0</v>
      </c>
      <c r="R5707" s="74"/>
      <c r="S5707" s="53">
        <f t="shared" si="1906"/>
        <v>0</v>
      </c>
      <c r="T5707" s="58"/>
      <c r="U5707" s="58"/>
      <c r="V5707" s="53">
        <f t="shared" si="1907"/>
        <v>0</v>
      </c>
      <c r="W5707" s="75"/>
      <c r="X5707" s="76"/>
    </row>
    <row r="5708" spans="1:24" s="77" customFormat="1" ht="31.5" x14ac:dyDescent="0.25">
      <c r="A5708" s="72" t="s">
        <v>313</v>
      </c>
      <c r="B5708" s="44" t="s">
        <v>334</v>
      </c>
      <c r="C5708" s="79" t="s">
        <v>237</v>
      </c>
      <c r="D5708" s="43" t="s">
        <v>238</v>
      </c>
      <c r="E5708" s="53"/>
      <c r="F5708" s="53">
        <f t="shared" si="1910"/>
        <v>0</v>
      </c>
      <c r="G5708" s="53"/>
      <c r="H5708" s="53"/>
      <c r="I5708" s="54"/>
      <c r="J5708" s="50"/>
      <c r="K5708" s="54"/>
      <c r="L5708" s="55"/>
      <c r="M5708" s="75"/>
      <c r="N5708" s="75"/>
      <c r="O5708" s="74"/>
      <c r="P5708" s="74"/>
      <c r="Q5708" s="57">
        <f t="shared" si="1905"/>
        <v>0</v>
      </c>
      <c r="R5708" s="74"/>
      <c r="S5708" s="53">
        <f t="shared" si="1906"/>
        <v>0</v>
      </c>
      <c r="T5708" s="58"/>
      <c r="U5708" s="58"/>
      <c r="V5708" s="53">
        <f t="shared" si="1907"/>
        <v>0</v>
      </c>
      <c r="W5708" s="75"/>
      <c r="X5708" s="76"/>
    </row>
    <row r="5709" spans="1:24" s="77" customFormat="1" ht="15.75" x14ac:dyDescent="0.25">
      <c r="A5709" s="72" t="s">
        <v>313</v>
      </c>
      <c r="B5709" s="44" t="s">
        <v>334</v>
      </c>
      <c r="C5709" s="79" t="s">
        <v>239</v>
      </c>
      <c r="D5709" s="43" t="s">
        <v>243</v>
      </c>
      <c r="E5709" s="53"/>
      <c r="F5709" s="53">
        <f t="shared" si="1910"/>
        <v>0</v>
      </c>
      <c r="G5709" s="53"/>
      <c r="H5709" s="53"/>
      <c r="I5709" s="54"/>
      <c r="J5709" s="50"/>
      <c r="K5709" s="54"/>
      <c r="L5709" s="55"/>
      <c r="M5709" s="75"/>
      <c r="N5709" s="75"/>
      <c r="O5709" s="74"/>
      <c r="P5709" s="74"/>
      <c r="Q5709" s="57">
        <f t="shared" si="1905"/>
        <v>0</v>
      </c>
      <c r="R5709" s="74"/>
      <c r="S5709" s="53">
        <f t="shared" si="1906"/>
        <v>0</v>
      </c>
      <c r="T5709" s="58"/>
      <c r="U5709" s="58"/>
      <c r="V5709" s="53">
        <f t="shared" si="1907"/>
        <v>0</v>
      </c>
      <c r="W5709" s="75"/>
      <c r="X5709" s="76"/>
    </row>
    <row r="5710" spans="1:24" s="77" customFormat="1" ht="15.75" x14ac:dyDescent="0.25">
      <c r="A5710" s="72" t="s">
        <v>313</v>
      </c>
      <c r="B5710" s="44" t="s">
        <v>334</v>
      </c>
      <c r="C5710" s="79" t="s">
        <v>240</v>
      </c>
      <c r="D5710" s="43" t="s">
        <v>244</v>
      </c>
      <c r="E5710" s="53"/>
      <c r="F5710" s="53"/>
      <c r="G5710" s="53"/>
      <c r="H5710" s="53"/>
      <c r="I5710" s="119"/>
      <c r="J5710" s="55"/>
      <c r="K5710" s="54"/>
      <c r="L5710" s="55"/>
      <c r="M5710" s="75"/>
      <c r="N5710" s="75"/>
      <c r="O5710" s="74"/>
      <c r="P5710" s="74"/>
      <c r="Q5710" s="57">
        <f t="shared" si="1905"/>
        <v>0</v>
      </c>
      <c r="R5710" s="74"/>
      <c r="S5710" s="53">
        <f t="shared" si="1906"/>
        <v>0</v>
      </c>
      <c r="T5710" s="58"/>
      <c r="U5710" s="58"/>
      <c r="V5710" s="53">
        <f t="shared" si="1907"/>
        <v>0</v>
      </c>
      <c r="W5710" s="75"/>
      <c r="X5710" s="76"/>
    </row>
    <row r="5711" spans="1:24" s="77" customFormat="1" ht="15.75" x14ac:dyDescent="0.25">
      <c r="A5711" s="72" t="s">
        <v>313</v>
      </c>
      <c r="B5711" s="44" t="s">
        <v>334</v>
      </c>
      <c r="C5711" s="79" t="s">
        <v>241</v>
      </c>
      <c r="D5711" s="43" t="s">
        <v>242</v>
      </c>
      <c r="E5711" s="53"/>
      <c r="F5711" s="53">
        <f>E5711/12*1</f>
        <v>0</v>
      </c>
      <c r="G5711" s="53"/>
      <c r="H5711" s="53"/>
      <c r="I5711" s="54"/>
      <c r="J5711" s="50"/>
      <c r="K5711" s="54"/>
      <c r="L5711" s="55"/>
      <c r="M5711" s="75"/>
      <c r="N5711" s="75"/>
      <c r="O5711" s="74"/>
      <c r="P5711" s="74"/>
      <c r="Q5711" s="57">
        <f t="shared" si="1905"/>
        <v>0</v>
      </c>
      <c r="R5711" s="74"/>
      <c r="S5711" s="53">
        <f t="shared" si="1906"/>
        <v>0</v>
      </c>
      <c r="T5711" s="58"/>
      <c r="U5711" s="58"/>
      <c r="V5711" s="53">
        <f t="shared" si="1907"/>
        <v>0</v>
      </c>
      <c r="W5711" s="75"/>
      <c r="X5711" s="76"/>
    </row>
    <row r="5712" spans="1:24" s="77" customFormat="1" ht="31.5" x14ac:dyDescent="0.25">
      <c r="A5712" s="72" t="s">
        <v>313</v>
      </c>
      <c r="B5712" s="44" t="s">
        <v>334</v>
      </c>
      <c r="C5712" s="79" t="s">
        <v>245</v>
      </c>
      <c r="D5712" s="43" t="s">
        <v>246</v>
      </c>
      <c r="E5712" s="53">
        <v>26</v>
      </c>
      <c r="F5712" s="53">
        <f>ROUND(E5712/12*6,0)</f>
        <v>13</v>
      </c>
      <c r="G5712" s="59"/>
      <c r="H5712" s="99"/>
      <c r="I5712" s="119"/>
      <c r="J5712" s="55"/>
      <c r="K5712" s="54">
        <f>G5712-F5712</f>
        <v>-13</v>
      </c>
      <c r="L5712" s="55">
        <f>ROUND(K5712*100/-F5712,2)</f>
        <v>100</v>
      </c>
      <c r="M5712" s="75"/>
      <c r="N5712" s="75"/>
      <c r="O5712" s="74"/>
      <c r="P5712" s="74"/>
      <c r="Q5712" s="57">
        <f t="shared" si="1905"/>
        <v>0</v>
      </c>
      <c r="R5712" s="74"/>
      <c r="S5712" s="53">
        <f t="shared" si="1906"/>
        <v>0</v>
      </c>
      <c r="T5712" s="58"/>
      <c r="U5712" s="58"/>
      <c r="V5712" s="53">
        <f t="shared" si="1907"/>
        <v>0</v>
      </c>
      <c r="W5712" s="75"/>
      <c r="X5712" s="76"/>
    </row>
    <row r="5713" spans="1:24" s="77" customFormat="1" ht="15.75" x14ac:dyDescent="0.25">
      <c r="A5713" s="72" t="s">
        <v>313</v>
      </c>
      <c r="B5713" s="44" t="s">
        <v>334</v>
      </c>
      <c r="C5713" s="79" t="s">
        <v>247</v>
      </c>
      <c r="D5713" s="43" t="s">
        <v>248</v>
      </c>
      <c r="E5713" s="53"/>
      <c r="F5713" s="53">
        <f t="shared" ref="F5713:F5726" si="1911">E5713/12*1</f>
        <v>0</v>
      </c>
      <c r="G5713" s="53"/>
      <c r="H5713" s="53"/>
      <c r="I5713" s="54"/>
      <c r="J5713" s="50"/>
      <c r="K5713" s="54"/>
      <c r="L5713" s="55"/>
      <c r="M5713" s="75"/>
      <c r="N5713" s="75"/>
      <c r="O5713" s="74"/>
      <c r="P5713" s="74"/>
      <c r="Q5713" s="57">
        <f t="shared" si="1905"/>
        <v>0</v>
      </c>
      <c r="R5713" s="74"/>
      <c r="S5713" s="53">
        <f t="shared" si="1906"/>
        <v>0</v>
      </c>
      <c r="T5713" s="58"/>
      <c r="U5713" s="58"/>
      <c r="V5713" s="53">
        <f t="shared" si="1907"/>
        <v>0</v>
      </c>
      <c r="W5713" s="75"/>
      <c r="X5713" s="76"/>
    </row>
    <row r="5714" spans="1:24" s="77" customFormat="1" ht="31.5" x14ac:dyDescent="0.25">
      <c r="A5714" s="72" t="s">
        <v>313</v>
      </c>
      <c r="B5714" s="44" t="s">
        <v>334</v>
      </c>
      <c r="C5714" s="79" t="s">
        <v>249</v>
      </c>
      <c r="D5714" s="43" t="s">
        <v>250</v>
      </c>
      <c r="E5714" s="53"/>
      <c r="F5714" s="53">
        <f t="shared" si="1911"/>
        <v>0</v>
      </c>
      <c r="G5714" s="53"/>
      <c r="H5714" s="53"/>
      <c r="I5714" s="54"/>
      <c r="J5714" s="50"/>
      <c r="K5714" s="54"/>
      <c r="L5714" s="55"/>
      <c r="M5714" s="75"/>
      <c r="N5714" s="75"/>
      <c r="O5714" s="74"/>
      <c r="P5714" s="74"/>
      <c r="Q5714" s="57">
        <f t="shared" si="1905"/>
        <v>0</v>
      </c>
      <c r="R5714" s="74"/>
      <c r="S5714" s="53">
        <f t="shared" si="1906"/>
        <v>0</v>
      </c>
      <c r="T5714" s="58"/>
      <c r="U5714" s="58"/>
      <c r="V5714" s="53">
        <f t="shared" si="1907"/>
        <v>0</v>
      </c>
      <c r="W5714" s="75"/>
      <c r="X5714" s="76"/>
    </row>
    <row r="5715" spans="1:24" s="77" customFormat="1" ht="15.75" x14ac:dyDescent="0.25">
      <c r="A5715" s="72" t="s">
        <v>313</v>
      </c>
      <c r="B5715" s="44" t="s">
        <v>334</v>
      </c>
      <c r="C5715" s="79" t="s">
        <v>251</v>
      </c>
      <c r="D5715" s="43" t="s">
        <v>260</v>
      </c>
      <c r="E5715" s="53"/>
      <c r="F5715" s="53">
        <f t="shared" si="1911"/>
        <v>0</v>
      </c>
      <c r="G5715" s="53"/>
      <c r="H5715" s="53"/>
      <c r="I5715" s="54"/>
      <c r="J5715" s="50"/>
      <c r="K5715" s="54"/>
      <c r="L5715" s="55"/>
      <c r="M5715" s="75"/>
      <c r="N5715" s="75"/>
      <c r="O5715" s="74"/>
      <c r="P5715" s="74"/>
      <c r="Q5715" s="57">
        <f t="shared" si="1905"/>
        <v>0</v>
      </c>
      <c r="R5715" s="74"/>
      <c r="S5715" s="53">
        <f t="shared" si="1906"/>
        <v>0</v>
      </c>
      <c r="T5715" s="58"/>
      <c r="U5715" s="58"/>
      <c r="V5715" s="53">
        <f t="shared" si="1907"/>
        <v>0</v>
      </c>
      <c r="W5715" s="75"/>
      <c r="X5715" s="76"/>
    </row>
    <row r="5716" spans="1:24" s="77" customFormat="1" ht="15.75" x14ac:dyDescent="0.25">
      <c r="A5716" s="72" t="s">
        <v>313</v>
      </c>
      <c r="B5716" s="44" t="s">
        <v>334</v>
      </c>
      <c r="C5716" s="79" t="s">
        <v>252</v>
      </c>
      <c r="D5716" s="43" t="s">
        <v>253</v>
      </c>
      <c r="E5716" s="53"/>
      <c r="F5716" s="53">
        <f t="shared" si="1911"/>
        <v>0</v>
      </c>
      <c r="G5716" s="53"/>
      <c r="H5716" s="53"/>
      <c r="I5716" s="54"/>
      <c r="J5716" s="50"/>
      <c r="K5716" s="54"/>
      <c r="L5716" s="55"/>
      <c r="M5716" s="75"/>
      <c r="N5716" s="75"/>
      <c r="O5716" s="74"/>
      <c r="P5716" s="74"/>
      <c r="Q5716" s="57">
        <f t="shared" si="1905"/>
        <v>0</v>
      </c>
      <c r="R5716" s="74"/>
      <c r="S5716" s="53">
        <f t="shared" si="1906"/>
        <v>0</v>
      </c>
      <c r="T5716" s="58"/>
      <c r="U5716" s="58"/>
      <c r="V5716" s="53">
        <f t="shared" si="1907"/>
        <v>0</v>
      </c>
      <c r="W5716" s="75"/>
      <c r="X5716" s="76"/>
    </row>
    <row r="5717" spans="1:24" s="77" customFormat="1" ht="15.75" x14ac:dyDescent="0.25">
      <c r="A5717" s="72" t="s">
        <v>313</v>
      </c>
      <c r="B5717" s="44" t="s">
        <v>334</v>
      </c>
      <c r="C5717" s="79" t="s">
        <v>254</v>
      </c>
      <c r="D5717" s="43" t="s">
        <v>255</v>
      </c>
      <c r="E5717" s="53"/>
      <c r="F5717" s="53">
        <f t="shared" si="1911"/>
        <v>0</v>
      </c>
      <c r="G5717" s="53"/>
      <c r="H5717" s="53"/>
      <c r="I5717" s="54"/>
      <c r="J5717" s="50"/>
      <c r="K5717" s="54"/>
      <c r="L5717" s="55"/>
      <c r="M5717" s="75"/>
      <c r="N5717" s="75"/>
      <c r="O5717" s="74"/>
      <c r="P5717" s="74"/>
      <c r="Q5717" s="57">
        <f t="shared" si="1905"/>
        <v>0</v>
      </c>
      <c r="R5717" s="74"/>
      <c r="S5717" s="53">
        <f t="shared" si="1906"/>
        <v>0</v>
      </c>
      <c r="T5717" s="58"/>
      <c r="U5717" s="58"/>
      <c r="V5717" s="53">
        <f t="shared" si="1907"/>
        <v>0</v>
      </c>
      <c r="W5717" s="75"/>
      <c r="X5717" s="76"/>
    </row>
    <row r="5718" spans="1:24" s="77" customFormat="1" ht="15.75" x14ac:dyDescent="0.25">
      <c r="A5718" s="72" t="s">
        <v>313</v>
      </c>
      <c r="B5718" s="44" t="s">
        <v>334</v>
      </c>
      <c r="C5718" s="79" t="s">
        <v>256</v>
      </c>
      <c r="D5718" s="43" t="s">
        <v>257</v>
      </c>
      <c r="E5718" s="53"/>
      <c r="F5718" s="53">
        <f t="shared" si="1911"/>
        <v>0</v>
      </c>
      <c r="G5718" s="53"/>
      <c r="H5718" s="53"/>
      <c r="I5718" s="54"/>
      <c r="J5718" s="50"/>
      <c r="K5718" s="54"/>
      <c r="L5718" s="55"/>
      <c r="M5718" s="75"/>
      <c r="N5718" s="75"/>
      <c r="O5718" s="74"/>
      <c r="P5718" s="74"/>
      <c r="Q5718" s="57">
        <f t="shared" si="1905"/>
        <v>0</v>
      </c>
      <c r="R5718" s="74"/>
      <c r="S5718" s="53">
        <f t="shared" si="1906"/>
        <v>0</v>
      </c>
      <c r="T5718" s="58"/>
      <c r="U5718" s="58"/>
      <c r="V5718" s="53">
        <f t="shared" si="1907"/>
        <v>0</v>
      </c>
      <c r="W5718" s="75"/>
      <c r="X5718" s="76"/>
    </row>
    <row r="5719" spans="1:24" s="77" customFormat="1" ht="31.5" x14ac:dyDescent="0.25">
      <c r="A5719" s="72" t="s">
        <v>313</v>
      </c>
      <c r="B5719" s="44" t="s">
        <v>334</v>
      </c>
      <c r="C5719" s="79" t="s">
        <v>258</v>
      </c>
      <c r="D5719" s="43" t="s">
        <v>259</v>
      </c>
      <c r="E5719" s="53"/>
      <c r="F5719" s="53">
        <f t="shared" si="1911"/>
        <v>0</v>
      </c>
      <c r="G5719" s="53"/>
      <c r="H5719" s="53"/>
      <c r="I5719" s="54"/>
      <c r="J5719" s="50"/>
      <c r="K5719" s="54"/>
      <c r="L5719" s="55"/>
      <c r="M5719" s="75"/>
      <c r="N5719" s="75"/>
      <c r="O5719" s="74"/>
      <c r="P5719" s="74"/>
      <c r="Q5719" s="57">
        <f t="shared" si="1905"/>
        <v>0</v>
      </c>
      <c r="R5719" s="74"/>
      <c r="S5719" s="53">
        <f t="shared" si="1906"/>
        <v>0</v>
      </c>
      <c r="T5719" s="58"/>
      <c r="U5719" s="58"/>
      <c r="V5719" s="53">
        <f t="shared" si="1907"/>
        <v>0</v>
      </c>
      <c r="W5719" s="75"/>
      <c r="X5719" s="76"/>
    </row>
    <row r="5720" spans="1:24" s="77" customFormat="1" ht="15.75" x14ac:dyDescent="0.25">
      <c r="A5720" s="72" t="s">
        <v>313</v>
      </c>
      <c r="B5720" s="44" t="s">
        <v>334</v>
      </c>
      <c r="C5720" s="79" t="s">
        <v>261</v>
      </c>
      <c r="D5720" s="43" t="s">
        <v>262</v>
      </c>
      <c r="E5720" s="53"/>
      <c r="F5720" s="53">
        <f t="shared" si="1911"/>
        <v>0</v>
      </c>
      <c r="G5720" s="53"/>
      <c r="H5720" s="53"/>
      <c r="I5720" s="54"/>
      <c r="J5720" s="50"/>
      <c r="K5720" s="54"/>
      <c r="L5720" s="55"/>
      <c r="M5720" s="75"/>
      <c r="N5720" s="75"/>
      <c r="O5720" s="74"/>
      <c r="P5720" s="74"/>
      <c r="Q5720" s="57">
        <f t="shared" si="1905"/>
        <v>0</v>
      </c>
      <c r="R5720" s="74"/>
      <c r="S5720" s="53">
        <f t="shared" si="1906"/>
        <v>0</v>
      </c>
      <c r="T5720" s="58"/>
      <c r="U5720" s="58"/>
      <c r="V5720" s="53">
        <f t="shared" si="1907"/>
        <v>0</v>
      </c>
      <c r="W5720" s="75"/>
      <c r="X5720" s="76"/>
    </row>
    <row r="5721" spans="1:24" s="77" customFormat="1" ht="47.25" x14ac:dyDescent="0.25">
      <c r="A5721" s="72" t="s">
        <v>313</v>
      </c>
      <c r="B5721" s="44" t="s">
        <v>334</v>
      </c>
      <c r="C5721" s="79" t="s">
        <v>263</v>
      </c>
      <c r="D5721" s="43" t="s">
        <v>264</v>
      </c>
      <c r="E5721" s="53"/>
      <c r="F5721" s="53">
        <f t="shared" si="1911"/>
        <v>0</v>
      </c>
      <c r="G5721" s="53"/>
      <c r="H5721" s="53"/>
      <c r="I5721" s="54"/>
      <c r="J5721" s="50"/>
      <c r="K5721" s="54"/>
      <c r="L5721" s="55"/>
      <c r="M5721" s="75"/>
      <c r="N5721" s="75"/>
      <c r="O5721" s="74"/>
      <c r="P5721" s="74"/>
      <c r="Q5721" s="57">
        <f t="shared" si="1905"/>
        <v>0</v>
      </c>
      <c r="R5721" s="74"/>
      <c r="S5721" s="53">
        <f t="shared" si="1906"/>
        <v>0</v>
      </c>
      <c r="T5721" s="58"/>
      <c r="U5721" s="58"/>
      <c r="V5721" s="53">
        <f t="shared" si="1907"/>
        <v>0</v>
      </c>
      <c r="W5721" s="75"/>
      <c r="X5721" s="76"/>
    </row>
    <row r="5722" spans="1:24" s="77" customFormat="1" ht="15.75" x14ac:dyDescent="0.25">
      <c r="A5722" s="72" t="s">
        <v>313</v>
      </c>
      <c r="B5722" s="44" t="s">
        <v>334</v>
      </c>
      <c r="C5722" s="79" t="s">
        <v>265</v>
      </c>
      <c r="D5722" s="43" t="s">
        <v>266</v>
      </c>
      <c r="E5722" s="53"/>
      <c r="F5722" s="53">
        <f t="shared" si="1911"/>
        <v>0</v>
      </c>
      <c r="G5722" s="53"/>
      <c r="H5722" s="53"/>
      <c r="I5722" s="54"/>
      <c r="J5722" s="50"/>
      <c r="K5722" s="54"/>
      <c r="L5722" s="55"/>
      <c r="M5722" s="75"/>
      <c r="N5722" s="75"/>
      <c r="O5722" s="74"/>
      <c r="P5722" s="74"/>
      <c r="Q5722" s="57">
        <f t="shared" si="1905"/>
        <v>0</v>
      </c>
      <c r="R5722" s="74"/>
      <c r="S5722" s="53">
        <f t="shared" si="1906"/>
        <v>0</v>
      </c>
      <c r="T5722" s="58"/>
      <c r="U5722" s="58"/>
      <c r="V5722" s="53">
        <f t="shared" si="1907"/>
        <v>0</v>
      </c>
      <c r="W5722" s="75"/>
      <c r="X5722" s="76"/>
    </row>
    <row r="5723" spans="1:24" s="77" customFormat="1" ht="31.5" x14ac:dyDescent="0.25">
      <c r="A5723" s="72" t="s">
        <v>313</v>
      </c>
      <c r="B5723" s="44" t="s">
        <v>334</v>
      </c>
      <c r="C5723" s="79" t="s">
        <v>267</v>
      </c>
      <c r="D5723" s="43" t="s">
        <v>268</v>
      </c>
      <c r="E5723" s="53"/>
      <c r="F5723" s="53">
        <f t="shared" si="1911"/>
        <v>0</v>
      </c>
      <c r="G5723" s="53"/>
      <c r="H5723" s="53"/>
      <c r="I5723" s="54"/>
      <c r="J5723" s="50"/>
      <c r="K5723" s="54"/>
      <c r="L5723" s="55"/>
      <c r="M5723" s="75"/>
      <c r="N5723" s="75"/>
      <c r="O5723" s="74"/>
      <c r="P5723" s="74"/>
      <c r="Q5723" s="57">
        <f t="shared" si="1905"/>
        <v>0</v>
      </c>
      <c r="R5723" s="74"/>
      <c r="S5723" s="53">
        <f t="shared" si="1906"/>
        <v>0</v>
      </c>
      <c r="T5723" s="58"/>
      <c r="U5723" s="58"/>
      <c r="V5723" s="53">
        <f t="shared" si="1907"/>
        <v>0</v>
      </c>
      <c r="W5723" s="75"/>
      <c r="X5723" s="76"/>
    </row>
    <row r="5724" spans="1:24" s="77" customFormat="1" ht="15.75" x14ac:dyDescent="0.25">
      <c r="A5724" s="72" t="s">
        <v>313</v>
      </c>
      <c r="B5724" s="44" t="s">
        <v>334</v>
      </c>
      <c r="C5724" s="79" t="s">
        <v>269</v>
      </c>
      <c r="D5724" s="43" t="s">
        <v>270</v>
      </c>
      <c r="E5724" s="53"/>
      <c r="F5724" s="53">
        <f t="shared" si="1911"/>
        <v>0</v>
      </c>
      <c r="G5724" s="53"/>
      <c r="H5724" s="53"/>
      <c r="I5724" s="54"/>
      <c r="J5724" s="50"/>
      <c r="K5724" s="54"/>
      <c r="L5724" s="55"/>
      <c r="M5724" s="75"/>
      <c r="N5724" s="75"/>
      <c r="O5724" s="74"/>
      <c r="P5724" s="74"/>
      <c r="Q5724" s="57">
        <f t="shared" si="1905"/>
        <v>0</v>
      </c>
      <c r="R5724" s="74"/>
      <c r="S5724" s="53">
        <f t="shared" si="1906"/>
        <v>0</v>
      </c>
      <c r="T5724" s="58"/>
      <c r="U5724" s="58"/>
      <c r="V5724" s="53">
        <f t="shared" si="1907"/>
        <v>0</v>
      </c>
      <c r="W5724" s="75"/>
      <c r="X5724" s="76"/>
    </row>
    <row r="5725" spans="1:24" s="77" customFormat="1" ht="31.5" x14ac:dyDescent="0.25">
      <c r="A5725" s="72" t="s">
        <v>313</v>
      </c>
      <c r="B5725" s="44" t="s">
        <v>334</v>
      </c>
      <c r="C5725" s="79" t="s">
        <v>271</v>
      </c>
      <c r="D5725" s="43" t="s">
        <v>272</v>
      </c>
      <c r="E5725" s="53"/>
      <c r="F5725" s="53">
        <f t="shared" si="1911"/>
        <v>0</v>
      </c>
      <c r="G5725" s="53"/>
      <c r="H5725" s="53"/>
      <c r="I5725" s="54"/>
      <c r="J5725" s="50"/>
      <c r="K5725" s="54"/>
      <c r="L5725" s="55"/>
      <c r="M5725" s="75"/>
      <c r="N5725" s="75"/>
      <c r="O5725" s="74"/>
      <c r="P5725" s="74"/>
      <c r="Q5725" s="57">
        <f t="shared" si="1905"/>
        <v>0</v>
      </c>
      <c r="R5725" s="74"/>
      <c r="S5725" s="53">
        <f t="shared" si="1906"/>
        <v>0</v>
      </c>
      <c r="T5725" s="58"/>
      <c r="U5725" s="58"/>
      <c r="V5725" s="53">
        <f t="shared" si="1907"/>
        <v>0</v>
      </c>
      <c r="W5725" s="75"/>
      <c r="X5725" s="76"/>
    </row>
    <row r="5726" spans="1:24" s="77" customFormat="1" ht="15.75" x14ac:dyDescent="0.25">
      <c r="A5726" s="72" t="s">
        <v>313</v>
      </c>
      <c r="B5726" s="44" t="s">
        <v>334</v>
      </c>
      <c r="C5726" s="79" t="s">
        <v>273</v>
      </c>
      <c r="D5726" s="43" t="s">
        <v>274</v>
      </c>
      <c r="E5726" s="53"/>
      <c r="F5726" s="53">
        <f t="shared" si="1911"/>
        <v>0</v>
      </c>
      <c r="G5726" s="53"/>
      <c r="H5726" s="53"/>
      <c r="I5726" s="54"/>
      <c r="J5726" s="50"/>
      <c r="K5726" s="54"/>
      <c r="L5726" s="55"/>
      <c r="M5726" s="75"/>
      <c r="N5726" s="75"/>
      <c r="O5726" s="74"/>
      <c r="P5726" s="74"/>
      <c r="Q5726" s="57">
        <f t="shared" si="1905"/>
        <v>0</v>
      </c>
      <c r="R5726" s="74"/>
      <c r="S5726" s="53">
        <f t="shared" si="1906"/>
        <v>0</v>
      </c>
      <c r="T5726" s="58"/>
      <c r="U5726" s="58"/>
      <c r="V5726" s="53">
        <f t="shared" si="1907"/>
        <v>0</v>
      </c>
      <c r="W5726" s="75"/>
      <c r="X5726" s="76"/>
    </row>
    <row r="5727" spans="1:24" s="77" customFormat="1" ht="31.5" x14ac:dyDescent="0.25">
      <c r="A5727" s="72" t="s">
        <v>313</v>
      </c>
      <c r="B5727" s="44" t="s">
        <v>334</v>
      </c>
      <c r="C5727" s="79" t="s">
        <v>275</v>
      </c>
      <c r="D5727" s="43" t="s">
        <v>276</v>
      </c>
      <c r="E5727" s="74"/>
      <c r="F5727" s="74"/>
      <c r="G5727" s="74"/>
      <c r="H5727" s="74"/>
      <c r="I5727" s="54"/>
      <c r="J5727" s="50"/>
      <c r="K5727" s="54"/>
      <c r="L5727" s="55"/>
      <c r="M5727" s="75"/>
      <c r="N5727" s="75"/>
      <c r="O5727" s="74"/>
      <c r="P5727" s="74"/>
      <c r="Q5727" s="57">
        <f t="shared" si="1905"/>
        <v>0</v>
      </c>
      <c r="R5727" s="74"/>
      <c r="S5727" s="53">
        <f t="shared" si="1906"/>
        <v>0</v>
      </c>
      <c r="T5727" s="58"/>
      <c r="U5727" s="58"/>
      <c r="V5727" s="53">
        <f t="shared" si="1907"/>
        <v>0</v>
      </c>
      <c r="W5727" s="75"/>
      <c r="X5727" s="76"/>
    </row>
    <row r="5728" spans="1:24" s="77" customFormat="1" ht="15.75" x14ac:dyDescent="0.25">
      <c r="A5728" s="72" t="s">
        <v>313</v>
      </c>
      <c r="B5728" s="44" t="s">
        <v>334</v>
      </c>
      <c r="C5728" s="37" t="s">
        <v>352</v>
      </c>
      <c r="D5728" s="43" t="s">
        <v>350</v>
      </c>
      <c r="E5728" s="53"/>
      <c r="F5728" s="53">
        <f>ROUND(E5728/12*7,0)</f>
        <v>0</v>
      </c>
      <c r="G5728" s="75">
        <v>6085.96</v>
      </c>
      <c r="H5728" s="99"/>
      <c r="I5728" s="119">
        <f t="shared" ref="I5728" si="1912">G5728-F5728</f>
        <v>6085.96</v>
      </c>
      <c r="J5728" s="55"/>
      <c r="K5728" s="54"/>
      <c r="L5728" s="55"/>
      <c r="M5728" s="75"/>
      <c r="N5728" s="75"/>
      <c r="O5728" s="74"/>
      <c r="P5728" s="74"/>
      <c r="Q5728" s="57"/>
      <c r="R5728" s="74"/>
      <c r="S5728" s="53"/>
      <c r="T5728" s="58"/>
      <c r="U5728" s="58"/>
      <c r="V5728" s="53"/>
      <c r="W5728" s="75"/>
      <c r="X5728" s="76"/>
    </row>
    <row r="5729" spans="1:27" s="77" customFormat="1" ht="15.75" x14ac:dyDescent="0.25">
      <c r="A5729" s="72" t="s">
        <v>313</v>
      </c>
      <c r="B5729" s="44" t="s">
        <v>334</v>
      </c>
      <c r="C5729" s="37" t="s">
        <v>353</v>
      </c>
      <c r="D5729" s="38" t="s">
        <v>354</v>
      </c>
      <c r="E5729" s="53"/>
      <c r="F5729" s="99">
        <f>E5729/12*1</f>
        <v>0</v>
      </c>
      <c r="G5729" s="74"/>
      <c r="H5729" s="74"/>
      <c r="I5729" s="54"/>
      <c r="J5729" s="50"/>
      <c r="K5729" s="54"/>
      <c r="L5729" s="55"/>
      <c r="M5729" s="75"/>
      <c r="N5729" s="75"/>
      <c r="O5729" s="74"/>
      <c r="P5729" s="74"/>
      <c r="Q5729" s="57">
        <f>O5729-P5729</f>
        <v>0</v>
      </c>
      <c r="R5729" s="74"/>
      <c r="S5729" s="53">
        <f>ROUND(R5729/12*3,0)</f>
        <v>0</v>
      </c>
      <c r="T5729" s="58"/>
      <c r="U5729" s="58"/>
      <c r="V5729" s="53">
        <f>T5729-U5729</f>
        <v>0</v>
      </c>
      <c r="W5729" s="75"/>
      <c r="X5729" s="76"/>
    </row>
    <row r="5730" spans="1:27" s="77" customFormat="1" ht="15.75" x14ac:dyDescent="0.25">
      <c r="A5730" s="72" t="s">
        <v>313</v>
      </c>
      <c r="B5730" s="44" t="s">
        <v>334</v>
      </c>
      <c r="C5730" s="37" t="s">
        <v>359</v>
      </c>
      <c r="D5730" s="43" t="s">
        <v>318</v>
      </c>
      <c r="E5730" s="53"/>
      <c r="F5730" s="99">
        <f>E5730/12*1</f>
        <v>0</v>
      </c>
      <c r="G5730" s="74"/>
      <c r="H5730" s="74"/>
      <c r="I5730" s="54"/>
      <c r="J5730" s="50"/>
      <c r="K5730" s="54"/>
      <c r="L5730" s="55"/>
      <c r="M5730" s="75"/>
      <c r="N5730" s="75"/>
      <c r="O5730" s="74"/>
      <c r="P5730" s="74"/>
      <c r="Q5730" s="57"/>
      <c r="R5730" s="74"/>
      <c r="S5730" s="53"/>
      <c r="T5730" s="58"/>
      <c r="U5730" s="58"/>
      <c r="V5730" s="53"/>
      <c r="W5730" s="75"/>
      <c r="X5730" s="76"/>
    </row>
    <row r="5731" spans="1:27" s="77" customFormat="1" ht="15.75" x14ac:dyDescent="0.25">
      <c r="A5731" s="72" t="s">
        <v>313</v>
      </c>
      <c r="B5731" s="44" t="s">
        <v>334</v>
      </c>
      <c r="C5731" s="37" t="s">
        <v>379</v>
      </c>
      <c r="D5731" s="39" t="s">
        <v>360</v>
      </c>
      <c r="E5731" s="53"/>
      <c r="F5731" s="99">
        <f>E5731/12*1</f>
        <v>0</v>
      </c>
      <c r="G5731" s="74"/>
      <c r="H5731" s="74"/>
      <c r="I5731" s="54"/>
      <c r="J5731" s="50"/>
      <c r="K5731" s="54"/>
      <c r="L5731" s="55"/>
      <c r="M5731" s="75"/>
      <c r="N5731" s="75"/>
      <c r="O5731" s="74"/>
      <c r="P5731" s="74"/>
      <c r="Q5731" s="57"/>
      <c r="R5731" s="74"/>
      <c r="S5731" s="53"/>
      <c r="T5731" s="58"/>
      <c r="U5731" s="58"/>
      <c r="V5731" s="53"/>
      <c r="W5731" s="75"/>
      <c r="X5731" s="76"/>
    </row>
    <row r="5732" spans="1:27" s="77" customFormat="1" ht="15.75" x14ac:dyDescent="0.25">
      <c r="A5732" s="72" t="s">
        <v>313</v>
      </c>
      <c r="B5732" s="44" t="s">
        <v>334</v>
      </c>
      <c r="C5732" s="98" t="s">
        <v>386</v>
      </c>
      <c r="D5732" s="117" t="s">
        <v>387</v>
      </c>
      <c r="E5732" s="53">
        <v>10000</v>
      </c>
      <c r="F5732" s="53">
        <v>10000</v>
      </c>
      <c r="G5732" s="53">
        <v>10000</v>
      </c>
      <c r="H5732" s="53">
        <v>10000</v>
      </c>
      <c r="I5732" s="119">
        <f>G5732-F5732</f>
        <v>0</v>
      </c>
      <c r="J5732" s="55">
        <f>ROUND(I5732/F5732*100,2)</f>
        <v>0</v>
      </c>
      <c r="K5732" s="54">
        <f>G5732-F5732</f>
        <v>0</v>
      </c>
      <c r="L5732" s="55">
        <f>ROUND(K5732*100/-F5732,2)</f>
        <v>0</v>
      </c>
      <c r="M5732" s="75"/>
      <c r="N5732" s="75"/>
      <c r="O5732" s="74"/>
      <c r="P5732" s="74"/>
      <c r="Q5732" s="57"/>
      <c r="R5732" s="74"/>
      <c r="S5732" s="53"/>
      <c r="T5732" s="58"/>
      <c r="U5732" s="58"/>
      <c r="V5732" s="53"/>
      <c r="W5732" s="75"/>
      <c r="X5732" s="76"/>
    </row>
    <row r="5733" spans="1:27" s="35" customFormat="1" ht="15.75" x14ac:dyDescent="0.25">
      <c r="A5733" s="100" t="s">
        <v>314</v>
      </c>
      <c r="B5733" s="100" t="s">
        <v>335</v>
      </c>
      <c r="C5733" s="108" t="s">
        <v>102</v>
      </c>
      <c r="D5733" s="102" t="s">
        <v>21</v>
      </c>
      <c r="E5733" s="109">
        <f>E5734+E5773</f>
        <v>680559</v>
      </c>
      <c r="F5733" s="109">
        <f>F5734+F5773</f>
        <v>401162.92000000004</v>
      </c>
      <c r="G5733" s="109">
        <f>G5734+G5773</f>
        <v>391556</v>
      </c>
      <c r="H5733" s="109">
        <f>H5734+H5773</f>
        <v>385235</v>
      </c>
      <c r="I5733" s="127">
        <f>I5734+I5773</f>
        <v>6321</v>
      </c>
      <c r="J5733" s="104">
        <f>ROUND(I5733/F5733*100,2)</f>
        <v>1.58</v>
      </c>
      <c r="K5733" s="127">
        <f>K5734+K5773</f>
        <v>-16358.920000000013</v>
      </c>
      <c r="L5733" s="106">
        <f>ROUND(K5733*100/-F5733,2)</f>
        <v>4.08</v>
      </c>
      <c r="M5733" s="109">
        <f t="shared" ref="M5733:V5733" si="1913">M5734+M5773</f>
        <v>24389</v>
      </c>
      <c r="N5733" s="109">
        <f t="shared" si="1913"/>
        <v>14226.92</v>
      </c>
      <c r="O5733" s="109">
        <f t="shared" si="1913"/>
        <v>8290</v>
      </c>
      <c r="P5733" s="109">
        <f t="shared" si="1913"/>
        <v>8290</v>
      </c>
      <c r="Q5733" s="127">
        <f t="shared" si="1913"/>
        <v>0</v>
      </c>
      <c r="R5733" s="109">
        <f t="shared" si="1913"/>
        <v>830</v>
      </c>
      <c r="S5733" s="103">
        <f t="shared" si="1913"/>
        <v>484</v>
      </c>
      <c r="T5733" s="103">
        <f t="shared" si="1913"/>
        <v>470</v>
      </c>
      <c r="U5733" s="103">
        <f t="shared" si="1913"/>
        <v>470</v>
      </c>
      <c r="V5733" s="103">
        <f t="shared" si="1913"/>
        <v>0</v>
      </c>
      <c r="W5733" s="107">
        <v>15179</v>
      </c>
      <c r="X5733" s="80"/>
    </row>
    <row r="5734" spans="1:27" s="26" customFormat="1" ht="29.25" customHeight="1" x14ac:dyDescent="0.25">
      <c r="A5734" s="72" t="s">
        <v>314</v>
      </c>
      <c r="B5734" s="21">
        <v>1</v>
      </c>
      <c r="C5734" s="73" t="s">
        <v>102</v>
      </c>
      <c r="D5734" s="27" t="s">
        <v>22</v>
      </c>
      <c r="E5734" s="52">
        <f t="shared" ref="E5734:L5734" si="1914">E5735+E5741+E5755</f>
        <v>0</v>
      </c>
      <c r="F5734" s="52">
        <f t="shared" si="1914"/>
        <v>0</v>
      </c>
      <c r="G5734" s="52">
        <f t="shared" si="1914"/>
        <v>431</v>
      </c>
      <c r="H5734" s="52">
        <f t="shared" si="1914"/>
        <v>431</v>
      </c>
      <c r="I5734" s="52">
        <f t="shared" si="1914"/>
        <v>0</v>
      </c>
      <c r="J5734" s="124">
        <f t="shared" si="1914"/>
        <v>0</v>
      </c>
      <c r="K5734" s="52">
        <f t="shared" si="1914"/>
        <v>0</v>
      </c>
      <c r="L5734" s="52">
        <f t="shared" si="1914"/>
        <v>0</v>
      </c>
      <c r="M5734" s="49">
        <v>185</v>
      </c>
      <c r="N5734" s="49">
        <f>ROUND(M5734/12*7,2)</f>
        <v>107.92</v>
      </c>
      <c r="O5734" s="52">
        <f t="shared" ref="O5734:V5734" si="1915">O5735+O5741+O5755</f>
        <v>28</v>
      </c>
      <c r="P5734" s="52">
        <f t="shared" si="1915"/>
        <v>28</v>
      </c>
      <c r="Q5734" s="52">
        <f t="shared" si="1915"/>
        <v>0</v>
      </c>
      <c r="R5734" s="52">
        <f t="shared" si="1915"/>
        <v>0</v>
      </c>
      <c r="S5734" s="52">
        <f t="shared" si="1915"/>
        <v>0</v>
      </c>
      <c r="T5734" s="59">
        <f t="shared" si="1915"/>
        <v>1</v>
      </c>
      <c r="U5734" s="59">
        <f t="shared" si="1915"/>
        <v>1</v>
      </c>
      <c r="V5734" s="59">
        <f t="shared" si="1915"/>
        <v>0</v>
      </c>
      <c r="W5734" s="75"/>
      <c r="X5734" s="82"/>
    </row>
    <row r="5735" spans="1:27" s="26" customFormat="1" ht="26.25" customHeight="1" x14ac:dyDescent="0.25">
      <c r="A5735" s="72" t="s">
        <v>314</v>
      </c>
      <c r="B5735" s="33" t="s">
        <v>329</v>
      </c>
      <c r="C5735" s="73" t="s">
        <v>102</v>
      </c>
      <c r="D5735" s="32" t="s">
        <v>23</v>
      </c>
      <c r="E5735" s="83">
        <f t="shared" ref="E5735:L5735" si="1916">SUM(E5736:E5740)</f>
        <v>0</v>
      </c>
      <c r="F5735" s="83">
        <f t="shared" si="1916"/>
        <v>0</v>
      </c>
      <c r="G5735" s="83">
        <f t="shared" si="1916"/>
        <v>0</v>
      </c>
      <c r="H5735" s="83">
        <f t="shared" si="1916"/>
        <v>0</v>
      </c>
      <c r="I5735" s="49">
        <f t="shared" si="1916"/>
        <v>0</v>
      </c>
      <c r="J5735" s="49">
        <f t="shared" si="1916"/>
        <v>0</v>
      </c>
      <c r="K5735" s="49">
        <f t="shared" si="1916"/>
        <v>0</v>
      </c>
      <c r="L5735" s="49">
        <f t="shared" si="1916"/>
        <v>0</v>
      </c>
      <c r="M5735" s="83"/>
      <c r="N5735" s="83"/>
      <c r="O5735" s="52">
        <f t="shared" ref="O5735:V5735" si="1917">SUM(O5736:O5740)</f>
        <v>0</v>
      </c>
      <c r="P5735" s="52">
        <f t="shared" si="1917"/>
        <v>0</v>
      </c>
      <c r="Q5735" s="52">
        <f t="shared" si="1917"/>
        <v>0</v>
      </c>
      <c r="R5735" s="52">
        <f t="shared" si="1917"/>
        <v>0</v>
      </c>
      <c r="S5735" s="52">
        <f t="shared" si="1917"/>
        <v>0</v>
      </c>
      <c r="T5735" s="52">
        <f t="shared" si="1917"/>
        <v>0</v>
      </c>
      <c r="U5735" s="49">
        <f t="shared" si="1917"/>
        <v>0</v>
      </c>
      <c r="V5735" s="49">
        <f t="shared" si="1917"/>
        <v>0</v>
      </c>
      <c r="W5735" s="83"/>
      <c r="X5735" s="82"/>
    </row>
    <row r="5736" spans="1:27" s="26" customFormat="1" ht="22.5" customHeight="1" x14ac:dyDescent="0.25">
      <c r="A5736" s="72" t="s">
        <v>314</v>
      </c>
      <c r="B5736" s="33" t="s">
        <v>329</v>
      </c>
      <c r="C5736" s="73" t="s">
        <v>73</v>
      </c>
      <c r="D5736" s="34" t="s">
        <v>106</v>
      </c>
      <c r="E5736" s="53"/>
      <c r="F5736" s="99"/>
      <c r="G5736" s="53"/>
      <c r="H5736" s="99"/>
      <c r="I5736" s="54"/>
      <c r="J5736" s="50"/>
      <c r="K5736" s="54"/>
      <c r="L5736" s="55"/>
      <c r="M5736" s="74"/>
      <c r="N5736" s="74"/>
      <c r="O5736" s="74"/>
      <c r="P5736" s="74"/>
      <c r="Q5736" s="59">
        <f>O5736-P5736</f>
        <v>0</v>
      </c>
      <c r="R5736" s="74"/>
      <c r="S5736" s="53">
        <f>ROUND(R5736/12*3,0)</f>
        <v>0</v>
      </c>
      <c r="T5736" s="53"/>
      <c r="U5736" s="53"/>
      <c r="V5736" s="53">
        <f>T5736-U5736</f>
        <v>0</v>
      </c>
      <c r="W5736" s="74"/>
      <c r="X5736" s="76"/>
      <c r="Z5736" s="176"/>
      <c r="AA5736" s="176"/>
    </row>
    <row r="5737" spans="1:27" s="35" customFormat="1" ht="15.75" x14ac:dyDescent="0.25">
      <c r="A5737" s="72" t="s">
        <v>314</v>
      </c>
      <c r="B5737" s="33" t="s">
        <v>329</v>
      </c>
      <c r="C5737" s="73" t="s">
        <v>74</v>
      </c>
      <c r="D5737" s="116" t="s">
        <v>104</v>
      </c>
      <c r="E5737" s="53"/>
      <c r="F5737" s="53"/>
      <c r="G5737" s="53"/>
      <c r="H5737" s="53"/>
      <c r="I5737" s="54"/>
      <c r="J5737" s="50"/>
      <c r="K5737" s="54"/>
      <c r="L5737" s="55"/>
      <c r="M5737" s="74"/>
      <c r="N5737" s="74"/>
      <c r="O5737" s="74"/>
      <c r="P5737" s="74"/>
      <c r="Q5737" s="57">
        <f>O5737-P5737</f>
        <v>0</v>
      </c>
      <c r="R5737" s="74"/>
      <c r="S5737" s="53">
        <f>ROUND(R5737/12*3,0)</f>
        <v>0</v>
      </c>
      <c r="T5737" s="58"/>
      <c r="U5737" s="58"/>
      <c r="V5737" s="53">
        <f>T5737-U5737</f>
        <v>0</v>
      </c>
      <c r="W5737" s="75"/>
      <c r="X5737" s="76"/>
    </row>
    <row r="5738" spans="1:27" s="35" customFormat="1" ht="15.75" x14ac:dyDescent="0.25">
      <c r="A5738" s="72" t="s">
        <v>314</v>
      </c>
      <c r="B5738" s="33" t="s">
        <v>329</v>
      </c>
      <c r="C5738" s="73" t="s">
        <v>74</v>
      </c>
      <c r="D5738" s="116" t="s">
        <v>105</v>
      </c>
      <c r="E5738" s="53"/>
      <c r="F5738" s="53"/>
      <c r="G5738" s="53"/>
      <c r="H5738" s="53"/>
      <c r="I5738" s="54"/>
      <c r="J5738" s="50"/>
      <c r="K5738" s="54"/>
      <c r="L5738" s="55"/>
      <c r="M5738" s="74"/>
      <c r="N5738" s="74"/>
      <c r="O5738" s="74"/>
      <c r="P5738" s="74"/>
      <c r="Q5738" s="57">
        <f>O5738-P5738</f>
        <v>0</v>
      </c>
      <c r="R5738" s="74"/>
      <c r="S5738" s="53">
        <f>ROUND(R5738/12*3,0)</f>
        <v>0</v>
      </c>
      <c r="T5738" s="58"/>
      <c r="U5738" s="58"/>
      <c r="V5738" s="53">
        <f>T5738-U5738</f>
        <v>0</v>
      </c>
      <c r="W5738" s="75"/>
      <c r="X5738" s="76"/>
    </row>
    <row r="5739" spans="1:27" s="35" customFormat="1" ht="15.75" x14ac:dyDescent="0.25">
      <c r="A5739" s="72" t="s">
        <v>314</v>
      </c>
      <c r="B5739" s="33" t="s">
        <v>329</v>
      </c>
      <c r="C5739" s="73" t="s">
        <v>75</v>
      </c>
      <c r="D5739" s="34" t="s">
        <v>107</v>
      </c>
      <c r="E5739" s="74"/>
      <c r="F5739" s="53"/>
      <c r="G5739" s="74"/>
      <c r="H5739" s="74"/>
      <c r="I5739" s="54"/>
      <c r="J5739" s="50"/>
      <c r="K5739" s="54"/>
      <c r="L5739" s="55"/>
      <c r="M5739" s="74"/>
      <c r="N5739" s="74"/>
      <c r="O5739" s="74"/>
      <c r="P5739" s="74"/>
      <c r="Q5739" s="57">
        <f>O5739-P5739</f>
        <v>0</v>
      </c>
      <c r="R5739" s="74"/>
      <c r="S5739" s="53">
        <f>ROUND(R5739/12*3,0)</f>
        <v>0</v>
      </c>
      <c r="T5739" s="58"/>
      <c r="U5739" s="58"/>
      <c r="V5739" s="53">
        <f>T5739-U5739</f>
        <v>0</v>
      </c>
      <c r="W5739" s="75"/>
      <c r="X5739" s="76"/>
    </row>
    <row r="5740" spans="1:27" s="35" customFormat="1" ht="31.5" x14ac:dyDescent="0.25">
      <c r="A5740" s="72" t="s">
        <v>314</v>
      </c>
      <c r="B5740" s="33" t="s">
        <v>329</v>
      </c>
      <c r="C5740" s="73" t="s">
        <v>76</v>
      </c>
      <c r="D5740" s="34" t="s">
        <v>108</v>
      </c>
      <c r="E5740" s="74"/>
      <c r="F5740" s="53"/>
      <c r="G5740" s="74"/>
      <c r="H5740" s="74"/>
      <c r="I5740" s="54"/>
      <c r="J5740" s="50"/>
      <c r="K5740" s="54"/>
      <c r="L5740" s="55"/>
      <c r="M5740" s="74"/>
      <c r="N5740" s="74"/>
      <c r="O5740" s="74"/>
      <c r="P5740" s="74"/>
      <c r="Q5740" s="57">
        <f>O5740-P5740</f>
        <v>0</v>
      </c>
      <c r="R5740" s="74"/>
      <c r="S5740" s="53">
        <f>ROUND(R5740/12*3,0)</f>
        <v>0</v>
      </c>
      <c r="T5740" s="58"/>
      <c r="U5740" s="58"/>
      <c r="V5740" s="53">
        <f>T5740-U5740</f>
        <v>0</v>
      </c>
      <c r="W5740" s="75"/>
      <c r="X5740" s="76"/>
    </row>
    <row r="5741" spans="1:27" s="35" customFormat="1" ht="15.75" x14ac:dyDescent="0.25">
      <c r="A5741" s="72" t="s">
        <v>314</v>
      </c>
      <c r="B5741" s="22" t="s">
        <v>330</v>
      </c>
      <c r="C5741" s="36"/>
      <c r="D5741" s="32" t="s">
        <v>24</v>
      </c>
      <c r="E5741" s="61">
        <f t="shared" ref="E5741:L5741" si="1918">SUM(E5742:E5754)</f>
        <v>0</v>
      </c>
      <c r="F5741" s="61">
        <f t="shared" si="1918"/>
        <v>0</v>
      </c>
      <c r="G5741" s="61">
        <f t="shared" si="1918"/>
        <v>0</v>
      </c>
      <c r="H5741" s="61">
        <f t="shared" si="1918"/>
        <v>0</v>
      </c>
      <c r="I5741" s="120">
        <f t="shared" si="1918"/>
        <v>0</v>
      </c>
      <c r="J5741" s="120">
        <f t="shared" si="1918"/>
        <v>0</v>
      </c>
      <c r="K5741" s="120">
        <f t="shared" si="1918"/>
        <v>0</v>
      </c>
      <c r="L5741" s="61">
        <f t="shared" si="1918"/>
        <v>0</v>
      </c>
      <c r="M5741" s="61"/>
      <c r="N5741" s="61"/>
      <c r="O5741" s="61">
        <f t="shared" ref="O5741:V5741" si="1919">SUM(O5742:O5754)</f>
        <v>0</v>
      </c>
      <c r="P5741" s="61">
        <f t="shared" si="1919"/>
        <v>0</v>
      </c>
      <c r="Q5741" s="120">
        <f t="shared" si="1919"/>
        <v>0</v>
      </c>
      <c r="R5741" s="61">
        <f t="shared" si="1919"/>
        <v>0</v>
      </c>
      <c r="S5741" s="61">
        <f t="shared" si="1919"/>
        <v>0</v>
      </c>
      <c r="T5741" s="137">
        <f t="shared" si="1919"/>
        <v>0</v>
      </c>
      <c r="U5741" s="137">
        <f t="shared" si="1919"/>
        <v>0</v>
      </c>
      <c r="V5741" s="61">
        <f t="shared" si="1919"/>
        <v>0</v>
      </c>
      <c r="W5741" s="68"/>
      <c r="X5741" s="76"/>
    </row>
    <row r="5742" spans="1:27" s="35" customFormat="1" ht="15.75" x14ac:dyDescent="0.25">
      <c r="A5742" s="72" t="s">
        <v>314</v>
      </c>
      <c r="B5742" s="33" t="s">
        <v>330</v>
      </c>
      <c r="C5742" s="79" t="s">
        <v>25</v>
      </c>
      <c r="D5742" s="34" t="s">
        <v>54</v>
      </c>
      <c r="E5742" s="74"/>
      <c r="F5742" s="74"/>
      <c r="G5742" s="74"/>
      <c r="H5742" s="74"/>
      <c r="I5742" s="119"/>
      <c r="J5742" s="55"/>
      <c r="K5742" s="119"/>
      <c r="L5742" s="55"/>
      <c r="M5742" s="75"/>
      <c r="N5742" s="75"/>
      <c r="O5742" s="74"/>
      <c r="P5742" s="74"/>
      <c r="Q5742" s="59">
        <f t="shared" ref="Q5742:Q5754" si="1920">O5742-P5742</f>
        <v>0</v>
      </c>
      <c r="R5742" s="74"/>
      <c r="S5742" s="53">
        <f t="shared" ref="S5742:S5754" si="1921">ROUND(R5742/12*3,0)</f>
        <v>0</v>
      </c>
      <c r="T5742" s="53"/>
      <c r="U5742" s="53"/>
      <c r="V5742" s="53">
        <f t="shared" ref="V5742:V5754" si="1922">T5742-U5742</f>
        <v>0</v>
      </c>
      <c r="W5742" s="75"/>
      <c r="X5742" s="76"/>
    </row>
    <row r="5743" spans="1:27" s="35" customFormat="1" ht="15.75" x14ac:dyDescent="0.25">
      <c r="A5743" s="72" t="s">
        <v>314</v>
      </c>
      <c r="B5743" s="33" t="s">
        <v>330</v>
      </c>
      <c r="C5743" s="79" t="s">
        <v>26</v>
      </c>
      <c r="D5743" s="34" t="s">
        <v>27</v>
      </c>
      <c r="E5743" s="74"/>
      <c r="F5743" s="74"/>
      <c r="G5743" s="74"/>
      <c r="H5743" s="74"/>
      <c r="I5743" s="54"/>
      <c r="J5743" s="50"/>
      <c r="K5743" s="54"/>
      <c r="L5743" s="55"/>
      <c r="M5743" s="75"/>
      <c r="N5743" s="75"/>
      <c r="O5743" s="74"/>
      <c r="P5743" s="74"/>
      <c r="Q5743" s="57">
        <f t="shared" si="1920"/>
        <v>0</v>
      </c>
      <c r="R5743" s="74"/>
      <c r="S5743" s="53">
        <f t="shared" si="1921"/>
        <v>0</v>
      </c>
      <c r="T5743" s="58"/>
      <c r="U5743" s="58"/>
      <c r="V5743" s="53">
        <f t="shared" si="1922"/>
        <v>0</v>
      </c>
      <c r="W5743" s="75"/>
      <c r="X5743" s="76"/>
    </row>
    <row r="5744" spans="1:27" s="35" customFormat="1" ht="31.5" x14ac:dyDescent="0.25">
      <c r="A5744" s="72" t="s">
        <v>314</v>
      </c>
      <c r="B5744" s="33" t="s">
        <v>330</v>
      </c>
      <c r="C5744" s="79" t="s">
        <v>28</v>
      </c>
      <c r="D5744" s="34" t="s">
        <v>29</v>
      </c>
      <c r="E5744" s="74"/>
      <c r="F5744" s="74"/>
      <c r="G5744" s="74"/>
      <c r="H5744" s="74"/>
      <c r="I5744" s="54"/>
      <c r="J5744" s="50"/>
      <c r="K5744" s="54"/>
      <c r="L5744" s="55"/>
      <c r="M5744" s="75"/>
      <c r="N5744" s="75"/>
      <c r="O5744" s="74"/>
      <c r="P5744" s="74"/>
      <c r="Q5744" s="57">
        <f t="shared" si="1920"/>
        <v>0</v>
      </c>
      <c r="R5744" s="74"/>
      <c r="S5744" s="53">
        <f t="shared" si="1921"/>
        <v>0</v>
      </c>
      <c r="T5744" s="58"/>
      <c r="U5744" s="58"/>
      <c r="V5744" s="53">
        <f t="shared" si="1922"/>
        <v>0</v>
      </c>
      <c r="W5744" s="75"/>
      <c r="X5744" s="76"/>
    </row>
    <row r="5745" spans="1:28" s="35" customFormat="1" ht="15.75" x14ac:dyDescent="0.25">
      <c r="A5745" s="72" t="s">
        <v>314</v>
      </c>
      <c r="B5745" s="33" t="s">
        <v>330</v>
      </c>
      <c r="C5745" s="79" t="s">
        <v>56</v>
      </c>
      <c r="D5745" s="34" t="s">
        <v>53</v>
      </c>
      <c r="E5745" s="74"/>
      <c r="F5745" s="74"/>
      <c r="G5745" s="74"/>
      <c r="H5745" s="74"/>
      <c r="I5745" s="54"/>
      <c r="J5745" s="50"/>
      <c r="K5745" s="54"/>
      <c r="L5745" s="55"/>
      <c r="M5745" s="75"/>
      <c r="N5745" s="75"/>
      <c r="O5745" s="74"/>
      <c r="P5745" s="74"/>
      <c r="Q5745" s="57">
        <f t="shared" si="1920"/>
        <v>0</v>
      </c>
      <c r="R5745" s="74"/>
      <c r="S5745" s="53">
        <f t="shared" si="1921"/>
        <v>0</v>
      </c>
      <c r="T5745" s="58"/>
      <c r="U5745" s="58"/>
      <c r="V5745" s="53">
        <f t="shared" si="1922"/>
        <v>0</v>
      </c>
      <c r="W5745" s="75"/>
      <c r="X5745" s="76"/>
    </row>
    <row r="5746" spans="1:28" s="35" customFormat="1" ht="15.75" x14ac:dyDescent="0.25">
      <c r="A5746" s="72" t="s">
        <v>314</v>
      </c>
      <c r="B5746" s="33" t="s">
        <v>330</v>
      </c>
      <c r="C5746" s="79" t="s">
        <v>57</v>
      </c>
      <c r="D5746" s="34" t="s">
        <v>68</v>
      </c>
      <c r="E5746" s="74"/>
      <c r="F5746" s="74"/>
      <c r="G5746" s="74"/>
      <c r="H5746" s="74"/>
      <c r="I5746" s="54"/>
      <c r="J5746" s="50"/>
      <c r="K5746" s="54"/>
      <c r="L5746" s="55"/>
      <c r="M5746" s="75"/>
      <c r="N5746" s="75"/>
      <c r="O5746" s="74"/>
      <c r="P5746" s="74"/>
      <c r="Q5746" s="57">
        <f t="shared" si="1920"/>
        <v>0</v>
      </c>
      <c r="R5746" s="74"/>
      <c r="S5746" s="53">
        <f t="shared" si="1921"/>
        <v>0</v>
      </c>
      <c r="T5746" s="58"/>
      <c r="U5746" s="58"/>
      <c r="V5746" s="53">
        <f t="shared" si="1922"/>
        <v>0</v>
      </c>
      <c r="W5746" s="75"/>
      <c r="X5746" s="76"/>
    </row>
    <row r="5747" spans="1:28" s="35" customFormat="1" ht="15.75" x14ac:dyDescent="0.25">
      <c r="A5747" s="72" t="s">
        <v>314</v>
      </c>
      <c r="B5747" s="33" t="s">
        <v>330</v>
      </c>
      <c r="C5747" s="79" t="s">
        <v>58</v>
      </c>
      <c r="D5747" s="34" t="s">
        <v>70</v>
      </c>
      <c r="E5747" s="74"/>
      <c r="F5747" s="74"/>
      <c r="G5747" s="74"/>
      <c r="H5747" s="74"/>
      <c r="I5747" s="54"/>
      <c r="J5747" s="50"/>
      <c r="K5747" s="54"/>
      <c r="L5747" s="55"/>
      <c r="M5747" s="75"/>
      <c r="N5747" s="75"/>
      <c r="O5747" s="74"/>
      <c r="P5747" s="74"/>
      <c r="Q5747" s="57">
        <f t="shared" si="1920"/>
        <v>0</v>
      </c>
      <c r="R5747" s="74"/>
      <c r="S5747" s="53">
        <f t="shared" si="1921"/>
        <v>0</v>
      </c>
      <c r="T5747" s="58"/>
      <c r="U5747" s="58"/>
      <c r="V5747" s="53">
        <f t="shared" si="1922"/>
        <v>0</v>
      </c>
      <c r="W5747" s="75"/>
      <c r="X5747" s="76"/>
    </row>
    <row r="5748" spans="1:28" s="35" customFormat="1" ht="31.5" x14ac:dyDescent="0.25">
      <c r="A5748" s="72" t="s">
        <v>314</v>
      </c>
      <c r="B5748" s="33" t="s">
        <v>330</v>
      </c>
      <c r="C5748" s="79" t="s">
        <v>59</v>
      </c>
      <c r="D5748" s="34" t="s">
        <v>69</v>
      </c>
      <c r="E5748" s="74"/>
      <c r="F5748" s="74"/>
      <c r="G5748" s="74"/>
      <c r="H5748" s="74"/>
      <c r="I5748" s="54"/>
      <c r="J5748" s="50"/>
      <c r="K5748" s="54"/>
      <c r="L5748" s="55"/>
      <c r="M5748" s="75"/>
      <c r="N5748" s="75"/>
      <c r="O5748" s="74"/>
      <c r="P5748" s="74"/>
      <c r="Q5748" s="57">
        <f t="shared" si="1920"/>
        <v>0</v>
      </c>
      <c r="R5748" s="74"/>
      <c r="S5748" s="53">
        <f t="shared" si="1921"/>
        <v>0</v>
      </c>
      <c r="T5748" s="58"/>
      <c r="U5748" s="58"/>
      <c r="V5748" s="53">
        <f t="shared" si="1922"/>
        <v>0</v>
      </c>
      <c r="W5748" s="75"/>
      <c r="X5748" s="76"/>
    </row>
    <row r="5749" spans="1:28" s="35" customFormat="1" ht="15.75" x14ac:dyDescent="0.25">
      <c r="A5749" s="72" t="s">
        <v>314</v>
      </c>
      <c r="B5749" s="33" t="s">
        <v>330</v>
      </c>
      <c r="C5749" s="79" t="s">
        <v>60</v>
      </c>
      <c r="D5749" s="34" t="s">
        <v>72</v>
      </c>
      <c r="E5749" s="74"/>
      <c r="F5749" s="74"/>
      <c r="G5749" s="74"/>
      <c r="H5749" s="74"/>
      <c r="I5749" s="54"/>
      <c r="J5749" s="50"/>
      <c r="K5749" s="54"/>
      <c r="L5749" s="55"/>
      <c r="M5749" s="75"/>
      <c r="N5749" s="75"/>
      <c r="O5749" s="74"/>
      <c r="P5749" s="74"/>
      <c r="Q5749" s="57">
        <f t="shared" si="1920"/>
        <v>0</v>
      </c>
      <c r="R5749" s="74"/>
      <c r="S5749" s="53">
        <f t="shared" si="1921"/>
        <v>0</v>
      </c>
      <c r="T5749" s="58"/>
      <c r="U5749" s="58"/>
      <c r="V5749" s="53">
        <f t="shared" si="1922"/>
        <v>0</v>
      </c>
      <c r="W5749" s="75"/>
      <c r="X5749" s="76"/>
    </row>
    <row r="5750" spans="1:28" s="35" customFormat="1" ht="15.75" x14ac:dyDescent="0.25">
      <c r="A5750" s="72" t="s">
        <v>314</v>
      </c>
      <c r="B5750" s="33" t="s">
        <v>330</v>
      </c>
      <c r="C5750" s="79" t="s">
        <v>61</v>
      </c>
      <c r="D5750" s="34" t="s">
        <v>67</v>
      </c>
      <c r="E5750" s="74"/>
      <c r="F5750" s="74"/>
      <c r="G5750" s="74"/>
      <c r="H5750" s="74"/>
      <c r="I5750" s="54"/>
      <c r="J5750" s="50"/>
      <c r="K5750" s="54"/>
      <c r="L5750" s="55"/>
      <c r="M5750" s="75"/>
      <c r="N5750" s="75"/>
      <c r="O5750" s="74"/>
      <c r="P5750" s="74"/>
      <c r="Q5750" s="57">
        <f t="shared" si="1920"/>
        <v>0</v>
      </c>
      <c r="R5750" s="74"/>
      <c r="S5750" s="53">
        <f t="shared" si="1921"/>
        <v>0</v>
      </c>
      <c r="T5750" s="58"/>
      <c r="U5750" s="58"/>
      <c r="V5750" s="53">
        <f t="shared" si="1922"/>
        <v>0</v>
      </c>
      <c r="W5750" s="75"/>
      <c r="X5750" s="76"/>
    </row>
    <row r="5751" spans="1:28" s="35" customFormat="1" ht="15.75" x14ac:dyDescent="0.25">
      <c r="A5751" s="72" t="s">
        <v>314</v>
      </c>
      <c r="B5751" s="33" t="s">
        <v>330</v>
      </c>
      <c r="C5751" s="79" t="s">
        <v>62</v>
      </c>
      <c r="D5751" s="34" t="s">
        <v>66</v>
      </c>
      <c r="E5751" s="74"/>
      <c r="F5751" s="74"/>
      <c r="G5751" s="74"/>
      <c r="H5751" s="74"/>
      <c r="I5751" s="54"/>
      <c r="J5751" s="50"/>
      <c r="K5751" s="54"/>
      <c r="L5751" s="55"/>
      <c r="M5751" s="75"/>
      <c r="N5751" s="75"/>
      <c r="O5751" s="74"/>
      <c r="P5751" s="74"/>
      <c r="Q5751" s="57">
        <f t="shared" si="1920"/>
        <v>0</v>
      </c>
      <c r="R5751" s="74"/>
      <c r="S5751" s="53">
        <f t="shared" si="1921"/>
        <v>0</v>
      </c>
      <c r="T5751" s="58"/>
      <c r="U5751" s="58"/>
      <c r="V5751" s="53">
        <f t="shared" si="1922"/>
        <v>0</v>
      </c>
      <c r="W5751" s="75"/>
      <c r="X5751" s="76"/>
    </row>
    <row r="5752" spans="1:28" s="35" customFormat="1" ht="15.75" x14ac:dyDescent="0.25">
      <c r="A5752" s="72" t="s">
        <v>314</v>
      </c>
      <c r="B5752" s="33" t="s">
        <v>330</v>
      </c>
      <c r="C5752" s="79" t="s">
        <v>63</v>
      </c>
      <c r="D5752" s="34" t="s">
        <v>52</v>
      </c>
      <c r="E5752" s="74"/>
      <c r="F5752" s="74"/>
      <c r="G5752" s="74"/>
      <c r="H5752" s="74"/>
      <c r="I5752" s="54"/>
      <c r="J5752" s="50"/>
      <c r="K5752" s="54"/>
      <c r="L5752" s="55"/>
      <c r="M5752" s="75"/>
      <c r="N5752" s="75"/>
      <c r="O5752" s="74"/>
      <c r="P5752" s="74"/>
      <c r="Q5752" s="57">
        <f t="shared" si="1920"/>
        <v>0</v>
      </c>
      <c r="R5752" s="74"/>
      <c r="S5752" s="53">
        <f t="shared" si="1921"/>
        <v>0</v>
      </c>
      <c r="T5752" s="58"/>
      <c r="U5752" s="58"/>
      <c r="V5752" s="53">
        <f t="shared" si="1922"/>
        <v>0</v>
      </c>
      <c r="W5752" s="75"/>
      <c r="X5752" s="76"/>
    </row>
    <row r="5753" spans="1:28" s="35" customFormat="1" ht="15.75" x14ac:dyDescent="0.25">
      <c r="A5753" s="72" t="s">
        <v>314</v>
      </c>
      <c r="B5753" s="33" t="s">
        <v>330</v>
      </c>
      <c r="C5753" s="79" t="s">
        <v>64</v>
      </c>
      <c r="D5753" s="34" t="s">
        <v>55</v>
      </c>
      <c r="E5753" s="74"/>
      <c r="F5753" s="74"/>
      <c r="G5753" s="74"/>
      <c r="H5753" s="74"/>
      <c r="I5753" s="54"/>
      <c r="J5753" s="50"/>
      <c r="K5753" s="54"/>
      <c r="L5753" s="55"/>
      <c r="M5753" s="75"/>
      <c r="N5753" s="75"/>
      <c r="O5753" s="74"/>
      <c r="P5753" s="74"/>
      <c r="Q5753" s="57">
        <f t="shared" si="1920"/>
        <v>0</v>
      </c>
      <c r="R5753" s="74"/>
      <c r="S5753" s="53">
        <f t="shared" si="1921"/>
        <v>0</v>
      </c>
      <c r="T5753" s="58"/>
      <c r="U5753" s="58"/>
      <c r="V5753" s="53">
        <f t="shared" si="1922"/>
        <v>0</v>
      </c>
      <c r="W5753" s="75"/>
      <c r="X5753" s="76"/>
    </row>
    <row r="5754" spans="1:28" s="35" customFormat="1" ht="15.75" x14ac:dyDescent="0.25">
      <c r="A5754" s="72" t="s">
        <v>314</v>
      </c>
      <c r="B5754" s="33" t="s">
        <v>330</v>
      </c>
      <c r="C5754" s="79" t="s">
        <v>65</v>
      </c>
      <c r="D5754" s="34" t="s">
        <v>71</v>
      </c>
      <c r="E5754" s="74"/>
      <c r="F5754" s="74"/>
      <c r="G5754" s="74"/>
      <c r="H5754" s="74"/>
      <c r="I5754" s="54"/>
      <c r="J5754" s="50"/>
      <c r="K5754" s="54"/>
      <c r="L5754" s="55"/>
      <c r="M5754" s="75"/>
      <c r="N5754" s="75"/>
      <c r="O5754" s="74"/>
      <c r="P5754" s="74"/>
      <c r="Q5754" s="57">
        <f t="shared" si="1920"/>
        <v>0</v>
      </c>
      <c r="R5754" s="74"/>
      <c r="S5754" s="53">
        <f t="shared" si="1921"/>
        <v>0</v>
      </c>
      <c r="T5754" s="58"/>
      <c r="U5754" s="58"/>
      <c r="V5754" s="53">
        <f t="shared" si="1922"/>
        <v>0</v>
      </c>
      <c r="W5754" s="75"/>
      <c r="X5754" s="76"/>
    </row>
    <row r="5755" spans="1:28" s="35" customFormat="1" ht="31.5" x14ac:dyDescent="0.25">
      <c r="A5755" s="72" t="s">
        <v>314</v>
      </c>
      <c r="B5755" s="22" t="s">
        <v>331</v>
      </c>
      <c r="C5755" s="73" t="s">
        <v>102</v>
      </c>
      <c r="D5755" s="32" t="s">
        <v>30</v>
      </c>
      <c r="E5755" s="61">
        <f t="shared" ref="E5755:L5755" si="1923">SUM(E5756:E5772)</f>
        <v>0</v>
      </c>
      <c r="F5755" s="61">
        <f t="shared" si="1923"/>
        <v>0</v>
      </c>
      <c r="G5755" s="61">
        <f t="shared" si="1923"/>
        <v>431</v>
      </c>
      <c r="H5755" s="61">
        <f t="shared" si="1923"/>
        <v>431</v>
      </c>
      <c r="I5755" s="120">
        <f t="shared" si="1923"/>
        <v>0</v>
      </c>
      <c r="J5755" s="120">
        <f t="shared" si="1923"/>
        <v>0</v>
      </c>
      <c r="K5755" s="120">
        <f t="shared" si="1923"/>
        <v>0</v>
      </c>
      <c r="L5755" s="61">
        <f t="shared" si="1923"/>
        <v>0</v>
      </c>
      <c r="M5755" s="61"/>
      <c r="N5755" s="61"/>
      <c r="O5755" s="61">
        <f t="shared" ref="O5755:V5755" si="1924">SUM(O5756:O5770)</f>
        <v>28</v>
      </c>
      <c r="P5755" s="61">
        <f t="shared" si="1924"/>
        <v>28</v>
      </c>
      <c r="Q5755" s="120">
        <f t="shared" si="1924"/>
        <v>0</v>
      </c>
      <c r="R5755" s="61">
        <f t="shared" si="1924"/>
        <v>0</v>
      </c>
      <c r="S5755" s="61">
        <f t="shared" si="1924"/>
        <v>0</v>
      </c>
      <c r="T5755" s="137">
        <f t="shared" si="1924"/>
        <v>1</v>
      </c>
      <c r="U5755" s="137">
        <f t="shared" si="1924"/>
        <v>1</v>
      </c>
      <c r="V5755" s="61">
        <f t="shared" si="1924"/>
        <v>0</v>
      </c>
      <c r="W5755" s="61"/>
      <c r="X5755" s="76"/>
    </row>
    <row r="5756" spans="1:28" s="35" customFormat="1" ht="15.75" x14ac:dyDescent="0.25">
      <c r="A5756" s="72" t="s">
        <v>314</v>
      </c>
      <c r="B5756" s="33" t="s">
        <v>331</v>
      </c>
      <c r="C5756" s="73" t="s">
        <v>79</v>
      </c>
      <c r="D5756" s="43" t="s">
        <v>77</v>
      </c>
      <c r="E5756" s="74"/>
      <c r="F5756" s="74"/>
      <c r="G5756" s="74"/>
      <c r="H5756" s="74"/>
      <c r="I5756" s="119"/>
      <c r="J5756" s="55"/>
      <c r="K5756" s="119"/>
      <c r="L5756" s="55"/>
      <c r="M5756" s="75"/>
      <c r="N5756" s="75"/>
      <c r="O5756" s="74"/>
      <c r="P5756" s="74"/>
      <c r="Q5756" s="59">
        <f t="shared" ref="Q5756:Q5770" si="1925">O5756-P5756</f>
        <v>0</v>
      </c>
      <c r="R5756" s="74"/>
      <c r="S5756" s="53">
        <f>ROUND(R5756/12*3,0)</f>
        <v>0</v>
      </c>
      <c r="T5756" s="53"/>
      <c r="U5756" s="53"/>
      <c r="V5756" s="53">
        <f t="shared" ref="V5756:V5770" si="1926">T5756-U5756</f>
        <v>0</v>
      </c>
      <c r="W5756" s="75"/>
      <c r="X5756" s="76"/>
      <c r="Y5756" s="177"/>
      <c r="Z5756" s="177"/>
      <c r="AA5756" s="177"/>
      <c r="AB5756" s="177"/>
    </row>
    <row r="5757" spans="1:28" s="35" customFormat="1" ht="15.75" x14ac:dyDescent="0.25">
      <c r="A5757" s="72" t="s">
        <v>314</v>
      </c>
      <c r="B5757" s="33" t="s">
        <v>331</v>
      </c>
      <c r="C5757" s="73" t="s">
        <v>80</v>
      </c>
      <c r="D5757" s="43" t="s">
        <v>78</v>
      </c>
      <c r="E5757" s="74"/>
      <c r="F5757" s="74"/>
      <c r="G5757" s="74"/>
      <c r="H5757" s="74"/>
      <c r="I5757" s="54"/>
      <c r="J5757" s="50"/>
      <c r="K5757" s="54"/>
      <c r="L5757" s="55"/>
      <c r="M5757" s="75"/>
      <c r="N5757" s="75"/>
      <c r="O5757" s="74"/>
      <c r="P5757" s="74"/>
      <c r="Q5757" s="57">
        <f t="shared" si="1925"/>
        <v>0</v>
      </c>
      <c r="R5757" s="74"/>
      <c r="S5757" s="53">
        <f>ROUND(R5757/12*3,0)</f>
        <v>0</v>
      </c>
      <c r="T5757" s="58"/>
      <c r="U5757" s="58"/>
      <c r="V5757" s="53">
        <f t="shared" si="1926"/>
        <v>0</v>
      </c>
      <c r="W5757" s="75"/>
      <c r="X5757" s="76"/>
    </row>
    <row r="5758" spans="1:28" s="35" customFormat="1" ht="15.75" x14ac:dyDescent="0.25">
      <c r="A5758" s="72" t="s">
        <v>314</v>
      </c>
      <c r="B5758" s="33" t="s">
        <v>331</v>
      </c>
      <c r="C5758" s="73" t="s">
        <v>82</v>
      </c>
      <c r="D5758" s="34" t="s">
        <v>81</v>
      </c>
      <c r="E5758" s="74"/>
      <c r="F5758" s="74"/>
      <c r="G5758" s="74"/>
      <c r="H5758" s="74"/>
      <c r="I5758" s="54"/>
      <c r="J5758" s="50"/>
      <c r="K5758" s="54"/>
      <c r="L5758" s="55"/>
      <c r="M5758" s="75"/>
      <c r="N5758" s="75"/>
      <c r="O5758" s="74"/>
      <c r="P5758" s="74"/>
      <c r="Q5758" s="57">
        <f t="shared" si="1925"/>
        <v>0</v>
      </c>
      <c r="R5758" s="74"/>
      <c r="S5758" s="53">
        <f>ROUND(R5758/12*4,0)</f>
        <v>0</v>
      </c>
      <c r="T5758" s="58"/>
      <c r="U5758" s="58"/>
      <c r="V5758" s="53">
        <f t="shared" si="1926"/>
        <v>0</v>
      </c>
      <c r="W5758" s="75"/>
      <c r="X5758" s="76"/>
    </row>
    <row r="5759" spans="1:28" s="35" customFormat="1" ht="31.5" x14ac:dyDescent="0.25">
      <c r="A5759" s="72" t="s">
        <v>314</v>
      </c>
      <c r="B5759" s="33" t="s">
        <v>331</v>
      </c>
      <c r="C5759" s="73" t="s">
        <v>84</v>
      </c>
      <c r="D5759" s="43" t="s">
        <v>83</v>
      </c>
      <c r="E5759" s="74"/>
      <c r="F5759" s="74"/>
      <c r="G5759" s="74"/>
      <c r="H5759" s="74"/>
      <c r="I5759" s="54"/>
      <c r="J5759" s="50"/>
      <c r="K5759" s="54"/>
      <c r="L5759" s="55"/>
      <c r="M5759" s="75"/>
      <c r="N5759" s="75"/>
      <c r="O5759" s="74"/>
      <c r="P5759" s="74"/>
      <c r="Q5759" s="57">
        <f t="shared" si="1925"/>
        <v>0</v>
      </c>
      <c r="R5759" s="74"/>
      <c r="S5759" s="53">
        <f>ROUND(R5759/12*3,0)</f>
        <v>0</v>
      </c>
      <c r="T5759" s="58"/>
      <c r="U5759" s="58"/>
      <c r="V5759" s="53">
        <f t="shared" si="1926"/>
        <v>0</v>
      </c>
      <c r="W5759" s="75"/>
      <c r="X5759" s="76"/>
    </row>
    <row r="5760" spans="1:28" s="35" customFormat="1" ht="15.75" x14ac:dyDescent="0.25">
      <c r="A5760" s="72" t="s">
        <v>314</v>
      </c>
      <c r="B5760" s="33" t="s">
        <v>331</v>
      </c>
      <c r="C5760" s="73" t="s">
        <v>95</v>
      </c>
      <c r="D5760" s="43" t="s">
        <v>96</v>
      </c>
      <c r="E5760" s="74"/>
      <c r="F5760" s="74"/>
      <c r="G5760" s="74"/>
      <c r="H5760" s="74"/>
      <c r="I5760" s="54"/>
      <c r="J5760" s="50"/>
      <c r="K5760" s="54"/>
      <c r="L5760" s="55"/>
      <c r="M5760" s="75"/>
      <c r="N5760" s="75"/>
      <c r="O5760" s="74"/>
      <c r="P5760" s="74"/>
      <c r="Q5760" s="57">
        <f t="shared" si="1925"/>
        <v>0</v>
      </c>
      <c r="R5760" s="74"/>
      <c r="S5760" s="53">
        <f>ROUND(R5760/12*3,0)</f>
        <v>0</v>
      </c>
      <c r="T5760" s="58"/>
      <c r="U5760" s="58"/>
      <c r="V5760" s="53">
        <f t="shared" si="1926"/>
        <v>0</v>
      </c>
      <c r="W5760" s="75"/>
      <c r="X5760" s="76"/>
    </row>
    <row r="5761" spans="1:24" s="35" customFormat="1" ht="31.5" x14ac:dyDescent="0.25">
      <c r="A5761" s="72" t="s">
        <v>314</v>
      </c>
      <c r="B5761" s="33" t="s">
        <v>331</v>
      </c>
      <c r="C5761" s="73" t="s">
        <v>86</v>
      </c>
      <c r="D5761" s="43" t="s">
        <v>85</v>
      </c>
      <c r="E5761" s="53"/>
      <c r="F5761" s="53"/>
      <c r="G5761" s="53">
        <v>431</v>
      </c>
      <c r="H5761" s="53">
        <v>431</v>
      </c>
      <c r="I5761" s="55"/>
      <c r="J5761" s="55"/>
      <c r="K5761" s="54"/>
      <c r="L5761" s="55"/>
      <c r="M5761" s="75"/>
      <c r="N5761" s="75"/>
      <c r="O5761" s="74">
        <v>28</v>
      </c>
      <c r="P5761" s="74">
        <v>28</v>
      </c>
      <c r="Q5761" s="57">
        <f t="shared" si="1925"/>
        <v>0</v>
      </c>
      <c r="R5761" s="74"/>
      <c r="S5761" s="53">
        <f>ROUND(R5761/12*2,0)</f>
        <v>0</v>
      </c>
      <c r="T5761" s="58">
        <v>1</v>
      </c>
      <c r="U5761" s="58">
        <v>1</v>
      </c>
      <c r="V5761" s="53">
        <f t="shared" si="1926"/>
        <v>0</v>
      </c>
      <c r="W5761" s="75"/>
      <c r="X5761" s="76"/>
    </row>
    <row r="5762" spans="1:24" s="35" customFormat="1" ht="31.5" x14ac:dyDescent="0.25">
      <c r="A5762" s="72" t="s">
        <v>314</v>
      </c>
      <c r="B5762" s="33" t="s">
        <v>331</v>
      </c>
      <c r="C5762" s="73" t="s">
        <v>102</v>
      </c>
      <c r="D5762" s="39" t="s">
        <v>351</v>
      </c>
      <c r="E5762" s="74"/>
      <c r="F5762" s="74"/>
      <c r="G5762" s="74"/>
      <c r="H5762" s="74"/>
      <c r="I5762" s="54"/>
      <c r="J5762" s="50"/>
      <c r="K5762" s="54"/>
      <c r="L5762" s="55"/>
      <c r="M5762" s="75"/>
      <c r="N5762" s="75"/>
      <c r="O5762" s="74"/>
      <c r="P5762" s="74"/>
      <c r="Q5762" s="57">
        <f t="shared" si="1925"/>
        <v>0</v>
      </c>
      <c r="R5762" s="74"/>
      <c r="S5762" s="53">
        <f t="shared" ref="S5762:S5770" si="1927">ROUND(R5762/12*3,0)</f>
        <v>0</v>
      </c>
      <c r="T5762" s="58"/>
      <c r="U5762" s="58"/>
      <c r="V5762" s="53">
        <f t="shared" si="1926"/>
        <v>0</v>
      </c>
      <c r="W5762" s="75"/>
      <c r="X5762" s="76"/>
    </row>
    <row r="5763" spans="1:24" s="35" customFormat="1" ht="15.75" x14ac:dyDescent="0.25">
      <c r="A5763" s="72" t="s">
        <v>314</v>
      </c>
      <c r="B5763" s="33" t="s">
        <v>331</v>
      </c>
      <c r="C5763" s="73" t="s">
        <v>89</v>
      </c>
      <c r="D5763" s="43" t="s">
        <v>88</v>
      </c>
      <c r="E5763" s="74"/>
      <c r="F5763" s="74"/>
      <c r="G5763" s="74"/>
      <c r="H5763" s="74"/>
      <c r="I5763" s="54"/>
      <c r="J5763" s="50"/>
      <c r="K5763" s="54"/>
      <c r="L5763" s="55"/>
      <c r="M5763" s="75"/>
      <c r="N5763" s="75"/>
      <c r="O5763" s="74"/>
      <c r="P5763" s="74"/>
      <c r="Q5763" s="57">
        <f t="shared" si="1925"/>
        <v>0</v>
      </c>
      <c r="R5763" s="74"/>
      <c r="S5763" s="53">
        <f t="shared" si="1927"/>
        <v>0</v>
      </c>
      <c r="T5763" s="58"/>
      <c r="U5763" s="58"/>
      <c r="V5763" s="53">
        <f t="shared" si="1926"/>
        <v>0</v>
      </c>
      <c r="W5763" s="75"/>
      <c r="X5763" s="76"/>
    </row>
    <row r="5764" spans="1:24" s="35" customFormat="1" ht="15.75" x14ac:dyDescent="0.25">
      <c r="A5764" s="72" t="s">
        <v>314</v>
      </c>
      <c r="B5764" s="33" t="s">
        <v>331</v>
      </c>
      <c r="C5764" s="73" t="s">
        <v>91</v>
      </c>
      <c r="D5764" s="43" t="s">
        <v>90</v>
      </c>
      <c r="E5764" s="74"/>
      <c r="F5764" s="74"/>
      <c r="G5764" s="74"/>
      <c r="H5764" s="74"/>
      <c r="I5764" s="54"/>
      <c r="J5764" s="54"/>
      <c r="K5764" s="54"/>
      <c r="L5764" s="55"/>
      <c r="M5764" s="75"/>
      <c r="N5764" s="75"/>
      <c r="O5764" s="74"/>
      <c r="P5764" s="74"/>
      <c r="Q5764" s="57">
        <f t="shared" si="1925"/>
        <v>0</v>
      </c>
      <c r="R5764" s="74"/>
      <c r="S5764" s="53">
        <f t="shared" si="1927"/>
        <v>0</v>
      </c>
      <c r="T5764" s="58"/>
      <c r="U5764" s="58"/>
      <c r="V5764" s="53">
        <f t="shared" si="1926"/>
        <v>0</v>
      </c>
      <c r="W5764" s="75"/>
      <c r="X5764" s="76"/>
    </row>
    <row r="5765" spans="1:24" s="35" customFormat="1" ht="15.75" x14ac:dyDescent="0.25">
      <c r="A5765" s="72" t="s">
        <v>314</v>
      </c>
      <c r="B5765" s="33" t="s">
        <v>331</v>
      </c>
      <c r="C5765" s="73" t="s">
        <v>94</v>
      </c>
      <c r="D5765" s="43" t="s">
        <v>97</v>
      </c>
      <c r="E5765" s="74"/>
      <c r="F5765" s="74"/>
      <c r="G5765" s="74"/>
      <c r="H5765" s="74"/>
      <c r="I5765" s="54"/>
      <c r="J5765" s="50"/>
      <c r="K5765" s="54"/>
      <c r="L5765" s="55"/>
      <c r="M5765" s="75"/>
      <c r="N5765" s="75"/>
      <c r="O5765" s="74"/>
      <c r="P5765" s="74"/>
      <c r="Q5765" s="57">
        <f t="shared" si="1925"/>
        <v>0</v>
      </c>
      <c r="R5765" s="74"/>
      <c r="S5765" s="53">
        <f t="shared" si="1927"/>
        <v>0</v>
      </c>
      <c r="T5765" s="58"/>
      <c r="U5765" s="58"/>
      <c r="V5765" s="53">
        <f t="shared" si="1926"/>
        <v>0</v>
      </c>
      <c r="W5765" s="75"/>
      <c r="X5765" s="76"/>
    </row>
    <row r="5766" spans="1:24" s="35" customFormat="1" ht="15.75" x14ac:dyDescent="0.25">
      <c r="A5766" s="72" t="s">
        <v>314</v>
      </c>
      <c r="B5766" s="33" t="s">
        <v>331</v>
      </c>
      <c r="C5766" s="73" t="s">
        <v>93</v>
      </c>
      <c r="D5766" s="43" t="s">
        <v>92</v>
      </c>
      <c r="E5766" s="74"/>
      <c r="F5766" s="74"/>
      <c r="G5766" s="74"/>
      <c r="H5766" s="74"/>
      <c r="I5766" s="54"/>
      <c r="J5766" s="50"/>
      <c r="K5766" s="54"/>
      <c r="L5766" s="55"/>
      <c r="M5766" s="75"/>
      <c r="N5766" s="75"/>
      <c r="O5766" s="74"/>
      <c r="P5766" s="74"/>
      <c r="Q5766" s="57">
        <f t="shared" si="1925"/>
        <v>0</v>
      </c>
      <c r="R5766" s="74"/>
      <c r="S5766" s="53">
        <f t="shared" si="1927"/>
        <v>0</v>
      </c>
      <c r="T5766" s="58"/>
      <c r="U5766" s="58"/>
      <c r="V5766" s="53">
        <f t="shared" si="1926"/>
        <v>0</v>
      </c>
      <c r="W5766" s="75"/>
      <c r="X5766" s="76"/>
    </row>
    <row r="5767" spans="1:24" s="35" customFormat="1" ht="31.5" x14ac:dyDescent="0.25">
      <c r="A5767" s="72" t="s">
        <v>314</v>
      </c>
      <c r="B5767" s="33" t="s">
        <v>331</v>
      </c>
      <c r="C5767" s="73" t="s">
        <v>98</v>
      </c>
      <c r="D5767" s="34" t="s">
        <v>99</v>
      </c>
      <c r="E5767" s="74"/>
      <c r="F5767" s="74"/>
      <c r="G5767" s="74"/>
      <c r="H5767" s="74"/>
      <c r="I5767" s="54"/>
      <c r="J5767" s="50"/>
      <c r="K5767" s="54"/>
      <c r="L5767" s="55"/>
      <c r="M5767" s="75"/>
      <c r="N5767" s="75"/>
      <c r="O5767" s="74"/>
      <c r="P5767" s="74"/>
      <c r="Q5767" s="57">
        <f t="shared" si="1925"/>
        <v>0</v>
      </c>
      <c r="R5767" s="74"/>
      <c r="S5767" s="53">
        <f t="shared" si="1927"/>
        <v>0</v>
      </c>
      <c r="T5767" s="58"/>
      <c r="U5767" s="58"/>
      <c r="V5767" s="53">
        <f t="shared" si="1926"/>
        <v>0</v>
      </c>
      <c r="W5767" s="75"/>
      <c r="X5767" s="76"/>
    </row>
    <row r="5768" spans="1:24" s="35" customFormat="1" ht="15.75" x14ac:dyDescent="0.25">
      <c r="A5768" s="72" t="s">
        <v>314</v>
      </c>
      <c r="B5768" s="33" t="s">
        <v>331</v>
      </c>
      <c r="C5768" s="73" t="s">
        <v>100</v>
      </c>
      <c r="D5768" s="34" t="s">
        <v>101</v>
      </c>
      <c r="E5768" s="74"/>
      <c r="F5768" s="74"/>
      <c r="G5768" s="74"/>
      <c r="H5768" s="74"/>
      <c r="I5768" s="54"/>
      <c r="J5768" s="50"/>
      <c r="K5768" s="54"/>
      <c r="L5768" s="55"/>
      <c r="M5768" s="75"/>
      <c r="N5768" s="75"/>
      <c r="O5768" s="74"/>
      <c r="P5768" s="74"/>
      <c r="Q5768" s="57">
        <f t="shared" si="1925"/>
        <v>0</v>
      </c>
      <c r="R5768" s="74"/>
      <c r="S5768" s="53">
        <f t="shared" si="1927"/>
        <v>0</v>
      </c>
      <c r="T5768" s="58"/>
      <c r="U5768" s="58"/>
      <c r="V5768" s="53">
        <f t="shared" si="1926"/>
        <v>0</v>
      </c>
      <c r="W5768" s="75"/>
      <c r="X5768" s="76"/>
    </row>
    <row r="5769" spans="1:24" s="35" customFormat="1" ht="47.25" x14ac:dyDescent="0.25">
      <c r="A5769" s="72" t="s">
        <v>314</v>
      </c>
      <c r="B5769" s="33" t="s">
        <v>331</v>
      </c>
      <c r="C5769" s="73" t="s">
        <v>102</v>
      </c>
      <c r="D5769" s="39" t="s">
        <v>87</v>
      </c>
      <c r="E5769" s="74"/>
      <c r="F5769" s="74"/>
      <c r="G5769" s="74"/>
      <c r="H5769" s="74"/>
      <c r="I5769" s="54"/>
      <c r="J5769" s="50"/>
      <c r="K5769" s="54"/>
      <c r="L5769" s="55"/>
      <c r="M5769" s="75"/>
      <c r="N5769" s="75"/>
      <c r="O5769" s="74"/>
      <c r="P5769" s="74"/>
      <c r="Q5769" s="57">
        <f t="shared" si="1925"/>
        <v>0</v>
      </c>
      <c r="R5769" s="74"/>
      <c r="S5769" s="53">
        <f t="shared" si="1927"/>
        <v>0</v>
      </c>
      <c r="T5769" s="58"/>
      <c r="U5769" s="58"/>
      <c r="V5769" s="53">
        <f t="shared" si="1926"/>
        <v>0</v>
      </c>
      <c r="W5769" s="75"/>
      <c r="X5769" s="76"/>
    </row>
    <row r="5770" spans="1:24" s="35" customFormat="1" ht="63" x14ac:dyDescent="0.25">
      <c r="A5770" s="72" t="s">
        <v>314</v>
      </c>
      <c r="B5770" s="33" t="s">
        <v>331</v>
      </c>
      <c r="C5770" s="73" t="s">
        <v>102</v>
      </c>
      <c r="D5770" s="39" t="s">
        <v>103</v>
      </c>
      <c r="E5770" s="74"/>
      <c r="F5770" s="74"/>
      <c r="G5770" s="74"/>
      <c r="H5770" s="74"/>
      <c r="I5770" s="54"/>
      <c r="J5770" s="50"/>
      <c r="K5770" s="54"/>
      <c r="L5770" s="55"/>
      <c r="M5770" s="75"/>
      <c r="N5770" s="75"/>
      <c r="O5770" s="74"/>
      <c r="P5770" s="74"/>
      <c r="Q5770" s="57">
        <f t="shared" si="1925"/>
        <v>0</v>
      </c>
      <c r="R5770" s="74"/>
      <c r="S5770" s="53">
        <f t="shared" si="1927"/>
        <v>0</v>
      </c>
      <c r="T5770" s="58"/>
      <c r="U5770" s="58"/>
      <c r="V5770" s="53">
        <f t="shared" si="1926"/>
        <v>0</v>
      </c>
      <c r="W5770" s="75"/>
      <c r="X5770" s="76"/>
    </row>
    <row r="5771" spans="1:24" s="35" customFormat="1" ht="31.5" x14ac:dyDescent="0.25">
      <c r="A5771" s="72" t="s">
        <v>314</v>
      </c>
      <c r="B5771" s="33" t="s">
        <v>331</v>
      </c>
      <c r="C5771" s="23" t="s">
        <v>361</v>
      </c>
      <c r="D5771" s="39" t="s">
        <v>362</v>
      </c>
      <c r="E5771" s="74"/>
      <c r="F5771" s="74"/>
      <c r="G5771" s="74"/>
      <c r="H5771" s="74"/>
      <c r="I5771" s="54"/>
      <c r="J5771" s="50"/>
      <c r="K5771" s="54"/>
      <c r="L5771" s="55"/>
      <c r="M5771" s="75"/>
      <c r="N5771" s="75"/>
      <c r="O5771" s="74"/>
      <c r="P5771" s="74"/>
      <c r="Q5771" s="57"/>
      <c r="R5771" s="74"/>
      <c r="S5771" s="53"/>
      <c r="T5771" s="58"/>
      <c r="U5771" s="58"/>
      <c r="V5771" s="53"/>
      <c r="W5771" s="75"/>
      <c r="X5771" s="76"/>
    </row>
    <row r="5772" spans="1:24" s="35" customFormat="1" ht="15.75" x14ac:dyDescent="0.25">
      <c r="A5772" s="72" t="s">
        <v>314</v>
      </c>
      <c r="B5772" s="33" t="s">
        <v>331</v>
      </c>
      <c r="C5772" s="23" t="s">
        <v>364</v>
      </c>
      <c r="D5772" s="39" t="s">
        <v>363</v>
      </c>
      <c r="E5772" s="74"/>
      <c r="F5772" s="74"/>
      <c r="G5772" s="74"/>
      <c r="H5772" s="74"/>
      <c r="I5772" s="54"/>
      <c r="J5772" s="50"/>
      <c r="K5772" s="54"/>
      <c r="L5772" s="55"/>
      <c r="M5772" s="75"/>
      <c r="N5772" s="75"/>
      <c r="O5772" s="74"/>
      <c r="P5772" s="74"/>
      <c r="Q5772" s="57"/>
      <c r="R5772" s="74"/>
      <c r="S5772" s="53"/>
      <c r="T5772" s="58"/>
      <c r="U5772" s="58"/>
      <c r="V5772" s="53"/>
      <c r="W5772" s="75"/>
      <c r="X5772" s="76"/>
    </row>
    <row r="5773" spans="1:24" s="35" customFormat="1" ht="15.75" x14ac:dyDescent="0.25">
      <c r="A5773" s="72" t="s">
        <v>314</v>
      </c>
      <c r="B5773" s="21">
        <v>2</v>
      </c>
      <c r="C5773" s="73" t="s">
        <v>102</v>
      </c>
      <c r="D5773" s="40" t="s">
        <v>31</v>
      </c>
      <c r="E5773" s="68">
        <f>E5774+E5780+E5834</f>
        <v>680559</v>
      </c>
      <c r="F5773" s="68">
        <f>F5774+F5780+F5834</f>
        <v>401162.92000000004</v>
      </c>
      <c r="G5773" s="68">
        <f>G5774+G5780+G5834</f>
        <v>391125</v>
      </c>
      <c r="H5773" s="68">
        <f>H5774+H5780+H5834</f>
        <v>384804</v>
      </c>
      <c r="I5773" s="126">
        <f>I5774+I5780+I5834</f>
        <v>6321</v>
      </c>
      <c r="J5773" s="50">
        <f>ROUND(I5773/F5773*100,2)</f>
        <v>1.58</v>
      </c>
      <c r="K5773" s="126">
        <f>K5774+K5780+K5834</f>
        <v>-16358.920000000013</v>
      </c>
      <c r="L5773" s="55">
        <f>ROUND(K5773*100/-F5773,2)</f>
        <v>4.08</v>
      </c>
      <c r="M5773" s="64">
        <v>24204</v>
      </c>
      <c r="N5773" s="49">
        <f>ROUND(M5773/12*7,2)</f>
        <v>14119</v>
      </c>
      <c r="O5773" s="68">
        <f t="shared" ref="O5773:V5773" si="1928">O5774+O5780+O5834</f>
        <v>8262</v>
      </c>
      <c r="P5773" s="68">
        <f t="shared" si="1928"/>
        <v>8262</v>
      </c>
      <c r="Q5773" s="126">
        <f t="shared" si="1928"/>
        <v>0</v>
      </c>
      <c r="R5773" s="68">
        <f t="shared" si="1928"/>
        <v>830</v>
      </c>
      <c r="S5773" s="64">
        <f t="shared" si="1928"/>
        <v>484</v>
      </c>
      <c r="T5773" s="136">
        <f t="shared" si="1928"/>
        <v>469</v>
      </c>
      <c r="U5773" s="136">
        <f t="shared" si="1928"/>
        <v>469</v>
      </c>
      <c r="V5773" s="64">
        <f t="shared" si="1928"/>
        <v>0</v>
      </c>
      <c r="W5773" s="68"/>
      <c r="X5773" s="76"/>
    </row>
    <row r="5774" spans="1:24" s="35" customFormat="1" ht="23.25" customHeight="1" x14ac:dyDescent="0.25">
      <c r="A5774" s="72" t="s">
        <v>314</v>
      </c>
      <c r="B5774" s="22" t="s">
        <v>332</v>
      </c>
      <c r="C5774" s="73" t="s">
        <v>102</v>
      </c>
      <c r="D5774" s="32" t="s">
        <v>32</v>
      </c>
      <c r="E5774" s="64">
        <f t="shared" ref="E5774:K5774" si="1929">SUM(E5775:E5779)</f>
        <v>231498</v>
      </c>
      <c r="F5774" s="64">
        <f t="shared" si="1929"/>
        <v>135044</v>
      </c>
      <c r="G5774" s="64">
        <f t="shared" si="1929"/>
        <v>141365</v>
      </c>
      <c r="H5774" s="64">
        <f t="shared" si="1929"/>
        <v>135044</v>
      </c>
      <c r="I5774" s="64">
        <f t="shared" si="1929"/>
        <v>6321</v>
      </c>
      <c r="J5774" s="126">
        <f t="shared" si="1929"/>
        <v>4.68</v>
      </c>
      <c r="K5774" s="64">
        <f t="shared" si="1929"/>
        <v>0</v>
      </c>
      <c r="L5774" s="55">
        <f>ROUND(K5774*100/-F5774,2)</f>
        <v>0</v>
      </c>
      <c r="M5774" s="64"/>
      <c r="N5774" s="64"/>
      <c r="O5774" s="64">
        <f t="shared" ref="O5774:V5774" si="1930">SUM(O5775:O5779)</f>
        <v>1843</v>
      </c>
      <c r="P5774" s="64">
        <f t="shared" si="1930"/>
        <v>1843</v>
      </c>
      <c r="Q5774" s="64">
        <f t="shared" si="1930"/>
        <v>0</v>
      </c>
      <c r="R5774" s="64">
        <f t="shared" si="1930"/>
        <v>244</v>
      </c>
      <c r="S5774" s="64">
        <f t="shared" si="1930"/>
        <v>142</v>
      </c>
      <c r="T5774" s="64">
        <f t="shared" si="1930"/>
        <v>149</v>
      </c>
      <c r="U5774" s="64">
        <f t="shared" si="1930"/>
        <v>149</v>
      </c>
      <c r="V5774" s="64">
        <f t="shared" si="1930"/>
        <v>0</v>
      </c>
      <c r="W5774" s="64"/>
      <c r="X5774" s="76"/>
    </row>
    <row r="5775" spans="1:24" s="35" customFormat="1" ht="15.75" x14ac:dyDescent="0.25">
      <c r="A5775" s="72" t="s">
        <v>314</v>
      </c>
      <c r="B5775" s="33" t="s">
        <v>332</v>
      </c>
      <c r="C5775" s="73" t="s">
        <v>109</v>
      </c>
      <c r="D5775" s="34" t="s">
        <v>106</v>
      </c>
      <c r="E5775" s="74">
        <v>231498</v>
      </c>
      <c r="F5775" s="99">
        <f>19292*7</f>
        <v>135044</v>
      </c>
      <c r="G5775" s="99">
        <v>141365</v>
      </c>
      <c r="H5775" s="99">
        <f>19292*7</f>
        <v>135044</v>
      </c>
      <c r="I5775" s="119">
        <f>G5775-F5775</f>
        <v>6321</v>
      </c>
      <c r="J5775" s="55">
        <f>ROUND(I5775/F5775*100,2)</f>
        <v>4.68</v>
      </c>
      <c r="K5775" s="54"/>
      <c r="L5775" s="55"/>
      <c r="M5775" s="75"/>
      <c r="N5775" s="75"/>
      <c r="O5775" s="74">
        <v>1843</v>
      </c>
      <c r="P5775" s="74">
        <v>1843</v>
      </c>
      <c r="Q5775" s="59">
        <f>O5775-P5775</f>
        <v>0</v>
      </c>
      <c r="R5775" s="74">
        <v>244</v>
      </c>
      <c r="S5775" s="53">
        <f>ROUND(R5775/12*7,0)</f>
        <v>142</v>
      </c>
      <c r="T5775" s="58">
        <v>149</v>
      </c>
      <c r="U5775" s="58">
        <v>149</v>
      </c>
      <c r="V5775" s="53">
        <f>T5775-U5775</f>
        <v>0</v>
      </c>
      <c r="W5775" s="75"/>
      <c r="X5775" s="76"/>
    </row>
    <row r="5776" spans="1:24" s="35" customFormat="1" ht="31.5" x14ac:dyDescent="0.25">
      <c r="A5776" s="72" t="s">
        <v>314</v>
      </c>
      <c r="B5776" s="33" t="s">
        <v>332</v>
      </c>
      <c r="C5776" s="73" t="s">
        <v>110</v>
      </c>
      <c r="D5776" s="34" t="s">
        <v>114</v>
      </c>
      <c r="E5776" s="74"/>
      <c r="F5776" s="74"/>
      <c r="G5776" s="74"/>
      <c r="H5776" s="74"/>
      <c r="I5776" s="54"/>
      <c r="J5776" s="50"/>
      <c r="K5776" s="54"/>
      <c r="L5776" s="55"/>
      <c r="M5776" s="75"/>
      <c r="N5776" s="75"/>
      <c r="O5776" s="74"/>
      <c r="P5776" s="74"/>
      <c r="Q5776" s="57">
        <f>O5776-P5776</f>
        <v>0</v>
      </c>
      <c r="R5776" s="74"/>
      <c r="S5776" s="53">
        <f>ROUND(R5776/12*3,0)</f>
        <v>0</v>
      </c>
      <c r="T5776" s="58"/>
      <c r="U5776" s="58"/>
      <c r="V5776" s="53">
        <f>T5776-U5776</f>
        <v>0</v>
      </c>
      <c r="W5776" s="75"/>
      <c r="X5776" s="76"/>
    </row>
    <row r="5777" spans="1:24" s="35" customFormat="1" ht="15.75" x14ac:dyDescent="0.25">
      <c r="A5777" s="72" t="s">
        <v>314</v>
      </c>
      <c r="B5777" s="33" t="s">
        <v>332</v>
      </c>
      <c r="C5777" s="73" t="s">
        <v>111</v>
      </c>
      <c r="D5777" s="34" t="s">
        <v>115</v>
      </c>
      <c r="E5777" s="74"/>
      <c r="F5777" s="74"/>
      <c r="G5777" s="74"/>
      <c r="H5777" s="74"/>
      <c r="I5777" s="54"/>
      <c r="J5777" s="50"/>
      <c r="K5777" s="54"/>
      <c r="L5777" s="55"/>
      <c r="M5777" s="75"/>
      <c r="N5777" s="75"/>
      <c r="O5777" s="74"/>
      <c r="P5777" s="74"/>
      <c r="Q5777" s="57">
        <f>O5777-P5777</f>
        <v>0</v>
      </c>
      <c r="R5777" s="74"/>
      <c r="S5777" s="53">
        <f>ROUND(R5777/12*3,0)</f>
        <v>0</v>
      </c>
      <c r="T5777" s="58"/>
      <c r="U5777" s="58"/>
      <c r="V5777" s="53">
        <f>T5777-U5777</f>
        <v>0</v>
      </c>
      <c r="W5777" s="75"/>
      <c r="X5777" s="76"/>
    </row>
    <row r="5778" spans="1:24" s="35" customFormat="1" ht="31.5" x14ac:dyDescent="0.25">
      <c r="A5778" s="72" t="s">
        <v>314</v>
      </c>
      <c r="B5778" s="33" t="s">
        <v>332</v>
      </c>
      <c r="C5778" s="73" t="s">
        <v>113</v>
      </c>
      <c r="D5778" s="34" t="s">
        <v>116</v>
      </c>
      <c r="E5778" s="74"/>
      <c r="F5778" s="74"/>
      <c r="G5778" s="74"/>
      <c r="H5778" s="74"/>
      <c r="I5778" s="54"/>
      <c r="J5778" s="50"/>
      <c r="K5778" s="54"/>
      <c r="L5778" s="55"/>
      <c r="M5778" s="75"/>
      <c r="N5778" s="75"/>
      <c r="O5778" s="74"/>
      <c r="P5778" s="74"/>
      <c r="Q5778" s="57">
        <f>O5778-P5778</f>
        <v>0</v>
      </c>
      <c r="R5778" s="74"/>
      <c r="S5778" s="53">
        <f>ROUND(R5778/12*3,0)</f>
        <v>0</v>
      </c>
      <c r="T5778" s="58"/>
      <c r="U5778" s="58"/>
      <c r="V5778" s="53">
        <f>T5778-U5778</f>
        <v>0</v>
      </c>
      <c r="W5778" s="75"/>
      <c r="X5778" s="76"/>
    </row>
    <row r="5779" spans="1:24" s="35" customFormat="1" ht="15.75" x14ac:dyDescent="0.25">
      <c r="A5779" s="72" t="s">
        <v>314</v>
      </c>
      <c r="B5779" s="33" t="s">
        <v>332</v>
      </c>
      <c r="C5779" s="73" t="s">
        <v>112</v>
      </c>
      <c r="D5779" s="34" t="s">
        <v>117</v>
      </c>
      <c r="E5779" s="74"/>
      <c r="F5779" s="74"/>
      <c r="G5779" s="74"/>
      <c r="H5779" s="74"/>
      <c r="I5779" s="54"/>
      <c r="J5779" s="50"/>
      <c r="K5779" s="54"/>
      <c r="L5779" s="55"/>
      <c r="M5779" s="75"/>
      <c r="N5779" s="75"/>
      <c r="O5779" s="74"/>
      <c r="P5779" s="74"/>
      <c r="Q5779" s="57">
        <f>O5779-P5779</f>
        <v>0</v>
      </c>
      <c r="R5779" s="74"/>
      <c r="S5779" s="53">
        <f>ROUND(R5779/12*3,0)</f>
        <v>0</v>
      </c>
      <c r="T5779" s="58"/>
      <c r="U5779" s="58"/>
      <c r="V5779" s="53">
        <f>T5779-U5779</f>
        <v>0</v>
      </c>
      <c r="W5779" s="75"/>
      <c r="X5779" s="76"/>
    </row>
    <row r="5780" spans="1:24" s="35" customFormat="1" ht="15.75" x14ac:dyDescent="0.25">
      <c r="A5780" s="72" t="s">
        <v>314</v>
      </c>
      <c r="B5780" s="22" t="s">
        <v>333</v>
      </c>
      <c r="C5780" s="73" t="s">
        <v>102</v>
      </c>
      <c r="D5780" s="41" t="s">
        <v>33</v>
      </c>
      <c r="E5780" s="64">
        <f>SUM(E5781:E5833)</f>
        <v>439061</v>
      </c>
      <c r="F5780" s="64">
        <f>SUM(F5781:F5833)</f>
        <v>256118.92</v>
      </c>
      <c r="G5780" s="64">
        <f>SUM(G5781:G5833)</f>
        <v>239760</v>
      </c>
      <c r="H5780" s="64">
        <f>SUM(H5781:H5833)</f>
        <v>239760</v>
      </c>
      <c r="I5780" s="126">
        <f>SUM(I5781:I5833)</f>
        <v>0</v>
      </c>
      <c r="J5780" s="50">
        <f>ROUND(I5780/F5780*100,2)</f>
        <v>0</v>
      </c>
      <c r="K5780" s="126">
        <f>SUM(K5781:K5833)</f>
        <v>-16358.920000000013</v>
      </c>
      <c r="L5780" s="55">
        <f>ROUND(K5780*100/-F5780,2)</f>
        <v>6.39</v>
      </c>
      <c r="M5780" s="64"/>
      <c r="N5780" s="64"/>
      <c r="O5780" s="64">
        <f t="shared" ref="O5780:V5780" si="1931">SUM(O5781:O5833)</f>
        <v>6419</v>
      </c>
      <c r="P5780" s="64">
        <f t="shared" si="1931"/>
        <v>6419</v>
      </c>
      <c r="Q5780" s="126">
        <f t="shared" si="1931"/>
        <v>0</v>
      </c>
      <c r="R5780" s="64">
        <f t="shared" si="1931"/>
        <v>586</v>
      </c>
      <c r="S5780" s="64">
        <f t="shared" si="1931"/>
        <v>342</v>
      </c>
      <c r="T5780" s="136">
        <f t="shared" si="1931"/>
        <v>320</v>
      </c>
      <c r="U5780" s="136">
        <f t="shared" si="1931"/>
        <v>320</v>
      </c>
      <c r="V5780" s="64">
        <f t="shared" si="1931"/>
        <v>0</v>
      </c>
      <c r="W5780" s="64"/>
      <c r="X5780" s="76"/>
    </row>
    <row r="5781" spans="1:24" s="35" customFormat="1" ht="31.5" x14ac:dyDescent="0.25">
      <c r="A5781" s="72" t="s">
        <v>314</v>
      </c>
      <c r="B5781" s="33" t="s">
        <v>333</v>
      </c>
      <c r="C5781" s="78" t="s">
        <v>139</v>
      </c>
      <c r="D5781" s="43" t="s">
        <v>119</v>
      </c>
      <c r="E5781" s="53">
        <v>439061</v>
      </c>
      <c r="F5781" s="53">
        <f>ROUND(E5781/12*7,2)</f>
        <v>256118.92</v>
      </c>
      <c r="G5781" s="99">
        <v>239760</v>
      </c>
      <c r="H5781" s="99">
        <v>239760</v>
      </c>
      <c r="I5781" s="119"/>
      <c r="J5781" s="55"/>
      <c r="K5781" s="54">
        <f>G5781-F5781</f>
        <v>-16358.920000000013</v>
      </c>
      <c r="L5781" s="55">
        <f>ROUND(K5781*100/-F5781,2)</f>
        <v>6.39</v>
      </c>
      <c r="M5781" s="75"/>
      <c r="N5781" s="75"/>
      <c r="O5781" s="74">
        <v>6419</v>
      </c>
      <c r="P5781" s="74">
        <v>6419</v>
      </c>
      <c r="Q5781" s="59">
        <f t="shared" ref="Q5781:Q5812" si="1932">O5781-P5781</f>
        <v>0</v>
      </c>
      <c r="R5781" s="74">
        <v>586</v>
      </c>
      <c r="S5781" s="53">
        <f>ROUND(R5781/12*7,0)</f>
        <v>342</v>
      </c>
      <c r="T5781" s="58">
        <v>320</v>
      </c>
      <c r="U5781" s="58">
        <v>320</v>
      </c>
      <c r="V5781" s="53">
        <f t="shared" ref="V5781:V5812" si="1933">T5781-U5781</f>
        <v>0</v>
      </c>
      <c r="W5781" s="75"/>
      <c r="X5781" s="76"/>
    </row>
    <row r="5782" spans="1:24" s="35" customFormat="1" ht="47.25" x14ac:dyDescent="0.25">
      <c r="A5782" s="72" t="s">
        <v>314</v>
      </c>
      <c r="B5782" s="33" t="s">
        <v>333</v>
      </c>
      <c r="C5782" s="78" t="s">
        <v>140</v>
      </c>
      <c r="D5782" s="43" t="s">
        <v>120</v>
      </c>
      <c r="E5782" s="53"/>
      <c r="F5782" s="53"/>
      <c r="G5782" s="53"/>
      <c r="H5782" s="53"/>
      <c r="I5782" s="119">
        <f>G5782-F5782</f>
        <v>0</v>
      </c>
      <c r="J5782" s="55"/>
      <c r="K5782" s="54">
        <f>G5782-F5782</f>
        <v>0</v>
      </c>
      <c r="L5782" s="55"/>
      <c r="M5782" s="75"/>
      <c r="N5782" s="75"/>
      <c r="O5782" s="74"/>
      <c r="P5782" s="74"/>
      <c r="Q5782" s="57">
        <f t="shared" si="1932"/>
        <v>0</v>
      </c>
      <c r="R5782" s="74"/>
      <c r="S5782" s="53">
        <f>R5782</f>
        <v>0</v>
      </c>
      <c r="T5782" s="58"/>
      <c r="U5782" s="58"/>
      <c r="V5782" s="53">
        <f t="shared" si="1933"/>
        <v>0</v>
      </c>
      <c r="W5782" s="75"/>
      <c r="X5782" s="76"/>
    </row>
    <row r="5783" spans="1:24" s="35" customFormat="1" ht="31.5" x14ac:dyDescent="0.25">
      <c r="A5783" s="72" t="s">
        <v>314</v>
      </c>
      <c r="B5783" s="33" t="s">
        <v>333</v>
      </c>
      <c r="C5783" s="78" t="s">
        <v>141</v>
      </c>
      <c r="D5783" s="43" t="s">
        <v>142</v>
      </c>
      <c r="E5783" s="74"/>
      <c r="F5783" s="74"/>
      <c r="G5783" s="74"/>
      <c r="H5783" s="74"/>
      <c r="I5783" s="54"/>
      <c r="J5783" s="50"/>
      <c r="K5783" s="54"/>
      <c r="L5783" s="55"/>
      <c r="M5783" s="75"/>
      <c r="N5783" s="75"/>
      <c r="O5783" s="74"/>
      <c r="P5783" s="74"/>
      <c r="Q5783" s="57">
        <f t="shared" si="1932"/>
        <v>0</v>
      </c>
      <c r="R5783" s="74"/>
      <c r="S5783" s="53">
        <f t="shared" ref="S5783:S5814" si="1934">ROUND(R5783/12*3,0)</f>
        <v>0</v>
      </c>
      <c r="T5783" s="58"/>
      <c r="U5783" s="58"/>
      <c r="V5783" s="53">
        <f t="shared" si="1933"/>
        <v>0</v>
      </c>
      <c r="W5783" s="75"/>
      <c r="X5783" s="76"/>
    </row>
    <row r="5784" spans="1:24" s="35" customFormat="1" ht="31.5" x14ac:dyDescent="0.25">
      <c r="A5784" s="72" t="s">
        <v>314</v>
      </c>
      <c r="B5784" s="33" t="s">
        <v>333</v>
      </c>
      <c r="C5784" s="78" t="s">
        <v>143</v>
      </c>
      <c r="D5784" s="43" t="s">
        <v>144</v>
      </c>
      <c r="E5784" s="74"/>
      <c r="F5784" s="74"/>
      <c r="G5784" s="74"/>
      <c r="H5784" s="74"/>
      <c r="I5784" s="54"/>
      <c r="J5784" s="50"/>
      <c r="K5784" s="54"/>
      <c r="L5784" s="55"/>
      <c r="M5784" s="75"/>
      <c r="N5784" s="75"/>
      <c r="O5784" s="74"/>
      <c r="P5784" s="74"/>
      <c r="Q5784" s="57">
        <f t="shared" si="1932"/>
        <v>0</v>
      </c>
      <c r="R5784" s="74"/>
      <c r="S5784" s="53">
        <f t="shared" si="1934"/>
        <v>0</v>
      </c>
      <c r="T5784" s="58"/>
      <c r="U5784" s="58"/>
      <c r="V5784" s="53">
        <f t="shared" si="1933"/>
        <v>0</v>
      </c>
      <c r="W5784" s="75"/>
      <c r="X5784" s="76"/>
    </row>
    <row r="5785" spans="1:24" s="35" customFormat="1" ht="15.75" x14ac:dyDescent="0.25">
      <c r="A5785" s="72" t="s">
        <v>314</v>
      </c>
      <c r="B5785" s="33" t="s">
        <v>333</v>
      </c>
      <c r="C5785" s="78" t="s">
        <v>145</v>
      </c>
      <c r="D5785" s="43" t="s">
        <v>146</v>
      </c>
      <c r="E5785" s="74"/>
      <c r="F5785" s="74"/>
      <c r="G5785" s="74"/>
      <c r="H5785" s="74"/>
      <c r="I5785" s="54"/>
      <c r="J5785" s="50"/>
      <c r="K5785" s="54"/>
      <c r="L5785" s="55"/>
      <c r="M5785" s="75"/>
      <c r="N5785" s="75"/>
      <c r="O5785" s="74"/>
      <c r="P5785" s="74"/>
      <c r="Q5785" s="57">
        <f t="shared" si="1932"/>
        <v>0</v>
      </c>
      <c r="R5785" s="74"/>
      <c r="S5785" s="53">
        <f t="shared" si="1934"/>
        <v>0</v>
      </c>
      <c r="T5785" s="58"/>
      <c r="U5785" s="58"/>
      <c r="V5785" s="53">
        <f t="shared" si="1933"/>
        <v>0</v>
      </c>
      <c r="W5785" s="75"/>
      <c r="X5785" s="76"/>
    </row>
    <row r="5786" spans="1:24" s="35" customFormat="1" ht="15.75" x14ac:dyDescent="0.25">
      <c r="A5786" s="72" t="s">
        <v>314</v>
      </c>
      <c r="B5786" s="33" t="s">
        <v>333</v>
      </c>
      <c r="C5786" s="78" t="s">
        <v>147</v>
      </c>
      <c r="D5786" s="43" t="s">
        <v>148</v>
      </c>
      <c r="E5786" s="74"/>
      <c r="F5786" s="74"/>
      <c r="G5786" s="74"/>
      <c r="H5786" s="74"/>
      <c r="I5786" s="54"/>
      <c r="J5786" s="50"/>
      <c r="K5786" s="54"/>
      <c r="L5786" s="55"/>
      <c r="M5786" s="75"/>
      <c r="N5786" s="75"/>
      <c r="O5786" s="74"/>
      <c r="P5786" s="74"/>
      <c r="Q5786" s="57">
        <f t="shared" si="1932"/>
        <v>0</v>
      </c>
      <c r="R5786" s="74"/>
      <c r="S5786" s="53">
        <f t="shared" si="1934"/>
        <v>0</v>
      </c>
      <c r="T5786" s="58"/>
      <c r="U5786" s="58"/>
      <c r="V5786" s="53">
        <f t="shared" si="1933"/>
        <v>0</v>
      </c>
      <c r="W5786" s="75"/>
      <c r="X5786" s="76"/>
    </row>
    <row r="5787" spans="1:24" s="35" customFormat="1" ht="78.75" x14ac:dyDescent="0.25">
      <c r="A5787" s="72" t="s">
        <v>314</v>
      </c>
      <c r="B5787" s="33" t="s">
        <v>333</v>
      </c>
      <c r="C5787" s="78" t="s">
        <v>149</v>
      </c>
      <c r="D5787" s="43" t="s">
        <v>150</v>
      </c>
      <c r="E5787" s="74"/>
      <c r="F5787" s="74"/>
      <c r="G5787" s="74"/>
      <c r="H5787" s="74"/>
      <c r="I5787" s="54"/>
      <c r="J5787" s="50"/>
      <c r="K5787" s="54"/>
      <c r="L5787" s="55"/>
      <c r="M5787" s="75"/>
      <c r="N5787" s="75"/>
      <c r="O5787" s="74"/>
      <c r="P5787" s="74"/>
      <c r="Q5787" s="57">
        <f t="shared" si="1932"/>
        <v>0</v>
      </c>
      <c r="R5787" s="74"/>
      <c r="S5787" s="53">
        <f t="shared" si="1934"/>
        <v>0</v>
      </c>
      <c r="T5787" s="58"/>
      <c r="U5787" s="58"/>
      <c r="V5787" s="53">
        <f t="shared" si="1933"/>
        <v>0</v>
      </c>
      <c r="W5787" s="75"/>
      <c r="X5787" s="76"/>
    </row>
    <row r="5788" spans="1:24" s="35" customFormat="1" ht="31.5" x14ac:dyDescent="0.25">
      <c r="A5788" s="72" t="s">
        <v>314</v>
      </c>
      <c r="B5788" s="33" t="s">
        <v>333</v>
      </c>
      <c r="C5788" s="78" t="s">
        <v>130</v>
      </c>
      <c r="D5788" s="43" t="s">
        <v>151</v>
      </c>
      <c r="E5788" s="74"/>
      <c r="F5788" s="74"/>
      <c r="G5788" s="74"/>
      <c r="H5788" s="74"/>
      <c r="I5788" s="54"/>
      <c r="J5788" s="50"/>
      <c r="K5788" s="54"/>
      <c r="L5788" s="55"/>
      <c r="M5788" s="75"/>
      <c r="N5788" s="75"/>
      <c r="O5788" s="74"/>
      <c r="P5788" s="74"/>
      <c r="Q5788" s="57">
        <f t="shared" si="1932"/>
        <v>0</v>
      </c>
      <c r="R5788" s="74"/>
      <c r="S5788" s="53">
        <f t="shared" si="1934"/>
        <v>0</v>
      </c>
      <c r="T5788" s="58"/>
      <c r="U5788" s="58"/>
      <c r="V5788" s="53">
        <f t="shared" si="1933"/>
        <v>0</v>
      </c>
      <c r="W5788" s="75"/>
      <c r="X5788" s="76"/>
    </row>
    <row r="5789" spans="1:24" s="35" customFormat="1" ht="47.25" x14ac:dyDescent="0.25">
      <c r="A5789" s="72" t="s">
        <v>314</v>
      </c>
      <c r="B5789" s="33" t="s">
        <v>333</v>
      </c>
      <c r="C5789" s="78" t="s">
        <v>174</v>
      </c>
      <c r="D5789" s="43" t="s">
        <v>175</v>
      </c>
      <c r="E5789" s="74"/>
      <c r="F5789" s="74"/>
      <c r="G5789" s="74"/>
      <c r="H5789" s="74"/>
      <c r="I5789" s="54"/>
      <c r="J5789" s="50"/>
      <c r="K5789" s="54"/>
      <c r="L5789" s="55"/>
      <c r="M5789" s="75"/>
      <c r="N5789" s="75"/>
      <c r="O5789" s="74"/>
      <c r="P5789" s="74"/>
      <c r="Q5789" s="57">
        <f t="shared" si="1932"/>
        <v>0</v>
      </c>
      <c r="R5789" s="74"/>
      <c r="S5789" s="53">
        <f t="shared" si="1934"/>
        <v>0</v>
      </c>
      <c r="T5789" s="58"/>
      <c r="U5789" s="58"/>
      <c r="V5789" s="53">
        <f t="shared" si="1933"/>
        <v>0</v>
      </c>
      <c r="W5789" s="75"/>
      <c r="X5789" s="76"/>
    </row>
    <row r="5790" spans="1:24" s="35" customFormat="1" ht="31.5" x14ac:dyDescent="0.25">
      <c r="A5790" s="72" t="s">
        <v>314</v>
      </c>
      <c r="B5790" s="33" t="s">
        <v>333</v>
      </c>
      <c r="C5790" s="78" t="s">
        <v>129</v>
      </c>
      <c r="D5790" s="43" t="s">
        <v>152</v>
      </c>
      <c r="E5790" s="74"/>
      <c r="F5790" s="74"/>
      <c r="G5790" s="74"/>
      <c r="H5790" s="74"/>
      <c r="I5790" s="54"/>
      <c r="J5790" s="50"/>
      <c r="K5790" s="54"/>
      <c r="L5790" s="55"/>
      <c r="M5790" s="75"/>
      <c r="N5790" s="75"/>
      <c r="O5790" s="74"/>
      <c r="P5790" s="74"/>
      <c r="Q5790" s="57">
        <f t="shared" si="1932"/>
        <v>0</v>
      </c>
      <c r="R5790" s="74"/>
      <c r="S5790" s="53">
        <f t="shared" si="1934"/>
        <v>0</v>
      </c>
      <c r="T5790" s="58"/>
      <c r="U5790" s="58"/>
      <c r="V5790" s="53">
        <f t="shared" si="1933"/>
        <v>0</v>
      </c>
      <c r="W5790" s="75"/>
      <c r="X5790" s="76"/>
    </row>
    <row r="5791" spans="1:24" s="35" customFormat="1" ht="31.5" x14ac:dyDescent="0.25">
      <c r="A5791" s="72" t="s">
        <v>314</v>
      </c>
      <c r="B5791" s="33" t="s">
        <v>333</v>
      </c>
      <c r="C5791" s="78" t="s">
        <v>176</v>
      </c>
      <c r="D5791" s="43" t="s">
        <v>177</v>
      </c>
      <c r="E5791" s="74"/>
      <c r="F5791" s="74"/>
      <c r="G5791" s="74"/>
      <c r="H5791" s="74"/>
      <c r="I5791" s="54"/>
      <c r="J5791" s="50"/>
      <c r="K5791" s="54"/>
      <c r="L5791" s="55"/>
      <c r="M5791" s="75"/>
      <c r="N5791" s="75"/>
      <c r="O5791" s="74"/>
      <c r="P5791" s="74"/>
      <c r="Q5791" s="57">
        <f t="shared" si="1932"/>
        <v>0</v>
      </c>
      <c r="R5791" s="74"/>
      <c r="S5791" s="53">
        <f t="shared" si="1934"/>
        <v>0</v>
      </c>
      <c r="T5791" s="58"/>
      <c r="U5791" s="58"/>
      <c r="V5791" s="53">
        <f t="shared" si="1933"/>
        <v>0</v>
      </c>
      <c r="W5791" s="75"/>
      <c r="X5791" s="76"/>
    </row>
    <row r="5792" spans="1:24" s="35" customFormat="1" ht="15.75" x14ac:dyDescent="0.25">
      <c r="A5792" s="72" t="s">
        <v>314</v>
      </c>
      <c r="B5792" s="33" t="s">
        <v>333</v>
      </c>
      <c r="C5792" s="78" t="s">
        <v>131</v>
      </c>
      <c r="D5792" s="43" t="s">
        <v>153</v>
      </c>
      <c r="E5792" s="74"/>
      <c r="F5792" s="74"/>
      <c r="G5792" s="74"/>
      <c r="H5792" s="74"/>
      <c r="I5792" s="54"/>
      <c r="J5792" s="50"/>
      <c r="K5792" s="54"/>
      <c r="L5792" s="55"/>
      <c r="M5792" s="75"/>
      <c r="N5792" s="75"/>
      <c r="O5792" s="74"/>
      <c r="P5792" s="74"/>
      <c r="Q5792" s="57">
        <f t="shared" si="1932"/>
        <v>0</v>
      </c>
      <c r="R5792" s="74"/>
      <c r="S5792" s="53">
        <f t="shared" si="1934"/>
        <v>0</v>
      </c>
      <c r="T5792" s="58"/>
      <c r="U5792" s="58"/>
      <c r="V5792" s="53">
        <f t="shared" si="1933"/>
        <v>0</v>
      </c>
      <c r="W5792" s="75"/>
      <c r="X5792" s="76"/>
    </row>
    <row r="5793" spans="1:24" s="35" customFormat="1" ht="31.5" x14ac:dyDescent="0.25">
      <c r="A5793" s="72" t="s">
        <v>314</v>
      </c>
      <c r="B5793" s="33" t="s">
        <v>333</v>
      </c>
      <c r="C5793" s="78" t="s">
        <v>178</v>
      </c>
      <c r="D5793" s="43" t="s">
        <v>179</v>
      </c>
      <c r="E5793" s="74"/>
      <c r="F5793" s="74"/>
      <c r="G5793" s="74"/>
      <c r="H5793" s="74"/>
      <c r="I5793" s="54"/>
      <c r="J5793" s="50"/>
      <c r="K5793" s="54"/>
      <c r="L5793" s="55"/>
      <c r="M5793" s="75"/>
      <c r="N5793" s="75"/>
      <c r="O5793" s="74"/>
      <c r="P5793" s="74"/>
      <c r="Q5793" s="57">
        <f t="shared" si="1932"/>
        <v>0</v>
      </c>
      <c r="R5793" s="74"/>
      <c r="S5793" s="53">
        <f t="shared" si="1934"/>
        <v>0</v>
      </c>
      <c r="T5793" s="58"/>
      <c r="U5793" s="58"/>
      <c r="V5793" s="53">
        <f t="shared" si="1933"/>
        <v>0</v>
      </c>
      <c r="W5793" s="75"/>
      <c r="X5793" s="76"/>
    </row>
    <row r="5794" spans="1:24" s="35" customFormat="1" ht="31.5" x14ac:dyDescent="0.25">
      <c r="A5794" s="72" t="s">
        <v>314</v>
      </c>
      <c r="B5794" s="33" t="s">
        <v>333</v>
      </c>
      <c r="C5794" s="78" t="s">
        <v>132</v>
      </c>
      <c r="D5794" s="43" t="s">
        <v>154</v>
      </c>
      <c r="E5794" s="74"/>
      <c r="F5794" s="74"/>
      <c r="G5794" s="74"/>
      <c r="H5794" s="74"/>
      <c r="I5794" s="54"/>
      <c r="J5794" s="50"/>
      <c r="K5794" s="54"/>
      <c r="L5794" s="55"/>
      <c r="M5794" s="75"/>
      <c r="N5794" s="75"/>
      <c r="O5794" s="74"/>
      <c r="P5794" s="74"/>
      <c r="Q5794" s="57">
        <f t="shared" si="1932"/>
        <v>0</v>
      </c>
      <c r="R5794" s="74"/>
      <c r="S5794" s="53">
        <f t="shared" si="1934"/>
        <v>0</v>
      </c>
      <c r="T5794" s="58"/>
      <c r="U5794" s="58"/>
      <c r="V5794" s="53">
        <f t="shared" si="1933"/>
        <v>0</v>
      </c>
      <c r="W5794" s="75"/>
      <c r="X5794" s="76"/>
    </row>
    <row r="5795" spans="1:24" s="35" customFormat="1" ht="15.75" x14ac:dyDescent="0.25">
      <c r="A5795" s="72" t="s">
        <v>314</v>
      </c>
      <c r="B5795" s="33" t="s">
        <v>333</v>
      </c>
      <c r="C5795" s="78" t="s">
        <v>133</v>
      </c>
      <c r="D5795" s="43" t="s">
        <v>155</v>
      </c>
      <c r="E5795" s="74"/>
      <c r="F5795" s="74"/>
      <c r="G5795" s="74"/>
      <c r="H5795" s="74"/>
      <c r="I5795" s="54"/>
      <c r="J5795" s="50"/>
      <c r="K5795" s="54"/>
      <c r="L5795" s="55"/>
      <c r="M5795" s="75"/>
      <c r="N5795" s="75"/>
      <c r="O5795" s="74"/>
      <c r="P5795" s="74"/>
      <c r="Q5795" s="57">
        <f t="shared" si="1932"/>
        <v>0</v>
      </c>
      <c r="R5795" s="74"/>
      <c r="S5795" s="53">
        <f t="shared" si="1934"/>
        <v>0</v>
      </c>
      <c r="T5795" s="58"/>
      <c r="U5795" s="58"/>
      <c r="V5795" s="53">
        <f t="shared" si="1933"/>
        <v>0</v>
      </c>
      <c r="W5795" s="75"/>
      <c r="X5795" s="76"/>
    </row>
    <row r="5796" spans="1:24" s="35" customFormat="1" ht="15.75" x14ac:dyDescent="0.25">
      <c r="A5796" s="72" t="s">
        <v>314</v>
      </c>
      <c r="B5796" s="33" t="s">
        <v>333</v>
      </c>
      <c r="C5796" s="78" t="s">
        <v>135</v>
      </c>
      <c r="D5796" s="43" t="s">
        <v>156</v>
      </c>
      <c r="E5796" s="74"/>
      <c r="F5796" s="74"/>
      <c r="G5796" s="74"/>
      <c r="H5796" s="74"/>
      <c r="I5796" s="54"/>
      <c r="J5796" s="50"/>
      <c r="K5796" s="54"/>
      <c r="L5796" s="55"/>
      <c r="M5796" s="75"/>
      <c r="N5796" s="75"/>
      <c r="O5796" s="74"/>
      <c r="P5796" s="74"/>
      <c r="Q5796" s="57">
        <f t="shared" si="1932"/>
        <v>0</v>
      </c>
      <c r="R5796" s="74"/>
      <c r="S5796" s="53">
        <f t="shared" si="1934"/>
        <v>0</v>
      </c>
      <c r="T5796" s="58"/>
      <c r="U5796" s="58"/>
      <c r="V5796" s="53">
        <f t="shared" si="1933"/>
        <v>0</v>
      </c>
      <c r="W5796" s="75"/>
      <c r="X5796" s="76"/>
    </row>
    <row r="5797" spans="1:24" s="35" customFormat="1" ht="31.5" x14ac:dyDescent="0.25">
      <c r="A5797" s="72" t="s">
        <v>314</v>
      </c>
      <c r="B5797" s="33" t="s">
        <v>333</v>
      </c>
      <c r="C5797" s="78" t="s">
        <v>136</v>
      </c>
      <c r="D5797" s="43" t="s">
        <v>157</v>
      </c>
      <c r="E5797" s="74"/>
      <c r="F5797" s="74"/>
      <c r="G5797" s="74"/>
      <c r="H5797" s="74"/>
      <c r="I5797" s="54"/>
      <c r="J5797" s="50"/>
      <c r="K5797" s="54"/>
      <c r="L5797" s="55"/>
      <c r="M5797" s="75"/>
      <c r="N5797" s="75"/>
      <c r="O5797" s="74"/>
      <c r="P5797" s="74"/>
      <c r="Q5797" s="57">
        <f t="shared" si="1932"/>
        <v>0</v>
      </c>
      <c r="R5797" s="74"/>
      <c r="S5797" s="53">
        <f t="shared" si="1934"/>
        <v>0</v>
      </c>
      <c r="T5797" s="58"/>
      <c r="U5797" s="58"/>
      <c r="V5797" s="53">
        <f t="shared" si="1933"/>
        <v>0</v>
      </c>
      <c r="W5797" s="75"/>
      <c r="X5797" s="76"/>
    </row>
    <row r="5798" spans="1:24" s="35" customFormat="1" ht="47.25" x14ac:dyDescent="0.25">
      <c r="A5798" s="72" t="s">
        <v>314</v>
      </c>
      <c r="B5798" s="33" t="s">
        <v>333</v>
      </c>
      <c r="C5798" s="78" t="s">
        <v>134</v>
      </c>
      <c r="D5798" s="43" t="s">
        <v>158</v>
      </c>
      <c r="E5798" s="74"/>
      <c r="F5798" s="74"/>
      <c r="G5798" s="74"/>
      <c r="H5798" s="74"/>
      <c r="I5798" s="54"/>
      <c r="J5798" s="50"/>
      <c r="K5798" s="54"/>
      <c r="L5798" s="55"/>
      <c r="M5798" s="75"/>
      <c r="N5798" s="75"/>
      <c r="O5798" s="74"/>
      <c r="P5798" s="74"/>
      <c r="Q5798" s="57">
        <f t="shared" si="1932"/>
        <v>0</v>
      </c>
      <c r="R5798" s="74"/>
      <c r="S5798" s="53">
        <f t="shared" si="1934"/>
        <v>0</v>
      </c>
      <c r="T5798" s="58"/>
      <c r="U5798" s="58"/>
      <c r="V5798" s="53">
        <f t="shared" si="1933"/>
        <v>0</v>
      </c>
      <c r="W5798" s="75"/>
      <c r="X5798" s="76"/>
    </row>
    <row r="5799" spans="1:24" s="35" customFormat="1" ht="15.75" x14ac:dyDescent="0.25">
      <c r="A5799" s="72" t="s">
        <v>314</v>
      </c>
      <c r="B5799" s="33" t="s">
        <v>333</v>
      </c>
      <c r="C5799" s="78" t="s">
        <v>138</v>
      </c>
      <c r="D5799" s="43" t="s">
        <v>159</v>
      </c>
      <c r="E5799" s="74"/>
      <c r="F5799" s="74"/>
      <c r="G5799" s="74"/>
      <c r="H5799" s="74"/>
      <c r="I5799" s="54"/>
      <c r="J5799" s="50"/>
      <c r="K5799" s="54"/>
      <c r="L5799" s="55"/>
      <c r="M5799" s="75"/>
      <c r="N5799" s="75"/>
      <c r="O5799" s="74"/>
      <c r="P5799" s="74"/>
      <c r="Q5799" s="57">
        <f t="shared" si="1932"/>
        <v>0</v>
      </c>
      <c r="R5799" s="74"/>
      <c r="S5799" s="53">
        <f t="shared" si="1934"/>
        <v>0</v>
      </c>
      <c r="T5799" s="58"/>
      <c r="U5799" s="58"/>
      <c r="V5799" s="53">
        <f t="shared" si="1933"/>
        <v>0</v>
      </c>
      <c r="W5799" s="75"/>
      <c r="X5799" s="76"/>
    </row>
    <row r="5800" spans="1:24" s="35" customFormat="1" ht="15.75" x14ac:dyDescent="0.25">
      <c r="A5800" s="72" t="s">
        <v>314</v>
      </c>
      <c r="B5800" s="33" t="s">
        <v>333</v>
      </c>
      <c r="C5800" s="78" t="s">
        <v>180</v>
      </c>
      <c r="D5800" s="43" t="s">
        <v>181</v>
      </c>
      <c r="E5800" s="74"/>
      <c r="F5800" s="74"/>
      <c r="G5800" s="74"/>
      <c r="H5800" s="74"/>
      <c r="I5800" s="54"/>
      <c r="J5800" s="50"/>
      <c r="K5800" s="54"/>
      <c r="L5800" s="55"/>
      <c r="M5800" s="75"/>
      <c r="N5800" s="75"/>
      <c r="O5800" s="74"/>
      <c r="P5800" s="74"/>
      <c r="Q5800" s="57">
        <f t="shared" si="1932"/>
        <v>0</v>
      </c>
      <c r="R5800" s="74"/>
      <c r="S5800" s="53">
        <f t="shared" si="1934"/>
        <v>0</v>
      </c>
      <c r="T5800" s="58"/>
      <c r="U5800" s="58"/>
      <c r="V5800" s="53">
        <f t="shared" si="1933"/>
        <v>0</v>
      </c>
      <c r="W5800" s="75"/>
      <c r="X5800" s="76"/>
    </row>
    <row r="5801" spans="1:24" s="35" customFormat="1" ht="31.5" x14ac:dyDescent="0.25">
      <c r="A5801" s="72" t="s">
        <v>314</v>
      </c>
      <c r="B5801" s="33" t="s">
        <v>333</v>
      </c>
      <c r="C5801" s="78" t="s">
        <v>137</v>
      </c>
      <c r="D5801" s="43" t="s">
        <v>160</v>
      </c>
      <c r="E5801" s="74"/>
      <c r="F5801" s="74"/>
      <c r="G5801" s="74"/>
      <c r="H5801" s="74"/>
      <c r="I5801" s="54"/>
      <c r="J5801" s="50"/>
      <c r="K5801" s="54"/>
      <c r="L5801" s="55"/>
      <c r="M5801" s="75"/>
      <c r="N5801" s="75"/>
      <c r="O5801" s="74"/>
      <c r="P5801" s="74"/>
      <c r="Q5801" s="57">
        <f t="shared" si="1932"/>
        <v>0</v>
      </c>
      <c r="R5801" s="74"/>
      <c r="S5801" s="53">
        <f t="shared" si="1934"/>
        <v>0</v>
      </c>
      <c r="T5801" s="58"/>
      <c r="U5801" s="58"/>
      <c r="V5801" s="53">
        <f t="shared" si="1933"/>
        <v>0</v>
      </c>
      <c r="W5801" s="75"/>
      <c r="X5801" s="76"/>
    </row>
    <row r="5802" spans="1:24" s="35" customFormat="1" ht="15.75" x14ac:dyDescent="0.25">
      <c r="A5802" s="72" t="s">
        <v>314</v>
      </c>
      <c r="B5802" s="33" t="s">
        <v>333</v>
      </c>
      <c r="C5802" s="78" t="s">
        <v>127</v>
      </c>
      <c r="D5802" s="43" t="s">
        <v>161</v>
      </c>
      <c r="E5802" s="74"/>
      <c r="F5802" s="74"/>
      <c r="G5802" s="74"/>
      <c r="H5802" s="74"/>
      <c r="I5802" s="54"/>
      <c r="J5802" s="50"/>
      <c r="K5802" s="54"/>
      <c r="L5802" s="55"/>
      <c r="M5802" s="75"/>
      <c r="N5802" s="75"/>
      <c r="O5802" s="74"/>
      <c r="P5802" s="74"/>
      <c r="Q5802" s="57">
        <f t="shared" si="1932"/>
        <v>0</v>
      </c>
      <c r="R5802" s="74"/>
      <c r="S5802" s="53">
        <f t="shared" si="1934"/>
        <v>0</v>
      </c>
      <c r="T5802" s="58"/>
      <c r="U5802" s="58"/>
      <c r="V5802" s="53">
        <f t="shared" si="1933"/>
        <v>0</v>
      </c>
      <c r="W5802" s="75"/>
      <c r="X5802" s="76"/>
    </row>
    <row r="5803" spans="1:24" s="35" customFormat="1" ht="31.5" x14ac:dyDescent="0.25">
      <c r="A5803" s="72" t="s">
        <v>314</v>
      </c>
      <c r="B5803" s="33" t="s">
        <v>333</v>
      </c>
      <c r="C5803" s="78" t="s">
        <v>126</v>
      </c>
      <c r="D5803" s="43" t="s">
        <v>162</v>
      </c>
      <c r="E5803" s="74"/>
      <c r="F5803" s="74"/>
      <c r="G5803" s="74"/>
      <c r="H5803" s="74"/>
      <c r="I5803" s="54"/>
      <c r="J5803" s="50"/>
      <c r="K5803" s="54"/>
      <c r="L5803" s="55"/>
      <c r="M5803" s="75"/>
      <c r="N5803" s="75"/>
      <c r="O5803" s="74"/>
      <c r="P5803" s="74"/>
      <c r="Q5803" s="57">
        <f t="shared" si="1932"/>
        <v>0</v>
      </c>
      <c r="R5803" s="74"/>
      <c r="S5803" s="53">
        <f t="shared" si="1934"/>
        <v>0</v>
      </c>
      <c r="T5803" s="58"/>
      <c r="U5803" s="58"/>
      <c r="V5803" s="53">
        <f t="shared" si="1933"/>
        <v>0</v>
      </c>
      <c r="W5803" s="75"/>
      <c r="X5803" s="76"/>
    </row>
    <row r="5804" spans="1:24" s="35" customFormat="1" ht="15.75" x14ac:dyDescent="0.25">
      <c r="A5804" s="72" t="s">
        <v>314</v>
      </c>
      <c r="B5804" s="33" t="s">
        <v>333</v>
      </c>
      <c r="C5804" s="78" t="s">
        <v>122</v>
      </c>
      <c r="D5804" s="43" t="s">
        <v>163</v>
      </c>
      <c r="E5804" s="74"/>
      <c r="F5804" s="74"/>
      <c r="G5804" s="74"/>
      <c r="H5804" s="74"/>
      <c r="I5804" s="54"/>
      <c r="J5804" s="50"/>
      <c r="K5804" s="54"/>
      <c r="L5804" s="55"/>
      <c r="M5804" s="75"/>
      <c r="N5804" s="75"/>
      <c r="O5804" s="74"/>
      <c r="P5804" s="74"/>
      <c r="Q5804" s="57">
        <f t="shared" si="1932"/>
        <v>0</v>
      </c>
      <c r="R5804" s="74"/>
      <c r="S5804" s="53">
        <f t="shared" si="1934"/>
        <v>0</v>
      </c>
      <c r="T5804" s="58"/>
      <c r="U5804" s="58"/>
      <c r="V5804" s="53">
        <f t="shared" si="1933"/>
        <v>0</v>
      </c>
      <c r="W5804" s="75"/>
      <c r="X5804" s="76"/>
    </row>
    <row r="5805" spans="1:24" s="35" customFormat="1" ht="15.75" x14ac:dyDescent="0.25">
      <c r="A5805" s="72" t="s">
        <v>314</v>
      </c>
      <c r="B5805" s="33" t="s">
        <v>333</v>
      </c>
      <c r="C5805" s="78" t="s">
        <v>123</v>
      </c>
      <c r="D5805" s="43" t="s">
        <v>164</v>
      </c>
      <c r="E5805" s="74"/>
      <c r="F5805" s="74"/>
      <c r="G5805" s="74"/>
      <c r="H5805" s="74"/>
      <c r="I5805" s="54"/>
      <c r="J5805" s="50"/>
      <c r="K5805" s="54"/>
      <c r="L5805" s="55"/>
      <c r="M5805" s="75"/>
      <c r="N5805" s="75"/>
      <c r="O5805" s="74"/>
      <c r="P5805" s="74"/>
      <c r="Q5805" s="57">
        <f t="shared" si="1932"/>
        <v>0</v>
      </c>
      <c r="R5805" s="74"/>
      <c r="S5805" s="53">
        <f t="shared" si="1934"/>
        <v>0</v>
      </c>
      <c r="T5805" s="58"/>
      <c r="U5805" s="58"/>
      <c r="V5805" s="53">
        <f t="shared" si="1933"/>
        <v>0</v>
      </c>
      <c r="W5805" s="75"/>
      <c r="X5805" s="76"/>
    </row>
    <row r="5806" spans="1:24" s="35" customFormat="1" ht="15.75" x14ac:dyDescent="0.25">
      <c r="A5806" s="72" t="s">
        <v>314</v>
      </c>
      <c r="B5806" s="33" t="s">
        <v>333</v>
      </c>
      <c r="C5806" s="78" t="s">
        <v>182</v>
      </c>
      <c r="D5806" s="43" t="s">
        <v>183</v>
      </c>
      <c r="E5806" s="74"/>
      <c r="F5806" s="74"/>
      <c r="G5806" s="74"/>
      <c r="H5806" s="74"/>
      <c r="I5806" s="54"/>
      <c r="J5806" s="50"/>
      <c r="K5806" s="54"/>
      <c r="L5806" s="55"/>
      <c r="M5806" s="75"/>
      <c r="N5806" s="75"/>
      <c r="O5806" s="74"/>
      <c r="P5806" s="74"/>
      <c r="Q5806" s="57">
        <f t="shared" si="1932"/>
        <v>0</v>
      </c>
      <c r="R5806" s="74"/>
      <c r="S5806" s="53">
        <f t="shared" si="1934"/>
        <v>0</v>
      </c>
      <c r="T5806" s="58"/>
      <c r="U5806" s="58"/>
      <c r="V5806" s="53">
        <f t="shared" si="1933"/>
        <v>0</v>
      </c>
      <c r="W5806" s="75"/>
      <c r="X5806" s="76"/>
    </row>
    <row r="5807" spans="1:24" s="35" customFormat="1" ht="15.75" x14ac:dyDescent="0.25">
      <c r="A5807" s="72" t="s">
        <v>314</v>
      </c>
      <c r="B5807" s="33" t="s">
        <v>333</v>
      </c>
      <c r="C5807" s="78" t="s">
        <v>184</v>
      </c>
      <c r="D5807" s="43" t="s">
        <v>185</v>
      </c>
      <c r="E5807" s="74"/>
      <c r="F5807" s="74"/>
      <c r="G5807" s="74"/>
      <c r="H5807" s="74"/>
      <c r="I5807" s="54"/>
      <c r="J5807" s="50"/>
      <c r="K5807" s="54"/>
      <c r="L5807" s="55"/>
      <c r="M5807" s="75"/>
      <c r="N5807" s="75"/>
      <c r="O5807" s="74"/>
      <c r="P5807" s="74"/>
      <c r="Q5807" s="57">
        <f t="shared" si="1932"/>
        <v>0</v>
      </c>
      <c r="R5807" s="74"/>
      <c r="S5807" s="53">
        <f t="shared" si="1934"/>
        <v>0</v>
      </c>
      <c r="T5807" s="58"/>
      <c r="U5807" s="58"/>
      <c r="V5807" s="53">
        <f t="shared" si="1933"/>
        <v>0</v>
      </c>
      <c r="W5807" s="75"/>
      <c r="X5807" s="76"/>
    </row>
    <row r="5808" spans="1:24" s="35" customFormat="1" ht="15.75" x14ac:dyDescent="0.25">
      <c r="A5808" s="72" t="s">
        <v>314</v>
      </c>
      <c r="B5808" s="33" t="s">
        <v>333</v>
      </c>
      <c r="C5808" s="78" t="s">
        <v>186</v>
      </c>
      <c r="D5808" s="43" t="s">
        <v>187</v>
      </c>
      <c r="E5808" s="74"/>
      <c r="F5808" s="74"/>
      <c r="G5808" s="74"/>
      <c r="H5808" s="74"/>
      <c r="I5808" s="54"/>
      <c r="J5808" s="50"/>
      <c r="K5808" s="54"/>
      <c r="L5808" s="55"/>
      <c r="M5808" s="75"/>
      <c r="N5808" s="75"/>
      <c r="O5808" s="74"/>
      <c r="P5808" s="74"/>
      <c r="Q5808" s="57">
        <f t="shared" si="1932"/>
        <v>0</v>
      </c>
      <c r="R5808" s="74"/>
      <c r="S5808" s="53">
        <f t="shared" si="1934"/>
        <v>0</v>
      </c>
      <c r="T5808" s="58"/>
      <c r="U5808" s="58"/>
      <c r="V5808" s="53">
        <f t="shared" si="1933"/>
        <v>0</v>
      </c>
      <c r="W5808" s="75"/>
      <c r="X5808" s="76"/>
    </row>
    <row r="5809" spans="1:24" s="35" customFormat="1" ht="31.5" x14ac:dyDescent="0.25">
      <c r="A5809" s="72" t="s">
        <v>314</v>
      </c>
      <c r="B5809" s="33" t="s">
        <v>333</v>
      </c>
      <c r="C5809" s="78" t="s">
        <v>188</v>
      </c>
      <c r="D5809" s="43" t="s">
        <v>189</v>
      </c>
      <c r="E5809" s="74"/>
      <c r="F5809" s="74"/>
      <c r="G5809" s="74"/>
      <c r="H5809" s="74"/>
      <c r="I5809" s="54"/>
      <c r="J5809" s="50"/>
      <c r="K5809" s="54"/>
      <c r="L5809" s="55"/>
      <c r="M5809" s="75"/>
      <c r="N5809" s="75"/>
      <c r="O5809" s="74"/>
      <c r="P5809" s="74"/>
      <c r="Q5809" s="57">
        <f t="shared" si="1932"/>
        <v>0</v>
      </c>
      <c r="R5809" s="74"/>
      <c r="S5809" s="53">
        <f t="shared" si="1934"/>
        <v>0</v>
      </c>
      <c r="T5809" s="58"/>
      <c r="U5809" s="58"/>
      <c r="V5809" s="53">
        <f t="shared" si="1933"/>
        <v>0</v>
      </c>
      <c r="W5809" s="75"/>
      <c r="X5809" s="76"/>
    </row>
    <row r="5810" spans="1:24" s="35" customFormat="1" ht="15.75" x14ac:dyDescent="0.25">
      <c r="A5810" s="72" t="s">
        <v>314</v>
      </c>
      <c r="B5810" s="33" t="s">
        <v>333</v>
      </c>
      <c r="C5810" s="78" t="s">
        <v>124</v>
      </c>
      <c r="D5810" s="43" t="s">
        <v>165</v>
      </c>
      <c r="E5810" s="74"/>
      <c r="F5810" s="74"/>
      <c r="G5810" s="74"/>
      <c r="H5810" s="74"/>
      <c r="I5810" s="54"/>
      <c r="J5810" s="50"/>
      <c r="K5810" s="54"/>
      <c r="L5810" s="55"/>
      <c r="M5810" s="75"/>
      <c r="N5810" s="75"/>
      <c r="O5810" s="74"/>
      <c r="P5810" s="74"/>
      <c r="Q5810" s="57">
        <f t="shared" si="1932"/>
        <v>0</v>
      </c>
      <c r="R5810" s="74"/>
      <c r="S5810" s="53">
        <f t="shared" si="1934"/>
        <v>0</v>
      </c>
      <c r="T5810" s="58"/>
      <c r="U5810" s="58"/>
      <c r="V5810" s="53">
        <f t="shared" si="1933"/>
        <v>0</v>
      </c>
      <c r="W5810" s="75"/>
      <c r="X5810" s="76"/>
    </row>
    <row r="5811" spans="1:24" s="35" customFormat="1" ht="15.75" x14ac:dyDescent="0.25">
      <c r="A5811" s="72" t="s">
        <v>314</v>
      </c>
      <c r="B5811" s="33" t="s">
        <v>333</v>
      </c>
      <c r="C5811" s="78" t="s">
        <v>125</v>
      </c>
      <c r="D5811" s="43" t="s">
        <v>166</v>
      </c>
      <c r="E5811" s="74"/>
      <c r="F5811" s="74"/>
      <c r="G5811" s="74"/>
      <c r="H5811" s="74"/>
      <c r="I5811" s="54"/>
      <c r="J5811" s="50"/>
      <c r="K5811" s="54"/>
      <c r="L5811" s="55"/>
      <c r="M5811" s="75"/>
      <c r="N5811" s="75"/>
      <c r="O5811" s="74"/>
      <c r="P5811" s="74"/>
      <c r="Q5811" s="57">
        <f t="shared" si="1932"/>
        <v>0</v>
      </c>
      <c r="R5811" s="74"/>
      <c r="S5811" s="53">
        <f t="shared" si="1934"/>
        <v>0</v>
      </c>
      <c r="T5811" s="58"/>
      <c r="U5811" s="58"/>
      <c r="V5811" s="53">
        <f t="shared" si="1933"/>
        <v>0</v>
      </c>
      <c r="W5811" s="75"/>
      <c r="X5811" s="76"/>
    </row>
    <row r="5812" spans="1:24" s="35" customFormat="1" ht="47.25" x14ac:dyDescent="0.25">
      <c r="A5812" s="72" t="s">
        <v>314</v>
      </c>
      <c r="B5812" s="33" t="s">
        <v>333</v>
      </c>
      <c r="C5812" s="78" t="s">
        <v>34</v>
      </c>
      <c r="D5812" s="43" t="s">
        <v>167</v>
      </c>
      <c r="E5812" s="74"/>
      <c r="F5812" s="74"/>
      <c r="G5812" s="74"/>
      <c r="H5812" s="74"/>
      <c r="I5812" s="54"/>
      <c r="J5812" s="50"/>
      <c r="K5812" s="54"/>
      <c r="L5812" s="55"/>
      <c r="M5812" s="75"/>
      <c r="N5812" s="75"/>
      <c r="O5812" s="74"/>
      <c r="P5812" s="74"/>
      <c r="Q5812" s="57">
        <f t="shared" si="1932"/>
        <v>0</v>
      </c>
      <c r="R5812" s="74"/>
      <c r="S5812" s="53">
        <f t="shared" si="1934"/>
        <v>0</v>
      </c>
      <c r="T5812" s="58"/>
      <c r="U5812" s="58"/>
      <c r="V5812" s="53">
        <f t="shared" si="1933"/>
        <v>0</v>
      </c>
      <c r="W5812" s="75"/>
      <c r="X5812" s="76"/>
    </row>
    <row r="5813" spans="1:24" s="35" customFormat="1" ht="15.75" x14ac:dyDescent="0.25">
      <c r="A5813" s="72" t="s">
        <v>314</v>
      </c>
      <c r="B5813" s="33" t="s">
        <v>333</v>
      </c>
      <c r="C5813" s="78" t="s">
        <v>35</v>
      </c>
      <c r="D5813" s="43" t="s">
        <v>168</v>
      </c>
      <c r="E5813" s="74"/>
      <c r="F5813" s="74"/>
      <c r="G5813" s="74"/>
      <c r="H5813" s="74"/>
      <c r="I5813" s="54"/>
      <c r="J5813" s="50"/>
      <c r="K5813" s="54"/>
      <c r="L5813" s="55"/>
      <c r="M5813" s="75"/>
      <c r="N5813" s="75"/>
      <c r="O5813" s="74"/>
      <c r="P5813" s="74"/>
      <c r="Q5813" s="57">
        <f t="shared" ref="Q5813:Q5833" si="1935">O5813-P5813</f>
        <v>0</v>
      </c>
      <c r="R5813" s="74"/>
      <c r="S5813" s="53">
        <f t="shared" si="1934"/>
        <v>0</v>
      </c>
      <c r="T5813" s="58"/>
      <c r="U5813" s="58"/>
      <c r="V5813" s="53">
        <f t="shared" ref="V5813:V5833" si="1936">T5813-U5813</f>
        <v>0</v>
      </c>
      <c r="W5813" s="75"/>
      <c r="X5813" s="76"/>
    </row>
    <row r="5814" spans="1:24" s="35" customFormat="1" ht="31.5" x14ac:dyDescent="0.25">
      <c r="A5814" s="72" t="s">
        <v>314</v>
      </c>
      <c r="B5814" s="33" t="s">
        <v>333</v>
      </c>
      <c r="C5814" s="78" t="s">
        <v>36</v>
      </c>
      <c r="D5814" s="43" t="s">
        <v>190</v>
      </c>
      <c r="E5814" s="74"/>
      <c r="F5814" s="74"/>
      <c r="G5814" s="74"/>
      <c r="H5814" s="74"/>
      <c r="I5814" s="54"/>
      <c r="J5814" s="50"/>
      <c r="K5814" s="54"/>
      <c r="L5814" s="55"/>
      <c r="M5814" s="75"/>
      <c r="N5814" s="75"/>
      <c r="O5814" s="74"/>
      <c r="P5814" s="74"/>
      <c r="Q5814" s="57">
        <f t="shared" si="1935"/>
        <v>0</v>
      </c>
      <c r="R5814" s="74"/>
      <c r="S5814" s="53">
        <f t="shared" si="1934"/>
        <v>0</v>
      </c>
      <c r="T5814" s="58"/>
      <c r="U5814" s="58"/>
      <c r="V5814" s="53">
        <f t="shared" si="1936"/>
        <v>0</v>
      </c>
      <c r="W5814" s="75"/>
      <c r="X5814" s="76"/>
    </row>
    <row r="5815" spans="1:24" s="35" customFormat="1" ht="31.5" x14ac:dyDescent="0.25">
      <c r="A5815" s="72" t="s">
        <v>314</v>
      </c>
      <c r="B5815" s="33" t="s">
        <v>333</v>
      </c>
      <c r="C5815" s="78" t="s">
        <v>37</v>
      </c>
      <c r="D5815" s="43" t="s">
        <v>191</v>
      </c>
      <c r="E5815" s="74"/>
      <c r="F5815" s="74"/>
      <c r="G5815" s="74"/>
      <c r="H5815" s="74"/>
      <c r="I5815" s="54"/>
      <c r="J5815" s="50"/>
      <c r="K5815" s="54"/>
      <c r="L5815" s="55"/>
      <c r="M5815" s="75"/>
      <c r="N5815" s="75"/>
      <c r="O5815" s="74"/>
      <c r="P5815" s="74"/>
      <c r="Q5815" s="57">
        <f t="shared" si="1935"/>
        <v>0</v>
      </c>
      <c r="R5815" s="74"/>
      <c r="S5815" s="53">
        <f t="shared" ref="S5815:S5833" si="1937">ROUND(R5815/12*3,0)</f>
        <v>0</v>
      </c>
      <c r="T5815" s="58"/>
      <c r="U5815" s="58"/>
      <c r="V5815" s="53">
        <f t="shared" si="1936"/>
        <v>0</v>
      </c>
      <c r="W5815" s="75"/>
      <c r="X5815" s="76"/>
    </row>
    <row r="5816" spans="1:24" s="35" customFormat="1" ht="31.5" x14ac:dyDescent="0.25">
      <c r="A5816" s="72" t="s">
        <v>314</v>
      </c>
      <c r="B5816" s="33" t="s">
        <v>333</v>
      </c>
      <c r="C5816" s="78" t="s">
        <v>38</v>
      </c>
      <c r="D5816" s="43" t="s">
        <v>169</v>
      </c>
      <c r="E5816" s="74"/>
      <c r="F5816" s="74"/>
      <c r="G5816" s="74"/>
      <c r="H5816" s="74"/>
      <c r="I5816" s="54"/>
      <c r="J5816" s="50"/>
      <c r="K5816" s="54"/>
      <c r="L5816" s="55"/>
      <c r="M5816" s="75"/>
      <c r="N5816" s="75"/>
      <c r="O5816" s="74"/>
      <c r="P5816" s="74"/>
      <c r="Q5816" s="57">
        <f t="shared" si="1935"/>
        <v>0</v>
      </c>
      <c r="R5816" s="74"/>
      <c r="S5816" s="53">
        <f t="shared" si="1937"/>
        <v>0</v>
      </c>
      <c r="T5816" s="58"/>
      <c r="U5816" s="58"/>
      <c r="V5816" s="53">
        <f t="shared" si="1936"/>
        <v>0</v>
      </c>
      <c r="W5816" s="75"/>
      <c r="X5816" s="76"/>
    </row>
    <row r="5817" spans="1:24" s="35" customFormat="1" ht="15.75" x14ac:dyDescent="0.25">
      <c r="A5817" s="72" t="s">
        <v>314</v>
      </c>
      <c r="B5817" s="33" t="s">
        <v>333</v>
      </c>
      <c r="C5817" s="78" t="s">
        <v>39</v>
      </c>
      <c r="D5817" s="43" t="s">
        <v>170</v>
      </c>
      <c r="E5817" s="74"/>
      <c r="F5817" s="74"/>
      <c r="G5817" s="74"/>
      <c r="H5817" s="74"/>
      <c r="I5817" s="54"/>
      <c r="J5817" s="50"/>
      <c r="K5817" s="54"/>
      <c r="L5817" s="55"/>
      <c r="M5817" s="75"/>
      <c r="N5817" s="75"/>
      <c r="O5817" s="74"/>
      <c r="P5817" s="74"/>
      <c r="Q5817" s="57">
        <f t="shared" si="1935"/>
        <v>0</v>
      </c>
      <c r="R5817" s="74"/>
      <c r="S5817" s="53">
        <f t="shared" si="1937"/>
        <v>0</v>
      </c>
      <c r="T5817" s="58"/>
      <c r="U5817" s="58"/>
      <c r="V5817" s="53">
        <f t="shared" si="1936"/>
        <v>0</v>
      </c>
      <c r="W5817" s="75"/>
      <c r="X5817" s="76"/>
    </row>
    <row r="5818" spans="1:24" s="35" customFormat="1" ht="47.25" x14ac:dyDescent="0.25">
      <c r="A5818" s="72" t="s">
        <v>314</v>
      </c>
      <c r="B5818" s="33" t="s">
        <v>333</v>
      </c>
      <c r="C5818" s="78" t="s">
        <v>40</v>
      </c>
      <c r="D5818" s="43" t="s">
        <v>172</v>
      </c>
      <c r="E5818" s="74"/>
      <c r="F5818" s="74"/>
      <c r="G5818" s="74"/>
      <c r="H5818" s="74"/>
      <c r="I5818" s="54"/>
      <c r="J5818" s="50"/>
      <c r="K5818" s="54"/>
      <c r="L5818" s="55"/>
      <c r="M5818" s="75"/>
      <c r="N5818" s="75"/>
      <c r="O5818" s="74"/>
      <c r="P5818" s="74"/>
      <c r="Q5818" s="57">
        <f t="shared" si="1935"/>
        <v>0</v>
      </c>
      <c r="R5818" s="74"/>
      <c r="S5818" s="53">
        <f t="shared" si="1937"/>
        <v>0</v>
      </c>
      <c r="T5818" s="58"/>
      <c r="U5818" s="58"/>
      <c r="V5818" s="53">
        <f t="shared" si="1936"/>
        <v>0</v>
      </c>
      <c r="W5818" s="75"/>
      <c r="X5818" s="76"/>
    </row>
    <row r="5819" spans="1:24" s="35" customFormat="1" ht="15.75" x14ac:dyDescent="0.25">
      <c r="A5819" s="72" t="s">
        <v>314</v>
      </c>
      <c r="B5819" s="33" t="s">
        <v>333</v>
      </c>
      <c r="C5819" s="78" t="s">
        <v>41</v>
      </c>
      <c r="D5819" s="43" t="s">
        <v>171</v>
      </c>
      <c r="E5819" s="74"/>
      <c r="F5819" s="74"/>
      <c r="G5819" s="74"/>
      <c r="H5819" s="74"/>
      <c r="I5819" s="54"/>
      <c r="J5819" s="50"/>
      <c r="K5819" s="54"/>
      <c r="L5819" s="55"/>
      <c r="M5819" s="75"/>
      <c r="N5819" s="75"/>
      <c r="O5819" s="74"/>
      <c r="P5819" s="74"/>
      <c r="Q5819" s="57">
        <f t="shared" si="1935"/>
        <v>0</v>
      </c>
      <c r="R5819" s="74"/>
      <c r="S5819" s="53">
        <f t="shared" si="1937"/>
        <v>0</v>
      </c>
      <c r="T5819" s="58"/>
      <c r="U5819" s="58"/>
      <c r="V5819" s="53">
        <f t="shared" si="1936"/>
        <v>0</v>
      </c>
      <c r="W5819" s="75"/>
      <c r="X5819" s="76"/>
    </row>
    <row r="5820" spans="1:24" s="35" customFormat="1" ht="15.75" x14ac:dyDescent="0.25">
      <c r="A5820" s="72" t="s">
        <v>314</v>
      </c>
      <c r="B5820" s="33" t="s">
        <v>333</v>
      </c>
      <c r="C5820" s="78" t="s">
        <v>42</v>
      </c>
      <c r="D5820" s="43" t="s">
        <v>192</v>
      </c>
      <c r="E5820" s="74"/>
      <c r="F5820" s="74"/>
      <c r="G5820" s="74"/>
      <c r="H5820" s="74"/>
      <c r="I5820" s="54"/>
      <c r="J5820" s="50"/>
      <c r="K5820" s="54"/>
      <c r="L5820" s="55"/>
      <c r="M5820" s="75"/>
      <c r="N5820" s="75"/>
      <c r="O5820" s="74"/>
      <c r="P5820" s="74"/>
      <c r="Q5820" s="57">
        <f t="shared" si="1935"/>
        <v>0</v>
      </c>
      <c r="R5820" s="74"/>
      <c r="S5820" s="53">
        <f t="shared" si="1937"/>
        <v>0</v>
      </c>
      <c r="T5820" s="58"/>
      <c r="U5820" s="58"/>
      <c r="V5820" s="53">
        <f t="shared" si="1936"/>
        <v>0</v>
      </c>
      <c r="W5820" s="75"/>
      <c r="X5820" s="76"/>
    </row>
    <row r="5821" spans="1:24" s="35" customFormat="1" ht="15.75" x14ac:dyDescent="0.25">
      <c r="A5821" s="72" t="s">
        <v>314</v>
      </c>
      <c r="B5821" s="33" t="s">
        <v>333</v>
      </c>
      <c r="C5821" s="78" t="s">
        <v>43</v>
      </c>
      <c r="D5821" s="43" t="s">
        <v>193</v>
      </c>
      <c r="E5821" s="74"/>
      <c r="F5821" s="74"/>
      <c r="G5821" s="74"/>
      <c r="H5821" s="74"/>
      <c r="I5821" s="54"/>
      <c r="J5821" s="50"/>
      <c r="K5821" s="54"/>
      <c r="L5821" s="55"/>
      <c r="M5821" s="75"/>
      <c r="N5821" s="75"/>
      <c r="O5821" s="74"/>
      <c r="P5821" s="74"/>
      <c r="Q5821" s="57">
        <f t="shared" si="1935"/>
        <v>0</v>
      </c>
      <c r="R5821" s="74"/>
      <c r="S5821" s="53">
        <f t="shared" si="1937"/>
        <v>0</v>
      </c>
      <c r="T5821" s="58"/>
      <c r="U5821" s="58"/>
      <c r="V5821" s="53">
        <f t="shared" si="1936"/>
        <v>0</v>
      </c>
      <c r="W5821" s="75"/>
      <c r="X5821" s="76"/>
    </row>
    <row r="5822" spans="1:24" s="35" customFormat="1" ht="15.75" x14ac:dyDescent="0.25">
      <c r="A5822" s="72" t="s">
        <v>314</v>
      </c>
      <c r="B5822" s="33" t="s">
        <v>333</v>
      </c>
      <c r="C5822" s="78" t="s">
        <v>44</v>
      </c>
      <c r="D5822" s="43" t="s">
        <v>173</v>
      </c>
      <c r="E5822" s="74"/>
      <c r="F5822" s="74"/>
      <c r="G5822" s="74"/>
      <c r="H5822" s="74"/>
      <c r="I5822" s="54"/>
      <c r="J5822" s="50"/>
      <c r="K5822" s="54"/>
      <c r="L5822" s="55"/>
      <c r="M5822" s="75"/>
      <c r="N5822" s="75"/>
      <c r="O5822" s="74"/>
      <c r="P5822" s="74"/>
      <c r="Q5822" s="57">
        <f t="shared" si="1935"/>
        <v>0</v>
      </c>
      <c r="R5822" s="74"/>
      <c r="S5822" s="53">
        <f t="shared" si="1937"/>
        <v>0</v>
      </c>
      <c r="T5822" s="58"/>
      <c r="U5822" s="58"/>
      <c r="V5822" s="53">
        <f t="shared" si="1936"/>
        <v>0</v>
      </c>
      <c r="W5822" s="75"/>
      <c r="X5822" s="76"/>
    </row>
    <row r="5823" spans="1:24" s="35" customFormat="1" ht="15.75" x14ac:dyDescent="0.25">
      <c r="A5823" s="72" t="s">
        <v>314</v>
      </c>
      <c r="B5823" s="33" t="s">
        <v>333</v>
      </c>
      <c r="C5823" s="78" t="s">
        <v>45</v>
      </c>
      <c r="D5823" s="43" t="s">
        <v>187</v>
      </c>
      <c r="E5823" s="74"/>
      <c r="F5823" s="74"/>
      <c r="G5823" s="74"/>
      <c r="H5823" s="74"/>
      <c r="I5823" s="54"/>
      <c r="J5823" s="50"/>
      <c r="K5823" s="54"/>
      <c r="L5823" s="55"/>
      <c r="M5823" s="75"/>
      <c r="N5823" s="75"/>
      <c r="O5823" s="74"/>
      <c r="P5823" s="74"/>
      <c r="Q5823" s="57">
        <f t="shared" si="1935"/>
        <v>0</v>
      </c>
      <c r="R5823" s="74"/>
      <c r="S5823" s="53">
        <f t="shared" si="1937"/>
        <v>0</v>
      </c>
      <c r="T5823" s="58"/>
      <c r="U5823" s="58"/>
      <c r="V5823" s="53">
        <f t="shared" si="1936"/>
        <v>0</v>
      </c>
      <c r="W5823" s="75"/>
      <c r="X5823" s="76"/>
    </row>
    <row r="5824" spans="1:24" s="35" customFormat="1" ht="15.75" x14ac:dyDescent="0.25">
      <c r="A5824" s="72" t="s">
        <v>314</v>
      </c>
      <c r="B5824" s="33" t="s">
        <v>333</v>
      </c>
      <c r="C5824" s="78" t="s">
        <v>46</v>
      </c>
      <c r="D5824" s="43" t="s">
        <v>194</v>
      </c>
      <c r="E5824" s="74"/>
      <c r="F5824" s="74"/>
      <c r="G5824" s="74"/>
      <c r="H5824" s="74"/>
      <c r="I5824" s="54"/>
      <c r="J5824" s="50"/>
      <c r="K5824" s="54"/>
      <c r="L5824" s="55"/>
      <c r="M5824" s="75"/>
      <c r="N5824" s="75"/>
      <c r="O5824" s="74"/>
      <c r="P5824" s="74"/>
      <c r="Q5824" s="57">
        <f t="shared" si="1935"/>
        <v>0</v>
      </c>
      <c r="R5824" s="74"/>
      <c r="S5824" s="53">
        <f t="shared" si="1937"/>
        <v>0</v>
      </c>
      <c r="T5824" s="58"/>
      <c r="U5824" s="58"/>
      <c r="V5824" s="53">
        <f t="shared" si="1936"/>
        <v>0</v>
      </c>
      <c r="W5824" s="75"/>
      <c r="X5824" s="76"/>
    </row>
    <row r="5825" spans="1:26" s="35" customFormat="1" ht="15.75" x14ac:dyDescent="0.25">
      <c r="A5825" s="72" t="s">
        <v>314</v>
      </c>
      <c r="B5825" s="33" t="s">
        <v>333</v>
      </c>
      <c r="C5825" s="78" t="s">
        <v>47</v>
      </c>
      <c r="D5825" s="43" t="s">
        <v>121</v>
      </c>
      <c r="E5825" s="74"/>
      <c r="F5825" s="74"/>
      <c r="G5825" s="74"/>
      <c r="H5825" s="74"/>
      <c r="I5825" s="54"/>
      <c r="J5825" s="50"/>
      <c r="K5825" s="54"/>
      <c r="L5825" s="55"/>
      <c r="M5825" s="75"/>
      <c r="N5825" s="75"/>
      <c r="O5825" s="74"/>
      <c r="P5825" s="74"/>
      <c r="Q5825" s="57">
        <f t="shared" si="1935"/>
        <v>0</v>
      </c>
      <c r="R5825" s="74"/>
      <c r="S5825" s="53">
        <f t="shared" si="1937"/>
        <v>0</v>
      </c>
      <c r="T5825" s="58"/>
      <c r="U5825" s="58"/>
      <c r="V5825" s="53">
        <f t="shared" si="1936"/>
        <v>0</v>
      </c>
      <c r="W5825" s="75"/>
      <c r="X5825" s="76"/>
    </row>
    <row r="5826" spans="1:26" s="35" customFormat="1" ht="15.75" x14ac:dyDescent="0.25">
      <c r="A5826" s="72" t="s">
        <v>314</v>
      </c>
      <c r="B5826" s="33" t="s">
        <v>333</v>
      </c>
      <c r="C5826" s="78" t="s">
        <v>48</v>
      </c>
      <c r="D5826" s="43" t="s">
        <v>195</v>
      </c>
      <c r="E5826" s="74"/>
      <c r="F5826" s="74"/>
      <c r="G5826" s="74"/>
      <c r="H5826" s="74"/>
      <c r="I5826" s="54"/>
      <c r="J5826" s="50"/>
      <c r="K5826" s="54"/>
      <c r="L5826" s="55"/>
      <c r="M5826" s="75"/>
      <c r="N5826" s="75"/>
      <c r="O5826" s="74"/>
      <c r="P5826" s="74"/>
      <c r="Q5826" s="57">
        <f t="shared" si="1935"/>
        <v>0</v>
      </c>
      <c r="R5826" s="74"/>
      <c r="S5826" s="53">
        <f t="shared" si="1937"/>
        <v>0</v>
      </c>
      <c r="T5826" s="58"/>
      <c r="U5826" s="58"/>
      <c r="V5826" s="53">
        <f t="shared" si="1936"/>
        <v>0</v>
      </c>
      <c r="W5826" s="75"/>
      <c r="X5826" s="76"/>
    </row>
    <row r="5827" spans="1:26" s="35" customFormat="1" ht="31.5" x14ac:dyDescent="0.25">
      <c r="A5827" s="72" t="s">
        <v>314</v>
      </c>
      <c r="B5827" s="33" t="s">
        <v>333</v>
      </c>
      <c r="C5827" s="78" t="s">
        <v>128</v>
      </c>
      <c r="D5827" s="43" t="s">
        <v>118</v>
      </c>
      <c r="E5827" s="74"/>
      <c r="F5827" s="74"/>
      <c r="G5827" s="74"/>
      <c r="H5827" s="74"/>
      <c r="I5827" s="54"/>
      <c r="J5827" s="50"/>
      <c r="K5827" s="54"/>
      <c r="L5827" s="55"/>
      <c r="M5827" s="75"/>
      <c r="N5827" s="75"/>
      <c r="O5827" s="74"/>
      <c r="P5827" s="74"/>
      <c r="Q5827" s="57">
        <f t="shared" si="1935"/>
        <v>0</v>
      </c>
      <c r="R5827" s="74"/>
      <c r="S5827" s="53">
        <f t="shared" si="1937"/>
        <v>0</v>
      </c>
      <c r="T5827" s="58"/>
      <c r="U5827" s="58"/>
      <c r="V5827" s="53">
        <f t="shared" si="1936"/>
        <v>0</v>
      </c>
      <c r="W5827" s="75"/>
      <c r="X5827" s="76"/>
    </row>
    <row r="5828" spans="1:26" s="35" customFormat="1" ht="15.75" x14ac:dyDescent="0.25">
      <c r="A5828" s="72" t="s">
        <v>314</v>
      </c>
      <c r="B5828" s="33" t="s">
        <v>333</v>
      </c>
      <c r="C5828" s="78" t="s">
        <v>47</v>
      </c>
      <c r="D5828" s="43" t="s">
        <v>121</v>
      </c>
      <c r="E5828" s="74"/>
      <c r="F5828" s="74"/>
      <c r="G5828" s="74"/>
      <c r="H5828" s="74"/>
      <c r="I5828" s="54"/>
      <c r="J5828" s="50"/>
      <c r="K5828" s="54"/>
      <c r="L5828" s="55"/>
      <c r="M5828" s="75"/>
      <c r="N5828" s="75"/>
      <c r="O5828" s="74"/>
      <c r="P5828" s="74"/>
      <c r="Q5828" s="57">
        <f t="shared" si="1935"/>
        <v>0</v>
      </c>
      <c r="R5828" s="74"/>
      <c r="S5828" s="53">
        <f t="shared" si="1937"/>
        <v>0</v>
      </c>
      <c r="T5828" s="58"/>
      <c r="U5828" s="58"/>
      <c r="V5828" s="53">
        <f t="shared" si="1936"/>
        <v>0</v>
      </c>
      <c r="W5828" s="75"/>
      <c r="X5828" s="76"/>
    </row>
    <row r="5829" spans="1:26" s="35" customFormat="1" ht="31.5" x14ac:dyDescent="0.25">
      <c r="A5829" s="72" t="s">
        <v>314</v>
      </c>
      <c r="B5829" s="33" t="s">
        <v>333</v>
      </c>
      <c r="C5829" s="78" t="s">
        <v>49</v>
      </c>
      <c r="D5829" s="43" t="s">
        <v>196</v>
      </c>
      <c r="E5829" s="74"/>
      <c r="F5829" s="74"/>
      <c r="G5829" s="74"/>
      <c r="H5829" s="74"/>
      <c r="I5829" s="54"/>
      <c r="J5829" s="50"/>
      <c r="K5829" s="54"/>
      <c r="L5829" s="55"/>
      <c r="M5829" s="75"/>
      <c r="N5829" s="75"/>
      <c r="O5829" s="74"/>
      <c r="P5829" s="74"/>
      <c r="Q5829" s="57">
        <f t="shared" si="1935"/>
        <v>0</v>
      </c>
      <c r="R5829" s="74"/>
      <c r="S5829" s="53">
        <f t="shared" si="1937"/>
        <v>0</v>
      </c>
      <c r="T5829" s="58"/>
      <c r="U5829" s="58"/>
      <c r="V5829" s="53">
        <f t="shared" si="1936"/>
        <v>0</v>
      </c>
      <c r="W5829" s="75"/>
      <c r="X5829" s="76"/>
    </row>
    <row r="5830" spans="1:26" s="35" customFormat="1" ht="31.5" x14ac:dyDescent="0.25">
      <c r="A5830" s="72" t="s">
        <v>314</v>
      </c>
      <c r="B5830" s="33" t="s">
        <v>333</v>
      </c>
      <c r="C5830" s="78" t="s">
        <v>197</v>
      </c>
      <c r="D5830" s="43" t="s">
        <v>198</v>
      </c>
      <c r="E5830" s="74"/>
      <c r="F5830" s="74"/>
      <c r="G5830" s="74"/>
      <c r="H5830" s="74"/>
      <c r="I5830" s="54"/>
      <c r="J5830" s="50"/>
      <c r="K5830" s="54"/>
      <c r="L5830" s="55"/>
      <c r="M5830" s="75"/>
      <c r="N5830" s="75"/>
      <c r="O5830" s="74"/>
      <c r="P5830" s="74"/>
      <c r="Q5830" s="57">
        <f t="shared" si="1935"/>
        <v>0</v>
      </c>
      <c r="R5830" s="74"/>
      <c r="S5830" s="53">
        <f t="shared" si="1937"/>
        <v>0</v>
      </c>
      <c r="T5830" s="58"/>
      <c r="U5830" s="58"/>
      <c r="V5830" s="53">
        <f t="shared" si="1936"/>
        <v>0</v>
      </c>
      <c r="W5830" s="75"/>
      <c r="X5830" s="76"/>
    </row>
    <row r="5831" spans="1:26" s="35" customFormat="1" ht="47.25" x14ac:dyDescent="0.25">
      <c r="A5831" s="72" t="s">
        <v>314</v>
      </c>
      <c r="B5831" s="33" t="s">
        <v>333</v>
      </c>
      <c r="C5831" s="78" t="s">
        <v>199</v>
      </c>
      <c r="D5831" s="43" t="s">
        <v>200</v>
      </c>
      <c r="E5831" s="74"/>
      <c r="F5831" s="74"/>
      <c r="G5831" s="74"/>
      <c r="H5831" s="74"/>
      <c r="I5831" s="54"/>
      <c r="J5831" s="50"/>
      <c r="K5831" s="54"/>
      <c r="L5831" s="55"/>
      <c r="M5831" s="75"/>
      <c r="N5831" s="75"/>
      <c r="O5831" s="74"/>
      <c r="P5831" s="74"/>
      <c r="Q5831" s="57">
        <f t="shared" si="1935"/>
        <v>0</v>
      </c>
      <c r="R5831" s="74"/>
      <c r="S5831" s="53">
        <f t="shared" si="1937"/>
        <v>0</v>
      </c>
      <c r="T5831" s="58"/>
      <c r="U5831" s="58"/>
      <c r="V5831" s="53">
        <f t="shared" si="1936"/>
        <v>0</v>
      </c>
      <c r="W5831" s="75"/>
      <c r="X5831" s="76"/>
      <c r="Y5831" s="177"/>
      <c r="Z5831" s="177"/>
    </row>
    <row r="5832" spans="1:26" s="35" customFormat="1" ht="31.5" x14ac:dyDescent="0.25">
      <c r="A5832" s="72" t="s">
        <v>314</v>
      </c>
      <c r="B5832" s="33" t="s">
        <v>333</v>
      </c>
      <c r="C5832" s="78" t="s">
        <v>201</v>
      </c>
      <c r="D5832" s="43" t="s">
        <v>202</v>
      </c>
      <c r="E5832" s="74"/>
      <c r="F5832" s="74"/>
      <c r="G5832" s="74"/>
      <c r="H5832" s="74"/>
      <c r="I5832" s="54"/>
      <c r="J5832" s="50"/>
      <c r="K5832" s="54"/>
      <c r="L5832" s="55"/>
      <c r="M5832" s="75"/>
      <c r="N5832" s="75"/>
      <c r="O5832" s="74"/>
      <c r="P5832" s="74"/>
      <c r="Q5832" s="57">
        <f t="shared" si="1935"/>
        <v>0</v>
      </c>
      <c r="R5832" s="74"/>
      <c r="S5832" s="53">
        <f t="shared" si="1937"/>
        <v>0</v>
      </c>
      <c r="T5832" s="58"/>
      <c r="U5832" s="58"/>
      <c r="V5832" s="53">
        <f t="shared" si="1936"/>
        <v>0</v>
      </c>
      <c r="W5832" s="75"/>
      <c r="X5832" s="76"/>
    </row>
    <row r="5833" spans="1:26" s="35" customFormat="1" ht="47.25" x14ac:dyDescent="0.25">
      <c r="A5833" s="72" t="s">
        <v>314</v>
      </c>
      <c r="B5833" s="33" t="s">
        <v>333</v>
      </c>
      <c r="C5833" s="78" t="s">
        <v>203</v>
      </c>
      <c r="D5833" s="43" t="s">
        <v>204</v>
      </c>
      <c r="E5833" s="74"/>
      <c r="F5833" s="74"/>
      <c r="G5833" s="74"/>
      <c r="H5833" s="74"/>
      <c r="I5833" s="54"/>
      <c r="J5833" s="50"/>
      <c r="K5833" s="54"/>
      <c r="L5833" s="55"/>
      <c r="M5833" s="75"/>
      <c r="N5833" s="75"/>
      <c r="O5833" s="74"/>
      <c r="P5833" s="74"/>
      <c r="Q5833" s="57">
        <f t="shared" si="1935"/>
        <v>0</v>
      </c>
      <c r="R5833" s="74"/>
      <c r="S5833" s="53">
        <f t="shared" si="1937"/>
        <v>0</v>
      </c>
      <c r="T5833" s="58"/>
      <c r="U5833" s="58"/>
      <c r="V5833" s="53">
        <f t="shared" si="1936"/>
        <v>0</v>
      </c>
      <c r="W5833" s="75"/>
      <c r="X5833" s="76"/>
    </row>
    <row r="5834" spans="1:26" s="35" customFormat="1" ht="31.5" x14ac:dyDescent="0.25">
      <c r="A5834" s="72" t="s">
        <v>314</v>
      </c>
      <c r="B5834" s="22" t="s">
        <v>334</v>
      </c>
      <c r="C5834" s="73" t="s">
        <v>102</v>
      </c>
      <c r="D5834" s="32" t="s">
        <v>50</v>
      </c>
      <c r="E5834" s="64">
        <f>SUM(E5835:E5881)</f>
        <v>10000</v>
      </c>
      <c r="F5834" s="64">
        <f>SUM(F5835:F5881)</f>
        <v>10000</v>
      </c>
      <c r="G5834" s="64">
        <f>SUM(G5835:G5881)</f>
        <v>10000</v>
      </c>
      <c r="H5834" s="64">
        <f>SUM(H5835:H5881)</f>
        <v>10000</v>
      </c>
      <c r="I5834" s="64">
        <f>SUM(I5835:I5881)</f>
        <v>0</v>
      </c>
      <c r="J5834" s="50">
        <f>ROUND(I5834/F5834*100,2)</f>
        <v>0</v>
      </c>
      <c r="K5834" s="64">
        <f>SUM(K5835:K5881)</f>
        <v>0</v>
      </c>
      <c r="L5834" s="64">
        <f>SUM(L5835:L5880)</f>
        <v>0</v>
      </c>
      <c r="M5834" s="64"/>
      <c r="N5834" s="64"/>
      <c r="O5834" s="64">
        <f t="shared" ref="O5834:V5834" si="1938">SUM(O5835:O5878)</f>
        <v>0</v>
      </c>
      <c r="P5834" s="64">
        <f t="shared" si="1938"/>
        <v>0</v>
      </c>
      <c r="Q5834" s="126">
        <f t="shared" si="1938"/>
        <v>0</v>
      </c>
      <c r="R5834" s="64">
        <f t="shared" si="1938"/>
        <v>0</v>
      </c>
      <c r="S5834" s="64">
        <f t="shared" si="1938"/>
        <v>0</v>
      </c>
      <c r="T5834" s="136">
        <f t="shared" si="1938"/>
        <v>0</v>
      </c>
      <c r="U5834" s="136">
        <f t="shared" si="1938"/>
        <v>0</v>
      </c>
      <c r="V5834" s="64">
        <f t="shared" si="1938"/>
        <v>0</v>
      </c>
      <c r="W5834" s="64"/>
      <c r="X5834" s="76"/>
    </row>
    <row r="5835" spans="1:26" s="35" customFormat="1" ht="63" x14ac:dyDescent="0.25">
      <c r="A5835" s="72" t="s">
        <v>314</v>
      </c>
      <c r="B5835" s="44" t="s">
        <v>334</v>
      </c>
      <c r="C5835" s="73" t="s">
        <v>102</v>
      </c>
      <c r="D5835" s="43" t="s">
        <v>205</v>
      </c>
      <c r="E5835" s="74"/>
      <c r="F5835" s="74"/>
      <c r="G5835" s="74"/>
      <c r="H5835" s="74"/>
      <c r="I5835" s="119"/>
      <c r="J5835" s="55"/>
      <c r="K5835" s="119"/>
      <c r="L5835" s="55"/>
      <c r="M5835" s="75"/>
      <c r="N5835" s="75"/>
      <c r="O5835" s="74"/>
      <c r="P5835" s="74"/>
      <c r="Q5835" s="59">
        <f>O5835-P5835</f>
        <v>0</v>
      </c>
      <c r="R5835" s="74"/>
      <c r="S5835" s="53">
        <f>ROUND(R5835/12*3,0)</f>
        <v>0</v>
      </c>
      <c r="T5835" s="53"/>
      <c r="U5835" s="53"/>
      <c r="V5835" s="53">
        <f>T5835-U5835</f>
        <v>0</v>
      </c>
      <c r="W5835" s="75"/>
      <c r="X5835" s="76"/>
    </row>
    <row r="5836" spans="1:26" s="35" customFormat="1" ht="15.75" x14ac:dyDescent="0.25">
      <c r="A5836" s="72" t="s">
        <v>314</v>
      </c>
      <c r="B5836" s="44" t="s">
        <v>334</v>
      </c>
      <c r="C5836" s="23" t="s">
        <v>366</v>
      </c>
      <c r="D5836" s="43" t="s">
        <v>369</v>
      </c>
      <c r="E5836" s="74"/>
      <c r="F5836" s="74"/>
      <c r="G5836" s="74"/>
      <c r="H5836" s="74"/>
      <c r="I5836" s="54"/>
      <c r="J5836" s="50"/>
      <c r="K5836" s="54"/>
      <c r="L5836" s="55"/>
      <c r="M5836" s="75"/>
      <c r="N5836" s="75"/>
      <c r="O5836" s="74"/>
      <c r="P5836" s="74"/>
      <c r="Q5836" s="57"/>
      <c r="R5836" s="74"/>
      <c r="S5836" s="53"/>
      <c r="T5836" s="58"/>
      <c r="U5836" s="58"/>
      <c r="V5836" s="53"/>
      <c r="W5836" s="75"/>
      <c r="X5836" s="76"/>
    </row>
    <row r="5837" spans="1:26" s="35" customFormat="1" ht="15.75" x14ac:dyDescent="0.25">
      <c r="A5837" s="72" t="s">
        <v>314</v>
      </c>
      <c r="B5837" s="44" t="s">
        <v>334</v>
      </c>
      <c r="C5837" s="23" t="s">
        <v>367</v>
      </c>
      <c r="D5837" s="43" t="s">
        <v>370</v>
      </c>
      <c r="E5837" s="74"/>
      <c r="F5837" s="74"/>
      <c r="G5837" s="74"/>
      <c r="H5837" s="74"/>
      <c r="I5837" s="54"/>
      <c r="J5837" s="50"/>
      <c r="K5837" s="54"/>
      <c r="L5837" s="55"/>
      <c r="M5837" s="75"/>
      <c r="N5837" s="75"/>
      <c r="O5837" s="74"/>
      <c r="P5837" s="74"/>
      <c r="Q5837" s="57"/>
      <c r="R5837" s="74"/>
      <c r="S5837" s="53"/>
      <c r="T5837" s="58"/>
      <c r="U5837" s="58"/>
      <c r="V5837" s="53"/>
      <c r="W5837" s="75"/>
      <c r="X5837" s="76"/>
    </row>
    <row r="5838" spans="1:26" s="35" customFormat="1" ht="31.5" x14ac:dyDescent="0.25">
      <c r="A5838" s="72" t="s">
        <v>314</v>
      </c>
      <c r="B5838" s="44" t="s">
        <v>334</v>
      </c>
      <c r="C5838" s="23" t="s">
        <v>368</v>
      </c>
      <c r="D5838" s="43" t="s">
        <v>371</v>
      </c>
      <c r="E5838" s="74"/>
      <c r="F5838" s="74"/>
      <c r="G5838" s="74"/>
      <c r="H5838" s="74"/>
      <c r="I5838" s="54"/>
      <c r="J5838" s="50"/>
      <c r="K5838" s="54"/>
      <c r="L5838" s="55"/>
      <c r="M5838" s="75"/>
      <c r="N5838" s="75"/>
      <c r="O5838" s="74"/>
      <c r="P5838" s="74"/>
      <c r="Q5838" s="57"/>
      <c r="R5838" s="74"/>
      <c r="S5838" s="53"/>
      <c r="T5838" s="58"/>
      <c r="U5838" s="58"/>
      <c r="V5838" s="53"/>
      <c r="W5838" s="75"/>
      <c r="X5838" s="76"/>
    </row>
    <row r="5839" spans="1:26" s="35" customFormat="1" ht="31.5" x14ac:dyDescent="0.25">
      <c r="A5839" s="72" t="s">
        <v>314</v>
      </c>
      <c r="B5839" s="44" t="s">
        <v>334</v>
      </c>
      <c r="C5839" s="79" t="s">
        <v>206</v>
      </c>
      <c r="D5839" s="43" t="s">
        <v>207</v>
      </c>
      <c r="E5839" s="74"/>
      <c r="F5839" s="74"/>
      <c r="G5839" s="74"/>
      <c r="H5839" s="74"/>
      <c r="I5839" s="54"/>
      <c r="J5839" s="50"/>
      <c r="K5839" s="54"/>
      <c r="L5839" s="55"/>
      <c r="M5839" s="75"/>
      <c r="N5839" s="75"/>
      <c r="O5839" s="74"/>
      <c r="P5839" s="74"/>
      <c r="Q5839" s="57">
        <f t="shared" ref="Q5839:Q5876" si="1939">O5839-P5839</f>
        <v>0</v>
      </c>
      <c r="R5839" s="74"/>
      <c r="S5839" s="53">
        <f t="shared" ref="S5839:S5876" si="1940">ROUND(R5839/12*3,0)</f>
        <v>0</v>
      </c>
      <c r="T5839" s="58"/>
      <c r="U5839" s="58"/>
      <c r="V5839" s="53">
        <f t="shared" ref="V5839:V5876" si="1941">T5839-U5839</f>
        <v>0</v>
      </c>
      <c r="W5839" s="75"/>
      <c r="X5839" s="76"/>
    </row>
    <row r="5840" spans="1:26" s="35" customFormat="1" ht="31.5" x14ac:dyDescent="0.25">
      <c r="A5840" s="72" t="s">
        <v>314</v>
      </c>
      <c r="B5840" s="44" t="s">
        <v>334</v>
      </c>
      <c r="C5840" s="79" t="s">
        <v>208</v>
      </c>
      <c r="D5840" s="43" t="s">
        <v>209</v>
      </c>
      <c r="E5840" s="53"/>
      <c r="F5840" s="53">
        <f>E5840/12*1</f>
        <v>0</v>
      </c>
      <c r="G5840" s="53"/>
      <c r="H5840" s="53"/>
      <c r="I5840" s="54"/>
      <c r="J5840" s="50"/>
      <c r="K5840" s="54"/>
      <c r="L5840" s="55"/>
      <c r="M5840" s="75"/>
      <c r="N5840" s="75"/>
      <c r="O5840" s="74"/>
      <c r="P5840" s="74"/>
      <c r="Q5840" s="57">
        <f t="shared" si="1939"/>
        <v>0</v>
      </c>
      <c r="R5840" s="74"/>
      <c r="S5840" s="53">
        <f t="shared" si="1940"/>
        <v>0</v>
      </c>
      <c r="T5840" s="58"/>
      <c r="U5840" s="58"/>
      <c r="V5840" s="53">
        <f t="shared" si="1941"/>
        <v>0</v>
      </c>
      <c r="W5840" s="75"/>
      <c r="X5840" s="76"/>
    </row>
    <row r="5841" spans="1:27" s="35" customFormat="1" ht="15.75" x14ac:dyDescent="0.25">
      <c r="A5841" s="72" t="s">
        <v>314</v>
      </c>
      <c r="B5841" s="44" t="s">
        <v>334</v>
      </c>
      <c r="C5841" s="79" t="s">
        <v>210</v>
      </c>
      <c r="D5841" s="43" t="s">
        <v>223</v>
      </c>
      <c r="E5841" s="74"/>
      <c r="F5841" s="74"/>
      <c r="G5841" s="74"/>
      <c r="H5841" s="74"/>
      <c r="I5841" s="54"/>
      <c r="J5841" s="50"/>
      <c r="K5841" s="54"/>
      <c r="L5841" s="55"/>
      <c r="M5841" s="75"/>
      <c r="N5841" s="75"/>
      <c r="O5841" s="74"/>
      <c r="P5841" s="74"/>
      <c r="Q5841" s="57">
        <f t="shared" si="1939"/>
        <v>0</v>
      </c>
      <c r="R5841" s="74"/>
      <c r="S5841" s="53">
        <f t="shared" si="1940"/>
        <v>0</v>
      </c>
      <c r="T5841" s="58"/>
      <c r="U5841" s="58"/>
      <c r="V5841" s="53">
        <f t="shared" si="1941"/>
        <v>0</v>
      </c>
      <c r="W5841" s="75"/>
      <c r="X5841" s="76"/>
    </row>
    <row r="5842" spans="1:27" s="35" customFormat="1" ht="31.5" x14ac:dyDescent="0.25">
      <c r="A5842" s="72" t="s">
        <v>314</v>
      </c>
      <c r="B5842" s="44" t="s">
        <v>334</v>
      </c>
      <c r="C5842" s="79" t="s">
        <v>211</v>
      </c>
      <c r="D5842" s="43" t="s">
        <v>212</v>
      </c>
      <c r="E5842" s="53"/>
      <c r="F5842" s="53">
        <f>E5842/12*1</f>
        <v>0</v>
      </c>
      <c r="G5842" s="53"/>
      <c r="H5842" s="53"/>
      <c r="I5842" s="54"/>
      <c r="J5842" s="50"/>
      <c r="K5842" s="54"/>
      <c r="L5842" s="55"/>
      <c r="M5842" s="75"/>
      <c r="N5842" s="75"/>
      <c r="O5842" s="74"/>
      <c r="P5842" s="74"/>
      <c r="Q5842" s="57">
        <f t="shared" si="1939"/>
        <v>0</v>
      </c>
      <c r="R5842" s="74"/>
      <c r="S5842" s="53">
        <f t="shared" si="1940"/>
        <v>0</v>
      </c>
      <c r="T5842" s="58"/>
      <c r="U5842" s="58"/>
      <c r="V5842" s="53">
        <f t="shared" si="1941"/>
        <v>0</v>
      </c>
      <c r="W5842" s="75"/>
      <c r="X5842" s="76"/>
    </row>
    <row r="5843" spans="1:27" s="35" customFormat="1" ht="15.75" x14ac:dyDescent="0.25">
      <c r="A5843" s="72" t="s">
        <v>314</v>
      </c>
      <c r="B5843" s="44" t="s">
        <v>334</v>
      </c>
      <c r="C5843" s="79" t="s">
        <v>213</v>
      </c>
      <c r="D5843" s="43" t="s">
        <v>214</v>
      </c>
      <c r="E5843" s="74"/>
      <c r="F5843" s="74"/>
      <c r="G5843" s="74"/>
      <c r="H5843" s="74"/>
      <c r="I5843" s="54"/>
      <c r="J5843" s="50"/>
      <c r="K5843" s="54"/>
      <c r="L5843" s="55"/>
      <c r="M5843" s="75"/>
      <c r="N5843" s="75"/>
      <c r="O5843" s="74"/>
      <c r="P5843" s="74"/>
      <c r="Q5843" s="57">
        <f t="shared" si="1939"/>
        <v>0</v>
      </c>
      <c r="R5843" s="74"/>
      <c r="S5843" s="53">
        <f t="shared" si="1940"/>
        <v>0</v>
      </c>
      <c r="T5843" s="58"/>
      <c r="U5843" s="58"/>
      <c r="V5843" s="53">
        <f t="shared" si="1941"/>
        <v>0</v>
      </c>
      <c r="W5843" s="75"/>
      <c r="X5843" s="76"/>
    </row>
    <row r="5844" spans="1:27" s="35" customFormat="1" ht="31.5" x14ac:dyDescent="0.25">
      <c r="A5844" s="72" t="s">
        <v>314</v>
      </c>
      <c r="B5844" s="44" t="s">
        <v>334</v>
      </c>
      <c r="C5844" s="79" t="s">
        <v>215</v>
      </c>
      <c r="D5844" s="43" t="s">
        <v>216</v>
      </c>
      <c r="E5844" s="53"/>
      <c r="F5844" s="53">
        <f t="shared" ref="F5844:F5854" si="1942">E5844/12*1</f>
        <v>0</v>
      </c>
      <c r="G5844" s="53"/>
      <c r="H5844" s="53"/>
      <c r="I5844" s="54"/>
      <c r="J5844" s="50"/>
      <c r="K5844" s="54"/>
      <c r="L5844" s="55"/>
      <c r="M5844" s="75"/>
      <c r="N5844" s="75"/>
      <c r="O5844" s="74"/>
      <c r="P5844" s="74"/>
      <c r="Q5844" s="57">
        <f t="shared" si="1939"/>
        <v>0</v>
      </c>
      <c r="R5844" s="74"/>
      <c r="S5844" s="53">
        <f t="shared" si="1940"/>
        <v>0</v>
      </c>
      <c r="T5844" s="58"/>
      <c r="U5844" s="58"/>
      <c r="V5844" s="53">
        <f t="shared" si="1941"/>
        <v>0</v>
      </c>
      <c r="W5844" s="75"/>
      <c r="X5844" s="76"/>
      <c r="Y5844" s="177"/>
      <c r="Z5844" s="177"/>
      <c r="AA5844" s="177"/>
    </row>
    <row r="5845" spans="1:27" s="35" customFormat="1" ht="31.5" x14ac:dyDescent="0.25">
      <c r="A5845" s="72" t="s">
        <v>314</v>
      </c>
      <c r="B5845" s="44" t="s">
        <v>334</v>
      </c>
      <c r="C5845" s="79" t="s">
        <v>217</v>
      </c>
      <c r="D5845" s="43" t="s">
        <v>218</v>
      </c>
      <c r="E5845" s="53"/>
      <c r="F5845" s="53">
        <f t="shared" si="1942"/>
        <v>0</v>
      </c>
      <c r="G5845" s="53"/>
      <c r="H5845" s="53"/>
      <c r="I5845" s="54"/>
      <c r="J5845" s="50"/>
      <c r="K5845" s="54"/>
      <c r="L5845" s="55"/>
      <c r="M5845" s="75"/>
      <c r="N5845" s="75"/>
      <c r="O5845" s="74"/>
      <c r="P5845" s="74"/>
      <c r="Q5845" s="57">
        <f t="shared" si="1939"/>
        <v>0</v>
      </c>
      <c r="R5845" s="74"/>
      <c r="S5845" s="53">
        <f t="shared" si="1940"/>
        <v>0</v>
      </c>
      <c r="T5845" s="58"/>
      <c r="U5845" s="58"/>
      <c r="V5845" s="53">
        <f t="shared" si="1941"/>
        <v>0</v>
      </c>
      <c r="W5845" s="75"/>
      <c r="X5845" s="76"/>
    </row>
    <row r="5846" spans="1:27" s="35" customFormat="1" ht="31.5" x14ac:dyDescent="0.25">
      <c r="A5846" s="72" t="s">
        <v>314</v>
      </c>
      <c r="B5846" s="44" t="s">
        <v>334</v>
      </c>
      <c r="C5846" s="79" t="s">
        <v>219</v>
      </c>
      <c r="D5846" s="43" t="s">
        <v>220</v>
      </c>
      <c r="E5846" s="53"/>
      <c r="F5846" s="53">
        <f t="shared" si="1942"/>
        <v>0</v>
      </c>
      <c r="G5846" s="53"/>
      <c r="H5846" s="53"/>
      <c r="I5846" s="54"/>
      <c r="J5846" s="50"/>
      <c r="K5846" s="54"/>
      <c r="L5846" s="55"/>
      <c r="M5846" s="75"/>
      <c r="N5846" s="75"/>
      <c r="O5846" s="74"/>
      <c r="P5846" s="74"/>
      <c r="Q5846" s="57">
        <f t="shared" si="1939"/>
        <v>0</v>
      </c>
      <c r="R5846" s="74"/>
      <c r="S5846" s="53">
        <f t="shared" si="1940"/>
        <v>0</v>
      </c>
      <c r="T5846" s="58"/>
      <c r="U5846" s="58"/>
      <c r="V5846" s="53">
        <f t="shared" si="1941"/>
        <v>0</v>
      </c>
      <c r="W5846" s="75"/>
      <c r="X5846" s="76"/>
    </row>
    <row r="5847" spans="1:27" s="35" customFormat="1" ht="31.5" x14ac:dyDescent="0.25">
      <c r="A5847" s="72" t="s">
        <v>314</v>
      </c>
      <c r="B5847" s="44" t="s">
        <v>334</v>
      </c>
      <c r="C5847" s="79" t="s">
        <v>221</v>
      </c>
      <c r="D5847" s="43" t="s">
        <v>224</v>
      </c>
      <c r="E5847" s="53"/>
      <c r="F5847" s="53">
        <f t="shared" si="1942"/>
        <v>0</v>
      </c>
      <c r="G5847" s="53"/>
      <c r="H5847" s="53"/>
      <c r="I5847" s="54"/>
      <c r="J5847" s="50"/>
      <c r="K5847" s="54"/>
      <c r="L5847" s="55"/>
      <c r="M5847" s="75"/>
      <c r="N5847" s="75"/>
      <c r="O5847" s="74"/>
      <c r="P5847" s="74"/>
      <c r="Q5847" s="57">
        <f t="shared" si="1939"/>
        <v>0</v>
      </c>
      <c r="R5847" s="74"/>
      <c r="S5847" s="53">
        <f t="shared" si="1940"/>
        <v>0</v>
      </c>
      <c r="T5847" s="58"/>
      <c r="U5847" s="58"/>
      <c r="V5847" s="53">
        <f t="shared" si="1941"/>
        <v>0</v>
      </c>
      <c r="W5847" s="75"/>
      <c r="X5847" s="76"/>
    </row>
    <row r="5848" spans="1:27" s="35" customFormat="1" ht="31.5" x14ac:dyDescent="0.25">
      <c r="A5848" s="72" t="s">
        <v>314</v>
      </c>
      <c r="B5848" s="44" t="s">
        <v>334</v>
      </c>
      <c r="C5848" s="79" t="s">
        <v>222</v>
      </c>
      <c r="D5848" s="43" t="s">
        <v>225</v>
      </c>
      <c r="E5848" s="53"/>
      <c r="F5848" s="53">
        <f t="shared" si="1942"/>
        <v>0</v>
      </c>
      <c r="G5848" s="53"/>
      <c r="H5848" s="53"/>
      <c r="I5848" s="54"/>
      <c r="J5848" s="50"/>
      <c r="K5848" s="54"/>
      <c r="L5848" s="55"/>
      <c r="M5848" s="75"/>
      <c r="N5848" s="75"/>
      <c r="O5848" s="74"/>
      <c r="P5848" s="74"/>
      <c r="Q5848" s="57">
        <f t="shared" si="1939"/>
        <v>0</v>
      </c>
      <c r="R5848" s="74"/>
      <c r="S5848" s="53">
        <f t="shared" si="1940"/>
        <v>0</v>
      </c>
      <c r="T5848" s="58"/>
      <c r="U5848" s="58"/>
      <c r="V5848" s="53">
        <f t="shared" si="1941"/>
        <v>0</v>
      </c>
      <c r="W5848" s="75"/>
      <c r="X5848" s="76"/>
    </row>
    <row r="5849" spans="1:27" s="35" customFormat="1" ht="31.5" x14ac:dyDescent="0.25">
      <c r="A5849" s="72" t="s">
        <v>314</v>
      </c>
      <c r="B5849" s="44" t="s">
        <v>334</v>
      </c>
      <c r="C5849" s="79" t="s">
        <v>277</v>
      </c>
      <c r="D5849" s="43" t="s">
        <v>278</v>
      </c>
      <c r="E5849" s="53"/>
      <c r="F5849" s="53">
        <f t="shared" si="1942"/>
        <v>0</v>
      </c>
      <c r="G5849" s="53"/>
      <c r="H5849" s="53"/>
      <c r="I5849" s="54"/>
      <c r="J5849" s="50"/>
      <c r="K5849" s="54"/>
      <c r="L5849" s="55"/>
      <c r="M5849" s="75"/>
      <c r="N5849" s="75"/>
      <c r="O5849" s="74"/>
      <c r="P5849" s="74"/>
      <c r="Q5849" s="57">
        <f t="shared" si="1939"/>
        <v>0</v>
      </c>
      <c r="R5849" s="74"/>
      <c r="S5849" s="53">
        <f t="shared" si="1940"/>
        <v>0</v>
      </c>
      <c r="T5849" s="58"/>
      <c r="U5849" s="58"/>
      <c r="V5849" s="53">
        <f t="shared" si="1941"/>
        <v>0</v>
      </c>
      <c r="W5849" s="75"/>
      <c r="X5849" s="76"/>
    </row>
    <row r="5850" spans="1:27" s="35" customFormat="1" ht="15.75" x14ac:dyDescent="0.25">
      <c r="A5850" s="72" t="s">
        <v>314</v>
      </c>
      <c r="B5850" s="44" t="s">
        <v>334</v>
      </c>
      <c r="C5850" s="79" t="s">
        <v>226</v>
      </c>
      <c r="D5850" s="38" t="s">
        <v>405</v>
      </c>
      <c r="E5850" s="53"/>
      <c r="F5850" s="53">
        <f>E5850</f>
        <v>0</v>
      </c>
      <c r="G5850" s="53"/>
      <c r="H5850" s="53"/>
      <c r="I5850" s="119"/>
      <c r="J5850" s="50"/>
      <c r="K5850" s="54"/>
      <c r="L5850" s="55"/>
      <c r="M5850" s="75"/>
      <c r="N5850" s="75"/>
      <c r="O5850" s="74"/>
      <c r="P5850" s="74"/>
      <c r="Q5850" s="57">
        <f t="shared" si="1939"/>
        <v>0</v>
      </c>
      <c r="R5850" s="74"/>
      <c r="S5850" s="53">
        <f t="shared" si="1940"/>
        <v>0</v>
      </c>
      <c r="T5850" s="58"/>
      <c r="U5850" s="58"/>
      <c r="V5850" s="53">
        <f t="shared" si="1941"/>
        <v>0</v>
      </c>
      <c r="W5850" s="75"/>
      <c r="X5850" s="76"/>
    </row>
    <row r="5851" spans="1:27" s="35" customFormat="1" ht="31.5" x14ac:dyDescent="0.25">
      <c r="A5851" s="72" t="s">
        <v>314</v>
      </c>
      <c r="B5851" s="44" t="s">
        <v>334</v>
      </c>
      <c r="C5851" s="79" t="s">
        <v>227</v>
      </c>
      <c r="D5851" s="43" t="s">
        <v>228</v>
      </c>
      <c r="E5851" s="53"/>
      <c r="F5851" s="53">
        <f t="shared" si="1942"/>
        <v>0</v>
      </c>
      <c r="G5851" s="53"/>
      <c r="H5851" s="53"/>
      <c r="I5851" s="54"/>
      <c r="J5851" s="50"/>
      <c r="K5851" s="54"/>
      <c r="L5851" s="55"/>
      <c r="M5851" s="75"/>
      <c r="N5851" s="75"/>
      <c r="O5851" s="74"/>
      <c r="P5851" s="74"/>
      <c r="Q5851" s="57">
        <f t="shared" si="1939"/>
        <v>0</v>
      </c>
      <c r="R5851" s="74"/>
      <c r="S5851" s="53">
        <f t="shared" si="1940"/>
        <v>0</v>
      </c>
      <c r="T5851" s="58"/>
      <c r="U5851" s="58"/>
      <c r="V5851" s="53">
        <f t="shared" si="1941"/>
        <v>0</v>
      </c>
      <c r="W5851" s="75"/>
      <c r="X5851" s="76"/>
    </row>
    <row r="5852" spans="1:27" s="35" customFormat="1" ht="15.75" x14ac:dyDescent="0.25">
      <c r="A5852" s="72" t="s">
        <v>314</v>
      </c>
      <c r="B5852" s="44" t="s">
        <v>334</v>
      </c>
      <c r="C5852" s="79" t="s">
        <v>229</v>
      </c>
      <c r="D5852" s="43" t="s">
        <v>230</v>
      </c>
      <c r="E5852" s="53"/>
      <c r="F5852" s="53">
        <f t="shared" si="1942"/>
        <v>0</v>
      </c>
      <c r="G5852" s="53"/>
      <c r="H5852" s="53"/>
      <c r="I5852" s="54"/>
      <c r="J5852" s="50"/>
      <c r="K5852" s="54"/>
      <c r="L5852" s="55"/>
      <c r="M5852" s="75"/>
      <c r="N5852" s="75"/>
      <c r="O5852" s="74"/>
      <c r="P5852" s="74"/>
      <c r="Q5852" s="57">
        <f t="shared" si="1939"/>
        <v>0</v>
      </c>
      <c r="R5852" s="74"/>
      <c r="S5852" s="53">
        <f t="shared" si="1940"/>
        <v>0</v>
      </c>
      <c r="T5852" s="58"/>
      <c r="U5852" s="58"/>
      <c r="V5852" s="53">
        <f t="shared" si="1941"/>
        <v>0</v>
      </c>
      <c r="W5852" s="75"/>
      <c r="X5852" s="76"/>
    </row>
    <row r="5853" spans="1:27" s="35" customFormat="1" ht="15.75" x14ac:dyDescent="0.25">
      <c r="A5853" s="72" t="s">
        <v>314</v>
      </c>
      <c r="B5853" s="44" t="s">
        <v>334</v>
      </c>
      <c r="C5853" s="37" t="s">
        <v>376</v>
      </c>
      <c r="D5853" s="43" t="s">
        <v>358</v>
      </c>
      <c r="E5853" s="53"/>
      <c r="F5853" s="53">
        <f t="shared" si="1942"/>
        <v>0</v>
      </c>
      <c r="G5853" s="53"/>
      <c r="H5853" s="53"/>
      <c r="I5853" s="54"/>
      <c r="J5853" s="50"/>
      <c r="K5853" s="54"/>
      <c r="L5853" s="55"/>
      <c r="M5853" s="75"/>
      <c r="N5853" s="75"/>
      <c r="O5853" s="74"/>
      <c r="P5853" s="74"/>
      <c r="Q5853" s="57">
        <f t="shared" si="1939"/>
        <v>0</v>
      </c>
      <c r="R5853" s="74"/>
      <c r="S5853" s="53">
        <f t="shared" si="1940"/>
        <v>0</v>
      </c>
      <c r="T5853" s="58"/>
      <c r="U5853" s="58"/>
      <c r="V5853" s="53">
        <f t="shared" si="1941"/>
        <v>0</v>
      </c>
      <c r="W5853" s="75"/>
      <c r="X5853" s="76"/>
    </row>
    <row r="5854" spans="1:27" s="35" customFormat="1" ht="15.75" x14ac:dyDescent="0.25">
      <c r="A5854" s="72" t="s">
        <v>314</v>
      </c>
      <c r="B5854" s="44" t="s">
        <v>334</v>
      </c>
      <c r="C5854" s="79" t="s">
        <v>231</v>
      </c>
      <c r="D5854" s="43" t="s">
        <v>232</v>
      </c>
      <c r="E5854" s="53"/>
      <c r="F5854" s="53">
        <f t="shared" si="1942"/>
        <v>0</v>
      </c>
      <c r="G5854" s="53"/>
      <c r="H5854" s="53"/>
      <c r="I5854" s="54"/>
      <c r="J5854" s="50"/>
      <c r="K5854" s="54"/>
      <c r="L5854" s="55"/>
      <c r="M5854" s="75"/>
      <c r="N5854" s="75"/>
      <c r="O5854" s="74"/>
      <c r="P5854" s="74"/>
      <c r="Q5854" s="57">
        <f t="shared" si="1939"/>
        <v>0</v>
      </c>
      <c r="R5854" s="74"/>
      <c r="S5854" s="53">
        <f t="shared" si="1940"/>
        <v>0</v>
      </c>
      <c r="T5854" s="58"/>
      <c r="U5854" s="58"/>
      <c r="V5854" s="53">
        <f t="shared" si="1941"/>
        <v>0</v>
      </c>
      <c r="W5854" s="75"/>
      <c r="X5854" s="76"/>
    </row>
    <row r="5855" spans="1:27" s="35" customFormat="1" ht="15.75" x14ac:dyDescent="0.25">
      <c r="A5855" s="72" t="s">
        <v>314</v>
      </c>
      <c r="B5855" s="44" t="s">
        <v>334</v>
      </c>
      <c r="C5855" s="79" t="s">
        <v>233</v>
      </c>
      <c r="D5855" s="43" t="s">
        <v>234</v>
      </c>
      <c r="E5855" s="53"/>
      <c r="F5855" s="53"/>
      <c r="G5855" s="53"/>
      <c r="H5855" s="53"/>
      <c r="I5855" s="119"/>
      <c r="J5855" s="55"/>
      <c r="K5855" s="54"/>
      <c r="L5855" s="55"/>
      <c r="M5855" s="75"/>
      <c r="N5855" s="75"/>
      <c r="O5855" s="74"/>
      <c r="P5855" s="74"/>
      <c r="Q5855" s="57">
        <f t="shared" si="1939"/>
        <v>0</v>
      </c>
      <c r="R5855" s="74"/>
      <c r="S5855" s="53">
        <f t="shared" si="1940"/>
        <v>0</v>
      </c>
      <c r="T5855" s="58"/>
      <c r="U5855" s="58"/>
      <c r="V5855" s="53">
        <f t="shared" si="1941"/>
        <v>0</v>
      </c>
      <c r="W5855" s="75"/>
      <c r="X5855" s="76"/>
    </row>
    <row r="5856" spans="1:27" s="35" customFormat="1" ht="31.5" x14ac:dyDescent="0.25">
      <c r="A5856" s="72" t="s">
        <v>314</v>
      </c>
      <c r="B5856" s="44" t="s">
        <v>334</v>
      </c>
      <c r="C5856" s="79" t="s">
        <v>235</v>
      </c>
      <c r="D5856" s="43" t="s">
        <v>236</v>
      </c>
      <c r="E5856" s="53"/>
      <c r="F5856" s="53">
        <f>E5856/12*1</f>
        <v>0</v>
      </c>
      <c r="G5856" s="53"/>
      <c r="H5856" s="53"/>
      <c r="I5856" s="54"/>
      <c r="J5856" s="50"/>
      <c r="K5856" s="54"/>
      <c r="L5856" s="55"/>
      <c r="M5856" s="75"/>
      <c r="N5856" s="75"/>
      <c r="O5856" s="74"/>
      <c r="P5856" s="74"/>
      <c r="Q5856" s="57">
        <f t="shared" si="1939"/>
        <v>0</v>
      </c>
      <c r="R5856" s="74"/>
      <c r="S5856" s="53">
        <f t="shared" si="1940"/>
        <v>0</v>
      </c>
      <c r="T5856" s="58"/>
      <c r="U5856" s="58"/>
      <c r="V5856" s="53">
        <f t="shared" si="1941"/>
        <v>0</v>
      </c>
      <c r="W5856" s="75"/>
      <c r="X5856" s="76"/>
    </row>
    <row r="5857" spans="1:24" s="35" customFormat="1" ht="31.5" x14ac:dyDescent="0.25">
      <c r="A5857" s="72" t="s">
        <v>314</v>
      </c>
      <c r="B5857" s="44" t="s">
        <v>334</v>
      </c>
      <c r="C5857" s="79" t="s">
        <v>237</v>
      </c>
      <c r="D5857" s="43" t="s">
        <v>238</v>
      </c>
      <c r="E5857" s="53"/>
      <c r="F5857" s="53">
        <f>E5857/12*1</f>
        <v>0</v>
      </c>
      <c r="G5857" s="53"/>
      <c r="H5857" s="53"/>
      <c r="I5857" s="54"/>
      <c r="J5857" s="50"/>
      <c r="K5857" s="54"/>
      <c r="L5857" s="55"/>
      <c r="M5857" s="75"/>
      <c r="N5857" s="75"/>
      <c r="O5857" s="74"/>
      <c r="P5857" s="74"/>
      <c r="Q5857" s="57">
        <f t="shared" si="1939"/>
        <v>0</v>
      </c>
      <c r="R5857" s="74"/>
      <c r="S5857" s="53">
        <f t="shared" si="1940"/>
        <v>0</v>
      </c>
      <c r="T5857" s="58"/>
      <c r="U5857" s="58"/>
      <c r="V5857" s="53">
        <f t="shared" si="1941"/>
        <v>0</v>
      </c>
      <c r="W5857" s="75"/>
      <c r="X5857" s="76"/>
    </row>
    <row r="5858" spans="1:24" s="35" customFormat="1" ht="15.75" x14ac:dyDescent="0.25">
      <c r="A5858" s="72" t="s">
        <v>314</v>
      </c>
      <c r="B5858" s="44" t="s">
        <v>334</v>
      </c>
      <c r="C5858" s="79" t="s">
        <v>239</v>
      </c>
      <c r="D5858" s="43" t="s">
        <v>243</v>
      </c>
      <c r="E5858" s="53"/>
      <c r="F5858" s="53">
        <f>E5858/12*1</f>
        <v>0</v>
      </c>
      <c r="G5858" s="53"/>
      <c r="H5858" s="53"/>
      <c r="I5858" s="54"/>
      <c r="J5858" s="50"/>
      <c r="K5858" s="54"/>
      <c r="L5858" s="55"/>
      <c r="M5858" s="75"/>
      <c r="N5858" s="75"/>
      <c r="O5858" s="74"/>
      <c r="P5858" s="74"/>
      <c r="Q5858" s="57">
        <f t="shared" si="1939"/>
        <v>0</v>
      </c>
      <c r="R5858" s="74"/>
      <c r="S5858" s="53">
        <f t="shared" si="1940"/>
        <v>0</v>
      </c>
      <c r="T5858" s="58"/>
      <c r="U5858" s="58"/>
      <c r="V5858" s="53">
        <f t="shared" si="1941"/>
        <v>0</v>
      </c>
      <c r="W5858" s="75"/>
      <c r="X5858" s="76"/>
    </row>
    <row r="5859" spans="1:24" s="35" customFormat="1" ht="15.75" x14ac:dyDescent="0.25">
      <c r="A5859" s="72" t="s">
        <v>314</v>
      </c>
      <c r="B5859" s="44" t="s">
        <v>334</v>
      </c>
      <c r="C5859" s="79" t="s">
        <v>240</v>
      </c>
      <c r="D5859" s="43" t="s">
        <v>244</v>
      </c>
      <c r="E5859" s="53"/>
      <c r="F5859" s="53"/>
      <c r="G5859" s="53"/>
      <c r="H5859" s="53"/>
      <c r="I5859" s="119"/>
      <c r="J5859" s="55"/>
      <c r="K5859" s="54"/>
      <c r="L5859" s="55"/>
      <c r="M5859" s="75"/>
      <c r="N5859" s="75"/>
      <c r="O5859" s="74"/>
      <c r="P5859" s="74"/>
      <c r="Q5859" s="57">
        <f t="shared" si="1939"/>
        <v>0</v>
      </c>
      <c r="R5859" s="74"/>
      <c r="S5859" s="53">
        <f t="shared" si="1940"/>
        <v>0</v>
      </c>
      <c r="T5859" s="58"/>
      <c r="U5859" s="58"/>
      <c r="V5859" s="53">
        <f t="shared" si="1941"/>
        <v>0</v>
      </c>
      <c r="W5859" s="75"/>
      <c r="X5859" s="76"/>
    </row>
    <row r="5860" spans="1:24" s="35" customFormat="1" ht="15.75" x14ac:dyDescent="0.25">
      <c r="A5860" s="72" t="s">
        <v>314</v>
      </c>
      <c r="B5860" s="44" t="s">
        <v>334</v>
      </c>
      <c r="C5860" s="79" t="s">
        <v>241</v>
      </c>
      <c r="D5860" s="43" t="s">
        <v>242</v>
      </c>
      <c r="E5860" s="53"/>
      <c r="F5860" s="53">
        <f t="shared" ref="F5860:F5875" si="1943">E5860/12*1</f>
        <v>0</v>
      </c>
      <c r="G5860" s="53"/>
      <c r="H5860" s="53"/>
      <c r="I5860" s="54"/>
      <c r="J5860" s="50"/>
      <c r="K5860" s="54"/>
      <c r="L5860" s="55"/>
      <c r="M5860" s="75"/>
      <c r="N5860" s="75"/>
      <c r="O5860" s="74"/>
      <c r="P5860" s="74"/>
      <c r="Q5860" s="57">
        <f t="shared" si="1939"/>
        <v>0</v>
      </c>
      <c r="R5860" s="74"/>
      <c r="S5860" s="53">
        <f t="shared" si="1940"/>
        <v>0</v>
      </c>
      <c r="T5860" s="58"/>
      <c r="U5860" s="58"/>
      <c r="V5860" s="53">
        <f t="shared" si="1941"/>
        <v>0</v>
      </c>
      <c r="W5860" s="75"/>
      <c r="X5860" s="76"/>
    </row>
    <row r="5861" spans="1:24" s="35" customFormat="1" ht="31.5" x14ac:dyDescent="0.25">
      <c r="A5861" s="72" t="s">
        <v>314</v>
      </c>
      <c r="B5861" s="44" t="s">
        <v>334</v>
      </c>
      <c r="C5861" s="79" t="s">
        <v>245</v>
      </c>
      <c r="D5861" s="43" t="s">
        <v>246</v>
      </c>
      <c r="E5861" s="53"/>
      <c r="F5861" s="53">
        <f t="shared" si="1943"/>
        <v>0</v>
      </c>
      <c r="G5861" s="53"/>
      <c r="H5861" s="53"/>
      <c r="I5861" s="54"/>
      <c r="J5861" s="50"/>
      <c r="K5861" s="54"/>
      <c r="L5861" s="55"/>
      <c r="M5861" s="75"/>
      <c r="N5861" s="75"/>
      <c r="O5861" s="74"/>
      <c r="P5861" s="74"/>
      <c r="Q5861" s="57">
        <f t="shared" si="1939"/>
        <v>0</v>
      </c>
      <c r="R5861" s="74"/>
      <c r="S5861" s="53">
        <f t="shared" si="1940"/>
        <v>0</v>
      </c>
      <c r="T5861" s="58"/>
      <c r="U5861" s="58"/>
      <c r="V5861" s="53">
        <f t="shared" si="1941"/>
        <v>0</v>
      </c>
      <c r="W5861" s="75"/>
      <c r="X5861" s="76"/>
    </row>
    <row r="5862" spans="1:24" s="35" customFormat="1" ht="15.75" x14ac:dyDescent="0.25">
      <c r="A5862" s="72" t="s">
        <v>314</v>
      </c>
      <c r="B5862" s="44" t="s">
        <v>334</v>
      </c>
      <c r="C5862" s="79" t="s">
        <v>247</v>
      </c>
      <c r="D5862" s="43" t="s">
        <v>248</v>
      </c>
      <c r="E5862" s="53"/>
      <c r="F5862" s="53">
        <f t="shared" si="1943"/>
        <v>0</v>
      </c>
      <c r="G5862" s="53"/>
      <c r="H5862" s="53"/>
      <c r="I5862" s="54"/>
      <c r="J5862" s="50"/>
      <c r="K5862" s="54"/>
      <c r="L5862" s="55"/>
      <c r="M5862" s="75"/>
      <c r="N5862" s="75"/>
      <c r="O5862" s="74"/>
      <c r="P5862" s="74"/>
      <c r="Q5862" s="57">
        <f t="shared" si="1939"/>
        <v>0</v>
      </c>
      <c r="R5862" s="74"/>
      <c r="S5862" s="53">
        <f t="shared" si="1940"/>
        <v>0</v>
      </c>
      <c r="T5862" s="58"/>
      <c r="U5862" s="58"/>
      <c r="V5862" s="53">
        <f t="shared" si="1941"/>
        <v>0</v>
      </c>
      <c r="W5862" s="75"/>
      <c r="X5862" s="76"/>
    </row>
    <row r="5863" spans="1:24" s="35" customFormat="1" ht="31.5" x14ac:dyDescent="0.25">
      <c r="A5863" s="72" t="s">
        <v>314</v>
      </c>
      <c r="B5863" s="44" t="s">
        <v>334</v>
      </c>
      <c r="C5863" s="79" t="s">
        <v>249</v>
      </c>
      <c r="D5863" s="43" t="s">
        <v>250</v>
      </c>
      <c r="E5863" s="53"/>
      <c r="F5863" s="53">
        <f t="shared" si="1943"/>
        <v>0</v>
      </c>
      <c r="G5863" s="53"/>
      <c r="H5863" s="53"/>
      <c r="I5863" s="54"/>
      <c r="J5863" s="50"/>
      <c r="K5863" s="54"/>
      <c r="L5863" s="55"/>
      <c r="M5863" s="75"/>
      <c r="N5863" s="75"/>
      <c r="O5863" s="74"/>
      <c r="P5863" s="74"/>
      <c r="Q5863" s="57">
        <f t="shared" si="1939"/>
        <v>0</v>
      </c>
      <c r="R5863" s="74"/>
      <c r="S5863" s="53">
        <f t="shared" si="1940"/>
        <v>0</v>
      </c>
      <c r="T5863" s="58"/>
      <c r="U5863" s="58"/>
      <c r="V5863" s="53">
        <f t="shared" si="1941"/>
        <v>0</v>
      </c>
      <c r="W5863" s="75"/>
      <c r="X5863" s="76"/>
    </row>
    <row r="5864" spans="1:24" s="35" customFormat="1" ht="15.75" x14ac:dyDescent="0.25">
      <c r="A5864" s="72" t="s">
        <v>314</v>
      </c>
      <c r="B5864" s="44" t="s">
        <v>334</v>
      </c>
      <c r="C5864" s="79" t="s">
        <v>251</v>
      </c>
      <c r="D5864" s="43" t="s">
        <v>260</v>
      </c>
      <c r="E5864" s="53"/>
      <c r="F5864" s="53">
        <f t="shared" si="1943"/>
        <v>0</v>
      </c>
      <c r="G5864" s="53"/>
      <c r="H5864" s="53"/>
      <c r="I5864" s="54"/>
      <c r="J5864" s="50"/>
      <c r="K5864" s="54"/>
      <c r="L5864" s="55"/>
      <c r="M5864" s="75"/>
      <c r="N5864" s="75"/>
      <c r="O5864" s="74"/>
      <c r="P5864" s="74"/>
      <c r="Q5864" s="57">
        <f t="shared" si="1939"/>
        <v>0</v>
      </c>
      <c r="R5864" s="74"/>
      <c r="S5864" s="53">
        <f t="shared" si="1940"/>
        <v>0</v>
      </c>
      <c r="T5864" s="58"/>
      <c r="U5864" s="58"/>
      <c r="V5864" s="53">
        <f t="shared" si="1941"/>
        <v>0</v>
      </c>
      <c r="W5864" s="75"/>
      <c r="X5864" s="76"/>
    </row>
    <row r="5865" spans="1:24" s="35" customFormat="1" ht="15.75" x14ac:dyDescent="0.25">
      <c r="A5865" s="72" t="s">
        <v>314</v>
      </c>
      <c r="B5865" s="44" t="s">
        <v>334</v>
      </c>
      <c r="C5865" s="79" t="s">
        <v>252</v>
      </c>
      <c r="D5865" s="43" t="s">
        <v>253</v>
      </c>
      <c r="E5865" s="53"/>
      <c r="F5865" s="53">
        <f t="shared" si="1943"/>
        <v>0</v>
      </c>
      <c r="G5865" s="53"/>
      <c r="H5865" s="53"/>
      <c r="I5865" s="54"/>
      <c r="J5865" s="50"/>
      <c r="K5865" s="54"/>
      <c r="L5865" s="55"/>
      <c r="M5865" s="75"/>
      <c r="N5865" s="75"/>
      <c r="O5865" s="74"/>
      <c r="P5865" s="74"/>
      <c r="Q5865" s="57">
        <f t="shared" si="1939"/>
        <v>0</v>
      </c>
      <c r="R5865" s="74"/>
      <c r="S5865" s="53">
        <f t="shared" si="1940"/>
        <v>0</v>
      </c>
      <c r="T5865" s="58"/>
      <c r="U5865" s="58"/>
      <c r="V5865" s="53">
        <f t="shared" si="1941"/>
        <v>0</v>
      </c>
      <c r="W5865" s="75"/>
      <c r="X5865" s="76"/>
    </row>
    <row r="5866" spans="1:24" s="35" customFormat="1" ht="15.75" x14ac:dyDescent="0.25">
      <c r="A5866" s="72" t="s">
        <v>314</v>
      </c>
      <c r="B5866" s="44" t="s">
        <v>334</v>
      </c>
      <c r="C5866" s="79" t="s">
        <v>254</v>
      </c>
      <c r="D5866" s="43" t="s">
        <v>255</v>
      </c>
      <c r="E5866" s="53"/>
      <c r="F5866" s="53">
        <f t="shared" si="1943"/>
        <v>0</v>
      </c>
      <c r="G5866" s="53"/>
      <c r="H5866" s="53"/>
      <c r="I5866" s="54"/>
      <c r="J5866" s="50"/>
      <c r="K5866" s="54"/>
      <c r="L5866" s="55"/>
      <c r="M5866" s="75"/>
      <c r="N5866" s="75"/>
      <c r="O5866" s="74"/>
      <c r="P5866" s="74"/>
      <c r="Q5866" s="57">
        <f t="shared" si="1939"/>
        <v>0</v>
      </c>
      <c r="R5866" s="74"/>
      <c r="S5866" s="53">
        <f t="shared" si="1940"/>
        <v>0</v>
      </c>
      <c r="T5866" s="58"/>
      <c r="U5866" s="58"/>
      <c r="V5866" s="53">
        <f t="shared" si="1941"/>
        <v>0</v>
      </c>
      <c r="W5866" s="75"/>
      <c r="X5866" s="76"/>
    </row>
    <row r="5867" spans="1:24" s="35" customFormat="1" ht="15.75" x14ac:dyDescent="0.25">
      <c r="A5867" s="72" t="s">
        <v>314</v>
      </c>
      <c r="B5867" s="44" t="s">
        <v>334</v>
      </c>
      <c r="C5867" s="79" t="s">
        <v>256</v>
      </c>
      <c r="D5867" s="43" t="s">
        <v>257</v>
      </c>
      <c r="E5867" s="53"/>
      <c r="F5867" s="53">
        <f t="shared" si="1943"/>
        <v>0</v>
      </c>
      <c r="G5867" s="53"/>
      <c r="H5867" s="53"/>
      <c r="I5867" s="54"/>
      <c r="J5867" s="50"/>
      <c r="K5867" s="54"/>
      <c r="L5867" s="55"/>
      <c r="M5867" s="75"/>
      <c r="N5867" s="75"/>
      <c r="O5867" s="74"/>
      <c r="P5867" s="74"/>
      <c r="Q5867" s="57">
        <f t="shared" si="1939"/>
        <v>0</v>
      </c>
      <c r="R5867" s="74"/>
      <c r="S5867" s="53">
        <f t="shared" si="1940"/>
        <v>0</v>
      </c>
      <c r="T5867" s="58"/>
      <c r="U5867" s="58"/>
      <c r="V5867" s="53">
        <f t="shared" si="1941"/>
        <v>0</v>
      </c>
      <c r="W5867" s="75"/>
      <c r="X5867" s="76"/>
    </row>
    <row r="5868" spans="1:24" s="35" customFormat="1" ht="31.5" x14ac:dyDescent="0.25">
      <c r="A5868" s="72" t="s">
        <v>314</v>
      </c>
      <c r="B5868" s="44" t="s">
        <v>334</v>
      </c>
      <c r="C5868" s="79" t="s">
        <v>258</v>
      </c>
      <c r="D5868" s="43" t="s">
        <v>259</v>
      </c>
      <c r="E5868" s="53"/>
      <c r="F5868" s="53">
        <f t="shared" si="1943"/>
        <v>0</v>
      </c>
      <c r="G5868" s="53"/>
      <c r="H5868" s="53"/>
      <c r="I5868" s="54"/>
      <c r="J5868" s="50"/>
      <c r="K5868" s="54"/>
      <c r="L5868" s="55"/>
      <c r="M5868" s="75"/>
      <c r="N5868" s="75"/>
      <c r="O5868" s="74"/>
      <c r="P5868" s="74"/>
      <c r="Q5868" s="57">
        <f t="shared" si="1939"/>
        <v>0</v>
      </c>
      <c r="R5868" s="74"/>
      <c r="S5868" s="53">
        <f t="shared" si="1940"/>
        <v>0</v>
      </c>
      <c r="T5868" s="58"/>
      <c r="U5868" s="58"/>
      <c r="V5868" s="53">
        <f t="shared" si="1941"/>
        <v>0</v>
      </c>
      <c r="W5868" s="75"/>
      <c r="X5868" s="76"/>
    </row>
    <row r="5869" spans="1:24" s="35" customFormat="1" ht="15.75" x14ac:dyDescent="0.25">
      <c r="A5869" s="72" t="s">
        <v>314</v>
      </c>
      <c r="B5869" s="44" t="s">
        <v>334</v>
      </c>
      <c r="C5869" s="79" t="s">
        <v>261</v>
      </c>
      <c r="D5869" s="43" t="s">
        <v>262</v>
      </c>
      <c r="E5869" s="53"/>
      <c r="F5869" s="53">
        <f t="shared" si="1943"/>
        <v>0</v>
      </c>
      <c r="G5869" s="53"/>
      <c r="H5869" s="53"/>
      <c r="I5869" s="54"/>
      <c r="J5869" s="50"/>
      <c r="K5869" s="54"/>
      <c r="L5869" s="55"/>
      <c r="M5869" s="75"/>
      <c r="N5869" s="75"/>
      <c r="O5869" s="74"/>
      <c r="P5869" s="74"/>
      <c r="Q5869" s="57">
        <f t="shared" si="1939"/>
        <v>0</v>
      </c>
      <c r="R5869" s="74"/>
      <c r="S5869" s="53">
        <f t="shared" si="1940"/>
        <v>0</v>
      </c>
      <c r="T5869" s="58"/>
      <c r="U5869" s="58"/>
      <c r="V5869" s="53">
        <f t="shared" si="1941"/>
        <v>0</v>
      </c>
      <c r="W5869" s="75"/>
      <c r="X5869" s="76"/>
    </row>
    <row r="5870" spans="1:24" s="35" customFormat="1" ht="47.25" x14ac:dyDescent="0.25">
      <c r="A5870" s="72" t="s">
        <v>314</v>
      </c>
      <c r="B5870" s="44" t="s">
        <v>334</v>
      </c>
      <c r="C5870" s="79" t="s">
        <v>263</v>
      </c>
      <c r="D5870" s="43" t="s">
        <v>264</v>
      </c>
      <c r="E5870" s="53"/>
      <c r="F5870" s="53">
        <f t="shared" si="1943"/>
        <v>0</v>
      </c>
      <c r="G5870" s="53"/>
      <c r="H5870" s="53"/>
      <c r="I5870" s="54"/>
      <c r="J5870" s="50"/>
      <c r="K5870" s="54"/>
      <c r="L5870" s="55"/>
      <c r="M5870" s="75"/>
      <c r="N5870" s="75"/>
      <c r="O5870" s="74"/>
      <c r="P5870" s="74"/>
      <c r="Q5870" s="57">
        <f t="shared" si="1939"/>
        <v>0</v>
      </c>
      <c r="R5870" s="74"/>
      <c r="S5870" s="53">
        <f t="shared" si="1940"/>
        <v>0</v>
      </c>
      <c r="T5870" s="58"/>
      <c r="U5870" s="58"/>
      <c r="V5870" s="53">
        <f t="shared" si="1941"/>
        <v>0</v>
      </c>
      <c r="W5870" s="75"/>
      <c r="X5870" s="76"/>
    </row>
    <row r="5871" spans="1:24" s="35" customFormat="1" ht="15.75" x14ac:dyDescent="0.25">
      <c r="A5871" s="72" t="s">
        <v>314</v>
      </c>
      <c r="B5871" s="44" t="s">
        <v>334</v>
      </c>
      <c r="C5871" s="79" t="s">
        <v>265</v>
      </c>
      <c r="D5871" s="43" t="s">
        <v>266</v>
      </c>
      <c r="E5871" s="53"/>
      <c r="F5871" s="53">
        <f t="shared" si="1943"/>
        <v>0</v>
      </c>
      <c r="G5871" s="53"/>
      <c r="H5871" s="53"/>
      <c r="I5871" s="54"/>
      <c r="J5871" s="50"/>
      <c r="K5871" s="54"/>
      <c r="L5871" s="55"/>
      <c r="M5871" s="75"/>
      <c r="N5871" s="75"/>
      <c r="O5871" s="74"/>
      <c r="P5871" s="74"/>
      <c r="Q5871" s="57">
        <f t="shared" si="1939"/>
        <v>0</v>
      </c>
      <c r="R5871" s="74"/>
      <c r="S5871" s="53">
        <f t="shared" si="1940"/>
        <v>0</v>
      </c>
      <c r="T5871" s="58"/>
      <c r="U5871" s="58"/>
      <c r="V5871" s="53">
        <f t="shared" si="1941"/>
        <v>0</v>
      </c>
      <c r="W5871" s="75"/>
      <c r="X5871" s="76"/>
    </row>
    <row r="5872" spans="1:24" s="35" customFormat="1" ht="31.5" x14ac:dyDescent="0.25">
      <c r="A5872" s="72" t="s">
        <v>314</v>
      </c>
      <c r="B5872" s="44" t="s">
        <v>334</v>
      </c>
      <c r="C5872" s="79" t="s">
        <v>267</v>
      </c>
      <c r="D5872" s="43" t="s">
        <v>268</v>
      </c>
      <c r="E5872" s="53"/>
      <c r="F5872" s="53">
        <f t="shared" si="1943"/>
        <v>0</v>
      </c>
      <c r="G5872" s="53"/>
      <c r="H5872" s="53"/>
      <c r="I5872" s="54"/>
      <c r="J5872" s="50"/>
      <c r="K5872" s="54"/>
      <c r="L5872" s="55"/>
      <c r="M5872" s="75"/>
      <c r="N5872" s="75"/>
      <c r="O5872" s="74"/>
      <c r="P5872" s="74"/>
      <c r="Q5872" s="57">
        <f t="shared" si="1939"/>
        <v>0</v>
      </c>
      <c r="R5872" s="74"/>
      <c r="S5872" s="53">
        <f t="shared" si="1940"/>
        <v>0</v>
      </c>
      <c r="T5872" s="58"/>
      <c r="U5872" s="58"/>
      <c r="V5872" s="53">
        <f t="shared" si="1941"/>
        <v>0</v>
      </c>
      <c r="W5872" s="75"/>
      <c r="X5872" s="76"/>
    </row>
    <row r="5873" spans="1:27" s="35" customFormat="1" ht="15.75" x14ac:dyDescent="0.25">
      <c r="A5873" s="72" t="s">
        <v>314</v>
      </c>
      <c r="B5873" s="44" t="s">
        <v>334</v>
      </c>
      <c r="C5873" s="79" t="s">
        <v>269</v>
      </c>
      <c r="D5873" s="43" t="s">
        <v>270</v>
      </c>
      <c r="E5873" s="53"/>
      <c r="F5873" s="53">
        <f t="shared" si="1943"/>
        <v>0</v>
      </c>
      <c r="G5873" s="53"/>
      <c r="H5873" s="53"/>
      <c r="I5873" s="54"/>
      <c r="J5873" s="50"/>
      <c r="K5873" s="54"/>
      <c r="L5873" s="55"/>
      <c r="M5873" s="75"/>
      <c r="N5873" s="75"/>
      <c r="O5873" s="74"/>
      <c r="P5873" s="74"/>
      <c r="Q5873" s="57">
        <f t="shared" si="1939"/>
        <v>0</v>
      </c>
      <c r="R5873" s="74"/>
      <c r="S5873" s="53">
        <f t="shared" si="1940"/>
        <v>0</v>
      </c>
      <c r="T5873" s="58"/>
      <c r="U5873" s="58"/>
      <c r="V5873" s="53">
        <f t="shared" si="1941"/>
        <v>0</v>
      </c>
      <c r="W5873" s="75"/>
      <c r="X5873" s="76"/>
    </row>
    <row r="5874" spans="1:27" s="35" customFormat="1" ht="31.5" x14ac:dyDescent="0.25">
      <c r="A5874" s="72" t="s">
        <v>314</v>
      </c>
      <c r="B5874" s="44" t="s">
        <v>334</v>
      </c>
      <c r="C5874" s="79" t="s">
        <v>271</v>
      </c>
      <c r="D5874" s="43" t="s">
        <v>272</v>
      </c>
      <c r="E5874" s="53"/>
      <c r="F5874" s="53">
        <f t="shared" si="1943"/>
        <v>0</v>
      </c>
      <c r="G5874" s="53"/>
      <c r="H5874" s="53"/>
      <c r="I5874" s="54"/>
      <c r="J5874" s="50"/>
      <c r="K5874" s="54"/>
      <c r="L5874" s="55"/>
      <c r="M5874" s="75"/>
      <c r="N5874" s="75"/>
      <c r="O5874" s="74"/>
      <c r="P5874" s="74"/>
      <c r="Q5874" s="57">
        <f t="shared" si="1939"/>
        <v>0</v>
      </c>
      <c r="R5874" s="74"/>
      <c r="S5874" s="53">
        <f t="shared" si="1940"/>
        <v>0</v>
      </c>
      <c r="T5874" s="58"/>
      <c r="U5874" s="58"/>
      <c r="V5874" s="53">
        <f t="shared" si="1941"/>
        <v>0</v>
      </c>
      <c r="W5874" s="75"/>
      <c r="X5874" s="76"/>
    </row>
    <row r="5875" spans="1:27" s="35" customFormat="1" ht="15.75" x14ac:dyDescent="0.25">
      <c r="A5875" s="72" t="s">
        <v>314</v>
      </c>
      <c r="B5875" s="44" t="s">
        <v>334</v>
      </c>
      <c r="C5875" s="79" t="s">
        <v>273</v>
      </c>
      <c r="D5875" s="43" t="s">
        <v>274</v>
      </c>
      <c r="E5875" s="53"/>
      <c r="F5875" s="53">
        <f t="shared" si="1943"/>
        <v>0</v>
      </c>
      <c r="G5875" s="53"/>
      <c r="H5875" s="53"/>
      <c r="I5875" s="54"/>
      <c r="J5875" s="50"/>
      <c r="K5875" s="54"/>
      <c r="L5875" s="55"/>
      <c r="M5875" s="75"/>
      <c r="N5875" s="75"/>
      <c r="O5875" s="74"/>
      <c r="P5875" s="74"/>
      <c r="Q5875" s="57">
        <f t="shared" si="1939"/>
        <v>0</v>
      </c>
      <c r="R5875" s="74"/>
      <c r="S5875" s="53">
        <f t="shared" si="1940"/>
        <v>0</v>
      </c>
      <c r="T5875" s="58"/>
      <c r="U5875" s="58"/>
      <c r="V5875" s="53">
        <f t="shared" si="1941"/>
        <v>0</v>
      </c>
      <c r="W5875" s="75"/>
      <c r="X5875" s="76"/>
    </row>
    <row r="5876" spans="1:27" s="35" customFormat="1" ht="31.5" x14ac:dyDescent="0.25">
      <c r="A5876" s="72" t="s">
        <v>314</v>
      </c>
      <c r="B5876" s="44" t="s">
        <v>334</v>
      </c>
      <c r="C5876" s="79" t="s">
        <v>275</v>
      </c>
      <c r="D5876" s="43" t="s">
        <v>276</v>
      </c>
      <c r="E5876" s="74"/>
      <c r="F5876" s="74"/>
      <c r="G5876" s="74"/>
      <c r="H5876" s="74"/>
      <c r="I5876" s="54"/>
      <c r="J5876" s="50"/>
      <c r="K5876" s="54"/>
      <c r="L5876" s="55"/>
      <c r="M5876" s="75"/>
      <c r="N5876" s="75"/>
      <c r="O5876" s="74"/>
      <c r="P5876" s="74"/>
      <c r="Q5876" s="57">
        <f t="shared" si="1939"/>
        <v>0</v>
      </c>
      <c r="R5876" s="74"/>
      <c r="S5876" s="53">
        <f t="shared" si="1940"/>
        <v>0</v>
      </c>
      <c r="T5876" s="58"/>
      <c r="U5876" s="58"/>
      <c r="V5876" s="53">
        <f t="shared" si="1941"/>
        <v>0</v>
      </c>
      <c r="W5876" s="75"/>
      <c r="X5876" s="76"/>
    </row>
    <row r="5877" spans="1:27" s="35" customFormat="1" ht="15.75" x14ac:dyDescent="0.25">
      <c r="A5877" s="72" t="s">
        <v>314</v>
      </c>
      <c r="B5877" s="44" t="s">
        <v>334</v>
      </c>
      <c r="C5877" s="37" t="s">
        <v>352</v>
      </c>
      <c r="D5877" s="43" t="s">
        <v>350</v>
      </c>
      <c r="E5877" s="74"/>
      <c r="F5877" s="74"/>
      <c r="G5877" s="74"/>
      <c r="H5877" s="74"/>
      <c r="I5877" s="54"/>
      <c r="J5877" s="50"/>
      <c r="K5877" s="54"/>
      <c r="L5877" s="55"/>
      <c r="M5877" s="75"/>
      <c r="N5877" s="75"/>
      <c r="O5877" s="74"/>
      <c r="P5877" s="74"/>
      <c r="Q5877" s="57"/>
      <c r="R5877" s="74"/>
      <c r="S5877" s="53"/>
      <c r="T5877" s="58"/>
      <c r="U5877" s="58"/>
      <c r="V5877" s="53"/>
      <c r="W5877" s="75"/>
      <c r="X5877" s="76"/>
    </row>
    <row r="5878" spans="1:27" s="35" customFormat="1" ht="15.75" x14ac:dyDescent="0.25">
      <c r="A5878" s="72" t="s">
        <v>314</v>
      </c>
      <c r="B5878" s="44" t="s">
        <v>334</v>
      </c>
      <c r="C5878" s="37" t="s">
        <v>353</v>
      </c>
      <c r="D5878" s="38" t="s">
        <v>354</v>
      </c>
      <c r="E5878" s="53"/>
      <c r="F5878" s="99">
        <f>E5878/12*1</f>
        <v>0</v>
      </c>
      <c r="G5878" s="74"/>
      <c r="H5878" s="74"/>
      <c r="I5878" s="54"/>
      <c r="J5878" s="50"/>
      <c r="K5878" s="54"/>
      <c r="L5878" s="55"/>
      <c r="M5878" s="75"/>
      <c r="N5878" s="75"/>
      <c r="O5878" s="74"/>
      <c r="P5878" s="74"/>
      <c r="Q5878" s="57">
        <f>O5878-P5878</f>
        <v>0</v>
      </c>
      <c r="R5878" s="74"/>
      <c r="S5878" s="53">
        <f>ROUND(R5878/12*3,0)</f>
        <v>0</v>
      </c>
      <c r="T5878" s="58"/>
      <c r="U5878" s="58"/>
      <c r="V5878" s="53">
        <f>T5878-U5878</f>
        <v>0</v>
      </c>
      <c r="W5878" s="75"/>
      <c r="X5878" s="76"/>
    </row>
    <row r="5879" spans="1:27" s="35" customFormat="1" ht="15.75" x14ac:dyDescent="0.25">
      <c r="A5879" s="72" t="s">
        <v>314</v>
      </c>
      <c r="B5879" s="44" t="s">
        <v>334</v>
      </c>
      <c r="C5879" s="37" t="s">
        <v>359</v>
      </c>
      <c r="D5879" s="43" t="s">
        <v>318</v>
      </c>
      <c r="E5879" s="53"/>
      <c r="F5879" s="99">
        <f>E5879/12*1</f>
        <v>0</v>
      </c>
      <c r="G5879" s="74"/>
      <c r="H5879" s="74"/>
      <c r="I5879" s="54"/>
      <c r="J5879" s="50"/>
      <c r="K5879" s="54"/>
      <c r="L5879" s="55"/>
      <c r="M5879" s="75"/>
      <c r="N5879" s="75"/>
      <c r="O5879" s="74"/>
      <c r="P5879" s="74"/>
      <c r="Q5879" s="57"/>
      <c r="R5879" s="74"/>
      <c r="S5879" s="53"/>
      <c r="T5879" s="53"/>
      <c r="U5879" s="53"/>
      <c r="V5879" s="53"/>
      <c r="W5879" s="75"/>
      <c r="X5879" s="76"/>
    </row>
    <row r="5880" spans="1:27" s="35" customFormat="1" ht="15.75" x14ac:dyDescent="0.25">
      <c r="A5880" s="72" t="s">
        <v>314</v>
      </c>
      <c r="B5880" s="44" t="s">
        <v>334</v>
      </c>
      <c r="C5880" s="37" t="s">
        <v>379</v>
      </c>
      <c r="D5880" s="39" t="s">
        <v>360</v>
      </c>
      <c r="E5880" s="53"/>
      <c r="F5880" s="99">
        <f>E5880/12*1</f>
        <v>0</v>
      </c>
      <c r="G5880" s="74"/>
      <c r="H5880" s="53"/>
      <c r="I5880" s="119"/>
      <c r="J5880" s="50"/>
      <c r="K5880" s="54"/>
      <c r="L5880" s="55"/>
      <c r="M5880" s="75"/>
      <c r="N5880" s="75"/>
      <c r="O5880" s="74"/>
      <c r="P5880" s="74"/>
      <c r="Q5880" s="57"/>
      <c r="R5880" s="74"/>
      <c r="S5880" s="53"/>
      <c r="T5880" s="53"/>
      <c r="U5880" s="53"/>
      <c r="V5880" s="53"/>
      <c r="W5880" s="75"/>
      <c r="X5880" s="76"/>
    </row>
    <row r="5881" spans="1:27" s="35" customFormat="1" ht="15.75" x14ac:dyDescent="0.25">
      <c r="A5881" s="72" t="s">
        <v>314</v>
      </c>
      <c r="B5881" s="44" t="s">
        <v>334</v>
      </c>
      <c r="C5881" s="98" t="s">
        <v>386</v>
      </c>
      <c r="D5881" s="117" t="s">
        <v>387</v>
      </c>
      <c r="E5881" s="53">
        <v>10000</v>
      </c>
      <c r="F5881" s="53">
        <v>10000</v>
      </c>
      <c r="G5881" s="53">
        <v>10000</v>
      </c>
      <c r="H5881" s="53">
        <v>10000</v>
      </c>
      <c r="I5881" s="119">
        <f>G5881-F5881</f>
        <v>0</v>
      </c>
      <c r="J5881" s="55">
        <f>ROUND(I5881/F5881*100,2)</f>
        <v>0</v>
      </c>
      <c r="K5881" s="54">
        <f>G5881-F5881</f>
        <v>0</v>
      </c>
      <c r="L5881" s="55">
        <f>ROUND(K5881*100/-F5881,2)</f>
        <v>0</v>
      </c>
      <c r="M5881" s="75"/>
      <c r="N5881" s="75"/>
      <c r="O5881" s="74"/>
      <c r="P5881" s="74"/>
      <c r="Q5881" s="57"/>
      <c r="R5881" s="74"/>
      <c r="S5881" s="53"/>
      <c r="T5881" s="58"/>
      <c r="U5881" s="58"/>
      <c r="V5881" s="53"/>
      <c r="W5881" s="75"/>
      <c r="X5881" s="76"/>
    </row>
    <row r="5882" spans="1:27" s="77" customFormat="1" ht="15.75" x14ac:dyDescent="0.25">
      <c r="A5882" s="100" t="s">
        <v>315</v>
      </c>
      <c r="B5882" s="100" t="s">
        <v>335</v>
      </c>
      <c r="C5882" s="108" t="s">
        <v>102</v>
      </c>
      <c r="D5882" s="102" t="s">
        <v>21</v>
      </c>
      <c r="E5882" s="109">
        <f>E5883+E5922</f>
        <v>422025</v>
      </c>
      <c r="F5882" s="109">
        <f>F5883+F5922</f>
        <v>312286.17000000004</v>
      </c>
      <c r="G5882" s="109">
        <f>G5883+G5922</f>
        <v>716678.27</v>
      </c>
      <c r="H5882" s="109">
        <f>H5883+H5922</f>
        <v>614546</v>
      </c>
      <c r="I5882" s="127">
        <f>I5883+I5922</f>
        <v>53767.770000000004</v>
      </c>
      <c r="J5882" s="104">
        <f>ROUND(I5882/F5882*100,2)</f>
        <v>17.22</v>
      </c>
      <c r="K5882" s="127">
        <f>K5883+K5922</f>
        <v>-723.67000000000007</v>
      </c>
      <c r="L5882" s="106">
        <f>ROUND(K5882*100/-F5882,2)</f>
        <v>0.23</v>
      </c>
      <c r="M5882" s="109">
        <f t="shared" ref="M5882:V5882" si="1944">M5883+M5922</f>
        <v>6192</v>
      </c>
      <c r="N5882" s="109">
        <f t="shared" si="1944"/>
        <v>3612</v>
      </c>
      <c r="O5882" s="109">
        <f t="shared" si="1944"/>
        <v>38556</v>
      </c>
      <c r="P5882" s="109">
        <f t="shared" si="1944"/>
        <v>35031</v>
      </c>
      <c r="Q5882" s="127">
        <f t="shared" si="1944"/>
        <v>3525</v>
      </c>
      <c r="R5882" s="109">
        <f t="shared" si="1944"/>
        <v>289</v>
      </c>
      <c r="S5882" s="103">
        <f t="shared" si="1944"/>
        <v>181</v>
      </c>
      <c r="T5882" s="138">
        <f t="shared" si="1944"/>
        <v>279</v>
      </c>
      <c r="U5882" s="138">
        <f t="shared" si="1944"/>
        <v>275</v>
      </c>
      <c r="V5882" s="103">
        <f t="shared" si="1944"/>
        <v>4</v>
      </c>
      <c r="W5882" s="107">
        <v>11892</v>
      </c>
      <c r="X5882" s="80"/>
    </row>
    <row r="5883" spans="1:27" s="77" customFormat="1" ht="15.75" x14ac:dyDescent="0.25">
      <c r="A5883" s="72" t="s">
        <v>315</v>
      </c>
      <c r="B5883" s="21">
        <v>1</v>
      </c>
      <c r="C5883" s="73" t="s">
        <v>102</v>
      </c>
      <c r="D5883" s="27" t="s">
        <v>22</v>
      </c>
      <c r="E5883" s="52">
        <f t="shared" ref="E5883:L5883" si="1945">E5884+E5890+E5904</f>
        <v>148305</v>
      </c>
      <c r="F5883" s="52">
        <f t="shared" si="1945"/>
        <v>148305</v>
      </c>
      <c r="G5883" s="52">
        <f t="shared" si="1945"/>
        <v>499653</v>
      </c>
      <c r="H5883" s="52">
        <f t="shared" si="1945"/>
        <v>452038</v>
      </c>
      <c r="I5883" s="124">
        <f t="shared" si="1945"/>
        <v>0</v>
      </c>
      <c r="J5883" s="124">
        <f t="shared" si="1945"/>
        <v>0</v>
      </c>
      <c r="K5883" s="124">
        <f t="shared" si="1945"/>
        <v>0</v>
      </c>
      <c r="L5883" s="52">
        <f t="shared" si="1945"/>
        <v>0</v>
      </c>
      <c r="M5883" s="49">
        <v>193</v>
      </c>
      <c r="N5883" s="49">
        <f>ROUND(M5883/12*7,2)</f>
        <v>112.58</v>
      </c>
      <c r="O5883" s="52">
        <f t="shared" ref="O5883:V5883" si="1946">O5884+O5890+O5904</f>
        <v>36370</v>
      </c>
      <c r="P5883" s="52">
        <f t="shared" si="1946"/>
        <v>32950</v>
      </c>
      <c r="Q5883" s="124">
        <f t="shared" si="1946"/>
        <v>3420</v>
      </c>
      <c r="R5883" s="52">
        <f t="shared" si="1946"/>
        <v>30</v>
      </c>
      <c r="S5883" s="52">
        <f t="shared" si="1946"/>
        <v>30</v>
      </c>
      <c r="T5883" s="141">
        <f t="shared" si="1946"/>
        <v>102</v>
      </c>
      <c r="U5883" s="141">
        <f t="shared" si="1946"/>
        <v>102</v>
      </c>
      <c r="V5883" s="49">
        <f t="shared" si="1946"/>
        <v>0</v>
      </c>
      <c r="W5883" s="83"/>
      <c r="X5883" s="82"/>
    </row>
    <row r="5884" spans="1:27" s="77" customFormat="1" ht="15.75" x14ac:dyDescent="0.25">
      <c r="A5884" s="72" t="s">
        <v>315</v>
      </c>
      <c r="B5884" s="33" t="s">
        <v>329</v>
      </c>
      <c r="C5884" s="73" t="s">
        <v>102</v>
      </c>
      <c r="D5884" s="32" t="s">
        <v>23</v>
      </c>
      <c r="E5884" s="83">
        <f t="shared" ref="E5884:L5884" si="1947">SUM(E5885:E5889)</f>
        <v>0</v>
      </c>
      <c r="F5884" s="83">
        <f t="shared" si="1947"/>
        <v>0</v>
      </c>
      <c r="G5884" s="83">
        <f t="shared" si="1947"/>
        <v>0</v>
      </c>
      <c r="H5884" s="83">
        <f t="shared" si="1947"/>
        <v>0</v>
      </c>
      <c r="I5884" s="128">
        <f t="shared" si="1947"/>
        <v>0</v>
      </c>
      <c r="J5884" s="128">
        <f t="shared" si="1947"/>
        <v>0</v>
      </c>
      <c r="K5884" s="128">
        <f t="shared" si="1947"/>
        <v>0</v>
      </c>
      <c r="L5884" s="49">
        <f t="shared" si="1947"/>
        <v>0</v>
      </c>
      <c r="M5884" s="83"/>
      <c r="N5884" s="83"/>
      <c r="O5884" s="52">
        <f t="shared" ref="O5884:V5884" si="1948">SUM(O5885:O5889)</f>
        <v>0</v>
      </c>
      <c r="P5884" s="52">
        <f t="shared" si="1948"/>
        <v>0</v>
      </c>
      <c r="Q5884" s="124">
        <f t="shared" si="1948"/>
        <v>0</v>
      </c>
      <c r="R5884" s="52">
        <f t="shared" si="1948"/>
        <v>0</v>
      </c>
      <c r="S5884" s="52">
        <f t="shared" si="1948"/>
        <v>0</v>
      </c>
      <c r="T5884" s="52">
        <f t="shared" si="1948"/>
        <v>0</v>
      </c>
      <c r="U5884" s="49">
        <f t="shared" si="1948"/>
        <v>0</v>
      </c>
      <c r="V5884" s="49">
        <f t="shared" si="1948"/>
        <v>0</v>
      </c>
      <c r="W5884" s="83"/>
      <c r="X5884" s="82"/>
    </row>
    <row r="5885" spans="1:27" s="77" customFormat="1" ht="15.75" x14ac:dyDescent="0.25">
      <c r="A5885" s="72" t="s">
        <v>315</v>
      </c>
      <c r="B5885" s="33" t="s">
        <v>329</v>
      </c>
      <c r="C5885" s="73" t="s">
        <v>73</v>
      </c>
      <c r="D5885" s="34" t="s">
        <v>106</v>
      </c>
      <c r="E5885" s="53"/>
      <c r="F5885" s="99"/>
      <c r="G5885" s="53"/>
      <c r="H5885" s="99"/>
      <c r="I5885" s="54"/>
      <c r="J5885" s="50"/>
      <c r="K5885" s="54"/>
      <c r="L5885" s="55"/>
      <c r="M5885" s="74"/>
      <c r="N5885" s="74"/>
      <c r="O5885" s="74"/>
      <c r="P5885" s="74"/>
      <c r="Q5885" s="57">
        <f>O5885-P5885</f>
        <v>0</v>
      </c>
      <c r="R5885" s="74"/>
      <c r="S5885" s="53">
        <f>ROUND(R5885/12*3,0)</f>
        <v>0</v>
      </c>
      <c r="T5885" s="53"/>
      <c r="U5885" s="53"/>
      <c r="V5885" s="53">
        <f>T5885-U5885</f>
        <v>0</v>
      </c>
      <c r="W5885" s="74"/>
      <c r="X5885" s="76"/>
      <c r="Z5885" s="176"/>
      <c r="AA5885" s="176"/>
    </row>
    <row r="5886" spans="1:27" s="77" customFormat="1" ht="15.75" x14ac:dyDescent="0.25">
      <c r="A5886" s="72" t="s">
        <v>315</v>
      </c>
      <c r="B5886" s="33" t="s">
        <v>329</v>
      </c>
      <c r="C5886" s="73" t="s">
        <v>74</v>
      </c>
      <c r="D5886" s="116" t="s">
        <v>104</v>
      </c>
      <c r="E5886" s="53"/>
      <c r="F5886" s="53"/>
      <c r="G5886" s="53"/>
      <c r="H5886" s="53"/>
      <c r="I5886" s="54"/>
      <c r="J5886" s="50"/>
      <c r="K5886" s="54"/>
      <c r="L5886" s="55"/>
      <c r="M5886" s="75"/>
      <c r="N5886" s="75"/>
      <c r="O5886" s="74"/>
      <c r="P5886" s="74"/>
      <c r="Q5886" s="57">
        <f>O5886-P5886</f>
        <v>0</v>
      </c>
      <c r="R5886" s="74"/>
      <c r="S5886" s="53">
        <f>ROUND(R5886/12*3,0)</f>
        <v>0</v>
      </c>
      <c r="T5886" s="53"/>
      <c r="U5886" s="53"/>
      <c r="V5886" s="53">
        <f>T5886-U5886</f>
        <v>0</v>
      </c>
      <c r="W5886" s="75"/>
      <c r="X5886" s="76"/>
    </row>
    <row r="5887" spans="1:27" s="81" customFormat="1" ht="29.25" customHeight="1" x14ac:dyDescent="0.25">
      <c r="A5887" s="72" t="s">
        <v>315</v>
      </c>
      <c r="B5887" s="33" t="s">
        <v>329</v>
      </c>
      <c r="C5887" s="73" t="s">
        <v>74</v>
      </c>
      <c r="D5887" s="116" t="s">
        <v>105</v>
      </c>
      <c r="E5887" s="53"/>
      <c r="F5887" s="53"/>
      <c r="G5887" s="53"/>
      <c r="H5887" s="53"/>
      <c r="I5887" s="119"/>
      <c r="J5887" s="50"/>
      <c r="K5887" s="119"/>
      <c r="L5887" s="55"/>
      <c r="M5887" s="75"/>
      <c r="N5887" s="75"/>
      <c r="O5887" s="74"/>
      <c r="P5887" s="74"/>
      <c r="Q5887" s="59">
        <f>O5887-P5887</f>
        <v>0</v>
      </c>
      <c r="R5887" s="74"/>
      <c r="S5887" s="53">
        <f>ROUND(R5887/12*3,0)</f>
        <v>0</v>
      </c>
      <c r="T5887" s="53"/>
      <c r="U5887" s="53"/>
      <c r="V5887" s="53">
        <f>T5887-U5887</f>
        <v>0</v>
      </c>
      <c r="W5887" s="75"/>
      <c r="X5887" s="76"/>
    </row>
    <row r="5888" spans="1:27" s="81" customFormat="1" ht="26.25" customHeight="1" x14ac:dyDescent="0.25">
      <c r="A5888" s="72" t="s">
        <v>315</v>
      </c>
      <c r="B5888" s="33" t="s">
        <v>329</v>
      </c>
      <c r="C5888" s="73" t="s">
        <v>75</v>
      </c>
      <c r="D5888" s="34" t="s">
        <v>107</v>
      </c>
      <c r="E5888" s="74"/>
      <c r="F5888" s="53"/>
      <c r="G5888" s="74"/>
      <c r="H5888" s="74"/>
      <c r="I5888" s="119"/>
      <c r="J5888" s="55"/>
      <c r="K5888" s="119"/>
      <c r="L5888" s="55"/>
      <c r="M5888" s="75"/>
      <c r="N5888" s="75"/>
      <c r="O5888" s="74"/>
      <c r="P5888" s="74"/>
      <c r="Q5888" s="59">
        <f>O5888-P5888</f>
        <v>0</v>
      </c>
      <c r="R5888" s="74"/>
      <c r="S5888" s="53">
        <f>ROUND(R5888/12*3,0)</f>
        <v>0</v>
      </c>
      <c r="T5888" s="53"/>
      <c r="U5888" s="53"/>
      <c r="V5888" s="53">
        <f>T5888-U5888</f>
        <v>0</v>
      </c>
      <c r="W5888" s="75"/>
      <c r="X5888" s="76"/>
    </row>
    <row r="5889" spans="1:24" s="81" customFormat="1" ht="22.5" customHeight="1" x14ac:dyDescent="0.25">
      <c r="A5889" s="72" t="s">
        <v>315</v>
      </c>
      <c r="B5889" s="33" t="s">
        <v>329</v>
      </c>
      <c r="C5889" s="73" t="s">
        <v>76</v>
      </c>
      <c r="D5889" s="34" t="s">
        <v>108</v>
      </c>
      <c r="E5889" s="74"/>
      <c r="F5889" s="53"/>
      <c r="G5889" s="74"/>
      <c r="H5889" s="74"/>
      <c r="I5889" s="119"/>
      <c r="J5889" s="55"/>
      <c r="K5889" s="119"/>
      <c r="L5889" s="55"/>
      <c r="M5889" s="75"/>
      <c r="N5889" s="75"/>
      <c r="O5889" s="74"/>
      <c r="P5889" s="74"/>
      <c r="Q5889" s="59">
        <f>O5889-P5889</f>
        <v>0</v>
      </c>
      <c r="R5889" s="74"/>
      <c r="S5889" s="53">
        <f>ROUND(R5889/12*3,0)</f>
        <v>0</v>
      </c>
      <c r="T5889" s="53"/>
      <c r="U5889" s="53"/>
      <c r="V5889" s="53">
        <f>T5889-U5889</f>
        <v>0</v>
      </c>
      <c r="W5889" s="75"/>
      <c r="X5889" s="76"/>
    </row>
    <row r="5890" spans="1:24" s="77" customFormat="1" ht="15.75" x14ac:dyDescent="0.25">
      <c r="A5890" s="72" t="s">
        <v>315</v>
      </c>
      <c r="B5890" s="22" t="s">
        <v>330</v>
      </c>
      <c r="C5890" s="36"/>
      <c r="D5890" s="32" t="s">
        <v>24</v>
      </c>
      <c r="E5890" s="61">
        <f t="shared" ref="E5890:L5890" si="1949">SUM(E5891:E5903)</f>
        <v>0</v>
      </c>
      <c r="F5890" s="61">
        <f t="shared" si="1949"/>
        <v>0</v>
      </c>
      <c r="G5890" s="61">
        <f t="shared" si="1949"/>
        <v>0</v>
      </c>
      <c r="H5890" s="61">
        <f t="shared" si="1949"/>
        <v>0</v>
      </c>
      <c r="I5890" s="120">
        <f t="shared" si="1949"/>
        <v>0</v>
      </c>
      <c r="J5890" s="120">
        <f t="shared" si="1949"/>
        <v>0</v>
      </c>
      <c r="K5890" s="120">
        <f t="shared" si="1949"/>
        <v>0</v>
      </c>
      <c r="L5890" s="61">
        <f t="shared" si="1949"/>
        <v>0</v>
      </c>
      <c r="M5890" s="61"/>
      <c r="N5890" s="61"/>
      <c r="O5890" s="61">
        <f t="shared" ref="O5890:V5890" si="1950">SUM(O5891:O5903)</f>
        <v>0</v>
      </c>
      <c r="P5890" s="61">
        <f t="shared" si="1950"/>
        <v>0</v>
      </c>
      <c r="Q5890" s="120">
        <f t="shared" si="1950"/>
        <v>0</v>
      </c>
      <c r="R5890" s="61">
        <f t="shared" si="1950"/>
        <v>0</v>
      </c>
      <c r="S5890" s="61">
        <f t="shared" si="1950"/>
        <v>0</v>
      </c>
      <c r="T5890" s="137">
        <f t="shared" si="1950"/>
        <v>0</v>
      </c>
      <c r="U5890" s="137">
        <f t="shared" si="1950"/>
        <v>0</v>
      </c>
      <c r="V5890" s="61">
        <f t="shared" si="1950"/>
        <v>0</v>
      </c>
      <c r="W5890" s="68"/>
      <c r="X5890" s="76"/>
    </row>
    <row r="5891" spans="1:24" s="77" customFormat="1" ht="15.75" x14ac:dyDescent="0.25">
      <c r="A5891" s="72" t="s">
        <v>315</v>
      </c>
      <c r="B5891" s="33" t="s">
        <v>330</v>
      </c>
      <c r="C5891" s="79" t="s">
        <v>25</v>
      </c>
      <c r="D5891" s="34" t="s">
        <v>54</v>
      </c>
      <c r="E5891" s="74"/>
      <c r="F5891" s="74"/>
      <c r="G5891" s="74"/>
      <c r="H5891" s="74"/>
      <c r="I5891" s="54"/>
      <c r="J5891" s="50"/>
      <c r="K5891" s="54"/>
      <c r="L5891" s="55"/>
      <c r="M5891" s="75"/>
      <c r="N5891" s="75"/>
      <c r="O5891" s="74"/>
      <c r="P5891" s="74"/>
      <c r="Q5891" s="57">
        <f t="shared" ref="Q5891:Q5903" si="1951">O5891-P5891</f>
        <v>0</v>
      </c>
      <c r="R5891" s="74"/>
      <c r="S5891" s="53">
        <f t="shared" ref="S5891:S5903" si="1952">ROUND(R5891/12*3,0)</f>
        <v>0</v>
      </c>
      <c r="T5891" s="58"/>
      <c r="U5891" s="58"/>
      <c r="V5891" s="53">
        <f t="shared" ref="V5891:V5903" si="1953">T5891-U5891</f>
        <v>0</v>
      </c>
      <c r="W5891" s="75"/>
      <c r="X5891" s="76"/>
    </row>
    <row r="5892" spans="1:24" s="77" customFormat="1" ht="15.75" x14ac:dyDescent="0.25">
      <c r="A5892" s="72" t="s">
        <v>315</v>
      </c>
      <c r="B5892" s="33" t="s">
        <v>330</v>
      </c>
      <c r="C5892" s="79" t="s">
        <v>26</v>
      </c>
      <c r="D5892" s="34" t="s">
        <v>27</v>
      </c>
      <c r="E5892" s="74"/>
      <c r="F5892" s="74"/>
      <c r="G5892" s="74"/>
      <c r="H5892" s="74"/>
      <c r="I5892" s="54"/>
      <c r="J5892" s="50"/>
      <c r="K5892" s="54"/>
      <c r="L5892" s="55"/>
      <c r="M5892" s="75"/>
      <c r="N5892" s="75"/>
      <c r="O5892" s="74"/>
      <c r="P5892" s="74"/>
      <c r="Q5892" s="57">
        <f t="shared" si="1951"/>
        <v>0</v>
      </c>
      <c r="R5892" s="74"/>
      <c r="S5892" s="53">
        <f t="shared" si="1952"/>
        <v>0</v>
      </c>
      <c r="T5892" s="58"/>
      <c r="U5892" s="58"/>
      <c r="V5892" s="53">
        <f t="shared" si="1953"/>
        <v>0</v>
      </c>
      <c r="W5892" s="75"/>
      <c r="X5892" s="76"/>
    </row>
    <row r="5893" spans="1:24" s="77" customFormat="1" ht="31.5" x14ac:dyDescent="0.25">
      <c r="A5893" s="72" t="s">
        <v>315</v>
      </c>
      <c r="B5893" s="33" t="s">
        <v>330</v>
      </c>
      <c r="C5893" s="79" t="s">
        <v>28</v>
      </c>
      <c r="D5893" s="34" t="s">
        <v>29</v>
      </c>
      <c r="E5893" s="74"/>
      <c r="F5893" s="74"/>
      <c r="G5893" s="74"/>
      <c r="H5893" s="74"/>
      <c r="I5893" s="54"/>
      <c r="J5893" s="50"/>
      <c r="K5893" s="54"/>
      <c r="L5893" s="55"/>
      <c r="M5893" s="75"/>
      <c r="N5893" s="75"/>
      <c r="O5893" s="74"/>
      <c r="P5893" s="74"/>
      <c r="Q5893" s="57">
        <f t="shared" si="1951"/>
        <v>0</v>
      </c>
      <c r="R5893" s="74"/>
      <c r="S5893" s="53">
        <f t="shared" si="1952"/>
        <v>0</v>
      </c>
      <c r="T5893" s="58"/>
      <c r="U5893" s="58"/>
      <c r="V5893" s="53">
        <f t="shared" si="1953"/>
        <v>0</v>
      </c>
      <c r="W5893" s="75"/>
      <c r="X5893" s="76"/>
    </row>
    <row r="5894" spans="1:24" s="77" customFormat="1" ht="15.75" x14ac:dyDescent="0.25">
      <c r="A5894" s="72" t="s">
        <v>315</v>
      </c>
      <c r="B5894" s="33" t="s">
        <v>330</v>
      </c>
      <c r="C5894" s="79" t="s">
        <v>56</v>
      </c>
      <c r="D5894" s="34" t="s">
        <v>53</v>
      </c>
      <c r="E5894" s="74"/>
      <c r="F5894" s="74"/>
      <c r="G5894" s="74"/>
      <c r="H5894" s="74"/>
      <c r="I5894" s="54"/>
      <c r="J5894" s="50"/>
      <c r="K5894" s="54"/>
      <c r="L5894" s="55"/>
      <c r="M5894" s="75"/>
      <c r="N5894" s="75"/>
      <c r="O5894" s="74"/>
      <c r="P5894" s="74"/>
      <c r="Q5894" s="57">
        <f t="shared" si="1951"/>
        <v>0</v>
      </c>
      <c r="R5894" s="74"/>
      <c r="S5894" s="53">
        <f t="shared" si="1952"/>
        <v>0</v>
      </c>
      <c r="T5894" s="58"/>
      <c r="U5894" s="58"/>
      <c r="V5894" s="53">
        <f t="shared" si="1953"/>
        <v>0</v>
      </c>
      <c r="W5894" s="75"/>
      <c r="X5894" s="76"/>
    </row>
    <row r="5895" spans="1:24" s="77" customFormat="1" ht="15.75" x14ac:dyDescent="0.25">
      <c r="A5895" s="72" t="s">
        <v>315</v>
      </c>
      <c r="B5895" s="33" t="s">
        <v>330</v>
      </c>
      <c r="C5895" s="79" t="s">
        <v>57</v>
      </c>
      <c r="D5895" s="34" t="s">
        <v>68</v>
      </c>
      <c r="E5895" s="74"/>
      <c r="F5895" s="74"/>
      <c r="G5895" s="74"/>
      <c r="H5895" s="74"/>
      <c r="I5895" s="119"/>
      <c r="J5895" s="55"/>
      <c r="K5895" s="119"/>
      <c r="L5895" s="55"/>
      <c r="M5895" s="75"/>
      <c r="N5895" s="75"/>
      <c r="O5895" s="74"/>
      <c r="P5895" s="74"/>
      <c r="Q5895" s="59">
        <f t="shared" si="1951"/>
        <v>0</v>
      </c>
      <c r="R5895" s="74"/>
      <c r="S5895" s="53">
        <f t="shared" si="1952"/>
        <v>0</v>
      </c>
      <c r="T5895" s="53"/>
      <c r="U5895" s="53"/>
      <c r="V5895" s="53">
        <f t="shared" si="1953"/>
        <v>0</v>
      </c>
      <c r="W5895" s="75"/>
      <c r="X5895" s="76"/>
    </row>
    <row r="5896" spans="1:24" s="77" customFormat="1" ht="15.75" x14ac:dyDescent="0.25">
      <c r="A5896" s="72" t="s">
        <v>315</v>
      </c>
      <c r="B5896" s="33" t="s">
        <v>330</v>
      </c>
      <c r="C5896" s="79" t="s">
        <v>58</v>
      </c>
      <c r="D5896" s="34" t="s">
        <v>70</v>
      </c>
      <c r="E5896" s="74"/>
      <c r="F5896" s="74"/>
      <c r="G5896" s="74"/>
      <c r="H5896" s="74"/>
      <c r="I5896" s="54"/>
      <c r="J5896" s="50"/>
      <c r="K5896" s="54"/>
      <c r="L5896" s="55"/>
      <c r="M5896" s="75"/>
      <c r="N5896" s="75"/>
      <c r="O5896" s="74"/>
      <c r="P5896" s="74"/>
      <c r="Q5896" s="57">
        <f t="shared" si="1951"/>
        <v>0</v>
      </c>
      <c r="R5896" s="74"/>
      <c r="S5896" s="53">
        <f t="shared" si="1952"/>
        <v>0</v>
      </c>
      <c r="T5896" s="58"/>
      <c r="U5896" s="58"/>
      <c r="V5896" s="53">
        <f t="shared" si="1953"/>
        <v>0</v>
      </c>
      <c r="W5896" s="75"/>
      <c r="X5896" s="76"/>
    </row>
    <row r="5897" spans="1:24" s="77" customFormat="1" ht="31.5" x14ac:dyDescent="0.25">
      <c r="A5897" s="72" t="s">
        <v>315</v>
      </c>
      <c r="B5897" s="33" t="s">
        <v>330</v>
      </c>
      <c r="C5897" s="79" t="s">
        <v>59</v>
      </c>
      <c r="D5897" s="34" t="s">
        <v>69</v>
      </c>
      <c r="E5897" s="74"/>
      <c r="F5897" s="74"/>
      <c r="G5897" s="74"/>
      <c r="H5897" s="74"/>
      <c r="I5897" s="54"/>
      <c r="J5897" s="50"/>
      <c r="K5897" s="54"/>
      <c r="L5897" s="55"/>
      <c r="M5897" s="75"/>
      <c r="N5897" s="75"/>
      <c r="O5897" s="74"/>
      <c r="P5897" s="74"/>
      <c r="Q5897" s="57">
        <f t="shared" si="1951"/>
        <v>0</v>
      </c>
      <c r="R5897" s="74"/>
      <c r="S5897" s="53">
        <f t="shared" si="1952"/>
        <v>0</v>
      </c>
      <c r="T5897" s="58"/>
      <c r="U5897" s="58"/>
      <c r="V5897" s="53">
        <f t="shared" si="1953"/>
        <v>0</v>
      </c>
      <c r="W5897" s="75"/>
      <c r="X5897" s="76"/>
    </row>
    <row r="5898" spans="1:24" s="77" customFormat="1" ht="15.75" x14ac:dyDescent="0.25">
      <c r="A5898" s="72" t="s">
        <v>315</v>
      </c>
      <c r="B5898" s="33" t="s">
        <v>330</v>
      </c>
      <c r="C5898" s="79" t="s">
        <v>60</v>
      </c>
      <c r="D5898" s="34" t="s">
        <v>72</v>
      </c>
      <c r="E5898" s="74"/>
      <c r="F5898" s="74"/>
      <c r="G5898" s="74"/>
      <c r="H5898" s="74"/>
      <c r="I5898" s="54"/>
      <c r="J5898" s="50"/>
      <c r="K5898" s="54"/>
      <c r="L5898" s="55"/>
      <c r="M5898" s="75"/>
      <c r="N5898" s="75"/>
      <c r="O5898" s="74"/>
      <c r="P5898" s="74"/>
      <c r="Q5898" s="57">
        <f t="shared" si="1951"/>
        <v>0</v>
      </c>
      <c r="R5898" s="74"/>
      <c r="S5898" s="53">
        <f t="shared" si="1952"/>
        <v>0</v>
      </c>
      <c r="T5898" s="58"/>
      <c r="U5898" s="58"/>
      <c r="V5898" s="53">
        <f t="shared" si="1953"/>
        <v>0</v>
      </c>
      <c r="W5898" s="75"/>
      <c r="X5898" s="76"/>
    </row>
    <row r="5899" spans="1:24" s="77" customFormat="1" ht="15.75" x14ac:dyDescent="0.25">
      <c r="A5899" s="72" t="s">
        <v>315</v>
      </c>
      <c r="B5899" s="33" t="s">
        <v>330</v>
      </c>
      <c r="C5899" s="79" t="s">
        <v>61</v>
      </c>
      <c r="D5899" s="34" t="s">
        <v>67</v>
      </c>
      <c r="E5899" s="74"/>
      <c r="F5899" s="74"/>
      <c r="G5899" s="74"/>
      <c r="H5899" s="74"/>
      <c r="I5899" s="54"/>
      <c r="J5899" s="50"/>
      <c r="K5899" s="54"/>
      <c r="L5899" s="55"/>
      <c r="M5899" s="75"/>
      <c r="N5899" s="75"/>
      <c r="O5899" s="74"/>
      <c r="P5899" s="74"/>
      <c r="Q5899" s="57">
        <f t="shared" si="1951"/>
        <v>0</v>
      </c>
      <c r="R5899" s="74"/>
      <c r="S5899" s="53">
        <f t="shared" si="1952"/>
        <v>0</v>
      </c>
      <c r="T5899" s="58"/>
      <c r="U5899" s="58"/>
      <c r="V5899" s="53">
        <f t="shared" si="1953"/>
        <v>0</v>
      </c>
      <c r="W5899" s="75"/>
      <c r="X5899" s="76"/>
    </row>
    <row r="5900" spans="1:24" s="77" customFormat="1" ht="15.75" x14ac:dyDescent="0.25">
      <c r="A5900" s="72" t="s">
        <v>315</v>
      </c>
      <c r="B5900" s="33" t="s">
        <v>330</v>
      </c>
      <c r="C5900" s="79" t="s">
        <v>62</v>
      </c>
      <c r="D5900" s="34" t="s">
        <v>66</v>
      </c>
      <c r="E5900" s="74"/>
      <c r="F5900" s="74"/>
      <c r="G5900" s="74"/>
      <c r="H5900" s="74"/>
      <c r="I5900" s="54"/>
      <c r="J5900" s="50"/>
      <c r="K5900" s="54"/>
      <c r="L5900" s="55"/>
      <c r="M5900" s="75"/>
      <c r="N5900" s="75"/>
      <c r="O5900" s="74"/>
      <c r="P5900" s="74"/>
      <c r="Q5900" s="57">
        <f t="shared" si="1951"/>
        <v>0</v>
      </c>
      <c r="R5900" s="74"/>
      <c r="S5900" s="53">
        <f t="shared" si="1952"/>
        <v>0</v>
      </c>
      <c r="T5900" s="58"/>
      <c r="U5900" s="58"/>
      <c r="V5900" s="53">
        <f t="shared" si="1953"/>
        <v>0</v>
      </c>
      <c r="W5900" s="75"/>
      <c r="X5900" s="76"/>
    </row>
    <row r="5901" spans="1:24" s="77" customFormat="1" ht="15.75" x14ac:dyDescent="0.25">
      <c r="A5901" s="72" t="s">
        <v>315</v>
      </c>
      <c r="B5901" s="33" t="s">
        <v>330</v>
      </c>
      <c r="C5901" s="79" t="s">
        <v>63</v>
      </c>
      <c r="D5901" s="34" t="s">
        <v>52</v>
      </c>
      <c r="E5901" s="74"/>
      <c r="F5901" s="74"/>
      <c r="G5901" s="74"/>
      <c r="H5901" s="74"/>
      <c r="I5901" s="54"/>
      <c r="J5901" s="50"/>
      <c r="K5901" s="54"/>
      <c r="L5901" s="55"/>
      <c r="M5901" s="75"/>
      <c r="N5901" s="75"/>
      <c r="O5901" s="74"/>
      <c r="P5901" s="74"/>
      <c r="Q5901" s="57">
        <f t="shared" si="1951"/>
        <v>0</v>
      </c>
      <c r="R5901" s="74"/>
      <c r="S5901" s="53">
        <f t="shared" si="1952"/>
        <v>0</v>
      </c>
      <c r="T5901" s="58"/>
      <c r="U5901" s="58"/>
      <c r="V5901" s="53">
        <f t="shared" si="1953"/>
        <v>0</v>
      </c>
      <c r="W5901" s="75"/>
      <c r="X5901" s="76"/>
    </row>
    <row r="5902" spans="1:24" s="77" customFormat="1" ht="15.75" x14ac:dyDescent="0.25">
      <c r="A5902" s="72" t="s">
        <v>315</v>
      </c>
      <c r="B5902" s="33" t="s">
        <v>330</v>
      </c>
      <c r="C5902" s="79" t="s">
        <v>64</v>
      </c>
      <c r="D5902" s="34" t="s">
        <v>55</v>
      </c>
      <c r="E5902" s="74"/>
      <c r="F5902" s="74"/>
      <c r="G5902" s="74"/>
      <c r="H5902" s="74"/>
      <c r="I5902" s="54"/>
      <c r="J5902" s="50"/>
      <c r="K5902" s="54"/>
      <c r="L5902" s="55"/>
      <c r="M5902" s="75"/>
      <c r="N5902" s="75"/>
      <c r="O5902" s="74"/>
      <c r="P5902" s="74"/>
      <c r="Q5902" s="57">
        <f t="shared" si="1951"/>
        <v>0</v>
      </c>
      <c r="R5902" s="74"/>
      <c r="S5902" s="53">
        <f t="shared" si="1952"/>
        <v>0</v>
      </c>
      <c r="T5902" s="58"/>
      <c r="U5902" s="58"/>
      <c r="V5902" s="53">
        <f t="shared" si="1953"/>
        <v>0</v>
      </c>
      <c r="W5902" s="75"/>
      <c r="X5902" s="76"/>
    </row>
    <row r="5903" spans="1:24" s="77" customFormat="1" ht="15.75" x14ac:dyDescent="0.25">
      <c r="A5903" s="72" t="s">
        <v>315</v>
      </c>
      <c r="B5903" s="33" t="s">
        <v>330</v>
      </c>
      <c r="C5903" s="79" t="s">
        <v>65</v>
      </c>
      <c r="D5903" s="34" t="s">
        <v>71</v>
      </c>
      <c r="E5903" s="74"/>
      <c r="F5903" s="74"/>
      <c r="G5903" s="74"/>
      <c r="H5903" s="74"/>
      <c r="I5903" s="54"/>
      <c r="J5903" s="50"/>
      <c r="K5903" s="54"/>
      <c r="L5903" s="55"/>
      <c r="M5903" s="75"/>
      <c r="N5903" s="75"/>
      <c r="O5903" s="74"/>
      <c r="P5903" s="74"/>
      <c r="Q5903" s="57">
        <f t="shared" si="1951"/>
        <v>0</v>
      </c>
      <c r="R5903" s="74"/>
      <c r="S5903" s="53">
        <f t="shared" si="1952"/>
        <v>0</v>
      </c>
      <c r="T5903" s="58"/>
      <c r="U5903" s="58"/>
      <c r="V5903" s="53">
        <f t="shared" si="1953"/>
        <v>0</v>
      </c>
      <c r="W5903" s="75"/>
      <c r="X5903" s="76"/>
    </row>
    <row r="5904" spans="1:24" s="77" customFormat="1" ht="31.5" x14ac:dyDescent="0.25">
      <c r="A5904" s="72" t="s">
        <v>315</v>
      </c>
      <c r="B5904" s="22" t="s">
        <v>331</v>
      </c>
      <c r="C5904" s="73" t="s">
        <v>102</v>
      </c>
      <c r="D5904" s="32" t="s">
        <v>30</v>
      </c>
      <c r="E5904" s="61">
        <f t="shared" ref="E5904:L5904" si="1954">SUM(E5905:E5921)</f>
        <v>148305</v>
      </c>
      <c r="F5904" s="61">
        <f t="shared" si="1954"/>
        <v>148305</v>
      </c>
      <c r="G5904" s="61">
        <f t="shared" si="1954"/>
        <v>499653</v>
      </c>
      <c r="H5904" s="61">
        <f t="shared" si="1954"/>
        <v>452038</v>
      </c>
      <c r="I5904" s="120">
        <f t="shared" si="1954"/>
        <v>0</v>
      </c>
      <c r="J5904" s="120">
        <f t="shared" si="1954"/>
        <v>0</v>
      </c>
      <c r="K5904" s="120">
        <f t="shared" si="1954"/>
        <v>0</v>
      </c>
      <c r="L5904" s="61">
        <f t="shared" si="1954"/>
        <v>0</v>
      </c>
      <c r="M5904" s="61"/>
      <c r="N5904" s="61"/>
      <c r="O5904" s="61">
        <f t="shared" ref="O5904:V5904" si="1955">SUM(O5905:O5919)</f>
        <v>36370</v>
      </c>
      <c r="P5904" s="61">
        <f t="shared" si="1955"/>
        <v>32950</v>
      </c>
      <c r="Q5904" s="120">
        <f t="shared" si="1955"/>
        <v>3420</v>
      </c>
      <c r="R5904" s="61">
        <f t="shared" si="1955"/>
        <v>30</v>
      </c>
      <c r="S5904" s="61">
        <f t="shared" si="1955"/>
        <v>30</v>
      </c>
      <c r="T5904" s="137">
        <f t="shared" si="1955"/>
        <v>102</v>
      </c>
      <c r="U5904" s="137">
        <f t="shared" si="1955"/>
        <v>102</v>
      </c>
      <c r="V5904" s="61">
        <f t="shared" si="1955"/>
        <v>0</v>
      </c>
      <c r="W5904" s="61"/>
      <c r="X5904" s="76"/>
    </row>
    <row r="5905" spans="1:28" s="77" customFormat="1" ht="15.75" x14ac:dyDescent="0.25">
      <c r="A5905" s="72" t="s">
        <v>315</v>
      </c>
      <c r="B5905" s="33" t="s">
        <v>331</v>
      </c>
      <c r="C5905" s="73" t="s">
        <v>79</v>
      </c>
      <c r="D5905" s="43" t="s">
        <v>77</v>
      </c>
      <c r="E5905" s="74"/>
      <c r="F5905" s="74"/>
      <c r="G5905" s="74"/>
      <c r="H5905" s="74"/>
      <c r="I5905" s="54"/>
      <c r="J5905" s="50"/>
      <c r="K5905" s="54"/>
      <c r="L5905" s="55"/>
      <c r="M5905" s="75"/>
      <c r="N5905" s="75"/>
      <c r="O5905" s="74"/>
      <c r="P5905" s="74"/>
      <c r="Q5905" s="57">
        <f t="shared" ref="Q5905:Q5919" si="1956">O5905-P5905</f>
        <v>0</v>
      </c>
      <c r="R5905" s="74"/>
      <c r="S5905" s="53">
        <f>ROUND(R5905/12*3,0)</f>
        <v>0</v>
      </c>
      <c r="T5905" s="58"/>
      <c r="U5905" s="58"/>
      <c r="V5905" s="53">
        <f t="shared" ref="V5905:V5919" si="1957">T5905-U5905</f>
        <v>0</v>
      </c>
      <c r="W5905" s="75"/>
      <c r="X5905" s="76"/>
      <c r="Y5905" s="177"/>
      <c r="Z5905" s="177"/>
      <c r="AA5905" s="177"/>
      <c r="AB5905" s="177"/>
    </row>
    <row r="5906" spans="1:28" s="77" customFormat="1" ht="15.75" x14ac:dyDescent="0.25">
      <c r="A5906" s="72" t="s">
        <v>315</v>
      </c>
      <c r="B5906" s="33" t="s">
        <v>331</v>
      </c>
      <c r="C5906" s="73" t="s">
        <v>80</v>
      </c>
      <c r="D5906" s="43" t="s">
        <v>78</v>
      </c>
      <c r="E5906" s="74"/>
      <c r="F5906" s="74"/>
      <c r="G5906" s="74"/>
      <c r="H5906" s="74"/>
      <c r="I5906" s="54"/>
      <c r="J5906" s="50"/>
      <c r="K5906" s="54"/>
      <c r="L5906" s="55"/>
      <c r="M5906" s="75"/>
      <c r="N5906" s="75"/>
      <c r="O5906" s="74"/>
      <c r="P5906" s="74"/>
      <c r="Q5906" s="57">
        <f t="shared" si="1956"/>
        <v>0</v>
      </c>
      <c r="R5906" s="74"/>
      <c r="S5906" s="53">
        <f>ROUND(R5906/12*3,0)</f>
        <v>0</v>
      </c>
      <c r="T5906" s="58"/>
      <c r="U5906" s="58"/>
      <c r="V5906" s="53">
        <f t="shared" si="1957"/>
        <v>0</v>
      </c>
      <c r="W5906" s="75"/>
      <c r="X5906" s="76"/>
    </row>
    <row r="5907" spans="1:28" s="77" customFormat="1" ht="15.75" x14ac:dyDescent="0.25">
      <c r="A5907" s="72" t="s">
        <v>315</v>
      </c>
      <c r="B5907" s="33" t="s">
        <v>331</v>
      </c>
      <c r="C5907" s="73" t="s">
        <v>82</v>
      </c>
      <c r="D5907" s="34" t="s">
        <v>81</v>
      </c>
      <c r="E5907" s="74"/>
      <c r="F5907" s="74"/>
      <c r="G5907" s="74"/>
      <c r="H5907" s="74"/>
      <c r="I5907" s="54"/>
      <c r="J5907" s="50"/>
      <c r="K5907" s="54"/>
      <c r="L5907" s="55"/>
      <c r="M5907" s="75"/>
      <c r="N5907" s="75"/>
      <c r="O5907" s="74"/>
      <c r="P5907" s="74"/>
      <c r="Q5907" s="57">
        <f t="shared" si="1956"/>
        <v>0</v>
      </c>
      <c r="R5907" s="74"/>
      <c r="S5907" s="53">
        <f>ROUND(R5907/12*4,0)</f>
        <v>0</v>
      </c>
      <c r="T5907" s="58"/>
      <c r="U5907" s="58"/>
      <c r="V5907" s="53">
        <f t="shared" si="1957"/>
        <v>0</v>
      </c>
      <c r="W5907" s="75"/>
      <c r="X5907" s="76"/>
    </row>
    <row r="5908" spans="1:28" s="77" customFormat="1" ht="31.5" x14ac:dyDescent="0.25">
      <c r="A5908" s="72" t="s">
        <v>315</v>
      </c>
      <c r="B5908" s="33" t="s">
        <v>331</v>
      </c>
      <c r="C5908" s="73" t="s">
        <v>84</v>
      </c>
      <c r="D5908" s="43" t="s">
        <v>83</v>
      </c>
      <c r="E5908" s="74"/>
      <c r="F5908" s="74"/>
      <c r="G5908" s="74"/>
      <c r="H5908" s="74"/>
      <c r="I5908" s="54"/>
      <c r="J5908" s="50"/>
      <c r="K5908" s="54"/>
      <c r="L5908" s="55"/>
      <c r="M5908" s="75"/>
      <c r="N5908" s="75"/>
      <c r="O5908" s="74"/>
      <c r="P5908" s="74"/>
      <c r="Q5908" s="57">
        <f t="shared" si="1956"/>
        <v>0</v>
      </c>
      <c r="R5908" s="74"/>
      <c r="S5908" s="53">
        <f>ROUND(R5908/12*3,0)</f>
        <v>0</v>
      </c>
      <c r="T5908" s="58"/>
      <c r="U5908" s="58"/>
      <c r="V5908" s="53">
        <f t="shared" si="1957"/>
        <v>0</v>
      </c>
      <c r="W5908" s="75"/>
      <c r="X5908" s="76"/>
    </row>
    <row r="5909" spans="1:28" s="77" customFormat="1" ht="15.75" x14ac:dyDescent="0.25">
      <c r="A5909" s="72" t="s">
        <v>315</v>
      </c>
      <c r="B5909" s="33" t="s">
        <v>331</v>
      </c>
      <c r="C5909" s="73" t="s">
        <v>95</v>
      </c>
      <c r="D5909" s="43" t="s">
        <v>96</v>
      </c>
      <c r="E5909" s="74"/>
      <c r="F5909" s="74"/>
      <c r="G5909" s="74"/>
      <c r="H5909" s="74"/>
      <c r="I5909" s="119"/>
      <c r="J5909" s="55"/>
      <c r="K5909" s="119"/>
      <c r="L5909" s="55"/>
      <c r="M5909" s="75"/>
      <c r="N5909" s="75"/>
      <c r="O5909" s="74"/>
      <c r="P5909" s="74"/>
      <c r="Q5909" s="59">
        <f t="shared" si="1956"/>
        <v>0</v>
      </c>
      <c r="R5909" s="74"/>
      <c r="S5909" s="53">
        <f>ROUND(R5909/12*3,0)</f>
        <v>0</v>
      </c>
      <c r="T5909" s="53"/>
      <c r="U5909" s="53"/>
      <c r="V5909" s="53">
        <f t="shared" si="1957"/>
        <v>0</v>
      </c>
      <c r="W5909" s="75"/>
      <c r="X5909" s="76"/>
    </row>
    <row r="5910" spans="1:28" s="77" customFormat="1" ht="31.5" x14ac:dyDescent="0.25">
      <c r="A5910" s="72" t="s">
        <v>315</v>
      </c>
      <c r="B5910" s="33" t="s">
        <v>331</v>
      </c>
      <c r="C5910" s="73" t="s">
        <v>86</v>
      </c>
      <c r="D5910" s="43" t="s">
        <v>85</v>
      </c>
      <c r="E5910" s="53">
        <v>148305</v>
      </c>
      <c r="F5910" s="53">
        <f>E5910</f>
        <v>148305</v>
      </c>
      <c r="G5910" s="59">
        <v>499653</v>
      </c>
      <c r="H5910" s="99">
        <v>452038</v>
      </c>
      <c r="I5910" s="119"/>
      <c r="J5910" s="55"/>
      <c r="K5910" s="54"/>
      <c r="L5910" s="55"/>
      <c r="M5910" s="75"/>
      <c r="N5910" s="75"/>
      <c r="O5910" s="74">
        <v>36370</v>
      </c>
      <c r="P5910" s="74">
        <v>32950</v>
      </c>
      <c r="Q5910" s="57">
        <f t="shared" si="1956"/>
        <v>3420</v>
      </c>
      <c r="R5910" s="74">
        <v>30</v>
      </c>
      <c r="S5910" s="53">
        <f>R5910</f>
        <v>30</v>
      </c>
      <c r="T5910" s="58">
        <v>102</v>
      </c>
      <c r="U5910" s="58">
        <v>102</v>
      </c>
      <c r="V5910" s="53">
        <f t="shared" si="1957"/>
        <v>0</v>
      </c>
      <c r="W5910" s="75"/>
      <c r="X5910" s="76"/>
    </row>
    <row r="5911" spans="1:28" s="77" customFormat="1" ht="31.5" x14ac:dyDescent="0.25">
      <c r="A5911" s="72" t="s">
        <v>315</v>
      </c>
      <c r="B5911" s="33" t="s">
        <v>331</v>
      </c>
      <c r="C5911" s="73" t="s">
        <v>102</v>
      </c>
      <c r="D5911" s="39" t="s">
        <v>351</v>
      </c>
      <c r="E5911" s="74"/>
      <c r="F5911" s="74"/>
      <c r="G5911" s="74"/>
      <c r="H5911" s="74"/>
      <c r="I5911" s="54"/>
      <c r="J5911" s="50"/>
      <c r="K5911" s="54"/>
      <c r="L5911" s="55"/>
      <c r="M5911" s="75"/>
      <c r="N5911" s="75"/>
      <c r="O5911" s="74"/>
      <c r="P5911" s="74"/>
      <c r="Q5911" s="57">
        <f t="shared" si="1956"/>
        <v>0</v>
      </c>
      <c r="R5911" s="74"/>
      <c r="S5911" s="53">
        <f>ROUND(R5911/12*2,0)</f>
        <v>0</v>
      </c>
      <c r="T5911" s="58"/>
      <c r="U5911" s="58"/>
      <c r="V5911" s="53">
        <f t="shared" si="1957"/>
        <v>0</v>
      </c>
      <c r="W5911" s="75"/>
      <c r="X5911" s="76"/>
    </row>
    <row r="5912" spans="1:28" s="77" customFormat="1" ht="15.75" x14ac:dyDescent="0.25">
      <c r="A5912" s="72" t="s">
        <v>315</v>
      </c>
      <c r="B5912" s="33" t="s">
        <v>331</v>
      </c>
      <c r="C5912" s="73" t="s">
        <v>89</v>
      </c>
      <c r="D5912" s="43" t="s">
        <v>88</v>
      </c>
      <c r="E5912" s="74"/>
      <c r="F5912" s="74"/>
      <c r="G5912" s="74"/>
      <c r="H5912" s="74"/>
      <c r="I5912" s="54"/>
      <c r="J5912" s="50"/>
      <c r="K5912" s="54"/>
      <c r="L5912" s="55"/>
      <c r="M5912" s="75"/>
      <c r="N5912" s="75"/>
      <c r="O5912" s="74"/>
      <c r="P5912" s="74"/>
      <c r="Q5912" s="57">
        <f t="shared" si="1956"/>
        <v>0</v>
      </c>
      <c r="R5912" s="74"/>
      <c r="S5912" s="53">
        <f t="shared" ref="S5912:S5919" si="1958">ROUND(R5912/12*3,0)</f>
        <v>0</v>
      </c>
      <c r="T5912" s="58"/>
      <c r="U5912" s="58"/>
      <c r="V5912" s="53">
        <f t="shared" si="1957"/>
        <v>0</v>
      </c>
      <c r="W5912" s="75"/>
      <c r="X5912" s="76"/>
    </row>
    <row r="5913" spans="1:28" s="77" customFormat="1" ht="15.75" x14ac:dyDescent="0.25">
      <c r="A5913" s="72" t="s">
        <v>315</v>
      </c>
      <c r="B5913" s="33" t="s">
        <v>331</v>
      </c>
      <c r="C5913" s="73" t="s">
        <v>91</v>
      </c>
      <c r="D5913" s="43" t="s">
        <v>90</v>
      </c>
      <c r="E5913" s="74"/>
      <c r="F5913" s="74"/>
      <c r="G5913" s="74"/>
      <c r="H5913" s="74"/>
      <c r="I5913" s="54"/>
      <c r="J5913" s="54"/>
      <c r="K5913" s="54"/>
      <c r="L5913" s="55"/>
      <c r="M5913" s="75"/>
      <c r="N5913" s="75"/>
      <c r="O5913" s="74"/>
      <c r="P5913" s="74"/>
      <c r="Q5913" s="57">
        <f t="shared" si="1956"/>
        <v>0</v>
      </c>
      <c r="R5913" s="74"/>
      <c r="S5913" s="53">
        <f t="shared" si="1958"/>
        <v>0</v>
      </c>
      <c r="T5913" s="58"/>
      <c r="U5913" s="58"/>
      <c r="V5913" s="53">
        <f t="shared" si="1957"/>
        <v>0</v>
      </c>
      <c r="W5913" s="75"/>
      <c r="X5913" s="76"/>
    </row>
    <row r="5914" spans="1:28" s="77" customFormat="1" ht="15.75" x14ac:dyDescent="0.25">
      <c r="A5914" s="72" t="s">
        <v>315</v>
      </c>
      <c r="B5914" s="33" t="s">
        <v>331</v>
      </c>
      <c r="C5914" s="73" t="s">
        <v>94</v>
      </c>
      <c r="D5914" s="43" t="s">
        <v>97</v>
      </c>
      <c r="E5914" s="74"/>
      <c r="F5914" s="74"/>
      <c r="G5914" s="74"/>
      <c r="H5914" s="74"/>
      <c r="I5914" s="54"/>
      <c r="J5914" s="50"/>
      <c r="K5914" s="54"/>
      <c r="L5914" s="55"/>
      <c r="M5914" s="75"/>
      <c r="N5914" s="75"/>
      <c r="O5914" s="74"/>
      <c r="P5914" s="74"/>
      <c r="Q5914" s="57">
        <f t="shared" si="1956"/>
        <v>0</v>
      </c>
      <c r="R5914" s="74"/>
      <c r="S5914" s="53">
        <f t="shared" si="1958"/>
        <v>0</v>
      </c>
      <c r="T5914" s="58"/>
      <c r="U5914" s="58"/>
      <c r="V5914" s="53">
        <f t="shared" si="1957"/>
        <v>0</v>
      </c>
      <c r="W5914" s="75"/>
      <c r="X5914" s="76"/>
    </row>
    <row r="5915" spans="1:28" s="77" customFormat="1" ht="15.75" x14ac:dyDescent="0.25">
      <c r="A5915" s="72" t="s">
        <v>315</v>
      </c>
      <c r="B5915" s="33" t="s">
        <v>331</v>
      </c>
      <c r="C5915" s="73" t="s">
        <v>93</v>
      </c>
      <c r="D5915" s="43" t="s">
        <v>92</v>
      </c>
      <c r="E5915" s="74"/>
      <c r="F5915" s="74"/>
      <c r="G5915" s="74"/>
      <c r="H5915" s="74"/>
      <c r="I5915" s="54"/>
      <c r="J5915" s="50"/>
      <c r="K5915" s="54"/>
      <c r="L5915" s="55"/>
      <c r="M5915" s="75"/>
      <c r="N5915" s="75"/>
      <c r="O5915" s="74"/>
      <c r="P5915" s="74"/>
      <c r="Q5915" s="57">
        <f t="shared" si="1956"/>
        <v>0</v>
      </c>
      <c r="R5915" s="74"/>
      <c r="S5915" s="53">
        <f t="shared" si="1958"/>
        <v>0</v>
      </c>
      <c r="T5915" s="58"/>
      <c r="U5915" s="58"/>
      <c r="V5915" s="53">
        <f t="shared" si="1957"/>
        <v>0</v>
      </c>
      <c r="W5915" s="75"/>
      <c r="X5915" s="76"/>
    </row>
    <row r="5916" spans="1:28" s="77" customFormat="1" ht="31.5" x14ac:dyDescent="0.25">
      <c r="A5916" s="72" t="s">
        <v>315</v>
      </c>
      <c r="B5916" s="33" t="s">
        <v>331</v>
      </c>
      <c r="C5916" s="73" t="s">
        <v>98</v>
      </c>
      <c r="D5916" s="34" t="s">
        <v>99</v>
      </c>
      <c r="E5916" s="74"/>
      <c r="F5916" s="74"/>
      <c r="G5916" s="74"/>
      <c r="H5916" s="74"/>
      <c r="I5916" s="54"/>
      <c r="J5916" s="50"/>
      <c r="K5916" s="54"/>
      <c r="L5916" s="55"/>
      <c r="M5916" s="75"/>
      <c r="N5916" s="75"/>
      <c r="O5916" s="74"/>
      <c r="P5916" s="74"/>
      <c r="Q5916" s="57">
        <f t="shared" si="1956"/>
        <v>0</v>
      </c>
      <c r="R5916" s="74"/>
      <c r="S5916" s="53">
        <f t="shared" si="1958"/>
        <v>0</v>
      </c>
      <c r="T5916" s="58"/>
      <c r="U5916" s="58"/>
      <c r="V5916" s="53">
        <f t="shared" si="1957"/>
        <v>0</v>
      </c>
      <c r="W5916" s="75"/>
      <c r="X5916" s="76"/>
    </row>
    <row r="5917" spans="1:28" s="77" customFormat="1" ht="15.75" x14ac:dyDescent="0.25">
      <c r="A5917" s="72" t="s">
        <v>315</v>
      </c>
      <c r="B5917" s="33" t="s">
        <v>331</v>
      </c>
      <c r="C5917" s="73" t="s">
        <v>100</v>
      </c>
      <c r="D5917" s="34" t="s">
        <v>101</v>
      </c>
      <c r="E5917" s="74"/>
      <c r="F5917" s="74"/>
      <c r="G5917" s="74"/>
      <c r="H5917" s="74"/>
      <c r="I5917" s="54"/>
      <c r="J5917" s="50"/>
      <c r="K5917" s="54"/>
      <c r="L5917" s="55"/>
      <c r="M5917" s="75"/>
      <c r="N5917" s="75"/>
      <c r="O5917" s="74"/>
      <c r="P5917" s="74"/>
      <c r="Q5917" s="57">
        <f t="shared" si="1956"/>
        <v>0</v>
      </c>
      <c r="R5917" s="74"/>
      <c r="S5917" s="53">
        <f t="shared" si="1958"/>
        <v>0</v>
      </c>
      <c r="T5917" s="58"/>
      <c r="U5917" s="58"/>
      <c r="V5917" s="53">
        <f t="shared" si="1957"/>
        <v>0</v>
      </c>
      <c r="W5917" s="75"/>
      <c r="X5917" s="76"/>
    </row>
    <row r="5918" spans="1:28" s="77" customFormat="1" ht="47.25" x14ac:dyDescent="0.25">
      <c r="A5918" s="72" t="s">
        <v>315</v>
      </c>
      <c r="B5918" s="33" t="s">
        <v>331</v>
      </c>
      <c r="C5918" s="73" t="s">
        <v>102</v>
      </c>
      <c r="D5918" s="39" t="s">
        <v>87</v>
      </c>
      <c r="E5918" s="74"/>
      <c r="F5918" s="74"/>
      <c r="G5918" s="74"/>
      <c r="H5918" s="74"/>
      <c r="I5918" s="54"/>
      <c r="J5918" s="50"/>
      <c r="K5918" s="54"/>
      <c r="L5918" s="55"/>
      <c r="M5918" s="75"/>
      <c r="N5918" s="75"/>
      <c r="O5918" s="74"/>
      <c r="P5918" s="74"/>
      <c r="Q5918" s="57">
        <f t="shared" si="1956"/>
        <v>0</v>
      </c>
      <c r="R5918" s="74"/>
      <c r="S5918" s="53">
        <f t="shared" si="1958"/>
        <v>0</v>
      </c>
      <c r="T5918" s="58"/>
      <c r="U5918" s="58"/>
      <c r="V5918" s="53">
        <f t="shared" si="1957"/>
        <v>0</v>
      </c>
      <c r="W5918" s="75"/>
      <c r="X5918" s="76"/>
    </row>
    <row r="5919" spans="1:28" s="77" customFormat="1" ht="37.5" customHeight="1" x14ac:dyDescent="0.25">
      <c r="A5919" s="72" t="s">
        <v>315</v>
      </c>
      <c r="B5919" s="33" t="s">
        <v>331</v>
      </c>
      <c r="C5919" s="73" t="s">
        <v>102</v>
      </c>
      <c r="D5919" s="39" t="s">
        <v>103</v>
      </c>
      <c r="E5919" s="74"/>
      <c r="F5919" s="74"/>
      <c r="G5919" s="74"/>
      <c r="H5919" s="74"/>
      <c r="I5919" s="54"/>
      <c r="J5919" s="50"/>
      <c r="K5919" s="54"/>
      <c r="L5919" s="55"/>
      <c r="M5919" s="75"/>
      <c r="N5919" s="75"/>
      <c r="O5919" s="74"/>
      <c r="P5919" s="74"/>
      <c r="Q5919" s="57">
        <f t="shared" si="1956"/>
        <v>0</v>
      </c>
      <c r="R5919" s="74"/>
      <c r="S5919" s="53">
        <f t="shared" si="1958"/>
        <v>0</v>
      </c>
      <c r="T5919" s="58"/>
      <c r="U5919" s="58"/>
      <c r="V5919" s="53">
        <f t="shared" si="1957"/>
        <v>0</v>
      </c>
      <c r="W5919" s="75"/>
      <c r="X5919" s="76"/>
    </row>
    <row r="5920" spans="1:28" s="77" customFormat="1" ht="31.5" x14ac:dyDescent="0.25">
      <c r="A5920" s="72" t="s">
        <v>315</v>
      </c>
      <c r="B5920" s="33" t="s">
        <v>331</v>
      </c>
      <c r="C5920" s="23" t="s">
        <v>361</v>
      </c>
      <c r="D5920" s="39" t="s">
        <v>362</v>
      </c>
      <c r="E5920" s="53"/>
      <c r="F5920" s="53">
        <f>ROUND(E5920/12*7,0)</f>
        <v>0</v>
      </c>
      <c r="G5920" s="59"/>
      <c r="H5920" s="99"/>
      <c r="I5920" s="119"/>
      <c r="J5920" s="55"/>
      <c r="K5920" s="54"/>
      <c r="L5920" s="55"/>
      <c r="M5920" s="75"/>
      <c r="N5920" s="75"/>
      <c r="O5920" s="74"/>
      <c r="P5920" s="74"/>
      <c r="Q5920" s="57"/>
      <c r="R5920" s="74"/>
      <c r="S5920" s="53"/>
      <c r="T5920" s="58"/>
      <c r="U5920" s="58"/>
      <c r="V5920" s="53"/>
      <c r="W5920" s="75"/>
      <c r="X5920" s="76"/>
    </row>
    <row r="5921" spans="1:24" s="77" customFormat="1" ht="15.75" x14ac:dyDescent="0.25">
      <c r="A5921" s="72" t="s">
        <v>315</v>
      </c>
      <c r="B5921" s="33" t="s">
        <v>331</v>
      </c>
      <c r="C5921" s="23" t="s">
        <v>364</v>
      </c>
      <c r="D5921" s="39" t="s">
        <v>363</v>
      </c>
      <c r="E5921" s="74"/>
      <c r="F5921" s="74"/>
      <c r="G5921" s="74"/>
      <c r="H5921" s="74"/>
      <c r="I5921" s="54"/>
      <c r="J5921" s="50"/>
      <c r="K5921" s="54"/>
      <c r="L5921" s="55"/>
      <c r="M5921" s="75"/>
      <c r="N5921" s="75"/>
      <c r="O5921" s="74"/>
      <c r="P5921" s="74"/>
      <c r="Q5921" s="57"/>
      <c r="R5921" s="74"/>
      <c r="S5921" s="53"/>
      <c r="T5921" s="58"/>
      <c r="U5921" s="58"/>
      <c r="V5921" s="53"/>
      <c r="W5921" s="75"/>
      <c r="X5921" s="76"/>
    </row>
    <row r="5922" spans="1:24" s="77" customFormat="1" ht="15.75" x14ac:dyDescent="0.25">
      <c r="A5922" s="72" t="s">
        <v>315</v>
      </c>
      <c r="B5922" s="21">
        <v>2</v>
      </c>
      <c r="C5922" s="73" t="s">
        <v>102</v>
      </c>
      <c r="D5922" s="40" t="s">
        <v>31</v>
      </c>
      <c r="E5922" s="68">
        <f>E5923+E5929+E5983</f>
        <v>273720</v>
      </c>
      <c r="F5922" s="68">
        <f>F5923+F5929+F5983</f>
        <v>163981.17000000001</v>
      </c>
      <c r="G5922" s="68">
        <f>G5923+G5929+G5983</f>
        <v>217025.27000000002</v>
      </c>
      <c r="H5922" s="68">
        <f>H5923+H5929+H5983</f>
        <v>162508</v>
      </c>
      <c r="I5922" s="126">
        <f>I5923+I5929+I5983</f>
        <v>53767.770000000004</v>
      </c>
      <c r="J5922" s="50">
        <f>ROUND(I5922/F5922*100,2)</f>
        <v>32.79</v>
      </c>
      <c r="K5922" s="126">
        <f>K5923+K5929+K5983</f>
        <v>-723.67000000000007</v>
      </c>
      <c r="L5922" s="71">
        <f>ROUND(K5922*100/-F5922,2)</f>
        <v>0.44</v>
      </c>
      <c r="M5922" s="64">
        <v>5999</v>
      </c>
      <c r="N5922" s="49">
        <f>ROUND(M5922/12*7,2)</f>
        <v>3499.42</v>
      </c>
      <c r="O5922" s="68">
        <f t="shared" ref="O5922:V5922" si="1959">O5923+O5929+O5983</f>
        <v>2186</v>
      </c>
      <c r="P5922" s="68">
        <f t="shared" si="1959"/>
        <v>2081</v>
      </c>
      <c r="Q5922" s="126">
        <f t="shared" si="1959"/>
        <v>105</v>
      </c>
      <c r="R5922" s="68">
        <f t="shared" si="1959"/>
        <v>259</v>
      </c>
      <c r="S5922" s="64">
        <f t="shared" si="1959"/>
        <v>151</v>
      </c>
      <c r="T5922" s="136">
        <f t="shared" si="1959"/>
        <v>177</v>
      </c>
      <c r="U5922" s="136">
        <f t="shared" si="1959"/>
        <v>173</v>
      </c>
      <c r="V5922" s="64">
        <f t="shared" si="1959"/>
        <v>4</v>
      </c>
      <c r="W5922" s="68"/>
      <c r="X5922" s="76"/>
    </row>
    <row r="5923" spans="1:24" s="77" customFormat="1" ht="15.75" x14ac:dyDescent="0.25">
      <c r="A5923" s="72" t="s">
        <v>315</v>
      </c>
      <c r="B5923" s="22" t="s">
        <v>332</v>
      </c>
      <c r="C5923" s="73" t="s">
        <v>102</v>
      </c>
      <c r="D5923" s="32" t="s">
        <v>32</v>
      </c>
      <c r="E5923" s="64">
        <f>SUM(E5924:E5928)</f>
        <v>239622</v>
      </c>
      <c r="F5923" s="64">
        <f>SUM(F5924:F5928)</f>
        <v>139924</v>
      </c>
      <c r="G5923" s="64">
        <f>SUM(G5924:G5928)</f>
        <v>167841</v>
      </c>
      <c r="H5923" s="64">
        <f>SUM(H5924:H5928)</f>
        <v>139924</v>
      </c>
      <c r="I5923" s="126">
        <f>SUM(I5924:I5928)</f>
        <v>27917</v>
      </c>
      <c r="J5923" s="50">
        <f>ROUND(I5923/F5923*100,2)</f>
        <v>19.95</v>
      </c>
      <c r="K5923" s="126">
        <f>SUM(K5924:K5928)</f>
        <v>0</v>
      </c>
      <c r="L5923" s="64">
        <f>SUM(L5924:L5928)</f>
        <v>0</v>
      </c>
      <c r="M5923" s="64"/>
      <c r="N5923" s="64"/>
      <c r="O5923" s="64">
        <f t="shared" ref="O5923:V5923" si="1960">SUM(O5924:O5928)</f>
        <v>1990</v>
      </c>
      <c r="P5923" s="64">
        <f t="shared" si="1960"/>
        <v>1990</v>
      </c>
      <c r="Q5923" s="126">
        <f t="shared" si="1960"/>
        <v>0</v>
      </c>
      <c r="R5923" s="64">
        <f t="shared" si="1960"/>
        <v>227</v>
      </c>
      <c r="S5923" s="64">
        <f t="shared" si="1960"/>
        <v>132</v>
      </c>
      <c r="T5923" s="136">
        <f t="shared" si="1960"/>
        <v>159</v>
      </c>
      <c r="U5923" s="136">
        <f t="shared" si="1960"/>
        <v>159</v>
      </c>
      <c r="V5923" s="64">
        <f t="shared" si="1960"/>
        <v>0</v>
      </c>
      <c r="W5923" s="64"/>
      <c r="X5923" s="76"/>
    </row>
    <row r="5924" spans="1:24" s="77" customFormat="1" ht="15.75" x14ac:dyDescent="0.25">
      <c r="A5924" s="72" t="s">
        <v>315</v>
      </c>
      <c r="B5924" s="33" t="s">
        <v>332</v>
      </c>
      <c r="C5924" s="73" t="s">
        <v>109</v>
      </c>
      <c r="D5924" s="34" t="s">
        <v>106</v>
      </c>
      <c r="E5924" s="53">
        <v>239622</v>
      </c>
      <c r="F5924" s="99">
        <f>20056*3+19939*4</f>
        <v>139924</v>
      </c>
      <c r="G5924" s="99">
        <v>167841</v>
      </c>
      <c r="H5924" s="99">
        <f>20056*3+19939*4</f>
        <v>139924</v>
      </c>
      <c r="I5924" s="119">
        <f>G5924-F5924</f>
        <v>27917</v>
      </c>
      <c r="J5924" s="55">
        <f>ROUND(I5924/F5924*100,2)</f>
        <v>19.95</v>
      </c>
      <c r="K5924" s="54"/>
      <c r="L5924" s="55"/>
      <c r="M5924" s="75"/>
      <c r="N5924" s="75"/>
      <c r="O5924" s="74">
        <v>1990</v>
      </c>
      <c r="P5924" s="74">
        <v>1990</v>
      </c>
      <c r="Q5924" s="57">
        <f>O5924-P5924</f>
        <v>0</v>
      </c>
      <c r="R5924" s="74">
        <v>227</v>
      </c>
      <c r="S5924" s="53">
        <f>ROUND(R5924/12*7,0)</f>
        <v>132</v>
      </c>
      <c r="T5924" s="58">
        <v>159</v>
      </c>
      <c r="U5924" s="58">
        <v>159</v>
      </c>
      <c r="V5924" s="53">
        <f>T5924-U5924</f>
        <v>0</v>
      </c>
      <c r="W5924" s="75"/>
      <c r="X5924" s="76"/>
    </row>
    <row r="5925" spans="1:24" s="77" customFormat="1" ht="31.5" x14ac:dyDescent="0.25">
      <c r="A5925" s="72" t="s">
        <v>315</v>
      </c>
      <c r="B5925" s="33" t="s">
        <v>332</v>
      </c>
      <c r="C5925" s="73" t="s">
        <v>110</v>
      </c>
      <c r="D5925" s="34" t="s">
        <v>114</v>
      </c>
      <c r="E5925" s="74"/>
      <c r="F5925" s="74"/>
      <c r="G5925" s="74"/>
      <c r="H5925" s="74"/>
      <c r="I5925" s="54"/>
      <c r="J5925" s="50"/>
      <c r="K5925" s="54"/>
      <c r="L5925" s="55"/>
      <c r="M5925" s="75"/>
      <c r="N5925" s="75"/>
      <c r="O5925" s="74"/>
      <c r="P5925" s="74"/>
      <c r="Q5925" s="57">
        <f>O5925-P5925</f>
        <v>0</v>
      </c>
      <c r="R5925" s="74"/>
      <c r="S5925" s="53">
        <f>ROUND(R5925/12*3,0)</f>
        <v>0</v>
      </c>
      <c r="T5925" s="58"/>
      <c r="U5925" s="58"/>
      <c r="V5925" s="53">
        <f>T5925-U5925</f>
        <v>0</v>
      </c>
      <c r="W5925" s="75"/>
      <c r="X5925" s="76"/>
    </row>
    <row r="5926" spans="1:24" s="77" customFormat="1" ht="15.75" x14ac:dyDescent="0.25">
      <c r="A5926" s="72" t="s">
        <v>315</v>
      </c>
      <c r="B5926" s="33" t="s">
        <v>332</v>
      </c>
      <c r="C5926" s="73" t="s">
        <v>111</v>
      </c>
      <c r="D5926" s="34" t="s">
        <v>115</v>
      </c>
      <c r="E5926" s="74"/>
      <c r="F5926" s="74"/>
      <c r="G5926" s="74"/>
      <c r="H5926" s="74"/>
      <c r="I5926" s="54"/>
      <c r="J5926" s="50"/>
      <c r="K5926" s="54"/>
      <c r="L5926" s="55"/>
      <c r="M5926" s="75"/>
      <c r="N5926" s="75"/>
      <c r="O5926" s="74"/>
      <c r="P5926" s="74"/>
      <c r="Q5926" s="57">
        <f>O5926-P5926</f>
        <v>0</v>
      </c>
      <c r="R5926" s="74"/>
      <c r="S5926" s="53">
        <f>ROUND(R5926/12*3,0)</f>
        <v>0</v>
      </c>
      <c r="T5926" s="58"/>
      <c r="U5926" s="58"/>
      <c r="V5926" s="53">
        <f>T5926-U5926</f>
        <v>0</v>
      </c>
      <c r="W5926" s="75"/>
      <c r="X5926" s="76"/>
    </row>
    <row r="5927" spans="1:24" s="77" customFormat="1" ht="23.25" customHeight="1" x14ac:dyDescent="0.25">
      <c r="A5927" s="72" t="s">
        <v>315</v>
      </c>
      <c r="B5927" s="33" t="s">
        <v>332</v>
      </c>
      <c r="C5927" s="73" t="s">
        <v>113</v>
      </c>
      <c r="D5927" s="34" t="s">
        <v>116</v>
      </c>
      <c r="E5927" s="74"/>
      <c r="F5927" s="74"/>
      <c r="G5927" s="74"/>
      <c r="H5927" s="74"/>
      <c r="I5927" s="119"/>
      <c r="J5927" s="50"/>
      <c r="K5927" s="119"/>
      <c r="L5927" s="55"/>
      <c r="M5927" s="75"/>
      <c r="N5927" s="75"/>
      <c r="O5927" s="74"/>
      <c r="P5927" s="74"/>
      <c r="Q5927" s="59">
        <f>O5927-P5927</f>
        <v>0</v>
      </c>
      <c r="R5927" s="74"/>
      <c r="S5927" s="53">
        <f>ROUND(R5927/12*3,0)</f>
        <v>0</v>
      </c>
      <c r="T5927" s="53"/>
      <c r="U5927" s="53"/>
      <c r="V5927" s="53">
        <f>T5927-U5927</f>
        <v>0</v>
      </c>
      <c r="W5927" s="75"/>
      <c r="X5927" s="76"/>
    </row>
    <row r="5928" spans="1:24" s="77" customFormat="1" ht="15.75" x14ac:dyDescent="0.25">
      <c r="A5928" s="72" t="s">
        <v>315</v>
      </c>
      <c r="B5928" s="33" t="s">
        <v>332</v>
      </c>
      <c r="C5928" s="73" t="s">
        <v>112</v>
      </c>
      <c r="D5928" s="34" t="s">
        <v>117</v>
      </c>
      <c r="E5928" s="74"/>
      <c r="F5928" s="74"/>
      <c r="G5928" s="74"/>
      <c r="H5928" s="74"/>
      <c r="I5928" s="119"/>
      <c r="J5928" s="55"/>
      <c r="K5928" s="119"/>
      <c r="L5928" s="55"/>
      <c r="M5928" s="75"/>
      <c r="N5928" s="75"/>
      <c r="O5928" s="74"/>
      <c r="P5928" s="74"/>
      <c r="Q5928" s="59">
        <f>O5928-P5928</f>
        <v>0</v>
      </c>
      <c r="R5928" s="74"/>
      <c r="S5928" s="53">
        <f>ROUND(R5928/12*3,0)</f>
        <v>0</v>
      </c>
      <c r="T5928" s="53"/>
      <c r="U5928" s="53"/>
      <c r="V5928" s="53">
        <f>T5928-U5928</f>
        <v>0</v>
      </c>
      <c r="W5928" s="75"/>
      <c r="X5928" s="76"/>
    </row>
    <row r="5929" spans="1:24" s="77" customFormat="1" ht="15.75" x14ac:dyDescent="0.25">
      <c r="A5929" s="72" t="s">
        <v>315</v>
      </c>
      <c r="B5929" s="22" t="s">
        <v>333</v>
      </c>
      <c r="C5929" s="73" t="s">
        <v>102</v>
      </c>
      <c r="D5929" s="41" t="s">
        <v>33</v>
      </c>
      <c r="E5929" s="64">
        <f>SUM(E5930:E5982)</f>
        <v>24098</v>
      </c>
      <c r="F5929" s="64">
        <f>SUM(F5930:F5982)</f>
        <v>14057.17</v>
      </c>
      <c r="G5929" s="64">
        <f>SUM(G5930:G5982)</f>
        <v>15581</v>
      </c>
      <c r="H5929" s="64">
        <f>SUM(H5930:H5982)</f>
        <v>12584</v>
      </c>
      <c r="I5929" s="126">
        <f>SUM(I5930:I5982)</f>
        <v>2247.5</v>
      </c>
      <c r="J5929" s="50">
        <f>ROUND(I5929/F5929*100,2)</f>
        <v>15.99</v>
      </c>
      <c r="K5929" s="126">
        <f>SUM(K5930:K5982)</f>
        <v>-723.67000000000007</v>
      </c>
      <c r="L5929" s="55">
        <f>ROUND(K5929*100/-F5929,2)</f>
        <v>5.15</v>
      </c>
      <c r="M5929" s="64"/>
      <c r="N5929" s="64"/>
      <c r="O5929" s="64">
        <f t="shared" ref="O5929:V5929" si="1961">SUM(O5930:O5982)</f>
        <v>196</v>
      </c>
      <c r="P5929" s="64">
        <f t="shared" si="1961"/>
        <v>91</v>
      </c>
      <c r="Q5929" s="126">
        <f t="shared" si="1961"/>
        <v>105</v>
      </c>
      <c r="R5929" s="64">
        <f t="shared" si="1961"/>
        <v>32</v>
      </c>
      <c r="S5929" s="64">
        <f t="shared" si="1961"/>
        <v>19</v>
      </c>
      <c r="T5929" s="136">
        <f t="shared" si="1961"/>
        <v>18</v>
      </c>
      <c r="U5929" s="136">
        <f t="shared" si="1961"/>
        <v>14</v>
      </c>
      <c r="V5929" s="64">
        <f t="shared" si="1961"/>
        <v>4</v>
      </c>
      <c r="W5929" s="64"/>
      <c r="X5929" s="76"/>
    </row>
    <row r="5930" spans="1:24" s="77" customFormat="1" ht="31.5" x14ac:dyDescent="0.25">
      <c r="A5930" s="72" t="s">
        <v>315</v>
      </c>
      <c r="B5930" s="33" t="s">
        <v>333</v>
      </c>
      <c r="C5930" s="78" t="s">
        <v>139</v>
      </c>
      <c r="D5930" s="43" t="s">
        <v>119</v>
      </c>
      <c r="E5930" s="53">
        <v>17982</v>
      </c>
      <c r="F5930" s="53">
        <f t="shared" ref="F5930:F5931" si="1962">ROUND(E5930/12*7,2)</f>
        <v>10489.5</v>
      </c>
      <c r="G5930" s="99">
        <v>12737</v>
      </c>
      <c r="H5930" s="99">
        <v>9740</v>
      </c>
      <c r="I5930" s="119">
        <f t="shared" ref="I5930:I5931" si="1963">G5930-F5930</f>
        <v>2247.5</v>
      </c>
      <c r="J5930" s="55">
        <f t="shared" ref="J5930:J5931" si="1964">ROUND(I5930/F5930*100,2)</f>
        <v>21.43</v>
      </c>
      <c r="K5930" s="54"/>
      <c r="L5930" s="55"/>
      <c r="M5930" s="75"/>
      <c r="N5930" s="75"/>
      <c r="O5930" s="74">
        <v>196</v>
      </c>
      <c r="P5930" s="74">
        <v>91</v>
      </c>
      <c r="Q5930" s="57">
        <f t="shared" ref="Q5930:Q5961" si="1965">O5930-P5930</f>
        <v>105</v>
      </c>
      <c r="R5930" s="74">
        <v>24</v>
      </c>
      <c r="S5930" s="53">
        <f t="shared" ref="S5930:S5931" si="1966">ROUND(R5930/12*7,0)</f>
        <v>14</v>
      </c>
      <c r="T5930" s="58">
        <v>17</v>
      </c>
      <c r="U5930" s="58">
        <v>13</v>
      </c>
      <c r="V5930" s="53">
        <f t="shared" ref="V5930:V5961" si="1967">T5930-U5930</f>
        <v>4</v>
      </c>
      <c r="W5930" s="75"/>
      <c r="X5930" s="76"/>
    </row>
    <row r="5931" spans="1:24" s="77" customFormat="1" ht="47.25" x14ac:dyDescent="0.25">
      <c r="A5931" s="72" t="s">
        <v>315</v>
      </c>
      <c r="B5931" s="33" t="s">
        <v>333</v>
      </c>
      <c r="C5931" s="78" t="s">
        <v>140</v>
      </c>
      <c r="D5931" s="43" t="s">
        <v>120</v>
      </c>
      <c r="E5931" s="53">
        <v>6116</v>
      </c>
      <c r="F5931" s="53">
        <f t="shared" si="1962"/>
        <v>3567.67</v>
      </c>
      <c r="G5931" s="99">
        <v>2844</v>
      </c>
      <c r="H5931" s="99">
        <v>2844</v>
      </c>
      <c r="I5931" s="119"/>
      <c r="J5931" s="55"/>
      <c r="K5931" s="54">
        <f t="shared" ref="K5930:K5931" si="1968">G5931-F5931</f>
        <v>-723.67000000000007</v>
      </c>
      <c r="L5931" s="55">
        <f t="shared" ref="L5930:L5931" si="1969">ROUND(K5931*100/-F5931,2)</f>
        <v>20.28</v>
      </c>
      <c r="M5931" s="75"/>
      <c r="N5931" s="75"/>
      <c r="O5931" s="74">
        <v>0</v>
      </c>
      <c r="P5931" s="74">
        <v>0</v>
      </c>
      <c r="Q5931" s="57">
        <f t="shared" si="1965"/>
        <v>0</v>
      </c>
      <c r="R5931" s="74">
        <v>8</v>
      </c>
      <c r="S5931" s="53">
        <f t="shared" si="1966"/>
        <v>5</v>
      </c>
      <c r="T5931" s="58">
        <v>1</v>
      </c>
      <c r="U5931" s="58">
        <v>1</v>
      </c>
      <c r="V5931" s="53">
        <f t="shared" si="1967"/>
        <v>0</v>
      </c>
      <c r="W5931" s="75"/>
      <c r="X5931" s="76"/>
    </row>
    <row r="5932" spans="1:24" s="77" customFormat="1" ht="31.5" x14ac:dyDescent="0.25">
      <c r="A5932" s="72" t="s">
        <v>315</v>
      </c>
      <c r="B5932" s="33" t="s">
        <v>333</v>
      </c>
      <c r="C5932" s="78" t="s">
        <v>141</v>
      </c>
      <c r="D5932" s="43" t="s">
        <v>142</v>
      </c>
      <c r="E5932" s="74"/>
      <c r="F5932" s="74"/>
      <c r="G5932" s="74"/>
      <c r="H5932" s="74"/>
      <c r="I5932" s="54"/>
      <c r="J5932" s="50"/>
      <c r="K5932" s="54"/>
      <c r="L5932" s="55"/>
      <c r="M5932" s="75"/>
      <c r="N5932" s="75"/>
      <c r="O5932" s="74"/>
      <c r="P5932" s="74"/>
      <c r="Q5932" s="57">
        <f t="shared" si="1965"/>
        <v>0</v>
      </c>
      <c r="R5932" s="74"/>
      <c r="S5932" s="53">
        <f t="shared" ref="S5932:S5963" si="1970">ROUND(R5932/12*3,0)</f>
        <v>0</v>
      </c>
      <c r="T5932" s="58"/>
      <c r="U5932" s="58"/>
      <c r="V5932" s="53">
        <f t="shared" si="1967"/>
        <v>0</v>
      </c>
      <c r="W5932" s="75"/>
      <c r="X5932" s="76"/>
    </row>
    <row r="5933" spans="1:24" s="77" customFormat="1" ht="31.5" x14ac:dyDescent="0.25">
      <c r="A5933" s="72" t="s">
        <v>315</v>
      </c>
      <c r="B5933" s="33" t="s">
        <v>333</v>
      </c>
      <c r="C5933" s="78" t="s">
        <v>143</v>
      </c>
      <c r="D5933" s="43" t="s">
        <v>144</v>
      </c>
      <c r="E5933" s="74"/>
      <c r="F5933" s="74"/>
      <c r="G5933" s="74"/>
      <c r="H5933" s="74"/>
      <c r="I5933" s="54"/>
      <c r="J5933" s="50"/>
      <c r="K5933" s="54"/>
      <c r="L5933" s="55"/>
      <c r="M5933" s="75"/>
      <c r="N5933" s="75"/>
      <c r="O5933" s="74"/>
      <c r="P5933" s="74"/>
      <c r="Q5933" s="57">
        <f t="shared" si="1965"/>
        <v>0</v>
      </c>
      <c r="R5933" s="74"/>
      <c r="S5933" s="53">
        <f t="shared" si="1970"/>
        <v>0</v>
      </c>
      <c r="T5933" s="58"/>
      <c r="U5933" s="58"/>
      <c r="V5933" s="53">
        <f t="shared" si="1967"/>
        <v>0</v>
      </c>
      <c r="W5933" s="75"/>
      <c r="X5933" s="76"/>
    </row>
    <row r="5934" spans="1:24" s="77" customFormat="1" ht="15.75" x14ac:dyDescent="0.25">
      <c r="A5934" s="72" t="s">
        <v>315</v>
      </c>
      <c r="B5934" s="33" t="s">
        <v>333</v>
      </c>
      <c r="C5934" s="78" t="s">
        <v>145</v>
      </c>
      <c r="D5934" s="43" t="s">
        <v>146</v>
      </c>
      <c r="E5934" s="74"/>
      <c r="F5934" s="74"/>
      <c r="G5934" s="74"/>
      <c r="H5934" s="74"/>
      <c r="I5934" s="119"/>
      <c r="J5934" s="55"/>
      <c r="K5934" s="119"/>
      <c r="L5934" s="55"/>
      <c r="M5934" s="75"/>
      <c r="N5934" s="75"/>
      <c r="O5934" s="74"/>
      <c r="P5934" s="74"/>
      <c r="Q5934" s="59">
        <f t="shared" si="1965"/>
        <v>0</v>
      </c>
      <c r="R5934" s="74"/>
      <c r="S5934" s="53">
        <f t="shared" si="1970"/>
        <v>0</v>
      </c>
      <c r="T5934" s="53"/>
      <c r="U5934" s="53"/>
      <c r="V5934" s="53">
        <f t="shared" si="1967"/>
        <v>0</v>
      </c>
      <c r="W5934" s="75"/>
      <c r="X5934" s="76"/>
    </row>
    <row r="5935" spans="1:24" s="77" customFormat="1" ht="15.75" x14ac:dyDescent="0.25">
      <c r="A5935" s="72" t="s">
        <v>315</v>
      </c>
      <c r="B5935" s="33" t="s">
        <v>333</v>
      </c>
      <c r="C5935" s="78" t="s">
        <v>147</v>
      </c>
      <c r="D5935" s="43" t="s">
        <v>148</v>
      </c>
      <c r="E5935" s="74"/>
      <c r="F5935" s="74"/>
      <c r="G5935" s="74"/>
      <c r="H5935" s="74"/>
      <c r="I5935" s="54"/>
      <c r="J5935" s="50"/>
      <c r="K5935" s="54"/>
      <c r="L5935" s="55"/>
      <c r="M5935" s="75"/>
      <c r="N5935" s="75"/>
      <c r="O5935" s="74"/>
      <c r="P5935" s="74"/>
      <c r="Q5935" s="57">
        <f t="shared" si="1965"/>
        <v>0</v>
      </c>
      <c r="R5935" s="74"/>
      <c r="S5935" s="53">
        <f t="shared" si="1970"/>
        <v>0</v>
      </c>
      <c r="T5935" s="58"/>
      <c r="U5935" s="58"/>
      <c r="V5935" s="53">
        <f t="shared" si="1967"/>
        <v>0</v>
      </c>
      <c r="W5935" s="75"/>
      <c r="X5935" s="76"/>
    </row>
    <row r="5936" spans="1:24" s="77" customFormat="1" ht="78.75" x14ac:dyDescent="0.25">
      <c r="A5936" s="72" t="s">
        <v>315</v>
      </c>
      <c r="B5936" s="33" t="s">
        <v>333</v>
      </c>
      <c r="C5936" s="78" t="s">
        <v>149</v>
      </c>
      <c r="D5936" s="43" t="s">
        <v>150</v>
      </c>
      <c r="E5936" s="74"/>
      <c r="F5936" s="74"/>
      <c r="G5936" s="74"/>
      <c r="H5936" s="74"/>
      <c r="I5936" s="54"/>
      <c r="J5936" s="50"/>
      <c r="K5936" s="54"/>
      <c r="L5936" s="55"/>
      <c r="M5936" s="75"/>
      <c r="N5936" s="75"/>
      <c r="O5936" s="74"/>
      <c r="P5936" s="74"/>
      <c r="Q5936" s="57">
        <f t="shared" si="1965"/>
        <v>0</v>
      </c>
      <c r="R5936" s="74"/>
      <c r="S5936" s="53">
        <f t="shared" si="1970"/>
        <v>0</v>
      </c>
      <c r="T5936" s="58"/>
      <c r="U5936" s="58"/>
      <c r="V5936" s="53">
        <f t="shared" si="1967"/>
        <v>0</v>
      </c>
      <c r="W5936" s="75"/>
      <c r="X5936" s="76"/>
    </row>
    <row r="5937" spans="1:24" s="77" customFormat="1" ht="31.5" x14ac:dyDescent="0.25">
      <c r="A5937" s="72" t="s">
        <v>315</v>
      </c>
      <c r="B5937" s="33" t="s">
        <v>333</v>
      </c>
      <c r="C5937" s="78" t="s">
        <v>130</v>
      </c>
      <c r="D5937" s="43" t="s">
        <v>151</v>
      </c>
      <c r="E5937" s="74"/>
      <c r="F5937" s="74"/>
      <c r="G5937" s="74"/>
      <c r="H5937" s="74"/>
      <c r="I5937" s="54"/>
      <c r="J5937" s="50"/>
      <c r="K5937" s="54"/>
      <c r="L5937" s="55"/>
      <c r="M5937" s="75"/>
      <c r="N5937" s="75"/>
      <c r="O5937" s="74"/>
      <c r="P5937" s="74"/>
      <c r="Q5937" s="57">
        <f t="shared" si="1965"/>
        <v>0</v>
      </c>
      <c r="R5937" s="74"/>
      <c r="S5937" s="53">
        <f t="shared" si="1970"/>
        <v>0</v>
      </c>
      <c r="T5937" s="58"/>
      <c r="U5937" s="58"/>
      <c r="V5937" s="53">
        <f t="shared" si="1967"/>
        <v>0</v>
      </c>
      <c r="W5937" s="75"/>
      <c r="X5937" s="76"/>
    </row>
    <row r="5938" spans="1:24" s="77" customFormat="1" ht="47.25" x14ac:dyDescent="0.25">
      <c r="A5938" s="72" t="s">
        <v>315</v>
      </c>
      <c r="B5938" s="33" t="s">
        <v>333</v>
      </c>
      <c r="C5938" s="78" t="s">
        <v>174</v>
      </c>
      <c r="D5938" s="43" t="s">
        <v>175</v>
      </c>
      <c r="E5938" s="74"/>
      <c r="F5938" s="74"/>
      <c r="G5938" s="74"/>
      <c r="H5938" s="74"/>
      <c r="I5938" s="54"/>
      <c r="J5938" s="50"/>
      <c r="K5938" s="54"/>
      <c r="L5938" s="55"/>
      <c r="M5938" s="75"/>
      <c r="N5938" s="75"/>
      <c r="O5938" s="74"/>
      <c r="P5938" s="74"/>
      <c r="Q5938" s="57">
        <f t="shared" si="1965"/>
        <v>0</v>
      </c>
      <c r="R5938" s="74"/>
      <c r="S5938" s="53">
        <f t="shared" si="1970"/>
        <v>0</v>
      </c>
      <c r="T5938" s="58"/>
      <c r="U5938" s="58"/>
      <c r="V5938" s="53">
        <f t="shared" si="1967"/>
        <v>0</v>
      </c>
      <c r="W5938" s="75"/>
      <c r="X5938" s="76"/>
    </row>
    <row r="5939" spans="1:24" s="77" customFormat="1" ht="31.5" x14ac:dyDescent="0.25">
      <c r="A5939" s="72" t="s">
        <v>315</v>
      </c>
      <c r="B5939" s="33" t="s">
        <v>333</v>
      </c>
      <c r="C5939" s="78" t="s">
        <v>129</v>
      </c>
      <c r="D5939" s="43" t="s">
        <v>152</v>
      </c>
      <c r="E5939" s="74"/>
      <c r="F5939" s="74"/>
      <c r="G5939" s="74"/>
      <c r="H5939" s="74"/>
      <c r="I5939" s="54"/>
      <c r="J5939" s="50"/>
      <c r="K5939" s="54"/>
      <c r="L5939" s="55"/>
      <c r="M5939" s="75"/>
      <c r="N5939" s="75"/>
      <c r="O5939" s="74"/>
      <c r="P5939" s="74"/>
      <c r="Q5939" s="57">
        <f t="shared" si="1965"/>
        <v>0</v>
      </c>
      <c r="R5939" s="74"/>
      <c r="S5939" s="53">
        <f t="shared" si="1970"/>
        <v>0</v>
      </c>
      <c r="T5939" s="58"/>
      <c r="U5939" s="58"/>
      <c r="V5939" s="53">
        <f t="shared" si="1967"/>
        <v>0</v>
      </c>
      <c r="W5939" s="75"/>
      <c r="X5939" s="76"/>
    </row>
    <row r="5940" spans="1:24" s="77" customFormat="1" ht="31.5" x14ac:dyDescent="0.25">
      <c r="A5940" s="72" t="s">
        <v>315</v>
      </c>
      <c r="B5940" s="33" t="s">
        <v>333</v>
      </c>
      <c r="C5940" s="78" t="s">
        <v>176</v>
      </c>
      <c r="D5940" s="43" t="s">
        <v>177</v>
      </c>
      <c r="E5940" s="74"/>
      <c r="F5940" s="74"/>
      <c r="G5940" s="74"/>
      <c r="H5940" s="74"/>
      <c r="I5940" s="54"/>
      <c r="J5940" s="50"/>
      <c r="K5940" s="54"/>
      <c r="L5940" s="55"/>
      <c r="M5940" s="75"/>
      <c r="N5940" s="75"/>
      <c r="O5940" s="74"/>
      <c r="P5940" s="74"/>
      <c r="Q5940" s="57">
        <f t="shared" si="1965"/>
        <v>0</v>
      </c>
      <c r="R5940" s="74"/>
      <c r="S5940" s="53">
        <f t="shared" si="1970"/>
        <v>0</v>
      </c>
      <c r="T5940" s="58"/>
      <c r="U5940" s="58"/>
      <c r="V5940" s="53">
        <f t="shared" si="1967"/>
        <v>0</v>
      </c>
      <c r="W5940" s="75"/>
      <c r="X5940" s="76"/>
    </row>
    <row r="5941" spans="1:24" s="77" customFormat="1" ht="15.75" x14ac:dyDescent="0.25">
      <c r="A5941" s="72" t="s">
        <v>315</v>
      </c>
      <c r="B5941" s="33" t="s">
        <v>333</v>
      </c>
      <c r="C5941" s="78" t="s">
        <v>131</v>
      </c>
      <c r="D5941" s="43" t="s">
        <v>153</v>
      </c>
      <c r="E5941" s="74"/>
      <c r="F5941" s="74"/>
      <c r="G5941" s="74"/>
      <c r="H5941" s="74"/>
      <c r="I5941" s="54"/>
      <c r="J5941" s="50"/>
      <c r="K5941" s="54"/>
      <c r="L5941" s="55"/>
      <c r="M5941" s="75"/>
      <c r="N5941" s="75"/>
      <c r="O5941" s="74"/>
      <c r="P5941" s="74"/>
      <c r="Q5941" s="57">
        <f t="shared" si="1965"/>
        <v>0</v>
      </c>
      <c r="R5941" s="74"/>
      <c r="S5941" s="53">
        <f t="shared" si="1970"/>
        <v>0</v>
      </c>
      <c r="T5941" s="58"/>
      <c r="U5941" s="58"/>
      <c r="V5941" s="53">
        <f t="shared" si="1967"/>
        <v>0</v>
      </c>
      <c r="W5941" s="75"/>
      <c r="X5941" s="76"/>
    </row>
    <row r="5942" spans="1:24" s="77" customFormat="1" ht="31.5" x14ac:dyDescent="0.25">
      <c r="A5942" s="72" t="s">
        <v>315</v>
      </c>
      <c r="B5942" s="33" t="s">
        <v>333</v>
      </c>
      <c r="C5942" s="78" t="s">
        <v>178</v>
      </c>
      <c r="D5942" s="43" t="s">
        <v>179</v>
      </c>
      <c r="E5942" s="74"/>
      <c r="F5942" s="74"/>
      <c r="G5942" s="74"/>
      <c r="H5942" s="74"/>
      <c r="I5942" s="54"/>
      <c r="J5942" s="50"/>
      <c r="K5942" s="54"/>
      <c r="L5942" s="55"/>
      <c r="M5942" s="75"/>
      <c r="N5942" s="75"/>
      <c r="O5942" s="74"/>
      <c r="P5942" s="74"/>
      <c r="Q5942" s="57">
        <f t="shared" si="1965"/>
        <v>0</v>
      </c>
      <c r="R5942" s="74"/>
      <c r="S5942" s="53">
        <f t="shared" si="1970"/>
        <v>0</v>
      </c>
      <c r="T5942" s="58"/>
      <c r="U5942" s="58"/>
      <c r="V5942" s="53">
        <f t="shared" si="1967"/>
        <v>0</v>
      </c>
      <c r="W5942" s="75"/>
      <c r="X5942" s="76"/>
    </row>
    <row r="5943" spans="1:24" s="77" customFormat="1" ht="31.5" x14ac:dyDescent="0.25">
      <c r="A5943" s="72" t="s">
        <v>315</v>
      </c>
      <c r="B5943" s="33" t="s">
        <v>333</v>
      </c>
      <c r="C5943" s="78" t="s">
        <v>132</v>
      </c>
      <c r="D5943" s="43" t="s">
        <v>154</v>
      </c>
      <c r="E5943" s="74"/>
      <c r="F5943" s="74"/>
      <c r="G5943" s="74"/>
      <c r="H5943" s="74"/>
      <c r="I5943" s="54"/>
      <c r="J5943" s="50"/>
      <c r="K5943" s="54"/>
      <c r="L5943" s="55"/>
      <c r="M5943" s="75"/>
      <c r="N5943" s="75"/>
      <c r="O5943" s="74"/>
      <c r="P5943" s="74"/>
      <c r="Q5943" s="57">
        <f t="shared" si="1965"/>
        <v>0</v>
      </c>
      <c r="R5943" s="74"/>
      <c r="S5943" s="53">
        <f t="shared" si="1970"/>
        <v>0</v>
      </c>
      <c r="T5943" s="58"/>
      <c r="U5943" s="58"/>
      <c r="V5943" s="53">
        <f t="shared" si="1967"/>
        <v>0</v>
      </c>
      <c r="W5943" s="75"/>
      <c r="X5943" s="76"/>
    </row>
    <row r="5944" spans="1:24" s="77" customFormat="1" ht="15.75" x14ac:dyDescent="0.25">
      <c r="A5944" s="72" t="s">
        <v>315</v>
      </c>
      <c r="B5944" s="33" t="s">
        <v>333</v>
      </c>
      <c r="C5944" s="78" t="s">
        <v>133</v>
      </c>
      <c r="D5944" s="43" t="s">
        <v>155</v>
      </c>
      <c r="E5944" s="74"/>
      <c r="F5944" s="74"/>
      <c r="G5944" s="74"/>
      <c r="H5944" s="74"/>
      <c r="I5944" s="54"/>
      <c r="J5944" s="50"/>
      <c r="K5944" s="54"/>
      <c r="L5944" s="55"/>
      <c r="M5944" s="75"/>
      <c r="N5944" s="75"/>
      <c r="O5944" s="74"/>
      <c r="P5944" s="74"/>
      <c r="Q5944" s="57">
        <f t="shared" si="1965"/>
        <v>0</v>
      </c>
      <c r="R5944" s="74"/>
      <c r="S5944" s="53">
        <f t="shared" si="1970"/>
        <v>0</v>
      </c>
      <c r="T5944" s="58"/>
      <c r="U5944" s="58"/>
      <c r="V5944" s="53">
        <f t="shared" si="1967"/>
        <v>0</v>
      </c>
      <c r="W5944" s="75"/>
      <c r="X5944" s="76"/>
    </row>
    <row r="5945" spans="1:24" s="77" customFormat="1" ht="15.75" x14ac:dyDescent="0.25">
      <c r="A5945" s="72" t="s">
        <v>315</v>
      </c>
      <c r="B5945" s="33" t="s">
        <v>333</v>
      </c>
      <c r="C5945" s="78" t="s">
        <v>135</v>
      </c>
      <c r="D5945" s="43" t="s">
        <v>156</v>
      </c>
      <c r="E5945" s="74"/>
      <c r="F5945" s="74"/>
      <c r="G5945" s="74"/>
      <c r="H5945" s="74"/>
      <c r="I5945" s="54"/>
      <c r="J5945" s="50"/>
      <c r="K5945" s="54"/>
      <c r="L5945" s="55"/>
      <c r="M5945" s="75"/>
      <c r="N5945" s="75"/>
      <c r="O5945" s="74"/>
      <c r="P5945" s="74"/>
      <c r="Q5945" s="57">
        <f t="shared" si="1965"/>
        <v>0</v>
      </c>
      <c r="R5945" s="74"/>
      <c r="S5945" s="53">
        <f t="shared" si="1970"/>
        <v>0</v>
      </c>
      <c r="T5945" s="58"/>
      <c r="U5945" s="58"/>
      <c r="V5945" s="53">
        <f t="shared" si="1967"/>
        <v>0</v>
      </c>
      <c r="W5945" s="75"/>
      <c r="X5945" s="76"/>
    </row>
    <row r="5946" spans="1:24" s="77" customFormat="1" ht="31.5" x14ac:dyDescent="0.25">
      <c r="A5946" s="72" t="s">
        <v>315</v>
      </c>
      <c r="B5946" s="33" t="s">
        <v>333</v>
      </c>
      <c r="C5946" s="78" t="s">
        <v>136</v>
      </c>
      <c r="D5946" s="43" t="s">
        <v>157</v>
      </c>
      <c r="E5946" s="74"/>
      <c r="F5946" s="74"/>
      <c r="G5946" s="74"/>
      <c r="H5946" s="74"/>
      <c r="I5946" s="54"/>
      <c r="J5946" s="50"/>
      <c r="K5946" s="54"/>
      <c r="L5946" s="55"/>
      <c r="M5946" s="75"/>
      <c r="N5946" s="75"/>
      <c r="O5946" s="74"/>
      <c r="P5946" s="74"/>
      <c r="Q5946" s="57">
        <f t="shared" si="1965"/>
        <v>0</v>
      </c>
      <c r="R5946" s="74"/>
      <c r="S5946" s="53">
        <f t="shared" si="1970"/>
        <v>0</v>
      </c>
      <c r="T5946" s="58"/>
      <c r="U5946" s="58"/>
      <c r="V5946" s="53">
        <f t="shared" si="1967"/>
        <v>0</v>
      </c>
      <c r="W5946" s="75"/>
      <c r="X5946" s="76"/>
    </row>
    <row r="5947" spans="1:24" s="77" customFormat="1" ht="47.25" x14ac:dyDescent="0.25">
      <c r="A5947" s="72" t="s">
        <v>315</v>
      </c>
      <c r="B5947" s="33" t="s">
        <v>333</v>
      </c>
      <c r="C5947" s="78" t="s">
        <v>134</v>
      </c>
      <c r="D5947" s="43" t="s">
        <v>158</v>
      </c>
      <c r="E5947" s="74"/>
      <c r="F5947" s="74"/>
      <c r="G5947" s="74"/>
      <c r="H5947" s="74"/>
      <c r="I5947" s="54"/>
      <c r="J5947" s="50"/>
      <c r="K5947" s="54"/>
      <c r="L5947" s="55"/>
      <c r="M5947" s="75"/>
      <c r="N5947" s="75"/>
      <c r="O5947" s="74"/>
      <c r="P5947" s="74"/>
      <c r="Q5947" s="57">
        <f t="shared" si="1965"/>
        <v>0</v>
      </c>
      <c r="R5947" s="74"/>
      <c r="S5947" s="53">
        <f t="shared" si="1970"/>
        <v>0</v>
      </c>
      <c r="T5947" s="58"/>
      <c r="U5947" s="58"/>
      <c r="V5947" s="53">
        <f t="shared" si="1967"/>
        <v>0</v>
      </c>
      <c r="W5947" s="75"/>
      <c r="X5947" s="76"/>
    </row>
    <row r="5948" spans="1:24" s="77" customFormat="1" ht="15.75" x14ac:dyDescent="0.25">
      <c r="A5948" s="72" t="s">
        <v>315</v>
      </c>
      <c r="B5948" s="33" t="s">
        <v>333</v>
      </c>
      <c r="C5948" s="78" t="s">
        <v>138</v>
      </c>
      <c r="D5948" s="43" t="s">
        <v>159</v>
      </c>
      <c r="E5948" s="74"/>
      <c r="F5948" s="74"/>
      <c r="G5948" s="74"/>
      <c r="H5948" s="74"/>
      <c r="I5948" s="54"/>
      <c r="J5948" s="50"/>
      <c r="K5948" s="54"/>
      <c r="L5948" s="55"/>
      <c r="M5948" s="75"/>
      <c r="N5948" s="75"/>
      <c r="O5948" s="74"/>
      <c r="P5948" s="74"/>
      <c r="Q5948" s="57">
        <f t="shared" si="1965"/>
        <v>0</v>
      </c>
      <c r="R5948" s="74"/>
      <c r="S5948" s="53">
        <f t="shared" si="1970"/>
        <v>0</v>
      </c>
      <c r="T5948" s="58"/>
      <c r="U5948" s="58"/>
      <c r="V5948" s="53">
        <f t="shared" si="1967"/>
        <v>0</v>
      </c>
      <c r="W5948" s="75"/>
      <c r="X5948" s="76"/>
    </row>
    <row r="5949" spans="1:24" s="77" customFormat="1" ht="15.75" x14ac:dyDescent="0.25">
      <c r="A5949" s="72" t="s">
        <v>315</v>
      </c>
      <c r="B5949" s="33" t="s">
        <v>333</v>
      </c>
      <c r="C5949" s="78" t="s">
        <v>180</v>
      </c>
      <c r="D5949" s="43" t="s">
        <v>181</v>
      </c>
      <c r="E5949" s="74"/>
      <c r="F5949" s="74"/>
      <c r="G5949" s="74"/>
      <c r="H5949" s="74"/>
      <c r="I5949" s="54"/>
      <c r="J5949" s="50"/>
      <c r="K5949" s="54"/>
      <c r="L5949" s="55"/>
      <c r="M5949" s="75"/>
      <c r="N5949" s="75"/>
      <c r="O5949" s="74"/>
      <c r="P5949" s="74"/>
      <c r="Q5949" s="57">
        <f t="shared" si="1965"/>
        <v>0</v>
      </c>
      <c r="R5949" s="74"/>
      <c r="S5949" s="53">
        <f t="shared" si="1970"/>
        <v>0</v>
      </c>
      <c r="T5949" s="58"/>
      <c r="U5949" s="58"/>
      <c r="V5949" s="53">
        <f t="shared" si="1967"/>
        <v>0</v>
      </c>
      <c r="W5949" s="75"/>
      <c r="X5949" s="76"/>
    </row>
    <row r="5950" spans="1:24" s="77" customFormat="1" ht="31.5" x14ac:dyDescent="0.25">
      <c r="A5950" s="72" t="s">
        <v>315</v>
      </c>
      <c r="B5950" s="33" t="s">
        <v>333</v>
      </c>
      <c r="C5950" s="78" t="s">
        <v>137</v>
      </c>
      <c r="D5950" s="43" t="s">
        <v>160</v>
      </c>
      <c r="E5950" s="74"/>
      <c r="F5950" s="74"/>
      <c r="G5950" s="74"/>
      <c r="H5950" s="74"/>
      <c r="I5950" s="54"/>
      <c r="J5950" s="50"/>
      <c r="K5950" s="54"/>
      <c r="L5950" s="55"/>
      <c r="M5950" s="75"/>
      <c r="N5950" s="75"/>
      <c r="O5950" s="74"/>
      <c r="P5950" s="74"/>
      <c r="Q5950" s="57">
        <f t="shared" si="1965"/>
        <v>0</v>
      </c>
      <c r="R5950" s="74"/>
      <c r="S5950" s="53">
        <f t="shared" si="1970"/>
        <v>0</v>
      </c>
      <c r="T5950" s="58"/>
      <c r="U5950" s="58"/>
      <c r="V5950" s="53">
        <f t="shared" si="1967"/>
        <v>0</v>
      </c>
      <c r="W5950" s="75"/>
      <c r="X5950" s="76"/>
    </row>
    <row r="5951" spans="1:24" s="77" customFormat="1" ht="15.75" x14ac:dyDescent="0.25">
      <c r="A5951" s="72" t="s">
        <v>315</v>
      </c>
      <c r="B5951" s="33" t="s">
        <v>333</v>
      </c>
      <c r="C5951" s="78" t="s">
        <v>127</v>
      </c>
      <c r="D5951" s="43" t="s">
        <v>161</v>
      </c>
      <c r="E5951" s="74"/>
      <c r="F5951" s="74"/>
      <c r="G5951" s="74"/>
      <c r="H5951" s="74"/>
      <c r="I5951" s="54"/>
      <c r="J5951" s="50"/>
      <c r="K5951" s="54"/>
      <c r="L5951" s="55"/>
      <c r="M5951" s="75"/>
      <c r="N5951" s="75"/>
      <c r="O5951" s="74"/>
      <c r="P5951" s="74"/>
      <c r="Q5951" s="57">
        <f t="shared" si="1965"/>
        <v>0</v>
      </c>
      <c r="R5951" s="74"/>
      <c r="S5951" s="53">
        <f t="shared" si="1970"/>
        <v>0</v>
      </c>
      <c r="T5951" s="58"/>
      <c r="U5951" s="58"/>
      <c r="V5951" s="53">
        <f t="shared" si="1967"/>
        <v>0</v>
      </c>
      <c r="W5951" s="75"/>
      <c r="X5951" s="76"/>
    </row>
    <row r="5952" spans="1:24" s="77" customFormat="1" ht="31.5" x14ac:dyDescent="0.25">
      <c r="A5952" s="72" t="s">
        <v>315</v>
      </c>
      <c r="B5952" s="33" t="s">
        <v>333</v>
      </c>
      <c r="C5952" s="78" t="s">
        <v>126</v>
      </c>
      <c r="D5952" s="43" t="s">
        <v>162</v>
      </c>
      <c r="E5952" s="74"/>
      <c r="F5952" s="74"/>
      <c r="G5952" s="74"/>
      <c r="H5952" s="74"/>
      <c r="I5952" s="54"/>
      <c r="J5952" s="50"/>
      <c r="K5952" s="54"/>
      <c r="L5952" s="55"/>
      <c r="M5952" s="75"/>
      <c r="N5952" s="75"/>
      <c r="O5952" s="74"/>
      <c r="P5952" s="74"/>
      <c r="Q5952" s="57">
        <f t="shared" si="1965"/>
        <v>0</v>
      </c>
      <c r="R5952" s="74"/>
      <c r="S5952" s="53">
        <f t="shared" si="1970"/>
        <v>0</v>
      </c>
      <c r="T5952" s="58"/>
      <c r="U5952" s="58"/>
      <c r="V5952" s="53">
        <f t="shared" si="1967"/>
        <v>0</v>
      </c>
      <c r="W5952" s="75"/>
      <c r="X5952" s="76"/>
    </row>
    <row r="5953" spans="1:24" s="77" customFormat="1" ht="15.75" x14ac:dyDescent="0.25">
      <c r="A5953" s="72" t="s">
        <v>315</v>
      </c>
      <c r="B5953" s="33" t="s">
        <v>333</v>
      </c>
      <c r="C5953" s="78" t="s">
        <v>122</v>
      </c>
      <c r="D5953" s="43" t="s">
        <v>163</v>
      </c>
      <c r="E5953" s="74"/>
      <c r="F5953" s="74"/>
      <c r="G5953" s="74"/>
      <c r="H5953" s="74"/>
      <c r="I5953" s="54"/>
      <c r="J5953" s="50"/>
      <c r="K5953" s="54"/>
      <c r="L5953" s="55"/>
      <c r="M5953" s="75"/>
      <c r="N5953" s="75"/>
      <c r="O5953" s="74"/>
      <c r="P5953" s="74"/>
      <c r="Q5953" s="57">
        <f t="shared" si="1965"/>
        <v>0</v>
      </c>
      <c r="R5953" s="74"/>
      <c r="S5953" s="53">
        <f t="shared" si="1970"/>
        <v>0</v>
      </c>
      <c r="T5953" s="58"/>
      <c r="U5953" s="58"/>
      <c r="V5953" s="53">
        <f t="shared" si="1967"/>
        <v>0</v>
      </c>
      <c r="W5953" s="75"/>
      <c r="X5953" s="76"/>
    </row>
    <row r="5954" spans="1:24" s="77" customFormat="1" ht="15.75" x14ac:dyDescent="0.25">
      <c r="A5954" s="72" t="s">
        <v>315</v>
      </c>
      <c r="B5954" s="33" t="s">
        <v>333</v>
      </c>
      <c r="C5954" s="78" t="s">
        <v>123</v>
      </c>
      <c r="D5954" s="43" t="s">
        <v>164</v>
      </c>
      <c r="E5954" s="74"/>
      <c r="F5954" s="74"/>
      <c r="G5954" s="74"/>
      <c r="H5954" s="74"/>
      <c r="I5954" s="54"/>
      <c r="J5954" s="50"/>
      <c r="K5954" s="54"/>
      <c r="L5954" s="55"/>
      <c r="M5954" s="75"/>
      <c r="N5954" s="75"/>
      <c r="O5954" s="74"/>
      <c r="P5954" s="74"/>
      <c r="Q5954" s="57">
        <f t="shared" si="1965"/>
        <v>0</v>
      </c>
      <c r="R5954" s="74"/>
      <c r="S5954" s="53">
        <f t="shared" si="1970"/>
        <v>0</v>
      </c>
      <c r="T5954" s="58"/>
      <c r="U5954" s="58"/>
      <c r="V5954" s="53">
        <f t="shared" si="1967"/>
        <v>0</v>
      </c>
      <c r="W5954" s="75"/>
      <c r="X5954" s="76"/>
    </row>
    <row r="5955" spans="1:24" s="77" customFormat="1" ht="15.75" x14ac:dyDescent="0.25">
      <c r="A5955" s="72" t="s">
        <v>315</v>
      </c>
      <c r="B5955" s="33" t="s">
        <v>333</v>
      </c>
      <c r="C5955" s="78" t="s">
        <v>182</v>
      </c>
      <c r="D5955" s="43" t="s">
        <v>183</v>
      </c>
      <c r="E5955" s="74"/>
      <c r="F5955" s="74"/>
      <c r="G5955" s="74"/>
      <c r="H5955" s="74"/>
      <c r="I5955" s="54"/>
      <c r="J5955" s="50"/>
      <c r="K5955" s="54"/>
      <c r="L5955" s="55"/>
      <c r="M5955" s="75"/>
      <c r="N5955" s="75"/>
      <c r="O5955" s="74"/>
      <c r="P5955" s="74"/>
      <c r="Q5955" s="57">
        <f t="shared" si="1965"/>
        <v>0</v>
      </c>
      <c r="R5955" s="74"/>
      <c r="S5955" s="53">
        <f t="shared" si="1970"/>
        <v>0</v>
      </c>
      <c r="T5955" s="58"/>
      <c r="U5955" s="58"/>
      <c r="V5955" s="53">
        <f t="shared" si="1967"/>
        <v>0</v>
      </c>
      <c r="W5955" s="75"/>
      <c r="X5955" s="76"/>
    </row>
    <row r="5956" spans="1:24" s="77" customFormat="1" ht="15.75" x14ac:dyDescent="0.25">
      <c r="A5956" s="72" t="s">
        <v>315</v>
      </c>
      <c r="B5956" s="33" t="s">
        <v>333</v>
      </c>
      <c r="C5956" s="78" t="s">
        <v>184</v>
      </c>
      <c r="D5956" s="43" t="s">
        <v>185</v>
      </c>
      <c r="E5956" s="74"/>
      <c r="F5956" s="74"/>
      <c r="G5956" s="74"/>
      <c r="H5956" s="74"/>
      <c r="I5956" s="54"/>
      <c r="J5956" s="50"/>
      <c r="K5956" s="54"/>
      <c r="L5956" s="55"/>
      <c r="M5956" s="75"/>
      <c r="N5956" s="75"/>
      <c r="O5956" s="74"/>
      <c r="P5956" s="74"/>
      <c r="Q5956" s="57">
        <f t="shared" si="1965"/>
        <v>0</v>
      </c>
      <c r="R5956" s="74"/>
      <c r="S5956" s="53">
        <f t="shared" si="1970"/>
        <v>0</v>
      </c>
      <c r="T5956" s="58"/>
      <c r="U5956" s="58"/>
      <c r="V5956" s="53">
        <f t="shared" si="1967"/>
        <v>0</v>
      </c>
      <c r="W5956" s="75"/>
      <c r="X5956" s="76"/>
    </row>
    <row r="5957" spans="1:24" s="77" customFormat="1" ht="15.75" x14ac:dyDescent="0.25">
      <c r="A5957" s="72" t="s">
        <v>315</v>
      </c>
      <c r="B5957" s="33" t="s">
        <v>333</v>
      </c>
      <c r="C5957" s="78" t="s">
        <v>186</v>
      </c>
      <c r="D5957" s="43" t="s">
        <v>187</v>
      </c>
      <c r="E5957" s="74"/>
      <c r="F5957" s="74"/>
      <c r="G5957" s="74"/>
      <c r="H5957" s="74"/>
      <c r="I5957" s="54"/>
      <c r="J5957" s="50"/>
      <c r="K5957" s="54"/>
      <c r="L5957" s="55"/>
      <c r="M5957" s="75"/>
      <c r="N5957" s="75"/>
      <c r="O5957" s="74"/>
      <c r="P5957" s="74"/>
      <c r="Q5957" s="57">
        <f t="shared" si="1965"/>
        <v>0</v>
      </c>
      <c r="R5957" s="74"/>
      <c r="S5957" s="53">
        <f t="shared" si="1970"/>
        <v>0</v>
      </c>
      <c r="T5957" s="58"/>
      <c r="U5957" s="58"/>
      <c r="V5957" s="53">
        <f t="shared" si="1967"/>
        <v>0</v>
      </c>
      <c r="W5957" s="75"/>
      <c r="X5957" s="76"/>
    </row>
    <row r="5958" spans="1:24" s="77" customFormat="1" ht="31.5" x14ac:dyDescent="0.25">
      <c r="A5958" s="72" t="s">
        <v>315</v>
      </c>
      <c r="B5958" s="33" t="s">
        <v>333</v>
      </c>
      <c r="C5958" s="78" t="s">
        <v>188</v>
      </c>
      <c r="D5958" s="43" t="s">
        <v>189</v>
      </c>
      <c r="E5958" s="74"/>
      <c r="F5958" s="74"/>
      <c r="G5958" s="74"/>
      <c r="H5958" s="74"/>
      <c r="I5958" s="54"/>
      <c r="J5958" s="50"/>
      <c r="K5958" s="54"/>
      <c r="L5958" s="55"/>
      <c r="M5958" s="75"/>
      <c r="N5958" s="75"/>
      <c r="O5958" s="74"/>
      <c r="P5958" s="74"/>
      <c r="Q5958" s="57">
        <f t="shared" si="1965"/>
        <v>0</v>
      </c>
      <c r="R5958" s="74"/>
      <c r="S5958" s="53">
        <f t="shared" si="1970"/>
        <v>0</v>
      </c>
      <c r="T5958" s="58"/>
      <c r="U5958" s="58"/>
      <c r="V5958" s="53">
        <f t="shared" si="1967"/>
        <v>0</v>
      </c>
      <c r="W5958" s="75"/>
      <c r="X5958" s="76"/>
    </row>
    <row r="5959" spans="1:24" s="77" customFormat="1" ht="15.75" x14ac:dyDescent="0.25">
      <c r="A5959" s="72" t="s">
        <v>315</v>
      </c>
      <c r="B5959" s="33" t="s">
        <v>333</v>
      </c>
      <c r="C5959" s="78" t="s">
        <v>124</v>
      </c>
      <c r="D5959" s="43" t="s">
        <v>165</v>
      </c>
      <c r="E5959" s="74"/>
      <c r="F5959" s="74"/>
      <c r="G5959" s="74"/>
      <c r="H5959" s="74"/>
      <c r="I5959" s="54"/>
      <c r="J5959" s="50"/>
      <c r="K5959" s="54"/>
      <c r="L5959" s="55"/>
      <c r="M5959" s="75"/>
      <c r="N5959" s="75"/>
      <c r="O5959" s="74"/>
      <c r="P5959" s="74"/>
      <c r="Q5959" s="57">
        <f t="shared" si="1965"/>
        <v>0</v>
      </c>
      <c r="R5959" s="74"/>
      <c r="S5959" s="53">
        <f t="shared" si="1970"/>
        <v>0</v>
      </c>
      <c r="T5959" s="58"/>
      <c r="U5959" s="58"/>
      <c r="V5959" s="53">
        <f t="shared" si="1967"/>
        <v>0</v>
      </c>
      <c r="W5959" s="75"/>
      <c r="X5959" s="76"/>
    </row>
    <row r="5960" spans="1:24" s="77" customFormat="1" ht="15.75" x14ac:dyDescent="0.25">
      <c r="A5960" s="72" t="s">
        <v>315</v>
      </c>
      <c r="B5960" s="33" t="s">
        <v>333</v>
      </c>
      <c r="C5960" s="78" t="s">
        <v>125</v>
      </c>
      <c r="D5960" s="43" t="s">
        <v>166</v>
      </c>
      <c r="E5960" s="74"/>
      <c r="F5960" s="74"/>
      <c r="G5960" s="74"/>
      <c r="H5960" s="74"/>
      <c r="I5960" s="54"/>
      <c r="J5960" s="50"/>
      <c r="K5960" s="54"/>
      <c r="L5960" s="55"/>
      <c r="M5960" s="75"/>
      <c r="N5960" s="75"/>
      <c r="O5960" s="74"/>
      <c r="P5960" s="74"/>
      <c r="Q5960" s="57">
        <f t="shared" si="1965"/>
        <v>0</v>
      </c>
      <c r="R5960" s="74"/>
      <c r="S5960" s="53">
        <f t="shared" si="1970"/>
        <v>0</v>
      </c>
      <c r="T5960" s="58"/>
      <c r="U5960" s="58"/>
      <c r="V5960" s="53">
        <f t="shared" si="1967"/>
        <v>0</v>
      </c>
      <c r="W5960" s="75"/>
      <c r="X5960" s="76"/>
    </row>
    <row r="5961" spans="1:24" s="77" customFormat="1" ht="47.25" x14ac:dyDescent="0.25">
      <c r="A5961" s="72" t="s">
        <v>315</v>
      </c>
      <c r="B5961" s="33" t="s">
        <v>333</v>
      </c>
      <c r="C5961" s="78" t="s">
        <v>34</v>
      </c>
      <c r="D5961" s="43" t="s">
        <v>167</v>
      </c>
      <c r="E5961" s="74"/>
      <c r="F5961" s="74"/>
      <c r="G5961" s="74"/>
      <c r="H5961" s="74"/>
      <c r="I5961" s="54"/>
      <c r="J5961" s="50"/>
      <c r="K5961" s="54"/>
      <c r="L5961" s="55"/>
      <c r="M5961" s="75"/>
      <c r="N5961" s="75"/>
      <c r="O5961" s="74"/>
      <c r="P5961" s="74"/>
      <c r="Q5961" s="57">
        <f t="shared" si="1965"/>
        <v>0</v>
      </c>
      <c r="R5961" s="74"/>
      <c r="S5961" s="53">
        <f t="shared" si="1970"/>
        <v>0</v>
      </c>
      <c r="T5961" s="58"/>
      <c r="U5961" s="58"/>
      <c r="V5961" s="53">
        <f t="shared" si="1967"/>
        <v>0</v>
      </c>
      <c r="W5961" s="75"/>
      <c r="X5961" s="76"/>
    </row>
    <row r="5962" spans="1:24" s="77" customFormat="1" ht="15.75" x14ac:dyDescent="0.25">
      <c r="A5962" s="72" t="s">
        <v>315</v>
      </c>
      <c r="B5962" s="33" t="s">
        <v>333</v>
      </c>
      <c r="C5962" s="78" t="s">
        <v>35</v>
      </c>
      <c r="D5962" s="43" t="s">
        <v>168</v>
      </c>
      <c r="E5962" s="74"/>
      <c r="F5962" s="74"/>
      <c r="G5962" s="74"/>
      <c r="H5962" s="74"/>
      <c r="I5962" s="54"/>
      <c r="J5962" s="50"/>
      <c r="K5962" s="54"/>
      <c r="L5962" s="55"/>
      <c r="M5962" s="75"/>
      <c r="N5962" s="75"/>
      <c r="O5962" s="74"/>
      <c r="P5962" s="74"/>
      <c r="Q5962" s="57">
        <f t="shared" ref="Q5962:Q5982" si="1971">O5962-P5962</f>
        <v>0</v>
      </c>
      <c r="R5962" s="74"/>
      <c r="S5962" s="53">
        <f t="shared" si="1970"/>
        <v>0</v>
      </c>
      <c r="T5962" s="58"/>
      <c r="U5962" s="58"/>
      <c r="V5962" s="53">
        <f t="shared" ref="V5962:V5982" si="1972">T5962-U5962</f>
        <v>0</v>
      </c>
      <c r="W5962" s="75"/>
      <c r="X5962" s="76"/>
    </row>
    <row r="5963" spans="1:24" s="77" customFormat="1" ht="31.5" x14ac:dyDescent="0.25">
      <c r="A5963" s="72" t="s">
        <v>315</v>
      </c>
      <c r="B5963" s="33" t="s">
        <v>333</v>
      </c>
      <c r="C5963" s="78" t="s">
        <v>36</v>
      </c>
      <c r="D5963" s="43" t="s">
        <v>190</v>
      </c>
      <c r="E5963" s="74"/>
      <c r="F5963" s="74"/>
      <c r="G5963" s="74"/>
      <c r="H5963" s="74"/>
      <c r="I5963" s="54"/>
      <c r="J5963" s="50"/>
      <c r="K5963" s="54"/>
      <c r="L5963" s="55"/>
      <c r="M5963" s="75"/>
      <c r="N5963" s="75"/>
      <c r="O5963" s="74"/>
      <c r="P5963" s="74"/>
      <c r="Q5963" s="57">
        <f t="shared" si="1971"/>
        <v>0</v>
      </c>
      <c r="R5963" s="74"/>
      <c r="S5963" s="53">
        <f t="shared" si="1970"/>
        <v>0</v>
      </c>
      <c r="T5963" s="58"/>
      <c r="U5963" s="58"/>
      <c r="V5963" s="53">
        <f t="shared" si="1972"/>
        <v>0</v>
      </c>
      <c r="W5963" s="75"/>
      <c r="X5963" s="76"/>
    </row>
    <row r="5964" spans="1:24" s="77" customFormat="1" ht="31.5" x14ac:dyDescent="0.25">
      <c r="A5964" s="72" t="s">
        <v>315</v>
      </c>
      <c r="B5964" s="33" t="s">
        <v>333</v>
      </c>
      <c r="C5964" s="78" t="s">
        <v>37</v>
      </c>
      <c r="D5964" s="43" t="s">
        <v>191</v>
      </c>
      <c r="E5964" s="74"/>
      <c r="F5964" s="74"/>
      <c r="G5964" s="74"/>
      <c r="H5964" s="74"/>
      <c r="I5964" s="54"/>
      <c r="J5964" s="50"/>
      <c r="K5964" s="54"/>
      <c r="L5964" s="55"/>
      <c r="M5964" s="75"/>
      <c r="N5964" s="75"/>
      <c r="O5964" s="74"/>
      <c r="P5964" s="74"/>
      <c r="Q5964" s="57">
        <f t="shared" si="1971"/>
        <v>0</v>
      </c>
      <c r="R5964" s="74"/>
      <c r="S5964" s="53">
        <f t="shared" ref="S5964:S5982" si="1973">ROUND(R5964/12*3,0)</f>
        <v>0</v>
      </c>
      <c r="T5964" s="58"/>
      <c r="U5964" s="58"/>
      <c r="V5964" s="53">
        <f t="shared" si="1972"/>
        <v>0</v>
      </c>
      <c r="W5964" s="75"/>
      <c r="X5964" s="76"/>
    </row>
    <row r="5965" spans="1:24" s="77" customFormat="1" ht="31.5" x14ac:dyDescent="0.25">
      <c r="A5965" s="72" t="s">
        <v>315</v>
      </c>
      <c r="B5965" s="33" t="s">
        <v>333</v>
      </c>
      <c r="C5965" s="78" t="s">
        <v>38</v>
      </c>
      <c r="D5965" s="43" t="s">
        <v>169</v>
      </c>
      <c r="E5965" s="74"/>
      <c r="F5965" s="74"/>
      <c r="G5965" s="74"/>
      <c r="H5965" s="74"/>
      <c r="I5965" s="54"/>
      <c r="J5965" s="50"/>
      <c r="K5965" s="54"/>
      <c r="L5965" s="55"/>
      <c r="M5965" s="75"/>
      <c r="N5965" s="75"/>
      <c r="O5965" s="74"/>
      <c r="P5965" s="74"/>
      <c r="Q5965" s="57">
        <f t="shared" si="1971"/>
        <v>0</v>
      </c>
      <c r="R5965" s="74"/>
      <c r="S5965" s="53">
        <f t="shared" si="1973"/>
        <v>0</v>
      </c>
      <c r="T5965" s="58"/>
      <c r="U5965" s="58"/>
      <c r="V5965" s="53">
        <f t="shared" si="1972"/>
        <v>0</v>
      </c>
      <c r="W5965" s="75"/>
      <c r="X5965" s="76"/>
    </row>
    <row r="5966" spans="1:24" s="77" customFormat="1" ht="15.75" x14ac:dyDescent="0.25">
      <c r="A5966" s="72" t="s">
        <v>315</v>
      </c>
      <c r="B5966" s="33" t="s">
        <v>333</v>
      </c>
      <c r="C5966" s="78" t="s">
        <v>39</v>
      </c>
      <c r="D5966" s="43" t="s">
        <v>170</v>
      </c>
      <c r="E5966" s="74"/>
      <c r="F5966" s="74"/>
      <c r="G5966" s="74"/>
      <c r="H5966" s="74"/>
      <c r="I5966" s="54"/>
      <c r="J5966" s="50"/>
      <c r="K5966" s="54"/>
      <c r="L5966" s="55"/>
      <c r="M5966" s="75"/>
      <c r="N5966" s="75"/>
      <c r="O5966" s="74"/>
      <c r="P5966" s="74"/>
      <c r="Q5966" s="57">
        <f t="shared" si="1971"/>
        <v>0</v>
      </c>
      <c r="R5966" s="74"/>
      <c r="S5966" s="53">
        <f t="shared" si="1973"/>
        <v>0</v>
      </c>
      <c r="T5966" s="58"/>
      <c r="U5966" s="58"/>
      <c r="V5966" s="53">
        <f t="shared" si="1972"/>
        <v>0</v>
      </c>
      <c r="W5966" s="75"/>
      <c r="X5966" s="76"/>
    </row>
    <row r="5967" spans="1:24" s="77" customFormat="1" ht="47.25" x14ac:dyDescent="0.25">
      <c r="A5967" s="72" t="s">
        <v>315</v>
      </c>
      <c r="B5967" s="33" t="s">
        <v>333</v>
      </c>
      <c r="C5967" s="78" t="s">
        <v>40</v>
      </c>
      <c r="D5967" s="43" t="s">
        <v>172</v>
      </c>
      <c r="E5967" s="74"/>
      <c r="F5967" s="74"/>
      <c r="G5967" s="74"/>
      <c r="H5967" s="74"/>
      <c r="I5967" s="54"/>
      <c r="J5967" s="50"/>
      <c r="K5967" s="54"/>
      <c r="L5967" s="55"/>
      <c r="M5967" s="75"/>
      <c r="N5967" s="75"/>
      <c r="O5967" s="74"/>
      <c r="P5967" s="74"/>
      <c r="Q5967" s="57">
        <f t="shared" si="1971"/>
        <v>0</v>
      </c>
      <c r="R5967" s="74"/>
      <c r="S5967" s="53">
        <f t="shared" si="1973"/>
        <v>0</v>
      </c>
      <c r="T5967" s="58"/>
      <c r="U5967" s="58"/>
      <c r="V5967" s="53">
        <f t="shared" si="1972"/>
        <v>0</v>
      </c>
      <c r="W5967" s="75"/>
      <c r="X5967" s="76"/>
    </row>
    <row r="5968" spans="1:24" s="77" customFormat="1" ht="15.75" x14ac:dyDescent="0.25">
      <c r="A5968" s="72" t="s">
        <v>315</v>
      </c>
      <c r="B5968" s="33" t="s">
        <v>333</v>
      </c>
      <c r="C5968" s="78" t="s">
        <v>41</v>
      </c>
      <c r="D5968" s="43" t="s">
        <v>171</v>
      </c>
      <c r="E5968" s="74"/>
      <c r="F5968" s="74"/>
      <c r="G5968" s="74"/>
      <c r="H5968" s="74"/>
      <c r="I5968" s="54"/>
      <c r="J5968" s="50"/>
      <c r="K5968" s="54"/>
      <c r="L5968" s="55"/>
      <c r="M5968" s="75"/>
      <c r="N5968" s="75"/>
      <c r="O5968" s="74"/>
      <c r="P5968" s="74"/>
      <c r="Q5968" s="57">
        <f t="shared" si="1971"/>
        <v>0</v>
      </c>
      <c r="R5968" s="74"/>
      <c r="S5968" s="53">
        <f t="shared" si="1973"/>
        <v>0</v>
      </c>
      <c r="T5968" s="58"/>
      <c r="U5968" s="58"/>
      <c r="V5968" s="53">
        <f t="shared" si="1972"/>
        <v>0</v>
      </c>
      <c r="W5968" s="75"/>
      <c r="X5968" s="76"/>
    </row>
    <row r="5969" spans="1:26" s="77" customFormat="1" ht="15.75" x14ac:dyDescent="0.25">
      <c r="A5969" s="72" t="s">
        <v>315</v>
      </c>
      <c r="B5969" s="33" t="s">
        <v>333</v>
      </c>
      <c r="C5969" s="78" t="s">
        <v>42</v>
      </c>
      <c r="D5969" s="43" t="s">
        <v>192</v>
      </c>
      <c r="E5969" s="74"/>
      <c r="F5969" s="74"/>
      <c r="G5969" s="74"/>
      <c r="H5969" s="74"/>
      <c r="I5969" s="54"/>
      <c r="J5969" s="50"/>
      <c r="K5969" s="54"/>
      <c r="L5969" s="55"/>
      <c r="M5969" s="75"/>
      <c r="N5969" s="75"/>
      <c r="O5969" s="74"/>
      <c r="P5969" s="74"/>
      <c r="Q5969" s="57">
        <f t="shared" si="1971"/>
        <v>0</v>
      </c>
      <c r="R5969" s="74"/>
      <c r="S5969" s="53">
        <f t="shared" si="1973"/>
        <v>0</v>
      </c>
      <c r="T5969" s="58"/>
      <c r="U5969" s="58"/>
      <c r="V5969" s="53">
        <f t="shared" si="1972"/>
        <v>0</v>
      </c>
      <c r="W5969" s="75"/>
      <c r="X5969" s="76"/>
    </row>
    <row r="5970" spans="1:26" s="77" customFormat="1" ht="15.75" x14ac:dyDescent="0.25">
      <c r="A5970" s="72" t="s">
        <v>315</v>
      </c>
      <c r="B5970" s="33" t="s">
        <v>333</v>
      </c>
      <c r="C5970" s="78" t="s">
        <v>43</v>
      </c>
      <c r="D5970" s="43" t="s">
        <v>193</v>
      </c>
      <c r="E5970" s="74"/>
      <c r="F5970" s="74"/>
      <c r="G5970" s="74"/>
      <c r="H5970" s="74"/>
      <c r="I5970" s="54"/>
      <c r="J5970" s="50"/>
      <c r="K5970" s="54"/>
      <c r="L5970" s="55"/>
      <c r="M5970" s="75"/>
      <c r="N5970" s="75"/>
      <c r="O5970" s="74"/>
      <c r="P5970" s="74"/>
      <c r="Q5970" s="57">
        <f t="shared" si="1971"/>
        <v>0</v>
      </c>
      <c r="R5970" s="74"/>
      <c r="S5970" s="53">
        <f t="shared" si="1973"/>
        <v>0</v>
      </c>
      <c r="T5970" s="58"/>
      <c r="U5970" s="58"/>
      <c r="V5970" s="53">
        <f t="shared" si="1972"/>
        <v>0</v>
      </c>
      <c r="W5970" s="75"/>
      <c r="X5970" s="76"/>
    </row>
    <row r="5971" spans="1:26" s="77" customFormat="1" ht="15.75" x14ac:dyDescent="0.25">
      <c r="A5971" s="72" t="s">
        <v>315</v>
      </c>
      <c r="B5971" s="33" t="s">
        <v>333</v>
      </c>
      <c r="C5971" s="78" t="s">
        <v>44</v>
      </c>
      <c r="D5971" s="43" t="s">
        <v>173</v>
      </c>
      <c r="E5971" s="74"/>
      <c r="F5971" s="74"/>
      <c r="G5971" s="74"/>
      <c r="H5971" s="74"/>
      <c r="I5971" s="54"/>
      <c r="J5971" s="50"/>
      <c r="K5971" s="54"/>
      <c r="L5971" s="55"/>
      <c r="M5971" s="75"/>
      <c r="N5971" s="75"/>
      <c r="O5971" s="74"/>
      <c r="P5971" s="74"/>
      <c r="Q5971" s="57">
        <f t="shared" si="1971"/>
        <v>0</v>
      </c>
      <c r="R5971" s="74"/>
      <c r="S5971" s="53">
        <f t="shared" si="1973"/>
        <v>0</v>
      </c>
      <c r="T5971" s="58"/>
      <c r="U5971" s="58"/>
      <c r="V5971" s="53">
        <f t="shared" si="1972"/>
        <v>0</v>
      </c>
      <c r="W5971" s="75"/>
      <c r="X5971" s="76"/>
    </row>
    <row r="5972" spans="1:26" s="77" customFormat="1" ht="15.75" x14ac:dyDescent="0.25">
      <c r="A5972" s="72" t="s">
        <v>315</v>
      </c>
      <c r="B5972" s="33" t="s">
        <v>333</v>
      </c>
      <c r="C5972" s="78" t="s">
        <v>45</v>
      </c>
      <c r="D5972" s="43" t="s">
        <v>187</v>
      </c>
      <c r="E5972" s="74"/>
      <c r="F5972" s="74"/>
      <c r="G5972" s="74"/>
      <c r="H5972" s="74"/>
      <c r="I5972" s="54"/>
      <c r="J5972" s="50"/>
      <c r="K5972" s="54"/>
      <c r="L5972" s="55"/>
      <c r="M5972" s="75"/>
      <c r="N5972" s="75"/>
      <c r="O5972" s="74"/>
      <c r="P5972" s="74"/>
      <c r="Q5972" s="57">
        <f t="shared" si="1971"/>
        <v>0</v>
      </c>
      <c r="R5972" s="74"/>
      <c r="S5972" s="53">
        <f t="shared" si="1973"/>
        <v>0</v>
      </c>
      <c r="T5972" s="58"/>
      <c r="U5972" s="58"/>
      <c r="V5972" s="53">
        <f t="shared" si="1972"/>
        <v>0</v>
      </c>
      <c r="W5972" s="75"/>
      <c r="X5972" s="76"/>
    </row>
    <row r="5973" spans="1:26" s="77" customFormat="1" ht="15.75" x14ac:dyDescent="0.25">
      <c r="A5973" s="72" t="s">
        <v>315</v>
      </c>
      <c r="B5973" s="33" t="s">
        <v>333</v>
      </c>
      <c r="C5973" s="78" t="s">
        <v>46</v>
      </c>
      <c r="D5973" s="43" t="s">
        <v>194</v>
      </c>
      <c r="E5973" s="74"/>
      <c r="F5973" s="74"/>
      <c r="G5973" s="74"/>
      <c r="H5973" s="74"/>
      <c r="I5973" s="54"/>
      <c r="J5973" s="50"/>
      <c r="K5973" s="54"/>
      <c r="L5973" s="55"/>
      <c r="M5973" s="75"/>
      <c r="N5973" s="75"/>
      <c r="O5973" s="74"/>
      <c r="P5973" s="74"/>
      <c r="Q5973" s="57">
        <f t="shared" si="1971"/>
        <v>0</v>
      </c>
      <c r="R5973" s="74"/>
      <c r="S5973" s="53">
        <f t="shared" si="1973"/>
        <v>0</v>
      </c>
      <c r="T5973" s="58"/>
      <c r="U5973" s="58"/>
      <c r="V5973" s="53">
        <f t="shared" si="1972"/>
        <v>0</v>
      </c>
      <c r="W5973" s="75"/>
      <c r="X5973" s="76"/>
    </row>
    <row r="5974" spans="1:26" s="77" customFormat="1" ht="15.75" x14ac:dyDescent="0.25">
      <c r="A5974" s="72" t="s">
        <v>315</v>
      </c>
      <c r="B5974" s="33" t="s">
        <v>333</v>
      </c>
      <c r="C5974" s="78" t="s">
        <v>47</v>
      </c>
      <c r="D5974" s="43" t="s">
        <v>121</v>
      </c>
      <c r="E5974" s="74"/>
      <c r="F5974" s="74"/>
      <c r="G5974" s="74"/>
      <c r="H5974" s="74"/>
      <c r="I5974" s="54"/>
      <c r="J5974" s="50"/>
      <c r="K5974" s="54"/>
      <c r="L5974" s="55"/>
      <c r="M5974" s="75"/>
      <c r="N5974" s="75"/>
      <c r="O5974" s="74"/>
      <c r="P5974" s="74"/>
      <c r="Q5974" s="57">
        <f t="shared" si="1971"/>
        <v>0</v>
      </c>
      <c r="R5974" s="74"/>
      <c r="S5974" s="53">
        <f t="shared" si="1973"/>
        <v>0</v>
      </c>
      <c r="T5974" s="58"/>
      <c r="U5974" s="58"/>
      <c r="V5974" s="53">
        <f t="shared" si="1972"/>
        <v>0</v>
      </c>
      <c r="W5974" s="75"/>
      <c r="X5974" s="76"/>
    </row>
    <row r="5975" spans="1:26" s="77" customFormat="1" ht="15.75" x14ac:dyDescent="0.25">
      <c r="A5975" s="72" t="s">
        <v>315</v>
      </c>
      <c r="B5975" s="33" t="s">
        <v>333</v>
      </c>
      <c r="C5975" s="78" t="s">
        <v>48</v>
      </c>
      <c r="D5975" s="43" t="s">
        <v>195</v>
      </c>
      <c r="E5975" s="74"/>
      <c r="F5975" s="74"/>
      <c r="G5975" s="74"/>
      <c r="H5975" s="74"/>
      <c r="I5975" s="54"/>
      <c r="J5975" s="50"/>
      <c r="K5975" s="54"/>
      <c r="L5975" s="55"/>
      <c r="M5975" s="75"/>
      <c r="N5975" s="75"/>
      <c r="O5975" s="74"/>
      <c r="P5975" s="74"/>
      <c r="Q5975" s="57">
        <f t="shared" si="1971"/>
        <v>0</v>
      </c>
      <c r="R5975" s="74"/>
      <c r="S5975" s="53">
        <f t="shared" si="1973"/>
        <v>0</v>
      </c>
      <c r="T5975" s="58"/>
      <c r="U5975" s="58"/>
      <c r="V5975" s="53">
        <f t="shared" si="1972"/>
        <v>0</v>
      </c>
      <c r="W5975" s="75"/>
      <c r="X5975" s="76"/>
    </row>
    <row r="5976" spans="1:26" s="77" customFormat="1" ht="31.5" x14ac:dyDescent="0.25">
      <c r="A5976" s="72" t="s">
        <v>315</v>
      </c>
      <c r="B5976" s="33" t="s">
        <v>333</v>
      </c>
      <c r="C5976" s="78" t="s">
        <v>128</v>
      </c>
      <c r="D5976" s="43" t="s">
        <v>118</v>
      </c>
      <c r="E5976" s="74"/>
      <c r="F5976" s="74"/>
      <c r="G5976" s="74"/>
      <c r="H5976" s="74"/>
      <c r="I5976" s="54"/>
      <c r="J5976" s="50"/>
      <c r="K5976" s="54"/>
      <c r="L5976" s="55"/>
      <c r="M5976" s="75"/>
      <c r="N5976" s="75"/>
      <c r="O5976" s="74"/>
      <c r="P5976" s="74"/>
      <c r="Q5976" s="57">
        <f t="shared" si="1971"/>
        <v>0</v>
      </c>
      <c r="R5976" s="74"/>
      <c r="S5976" s="53">
        <f t="shared" si="1973"/>
        <v>0</v>
      </c>
      <c r="T5976" s="58"/>
      <c r="U5976" s="58"/>
      <c r="V5976" s="53">
        <f t="shared" si="1972"/>
        <v>0</v>
      </c>
      <c r="W5976" s="75"/>
      <c r="X5976" s="76"/>
    </row>
    <row r="5977" spans="1:26" s="77" customFormat="1" ht="15.75" x14ac:dyDescent="0.25">
      <c r="A5977" s="72" t="s">
        <v>315</v>
      </c>
      <c r="B5977" s="33" t="s">
        <v>333</v>
      </c>
      <c r="C5977" s="78" t="s">
        <v>47</v>
      </c>
      <c r="D5977" s="43" t="s">
        <v>121</v>
      </c>
      <c r="E5977" s="74"/>
      <c r="F5977" s="74"/>
      <c r="G5977" s="74"/>
      <c r="H5977" s="74"/>
      <c r="I5977" s="54"/>
      <c r="J5977" s="50"/>
      <c r="K5977" s="54"/>
      <c r="L5977" s="55"/>
      <c r="M5977" s="75"/>
      <c r="N5977" s="75"/>
      <c r="O5977" s="74"/>
      <c r="P5977" s="74"/>
      <c r="Q5977" s="57">
        <f t="shared" si="1971"/>
        <v>0</v>
      </c>
      <c r="R5977" s="74"/>
      <c r="S5977" s="53">
        <f t="shared" si="1973"/>
        <v>0</v>
      </c>
      <c r="T5977" s="58"/>
      <c r="U5977" s="58"/>
      <c r="V5977" s="53">
        <f t="shared" si="1972"/>
        <v>0</v>
      </c>
      <c r="W5977" s="75"/>
      <c r="X5977" s="76"/>
    </row>
    <row r="5978" spans="1:26" s="77" customFormat="1" ht="31.5" x14ac:dyDescent="0.25">
      <c r="A5978" s="72" t="s">
        <v>315</v>
      </c>
      <c r="B5978" s="33" t="s">
        <v>333</v>
      </c>
      <c r="C5978" s="78" t="s">
        <v>49</v>
      </c>
      <c r="D5978" s="43" t="s">
        <v>196</v>
      </c>
      <c r="E5978" s="74"/>
      <c r="F5978" s="74"/>
      <c r="G5978" s="74"/>
      <c r="H5978" s="74"/>
      <c r="I5978" s="54"/>
      <c r="J5978" s="50"/>
      <c r="K5978" s="54"/>
      <c r="L5978" s="55"/>
      <c r="M5978" s="75"/>
      <c r="N5978" s="75"/>
      <c r="O5978" s="74"/>
      <c r="P5978" s="74"/>
      <c r="Q5978" s="57">
        <f t="shared" si="1971"/>
        <v>0</v>
      </c>
      <c r="R5978" s="74"/>
      <c r="S5978" s="53">
        <f t="shared" si="1973"/>
        <v>0</v>
      </c>
      <c r="T5978" s="58"/>
      <c r="U5978" s="58"/>
      <c r="V5978" s="53">
        <f t="shared" si="1972"/>
        <v>0</v>
      </c>
      <c r="W5978" s="75"/>
      <c r="X5978" s="76"/>
    </row>
    <row r="5979" spans="1:26" s="77" customFormat="1" ht="31.5" x14ac:dyDescent="0.25">
      <c r="A5979" s="72" t="s">
        <v>315</v>
      </c>
      <c r="B5979" s="33" t="s">
        <v>333</v>
      </c>
      <c r="C5979" s="78" t="s">
        <v>197</v>
      </c>
      <c r="D5979" s="43" t="s">
        <v>198</v>
      </c>
      <c r="E5979" s="74"/>
      <c r="F5979" s="74"/>
      <c r="G5979" s="74"/>
      <c r="H5979" s="74"/>
      <c r="I5979" s="54"/>
      <c r="J5979" s="50"/>
      <c r="K5979" s="54"/>
      <c r="L5979" s="55"/>
      <c r="M5979" s="75"/>
      <c r="N5979" s="75"/>
      <c r="O5979" s="74"/>
      <c r="P5979" s="74"/>
      <c r="Q5979" s="57">
        <f t="shared" si="1971"/>
        <v>0</v>
      </c>
      <c r="R5979" s="74"/>
      <c r="S5979" s="53">
        <f t="shared" si="1973"/>
        <v>0</v>
      </c>
      <c r="T5979" s="58"/>
      <c r="U5979" s="58"/>
      <c r="V5979" s="53">
        <f t="shared" si="1972"/>
        <v>0</v>
      </c>
      <c r="W5979" s="75"/>
      <c r="X5979" s="76"/>
    </row>
    <row r="5980" spans="1:26" s="77" customFormat="1" ht="47.25" x14ac:dyDescent="0.25">
      <c r="A5980" s="72" t="s">
        <v>315</v>
      </c>
      <c r="B5980" s="33" t="s">
        <v>333</v>
      </c>
      <c r="C5980" s="78" t="s">
        <v>199</v>
      </c>
      <c r="D5980" s="43" t="s">
        <v>200</v>
      </c>
      <c r="E5980" s="74"/>
      <c r="F5980" s="74"/>
      <c r="G5980" s="74"/>
      <c r="H5980" s="74"/>
      <c r="I5980" s="54"/>
      <c r="J5980" s="50"/>
      <c r="K5980" s="54"/>
      <c r="L5980" s="55"/>
      <c r="M5980" s="75"/>
      <c r="N5980" s="75"/>
      <c r="O5980" s="74"/>
      <c r="P5980" s="74"/>
      <c r="Q5980" s="57">
        <f t="shared" si="1971"/>
        <v>0</v>
      </c>
      <c r="R5980" s="74"/>
      <c r="S5980" s="53">
        <f t="shared" si="1973"/>
        <v>0</v>
      </c>
      <c r="T5980" s="58"/>
      <c r="U5980" s="58"/>
      <c r="V5980" s="53">
        <f t="shared" si="1972"/>
        <v>0</v>
      </c>
      <c r="W5980" s="75"/>
      <c r="X5980" s="76"/>
      <c r="Y5980" s="177"/>
      <c r="Z5980" s="177"/>
    </row>
    <row r="5981" spans="1:26" s="77" customFormat="1" ht="31.5" x14ac:dyDescent="0.25">
      <c r="A5981" s="72" t="s">
        <v>315</v>
      </c>
      <c r="B5981" s="33" t="s">
        <v>333</v>
      </c>
      <c r="C5981" s="78" t="s">
        <v>201</v>
      </c>
      <c r="D5981" s="43" t="s">
        <v>202</v>
      </c>
      <c r="E5981" s="74"/>
      <c r="F5981" s="74"/>
      <c r="G5981" s="74"/>
      <c r="H5981" s="74"/>
      <c r="I5981" s="54"/>
      <c r="J5981" s="50"/>
      <c r="K5981" s="54"/>
      <c r="L5981" s="55"/>
      <c r="M5981" s="75"/>
      <c r="N5981" s="75"/>
      <c r="O5981" s="74"/>
      <c r="P5981" s="74"/>
      <c r="Q5981" s="57">
        <f t="shared" si="1971"/>
        <v>0</v>
      </c>
      <c r="R5981" s="74"/>
      <c r="S5981" s="53">
        <f t="shared" si="1973"/>
        <v>0</v>
      </c>
      <c r="T5981" s="58"/>
      <c r="U5981" s="58"/>
      <c r="V5981" s="53">
        <f t="shared" si="1972"/>
        <v>0</v>
      </c>
      <c r="W5981" s="75"/>
      <c r="X5981" s="76"/>
    </row>
    <row r="5982" spans="1:26" s="77" customFormat="1" ht="47.25" x14ac:dyDescent="0.25">
      <c r="A5982" s="72" t="s">
        <v>315</v>
      </c>
      <c r="B5982" s="33" t="s">
        <v>333</v>
      </c>
      <c r="C5982" s="78" t="s">
        <v>203</v>
      </c>
      <c r="D5982" s="43" t="s">
        <v>204</v>
      </c>
      <c r="E5982" s="74"/>
      <c r="F5982" s="74"/>
      <c r="G5982" s="74"/>
      <c r="H5982" s="74"/>
      <c r="I5982" s="54"/>
      <c r="J5982" s="50"/>
      <c r="K5982" s="54"/>
      <c r="L5982" s="55"/>
      <c r="M5982" s="75"/>
      <c r="N5982" s="75"/>
      <c r="O5982" s="74"/>
      <c r="P5982" s="74"/>
      <c r="Q5982" s="57">
        <f t="shared" si="1971"/>
        <v>0</v>
      </c>
      <c r="R5982" s="74"/>
      <c r="S5982" s="53">
        <f t="shared" si="1973"/>
        <v>0</v>
      </c>
      <c r="T5982" s="58"/>
      <c r="U5982" s="58"/>
      <c r="V5982" s="53">
        <f t="shared" si="1972"/>
        <v>0</v>
      </c>
      <c r="W5982" s="75"/>
      <c r="X5982" s="76"/>
    </row>
    <row r="5983" spans="1:26" s="77" customFormat="1" ht="31.5" x14ac:dyDescent="0.25">
      <c r="A5983" s="72" t="s">
        <v>315</v>
      </c>
      <c r="B5983" s="22" t="s">
        <v>334</v>
      </c>
      <c r="C5983" s="73" t="s">
        <v>102</v>
      </c>
      <c r="D5983" s="32" t="s">
        <v>50</v>
      </c>
      <c r="E5983" s="64">
        <f>SUM(E5984:E6030)</f>
        <v>10000</v>
      </c>
      <c r="F5983" s="64">
        <f>SUM(F5984:F6030)</f>
        <v>10000</v>
      </c>
      <c r="G5983" s="64">
        <f>SUM(G5984:G6030)</f>
        <v>33603.270000000004</v>
      </c>
      <c r="H5983" s="64">
        <f>SUM(H5984:H6030)</f>
        <v>10000</v>
      </c>
      <c r="I5983" s="64">
        <f>SUM(I5984:I6030)</f>
        <v>23603.27</v>
      </c>
      <c r="J5983" s="50">
        <f>ROUND(I5983/F5983*100,2)</f>
        <v>236.03</v>
      </c>
      <c r="K5983" s="64">
        <f>SUM(K5984:K6030)</f>
        <v>0</v>
      </c>
      <c r="L5983" s="64">
        <f>SUM(L5984:L6029)</f>
        <v>0</v>
      </c>
      <c r="M5983" s="64"/>
      <c r="N5983" s="64"/>
      <c r="O5983" s="64">
        <f t="shared" ref="O5983:V5983" si="1974">SUM(O5984:O6027)</f>
        <v>0</v>
      </c>
      <c r="P5983" s="64">
        <f t="shared" si="1974"/>
        <v>0</v>
      </c>
      <c r="Q5983" s="126">
        <f t="shared" si="1974"/>
        <v>0</v>
      </c>
      <c r="R5983" s="64">
        <f t="shared" si="1974"/>
        <v>0</v>
      </c>
      <c r="S5983" s="64">
        <f t="shared" si="1974"/>
        <v>0</v>
      </c>
      <c r="T5983" s="136">
        <f t="shared" si="1974"/>
        <v>0</v>
      </c>
      <c r="U5983" s="136">
        <f t="shared" si="1974"/>
        <v>0</v>
      </c>
      <c r="V5983" s="64">
        <f t="shared" si="1974"/>
        <v>0</v>
      </c>
      <c r="W5983" s="64"/>
      <c r="X5983" s="76"/>
    </row>
    <row r="5984" spans="1:26" s="77" customFormat="1" ht="63" x14ac:dyDescent="0.25">
      <c r="A5984" s="72" t="s">
        <v>315</v>
      </c>
      <c r="B5984" s="44" t="s">
        <v>334</v>
      </c>
      <c r="C5984" s="73" t="s">
        <v>102</v>
      </c>
      <c r="D5984" s="43" t="s">
        <v>205</v>
      </c>
      <c r="E5984" s="74"/>
      <c r="F5984" s="74"/>
      <c r="G5984" s="74"/>
      <c r="H5984" s="74"/>
      <c r="I5984" s="54"/>
      <c r="J5984" s="50"/>
      <c r="K5984" s="54"/>
      <c r="L5984" s="55"/>
      <c r="M5984" s="75"/>
      <c r="N5984" s="75"/>
      <c r="O5984" s="74"/>
      <c r="P5984" s="74"/>
      <c r="Q5984" s="57">
        <f>O5984-P5984</f>
        <v>0</v>
      </c>
      <c r="R5984" s="74"/>
      <c r="S5984" s="53">
        <f>ROUND(R5984/12*3,0)</f>
        <v>0</v>
      </c>
      <c r="T5984" s="58"/>
      <c r="U5984" s="58"/>
      <c r="V5984" s="53">
        <f>T5984-U5984</f>
        <v>0</v>
      </c>
      <c r="W5984" s="75"/>
      <c r="X5984" s="76"/>
    </row>
    <row r="5985" spans="1:27" s="77" customFormat="1" ht="15.75" x14ac:dyDescent="0.25">
      <c r="A5985" s="72" t="s">
        <v>315</v>
      </c>
      <c r="B5985" s="44" t="s">
        <v>334</v>
      </c>
      <c r="C5985" s="23" t="s">
        <v>366</v>
      </c>
      <c r="D5985" s="43" t="s">
        <v>369</v>
      </c>
      <c r="E5985" s="74"/>
      <c r="F5985" s="74"/>
      <c r="G5985" s="74"/>
      <c r="H5985" s="74"/>
      <c r="I5985" s="54"/>
      <c r="J5985" s="50"/>
      <c r="K5985" s="54"/>
      <c r="L5985" s="55"/>
      <c r="M5985" s="75"/>
      <c r="N5985" s="75"/>
      <c r="O5985" s="74"/>
      <c r="P5985" s="74"/>
      <c r="Q5985" s="57"/>
      <c r="R5985" s="74"/>
      <c r="S5985" s="53"/>
      <c r="T5985" s="58"/>
      <c r="U5985" s="58"/>
      <c r="V5985" s="53"/>
      <c r="W5985" s="75"/>
      <c r="X5985" s="76"/>
    </row>
    <row r="5986" spans="1:27" s="77" customFormat="1" ht="15.75" x14ac:dyDescent="0.25">
      <c r="A5986" s="72" t="s">
        <v>315</v>
      </c>
      <c r="B5986" s="44" t="s">
        <v>334</v>
      </c>
      <c r="C5986" s="23" t="s">
        <v>367</v>
      </c>
      <c r="D5986" s="43" t="s">
        <v>370</v>
      </c>
      <c r="E5986" s="74"/>
      <c r="F5986" s="74"/>
      <c r="G5986" s="74"/>
      <c r="H5986" s="74"/>
      <c r="I5986" s="54"/>
      <c r="J5986" s="50"/>
      <c r="K5986" s="54"/>
      <c r="L5986" s="55"/>
      <c r="M5986" s="75"/>
      <c r="N5986" s="75"/>
      <c r="O5986" s="74"/>
      <c r="P5986" s="74"/>
      <c r="Q5986" s="57"/>
      <c r="R5986" s="74"/>
      <c r="S5986" s="53"/>
      <c r="T5986" s="58"/>
      <c r="U5986" s="58"/>
      <c r="V5986" s="53"/>
      <c r="W5986" s="75"/>
      <c r="X5986" s="76"/>
    </row>
    <row r="5987" spans="1:27" s="77" customFormat="1" ht="31.5" x14ac:dyDescent="0.25">
      <c r="A5987" s="72" t="s">
        <v>315</v>
      </c>
      <c r="B5987" s="44" t="s">
        <v>334</v>
      </c>
      <c r="C5987" s="23" t="s">
        <v>368</v>
      </c>
      <c r="D5987" s="43" t="s">
        <v>371</v>
      </c>
      <c r="E5987" s="74"/>
      <c r="F5987" s="74"/>
      <c r="G5987" s="74"/>
      <c r="H5987" s="74"/>
      <c r="I5987" s="54"/>
      <c r="J5987" s="50"/>
      <c r="K5987" s="54"/>
      <c r="L5987" s="55"/>
      <c r="M5987" s="75"/>
      <c r="N5987" s="75"/>
      <c r="O5987" s="74"/>
      <c r="P5987" s="74"/>
      <c r="Q5987" s="57"/>
      <c r="R5987" s="74"/>
      <c r="S5987" s="53"/>
      <c r="T5987" s="58"/>
      <c r="U5987" s="58"/>
      <c r="V5987" s="53"/>
      <c r="W5987" s="75"/>
      <c r="X5987" s="76"/>
    </row>
    <row r="5988" spans="1:27" s="77" customFormat="1" ht="31.5" x14ac:dyDescent="0.25">
      <c r="A5988" s="72" t="s">
        <v>315</v>
      </c>
      <c r="B5988" s="44" t="s">
        <v>334</v>
      </c>
      <c r="C5988" s="79" t="s">
        <v>206</v>
      </c>
      <c r="D5988" s="43" t="s">
        <v>207</v>
      </c>
      <c r="E5988" s="74"/>
      <c r="F5988" s="74"/>
      <c r="G5988" s="74"/>
      <c r="H5988" s="74"/>
      <c r="I5988" s="119"/>
      <c r="J5988" s="55"/>
      <c r="K5988" s="119"/>
      <c r="L5988" s="55"/>
      <c r="M5988" s="75"/>
      <c r="N5988" s="75"/>
      <c r="O5988" s="74"/>
      <c r="P5988" s="74"/>
      <c r="Q5988" s="59">
        <f t="shared" ref="Q5988:Q6025" si="1975">O5988-P5988</f>
        <v>0</v>
      </c>
      <c r="R5988" s="74"/>
      <c r="S5988" s="53">
        <f t="shared" ref="S5988:S6025" si="1976">ROUND(R5988/12*3,0)</f>
        <v>0</v>
      </c>
      <c r="T5988" s="53"/>
      <c r="U5988" s="53"/>
      <c r="V5988" s="53">
        <f t="shared" ref="V5988:V6025" si="1977">T5988-U5988</f>
        <v>0</v>
      </c>
      <c r="W5988" s="75"/>
      <c r="X5988" s="76"/>
    </row>
    <row r="5989" spans="1:27" s="77" customFormat="1" ht="31.5" x14ac:dyDescent="0.25">
      <c r="A5989" s="72" t="s">
        <v>315</v>
      </c>
      <c r="B5989" s="44" t="s">
        <v>334</v>
      </c>
      <c r="C5989" s="79" t="s">
        <v>208</v>
      </c>
      <c r="D5989" s="43" t="s">
        <v>209</v>
      </c>
      <c r="E5989" s="53"/>
      <c r="F5989" s="53">
        <f>E5989/12*1</f>
        <v>0</v>
      </c>
      <c r="G5989" s="53"/>
      <c r="H5989" s="53"/>
      <c r="I5989" s="54"/>
      <c r="J5989" s="50"/>
      <c r="K5989" s="54"/>
      <c r="L5989" s="55"/>
      <c r="M5989" s="75"/>
      <c r="N5989" s="75"/>
      <c r="O5989" s="74"/>
      <c r="P5989" s="74"/>
      <c r="Q5989" s="57">
        <f t="shared" si="1975"/>
        <v>0</v>
      </c>
      <c r="R5989" s="74"/>
      <c r="S5989" s="53">
        <f t="shared" si="1976"/>
        <v>0</v>
      </c>
      <c r="T5989" s="58"/>
      <c r="U5989" s="58"/>
      <c r="V5989" s="53">
        <f t="shared" si="1977"/>
        <v>0</v>
      </c>
      <c r="W5989" s="75"/>
      <c r="X5989" s="76"/>
    </row>
    <row r="5990" spans="1:27" s="77" customFormat="1" ht="15.75" x14ac:dyDescent="0.25">
      <c r="A5990" s="72" t="s">
        <v>315</v>
      </c>
      <c r="B5990" s="44" t="s">
        <v>334</v>
      </c>
      <c r="C5990" s="79" t="s">
        <v>210</v>
      </c>
      <c r="D5990" s="43" t="s">
        <v>223</v>
      </c>
      <c r="E5990" s="74"/>
      <c r="F5990" s="74"/>
      <c r="G5990" s="74"/>
      <c r="H5990" s="74"/>
      <c r="I5990" s="54"/>
      <c r="J5990" s="50"/>
      <c r="K5990" s="54"/>
      <c r="L5990" s="55"/>
      <c r="M5990" s="75"/>
      <c r="N5990" s="75"/>
      <c r="O5990" s="74"/>
      <c r="P5990" s="74"/>
      <c r="Q5990" s="57">
        <f t="shared" si="1975"/>
        <v>0</v>
      </c>
      <c r="R5990" s="74"/>
      <c r="S5990" s="53">
        <f t="shared" si="1976"/>
        <v>0</v>
      </c>
      <c r="T5990" s="58"/>
      <c r="U5990" s="58"/>
      <c r="V5990" s="53">
        <f t="shared" si="1977"/>
        <v>0</v>
      </c>
      <c r="W5990" s="75"/>
      <c r="X5990" s="76"/>
    </row>
    <row r="5991" spans="1:27" s="77" customFormat="1" ht="31.5" x14ac:dyDescent="0.25">
      <c r="A5991" s="72" t="s">
        <v>315</v>
      </c>
      <c r="B5991" s="44" t="s">
        <v>334</v>
      </c>
      <c r="C5991" s="79" t="s">
        <v>211</v>
      </c>
      <c r="D5991" s="43" t="s">
        <v>212</v>
      </c>
      <c r="E5991" s="53"/>
      <c r="F5991" s="53">
        <f>E5991/12*1</f>
        <v>0</v>
      </c>
      <c r="G5991" s="53"/>
      <c r="H5991" s="53"/>
      <c r="I5991" s="54"/>
      <c r="J5991" s="50"/>
      <c r="K5991" s="54"/>
      <c r="L5991" s="55"/>
      <c r="M5991" s="75"/>
      <c r="N5991" s="75"/>
      <c r="O5991" s="74"/>
      <c r="P5991" s="74"/>
      <c r="Q5991" s="57">
        <f t="shared" si="1975"/>
        <v>0</v>
      </c>
      <c r="R5991" s="74"/>
      <c r="S5991" s="53">
        <f t="shared" si="1976"/>
        <v>0</v>
      </c>
      <c r="T5991" s="58"/>
      <c r="U5991" s="58"/>
      <c r="V5991" s="53">
        <f t="shared" si="1977"/>
        <v>0</v>
      </c>
      <c r="W5991" s="75"/>
      <c r="X5991" s="76"/>
    </row>
    <row r="5992" spans="1:27" s="77" customFormat="1" ht="15.75" x14ac:dyDescent="0.25">
      <c r="A5992" s="72" t="s">
        <v>315</v>
      </c>
      <c r="B5992" s="44" t="s">
        <v>334</v>
      </c>
      <c r="C5992" s="79" t="s">
        <v>213</v>
      </c>
      <c r="D5992" s="43" t="s">
        <v>214</v>
      </c>
      <c r="E5992" s="74"/>
      <c r="F5992" s="74"/>
      <c r="G5992" s="74"/>
      <c r="H5992" s="74"/>
      <c r="I5992" s="54"/>
      <c r="J5992" s="50"/>
      <c r="K5992" s="54"/>
      <c r="L5992" s="55"/>
      <c r="M5992" s="75"/>
      <c r="N5992" s="75"/>
      <c r="O5992" s="74"/>
      <c r="P5992" s="74"/>
      <c r="Q5992" s="57">
        <f t="shared" si="1975"/>
        <v>0</v>
      </c>
      <c r="R5992" s="74"/>
      <c r="S5992" s="53">
        <f t="shared" si="1976"/>
        <v>0</v>
      </c>
      <c r="T5992" s="58"/>
      <c r="U5992" s="58"/>
      <c r="V5992" s="53">
        <f t="shared" si="1977"/>
        <v>0</v>
      </c>
      <c r="W5992" s="75"/>
      <c r="X5992" s="76"/>
    </row>
    <row r="5993" spans="1:27" s="77" customFormat="1" ht="31.5" x14ac:dyDescent="0.25">
      <c r="A5993" s="72" t="s">
        <v>315</v>
      </c>
      <c r="B5993" s="44" t="s">
        <v>334</v>
      </c>
      <c r="C5993" s="79" t="s">
        <v>215</v>
      </c>
      <c r="D5993" s="43" t="s">
        <v>216</v>
      </c>
      <c r="E5993" s="53"/>
      <c r="F5993" s="53">
        <f>ROUND(E5993/12*7,0)</f>
        <v>0</v>
      </c>
      <c r="G5993" s="75">
        <v>20853.52</v>
      </c>
      <c r="H5993" s="99"/>
      <c r="I5993" s="119">
        <f t="shared" ref="I5993" si="1978">G5993-F5993</f>
        <v>20853.52</v>
      </c>
      <c r="J5993" s="55"/>
      <c r="K5993" s="54"/>
      <c r="L5993" s="55"/>
      <c r="M5993" s="75"/>
      <c r="N5993" s="75"/>
      <c r="O5993" s="74"/>
      <c r="P5993" s="74"/>
      <c r="Q5993" s="57">
        <f t="shared" si="1975"/>
        <v>0</v>
      </c>
      <c r="R5993" s="74"/>
      <c r="S5993" s="53">
        <f t="shared" si="1976"/>
        <v>0</v>
      </c>
      <c r="T5993" s="58"/>
      <c r="U5993" s="58"/>
      <c r="V5993" s="53">
        <f t="shared" si="1977"/>
        <v>0</v>
      </c>
      <c r="W5993" s="75"/>
      <c r="X5993" s="76"/>
      <c r="Y5993" s="177"/>
      <c r="Z5993" s="177"/>
      <c r="AA5993" s="177"/>
    </row>
    <row r="5994" spans="1:27" s="77" customFormat="1" ht="31.5" x14ac:dyDescent="0.25">
      <c r="A5994" s="72" t="s">
        <v>315</v>
      </c>
      <c r="B5994" s="44" t="s">
        <v>334</v>
      </c>
      <c r="C5994" s="79" t="s">
        <v>217</v>
      </c>
      <c r="D5994" s="43" t="s">
        <v>218</v>
      </c>
      <c r="E5994" s="53"/>
      <c r="F5994" s="53">
        <f t="shared" ref="F5994:F6007" si="1979">E5994/12*1</f>
        <v>0</v>
      </c>
      <c r="G5994" s="53"/>
      <c r="H5994" s="53"/>
      <c r="I5994" s="54"/>
      <c r="J5994" s="50"/>
      <c r="K5994" s="54"/>
      <c r="L5994" s="55"/>
      <c r="M5994" s="75"/>
      <c r="N5994" s="75"/>
      <c r="O5994" s="74"/>
      <c r="P5994" s="74"/>
      <c r="Q5994" s="57">
        <f t="shared" si="1975"/>
        <v>0</v>
      </c>
      <c r="R5994" s="74"/>
      <c r="S5994" s="53">
        <f t="shared" si="1976"/>
        <v>0</v>
      </c>
      <c r="T5994" s="58"/>
      <c r="U5994" s="58"/>
      <c r="V5994" s="53">
        <f t="shared" si="1977"/>
        <v>0</v>
      </c>
      <c r="W5994" s="75"/>
      <c r="X5994" s="76"/>
    </row>
    <row r="5995" spans="1:27" s="77" customFormat="1" ht="31.5" x14ac:dyDescent="0.25">
      <c r="A5995" s="72" t="s">
        <v>315</v>
      </c>
      <c r="B5995" s="44" t="s">
        <v>334</v>
      </c>
      <c r="C5995" s="79" t="s">
        <v>219</v>
      </c>
      <c r="D5995" s="43" t="s">
        <v>220</v>
      </c>
      <c r="E5995" s="53"/>
      <c r="F5995" s="53">
        <f t="shared" si="1979"/>
        <v>0</v>
      </c>
      <c r="G5995" s="53"/>
      <c r="H5995" s="53"/>
      <c r="I5995" s="54"/>
      <c r="J5995" s="50"/>
      <c r="K5995" s="54"/>
      <c r="L5995" s="55"/>
      <c r="M5995" s="75"/>
      <c r="N5995" s="75"/>
      <c r="O5995" s="74"/>
      <c r="P5995" s="74"/>
      <c r="Q5995" s="57">
        <f t="shared" si="1975"/>
        <v>0</v>
      </c>
      <c r="R5995" s="74"/>
      <c r="S5995" s="53">
        <f t="shared" si="1976"/>
        <v>0</v>
      </c>
      <c r="T5995" s="58"/>
      <c r="U5995" s="58"/>
      <c r="V5995" s="53">
        <f t="shared" si="1977"/>
        <v>0</v>
      </c>
      <c r="W5995" s="75"/>
      <c r="X5995" s="76"/>
    </row>
    <row r="5996" spans="1:27" s="77" customFormat="1" ht="31.5" x14ac:dyDescent="0.25">
      <c r="A5996" s="72" t="s">
        <v>315</v>
      </c>
      <c r="B5996" s="44" t="s">
        <v>334</v>
      </c>
      <c r="C5996" s="79" t="s">
        <v>221</v>
      </c>
      <c r="D5996" s="43" t="s">
        <v>224</v>
      </c>
      <c r="E5996" s="53"/>
      <c r="F5996" s="53">
        <f t="shared" si="1979"/>
        <v>0</v>
      </c>
      <c r="G5996" s="53"/>
      <c r="H5996" s="53"/>
      <c r="I5996" s="54"/>
      <c r="J5996" s="50"/>
      <c r="K5996" s="54"/>
      <c r="L5996" s="55"/>
      <c r="M5996" s="75"/>
      <c r="N5996" s="75"/>
      <c r="O5996" s="74"/>
      <c r="P5996" s="74"/>
      <c r="Q5996" s="57">
        <f t="shared" si="1975"/>
        <v>0</v>
      </c>
      <c r="R5996" s="74"/>
      <c r="S5996" s="53">
        <f t="shared" si="1976"/>
        <v>0</v>
      </c>
      <c r="T5996" s="58"/>
      <c r="U5996" s="58"/>
      <c r="V5996" s="53">
        <f t="shared" si="1977"/>
        <v>0</v>
      </c>
      <c r="W5996" s="75"/>
      <c r="X5996" s="76"/>
    </row>
    <row r="5997" spans="1:27" s="77" customFormat="1" ht="31.5" x14ac:dyDescent="0.25">
      <c r="A5997" s="72" t="s">
        <v>315</v>
      </c>
      <c r="B5997" s="44" t="s">
        <v>334</v>
      </c>
      <c r="C5997" s="79" t="s">
        <v>222</v>
      </c>
      <c r="D5997" s="43" t="s">
        <v>225</v>
      </c>
      <c r="E5997" s="53"/>
      <c r="F5997" s="53">
        <f t="shared" si="1979"/>
        <v>0</v>
      </c>
      <c r="G5997" s="53"/>
      <c r="H5997" s="53"/>
      <c r="I5997" s="54"/>
      <c r="J5997" s="50"/>
      <c r="K5997" s="54"/>
      <c r="L5997" s="55"/>
      <c r="M5997" s="75"/>
      <c r="N5997" s="75"/>
      <c r="O5997" s="74"/>
      <c r="P5997" s="74"/>
      <c r="Q5997" s="57">
        <f t="shared" si="1975"/>
        <v>0</v>
      </c>
      <c r="R5997" s="74"/>
      <c r="S5997" s="53">
        <f t="shared" si="1976"/>
        <v>0</v>
      </c>
      <c r="T5997" s="58"/>
      <c r="U5997" s="58"/>
      <c r="V5997" s="53">
        <f t="shared" si="1977"/>
        <v>0</v>
      </c>
      <c r="W5997" s="75"/>
      <c r="X5997" s="76"/>
    </row>
    <row r="5998" spans="1:27" s="77" customFormat="1" ht="31.5" x14ac:dyDescent="0.25">
      <c r="A5998" s="72" t="s">
        <v>315</v>
      </c>
      <c r="B5998" s="44" t="s">
        <v>334</v>
      </c>
      <c r="C5998" s="79" t="s">
        <v>277</v>
      </c>
      <c r="D5998" s="43" t="s">
        <v>278</v>
      </c>
      <c r="E5998" s="53"/>
      <c r="F5998" s="53">
        <f t="shared" si="1979"/>
        <v>0</v>
      </c>
      <c r="G5998" s="53"/>
      <c r="H5998" s="53"/>
      <c r="I5998" s="54"/>
      <c r="J5998" s="50"/>
      <c r="K5998" s="54"/>
      <c r="L5998" s="55"/>
      <c r="M5998" s="75"/>
      <c r="N5998" s="75"/>
      <c r="O5998" s="74"/>
      <c r="P5998" s="74"/>
      <c r="Q5998" s="57">
        <f t="shared" si="1975"/>
        <v>0</v>
      </c>
      <c r="R5998" s="74"/>
      <c r="S5998" s="53">
        <f t="shared" si="1976"/>
        <v>0</v>
      </c>
      <c r="T5998" s="58"/>
      <c r="U5998" s="58"/>
      <c r="V5998" s="53">
        <f t="shared" si="1977"/>
        <v>0</v>
      </c>
      <c r="W5998" s="75"/>
      <c r="X5998" s="76"/>
    </row>
    <row r="5999" spans="1:27" s="77" customFormat="1" ht="15.75" x14ac:dyDescent="0.25">
      <c r="A5999" s="72" t="s">
        <v>315</v>
      </c>
      <c r="B5999" s="44" t="s">
        <v>334</v>
      </c>
      <c r="C5999" s="79" t="s">
        <v>226</v>
      </c>
      <c r="D5999" s="38" t="s">
        <v>405</v>
      </c>
      <c r="E5999" s="53"/>
      <c r="F5999" s="53">
        <f>E5999</f>
        <v>0</v>
      </c>
      <c r="G5999" s="53"/>
      <c r="H5999" s="53"/>
      <c r="I5999" s="119"/>
      <c r="J5999" s="50"/>
      <c r="K5999" s="54"/>
      <c r="L5999" s="55"/>
      <c r="M5999" s="75"/>
      <c r="N5999" s="75"/>
      <c r="O5999" s="74"/>
      <c r="P5999" s="74"/>
      <c r="Q5999" s="57">
        <f t="shared" si="1975"/>
        <v>0</v>
      </c>
      <c r="R5999" s="74"/>
      <c r="S5999" s="53">
        <f t="shared" si="1976"/>
        <v>0</v>
      </c>
      <c r="T5999" s="58"/>
      <c r="U5999" s="58"/>
      <c r="V5999" s="53">
        <f t="shared" si="1977"/>
        <v>0</v>
      </c>
      <c r="W5999" s="75"/>
      <c r="X5999" s="76"/>
    </row>
    <row r="6000" spans="1:27" s="77" customFormat="1" ht="31.5" x14ac:dyDescent="0.25">
      <c r="A6000" s="72" t="s">
        <v>315</v>
      </c>
      <c r="B6000" s="44" t="s">
        <v>334</v>
      </c>
      <c r="C6000" s="79" t="s">
        <v>227</v>
      </c>
      <c r="D6000" s="43" t="s">
        <v>228</v>
      </c>
      <c r="E6000" s="53"/>
      <c r="F6000" s="53">
        <f t="shared" si="1979"/>
        <v>0</v>
      </c>
      <c r="G6000" s="53"/>
      <c r="H6000" s="53"/>
      <c r="I6000" s="54"/>
      <c r="J6000" s="50"/>
      <c r="K6000" s="54"/>
      <c r="L6000" s="55"/>
      <c r="M6000" s="75"/>
      <c r="N6000" s="75"/>
      <c r="O6000" s="74"/>
      <c r="P6000" s="74"/>
      <c r="Q6000" s="57">
        <f t="shared" si="1975"/>
        <v>0</v>
      </c>
      <c r="R6000" s="74"/>
      <c r="S6000" s="53">
        <f t="shared" si="1976"/>
        <v>0</v>
      </c>
      <c r="T6000" s="58"/>
      <c r="U6000" s="58"/>
      <c r="V6000" s="53">
        <f t="shared" si="1977"/>
        <v>0</v>
      </c>
      <c r="W6000" s="75"/>
      <c r="X6000" s="76"/>
    </row>
    <row r="6001" spans="1:24" s="77" customFormat="1" ht="15.75" x14ac:dyDescent="0.25">
      <c r="A6001" s="72" t="s">
        <v>315</v>
      </c>
      <c r="B6001" s="44" t="s">
        <v>334</v>
      </c>
      <c r="C6001" s="79" t="s">
        <v>229</v>
      </c>
      <c r="D6001" s="43" t="s">
        <v>230</v>
      </c>
      <c r="E6001" s="53"/>
      <c r="F6001" s="53">
        <f t="shared" si="1979"/>
        <v>0</v>
      </c>
      <c r="G6001" s="53"/>
      <c r="H6001" s="53"/>
      <c r="I6001" s="54"/>
      <c r="J6001" s="50"/>
      <c r="K6001" s="54"/>
      <c r="L6001" s="55"/>
      <c r="M6001" s="75"/>
      <c r="N6001" s="75"/>
      <c r="O6001" s="74"/>
      <c r="P6001" s="74"/>
      <c r="Q6001" s="57">
        <f t="shared" si="1975"/>
        <v>0</v>
      </c>
      <c r="R6001" s="74"/>
      <c r="S6001" s="53">
        <f t="shared" si="1976"/>
        <v>0</v>
      </c>
      <c r="T6001" s="58"/>
      <c r="U6001" s="58"/>
      <c r="V6001" s="53">
        <f t="shared" si="1977"/>
        <v>0</v>
      </c>
      <c r="W6001" s="75"/>
      <c r="X6001" s="76"/>
    </row>
    <row r="6002" spans="1:24" s="77" customFormat="1" ht="15.75" x14ac:dyDescent="0.25">
      <c r="A6002" s="72" t="s">
        <v>315</v>
      </c>
      <c r="B6002" s="44" t="s">
        <v>334</v>
      </c>
      <c r="C6002" s="37" t="s">
        <v>376</v>
      </c>
      <c r="D6002" s="43" t="s">
        <v>358</v>
      </c>
      <c r="E6002" s="53"/>
      <c r="F6002" s="53">
        <f t="shared" si="1979"/>
        <v>0</v>
      </c>
      <c r="G6002" s="75">
        <v>2749.75</v>
      </c>
      <c r="H6002" s="53"/>
      <c r="I6002" s="119">
        <f t="shared" ref="I6002" si="1980">G6002-F6002</f>
        <v>2749.75</v>
      </c>
      <c r="J6002" s="50"/>
      <c r="K6002" s="54"/>
      <c r="L6002" s="55"/>
      <c r="M6002" s="75"/>
      <c r="N6002" s="75"/>
      <c r="O6002" s="74"/>
      <c r="P6002" s="74"/>
      <c r="Q6002" s="57">
        <f t="shared" si="1975"/>
        <v>0</v>
      </c>
      <c r="R6002" s="74"/>
      <c r="S6002" s="53">
        <f t="shared" si="1976"/>
        <v>0</v>
      </c>
      <c r="T6002" s="58"/>
      <c r="U6002" s="58"/>
      <c r="V6002" s="53">
        <f t="shared" si="1977"/>
        <v>0</v>
      </c>
      <c r="W6002" s="75"/>
      <c r="X6002" s="76"/>
    </row>
    <row r="6003" spans="1:24" s="77" customFormat="1" ht="15.75" x14ac:dyDescent="0.25">
      <c r="A6003" s="72" t="s">
        <v>315</v>
      </c>
      <c r="B6003" s="44" t="s">
        <v>334</v>
      </c>
      <c r="C6003" s="79" t="s">
        <v>231</v>
      </c>
      <c r="D6003" s="43" t="s">
        <v>232</v>
      </c>
      <c r="E6003" s="53"/>
      <c r="F6003" s="53">
        <f t="shared" si="1979"/>
        <v>0</v>
      </c>
      <c r="G6003" s="53"/>
      <c r="H6003" s="53"/>
      <c r="I6003" s="54"/>
      <c r="J6003" s="50"/>
      <c r="K6003" s="54"/>
      <c r="L6003" s="55"/>
      <c r="M6003" s="75"/>
      <c r="N6003" s="75"/>
      <c r="O6003" s="74"/>
      <c r="P6003" s="74"/>
      <c r="Q6003" s="57">
        <f t="shared" si="1975"/>
        <v>0</v>
      </c>
      <c r="R6003" s="74"/>
      <c r="S6003" s="53">
        <f t="shared" si="1976"/>
        <v>0</v>
      </c>
      <c r="T6003" s="58"/>
      <c r="U6003" s="58"/>
      <c r="V6003" s="53">
        <f t="shared" si="1977"/>
        <v>0</v>
      </c>
      <c r="W6003" s="75"/>
      <c r="X6003" s="76"/>
    </row>
    <row r="6004" spans="1:24" s="77" customFormat="1" ht="15.75" x14ac:dyDescent="0.25">
      <c r="A6004" s="72" t="s">
        <v>315</v>
      </c>
      <c r="B6004" s="44" t="s">
        <v>334</v>
      </c>
      <c r="C6004" s="79" t="s">
        <v>233</v>
      </c>
      <c r="D6004" s="43" t="s">
        <v>234</v>
      </c>
      <c r="E6004" s="53"/>
      <c r="F6004" s="53">
        <f t="shared" si="1979"/>
        <v>0</v>
      </c>
      <c r="G6004" s="53"/>
      <c r="H6004" s="53"/>
      <c r="I6004" s="54"/>
      <c r="J6004" s="50"/>
      <c r="K6004" s="54"/>
      <c r="L6004" s="55"/>
      <c r="M6004" s="75"/>
      <c r="N6004" s="75"/>
      <c r="O6004" s="74"/>
      <c r="P6004" s="74"/>
      <c r="Q6004" s="57">
        <f t="shared" si="1975"/>
        <v>0</v>
      </c>
      <c r="R6004" s="74"/>
      <c r="S6004" s="53">
        <f t="shared" si="1976"/>
        <v>0</v>
      </c>
      <c r="T6004" s="58"/>
      <c r="U6004" s="58"/>
      <c r="V6004" s="53">
        <f t="shared" si="1977"/>
        <v>0</v>
      </c>
      <c r="W6004" s="75"/>
      <c r="X6004" s="76"/>
    </row>
    <row r="6005" spans="1:24" s="77" customFormat="1" ht="31.5" x14ac:dyDescent="0.25">
      <c r="A6005" s="72" t="s">
        <v>315</v>
      </c>
      <c r="B6005" s="44" t="s">
        <v>334</v>
      </c>
      <c r="C6005" s="79" t="s">
        <v>235</v>
      </c>
      <c r="D6005" s="43" t="s">
        <v>236</v>
      </c>
      <c r="E6005" s="53"/>
      <c r="F6005" s="53">
        <f t="shared" si="1979"/>
        <v>0</v>
      </c>
      <c r="G6005" s="53"/>
      <c r="H6005" s="53"/>
      <c r="I6005" s="54"/>
      <c r="J6005" s="50"/>
      <c r="K6005" s="54"/>
      <c r="L6005" s="55"/>
      <c r="M6005" s="75"/>
      <c r="N6005" s="75"/>
      <c r="O6005" s="74"/>
      <c r="P6005" s="74"/>
      <c r="Q6005" s="57">
        <f t="shared" si="1975"/>
        <v>0</v>
      </c>
      <c r="R6005" s="74"/>
      <c r="S6005" s="53">
        <f t="shared" si="1976"/>
        <v>0</v>
      </c>
      <c r="T6005" s="58"/>
      <c r="U6005" s="58"/>
      <c r="V6005" s="53">
        <f t="shared" si="1977"/>
        <v>0</v>
      </c>
      <c r="W6005" s="75"/>
      <c r="X6005" s="76"/>
    </row>
    <row r="6006" spans="1:24" s="77" customFormat="1" ht="31.5" x14ac:dyDescent="0.25">
      <c r="A6006" s="72" t="s">
        <v>315</v>
      </c>
      <c r="B6006" s="44" t="s">
        <v>334</v>
      </c>
      <c r="C6006" s="79" t="s">
        <v>237</v>
      </c>
      <c r="D6006" s="43" t="s">
        <v>238</v>
      </c>
      <c r="E6006" s="53"/>
      <c r="F6006" s="53">
        <f t="shared" si="1979"/>
        <v>0</v>
      </c>
      <c r="G6006" s="53"/>
      <c r="H6006" s="53"/>
      <c r="I6006" s="54"/>
      <c r="J6006" s="50"/>
      <c r="K6006" s="54"/>
      <c r="L6006" s="55"/>
      <c r="M6006" s="75"/>
      <c r="N6006" s="75"/>
      <c r="O6006" s="74"/>
      <c r="P6006" s="74"/>
      <c r="Q6006" s="57">
        <f t="shared" si="1975"/>
        <v>0</v>
      </c>
      <c r="R6006" s="74"/>
      <c r="S6006" s="53">
        <f t="shared" si="1976"/>
        <v>0</v>
      </c>
      <c r="T6006" s="58"/>
      <c r="U6006" s="58"/>
      <c r="V6006" s="53">
        <f t="shared" si="1977"/>
        <v>0</v>
      </c>
      <c r="W6006" s="75"/>
      <c r="X6006" s="76"/>
    </row>
    <row r="6007" spans="1:24" s="77" customFormat="1" ht="15.75" x14ac:dyDescent="0.25">
      <c r="A6007" s="72" t="s">
        <v>315</v>
      </c>
      <c r="B6007" s="44" t="s">
        <v>334</v>
      </c>
      <c r="C6007" s="79" t="s">
        <v>239</v>
      </c>
      <c r="D6007" s="43" t="s">
        <v>243</v>
      </c>
      <c r="E6007" s="53"/>
      <c r="F6007" s="53">
        <f t="shared" si="1979"/>
        <v>0</v>
      </c>
      <c r="G6007" s="53"/>
      <c r="H6007" s="53"/>
      <c r="I6007" s="54"/>
      <c r="J6007" s="50"/>
      <c r="K6007" s="54"/>
      <c r="L6007" s="55"/>
      <c r="M6007" s="75"/>
      <c r="N6007" s="75"/>
      <c r="O6007" s="74"/>
      <c r="P6007" s="74"/>
      <c r="Q6007" s="57">
        <f t="shared" si="1975"/>
        <v>0</v>
      </c>
      <c r="R6007" s="74"/>
      <c r="S6007" s="53">
        <f t="shared" si="1976"/>
        <v>0</v>
      </c>
      <c r="T6007" s="58"/>
      <c r="U6007" s="58"/>
      <c r="V6007" s="53">
        <f t="shared" si="1977"/>
        <v>0</v>
      </c>
      <c r="W6007" s="75"/>
      <c r="X6007" s="76"/>
    </row>
    <row r="6008" spans="1:24" s="77" customFormat="1" ht="15.75" x14ac:dyDescent="0.25">
      <c r="A6008" s="72" t="s">
        <v>315</v>
      </c>
      <c r="B6008" s="44" t="s">
        <v>334</v>
      </c>
      <c r="C6008" s="79" t="s">
        <v>240</v>
      </c>
      <c r="D6008" s="43" t="s">
        <v>244</v>
      </c>
      <c r="E6008" s="53"/>
      <c r="F6008" s="53"/>
      <c r="G6008" s="53"/>
      <c r="H6008" s="53"/>
      <c r="I6008" s="119"/>
      <c r="J6008" s="55"/>
      <c r="K6008" s="54"/>
      <c r="L6008" s="55"/>
      <c r="M6008" s="75"/>
      <c r="N6008" s="75"/>
      <c r="O6008" s="74"/>
      <c r="P6008" s="74"/>
      <c r="Q6008" s="57">
        <f t="shared" si="1975"/>
        <v>0</v>
      </c>
      <c r="R6008" s="74"/>
      <c r="S6008" s="53">
        <f t="shared" si="1976"/>
        <v>0</v>
      </c>
      <c r="T6008" s="58"/>
      <c r="U6008" s="58"/>
      <c r="V6008" s="53">
        <f t="shared" si="1977"/>
        <v>0</v>
      </c>
      <c r="W6008" s="75"/>
      <c r="X6008" s="76"/>
    </row>
    <row r="6009" spans="1:24" s="77" customFormat="1" ht="15.75" x14ac:dyDescent="0.25">
      <c r="A6009" s="72" t="s">
        <v>315</v>
      </c>
      <c r="B6009" s="44" t="s">
        <v>334</v>
      </c>
      <c r="C6009" s="79" t="s">
        <v>241</v>
      </c>
      <c r="D6009" s="43" t="s">
        <v>242</v>
      </c>
      <c r="E6009" s="53"/>
      <c r="F6009" s="53">
        <f t="shared" ref="F6009:F6024" si="1981">E6009/12*1</f>
        <v>0</v>
      </c>
      <c r="G6009" s="53"/>
      <c r="H6009" s="53"/>
      <c r="I6009" s="54"/>
      <c r="J6009" s="50"/>
      <c r="K6009" s="54"/>
      <c r="L6009" s="55"/>
      <c r="M6009" s="75"/>
      <c r="N6009" s="75"/>
      <c r="O6009" s="74"/>
      <c r="P6009" s="74"/>
      <c r="Q6009" s="57">
        <f t="shared" si="1975"/>
        <v>0</v>
      </c>
      <c r="R6009" s="74"/>
      <c r="S6009" s="53">
        <f t="shared" si="1976"/>
        <v>0</v>
      </c>
      <c r="T6009" s="58"/>
      <c r="U6009" s="58"/>
      <c r="V6009" s="53">
        <f t="shared" si="1977"/>
        <v>0</v>
      </c>
      <c r="W6009" s="75"/>
      <c r="X6009" s="76"/>
    </row>
    <row r="6010" spans="1:24" s="77" customFormat="1" ht="31.5" x14ac:dyDescent="0.25">
      <c r="A6010" s="72" t="s">
        <v>315</v>
      </c>
      <c r="B6010" s="44" t="s">
        <v>334</v>
      </c>
      <c r="C6010" s="79" t="s">
        <v>245</v>
      </c>
      <c r="D6010" s="43" t="s">
        <v>246</v>
      </c>
      <c r="E6010" s="53"/>
      <c r="F6010" s="53">
        <f t="shared" si="1981"/>
        <v>0</v>
      </c>
      <c r="G6010" s="53"/>
      <c r="H6010" s="53"/>
      <c r="I6010" s="54"/>
      <c r="J6010" s="50"/>
      <c r="K6010" s="54"/>
      <c r="L6010" s="55"/>
      <c r="M6010" s="75"/>
      <c r="N6010" s="75"/>
      <c r="O6010" s="74"/>
      <c r="P6010" s="74"/>
      <c r="Q6010" s="57">
        <f t="shared" si="1975"/>
        <v>0</v>
      </c>
      <c r="R6010" s="74"/>
      <c r="S6010" s="53">
        <f t="shared" si="1976"/>
        <v>0</v>
      </c>
      <c r="T6010" s="58"/>
      <c r="U6010" s="58"/>
      <c r="V6010" s="53">
        <f t="shared" si="1977"/>
        <v>0</v>
      </c>
      <c r="W6010" s="75"/>
      <c r="X6010" s="76"/>
    </row>
    <row r="6011" spans="1:24" s="77" customFormat="1" ht="15.75" x14ac:dyDescent="0.25">
      <c r="A6011" s="72" t="s">
        <v>315</v>
      </c>
      <c r="B6011" s="44" t="s">
        <v>334</v>
      </c>
      <c r="C6011" s="79" t="s">
        <v>247</v>
      </c>
      <c r="D6011" s="43" t="s">
        <v>248</v>
      </c>
      <c r="E6011" s="53"/>
      <c r="F6011" s="53">
        <f t="shared" si="1981"/>
        <v>0</v>
      </c>
      <c r="G6011" s="53"/>
      <c r="H6011" s="53"/>
      <c r="I6011" s="54"/>
      <c r="J6011" s="50"/>
      <c r="K6011" s="54"/>
      <c r="L6011" s="55"/>
      <c r="M6011" s="75"/>
      <c r="N6011" s="75"/>
      <c r="O6011" s="74"/>
      <c r="P6011" s="74"/>
      <c r="Q6011" s="57">
        <f t="shared" si="1975"/>
        <v>0</v>
      </c>
      <c r="R6011" s="74"/>
      <c r="S6011" s="53">
        <f t="shared" si="1976"/>
        <v>0</v>
      </c>
      <c r="T6011" s="58"/>
      <c r="U6011" s="58"/>
      <c r="V6011" s="53">
        <f t="shared" si="1977"/>
        <v>0</v>
      </c>
      <c r="W6011" s="75"/>
      <c r="X6011" s="76"/>
    </row>
    <row r="6012" spans="1:24" s="77" customFormat="1" ht="31.5" x14ac:dyDescent="0.25">
      <c r="A6012" s="72" t="s">
        <v>315</v>
      </c>
      <c r="B6012" s="44" t="s">
        <v>334</v>
      </c>
      <c r="C6012" s="79" t="s">
        <v>249</v>
      </c>
      <c r="D6012" s="43" t="s">
        <v>250</v>
      </c>
      <c r="E6012" s="53"/>
      <c r="F6012" s="53">
        <f t="shared" si="1981"/>
        <v>0</v>
      </c>
      <c r="G6012" s="53"/>
      <c r="H6012" s="53"/>
      <c r="I6012" s="54"/>
      <c r="J6012" s="50"/>
      <c r="K6012" s="54"/>
      <c r="L6012" s="55"/>
      <c r="M6012" s="75"/>
      <c r="N6012" s="75"/>
      <c r="O6012" s="74"/>
      <c r="P6012" s="74"/>
      <c r="Q6012" s="57">
        <f t="shared" si="1975"/>
        <v>0</v>
      </c>
      <c r="R6012" s="74"/>
      <c r="S6012" s="53">
        <f t="shared" si="1976"/>
        <v>0</v>
      </c>
      <c r="T6012" s="58"/>
      <c r="U6012" s="58"/>
      <c r="V6012" s="53">
        <f t="shared" si="1977"/>
        <v>0</v>
      </c>
      <c r="W6012" s="75"/>
      <c r="X6012" s="76"/>
    </row>
    <row r="6013" spans="1:24" s="77" customFormat="1" ht="15.75" x14ac:dyDescent="0.25">
      <c r="A6013" s="72" t="s">
        <v>315</v>
      </c>
      <c r="B6013" s="44" t="s">
        <v>334</v>
      </c>
      <c r="C6013" s="79" t="s">
        <v>251</v>
      </c>
      <c r="D6013" s="43" t="s">
        <v>260</v>
      </c>
      <c r="E6013" s="53"/>
      <c r="F6013" s="53">
        <f t="shared" si="1981"/>
        <v>0</v>
      </c>
      <c r="G6013" s="53"/>
      <c r="H6013" s="53"/>
      <c r="I6013" s="54"/>
      <c r="J6013" s="50"/>
      <c r="K6013" s="54"/>
      <c r="L6013" s="55"/>
      <c r="M6013" s="75"/>
      <c r="N6013" s="75"/>
      <c r="O6013" s="74"/>
      <c r="P6013" s="74"/>
      <c r="Q6013" s="57">
        <f t="shared" si="1975"/>
        <v>0</v>
      </c>
      <c r="R6013" s="74"/>
      <c r="S6013" s="53">
        <f t="shared" si="1976"/>
        <v>0</v>
      </c>
      <c r="T6013" s="58"/>
      <c r="U6013" s="58"/>
      <c r="V6013" s="53">
        <f t="shared" si="1977"/>
        <v>0</v>
      </c>
      <c r="W6013" s="75"/>
      <c r="X6013" s="76"/>
    </row>
    <row r="6014" spans="1:24" s="77" customFormat="1" ht="15.75" x14ac:dyDescent="0.25">
      <c r="A6014" s="72" t="s">
        <v>315</v>
      </c>
      <c r="B6014" s="44" t="s">
        <v>334</v>
      </c>
      <c r="C6014" s="79" t="s">
        <v>252</v>
      </c>
      <c r="D6014" s="43" t="s">
        <v>253</v>
      </c>
      <c r="E6014" s="53"/>
      <c r="F6014" s="53">
        <f t="shared" si="1981"/>
        <v>0</v>
      </c>
      <c r="G6014" s="53"/>
      <c r="H6014" s="53"/>
      <c r="I6014" s="54"/>
      <c r="J6014" s="50"/>
      <c r="K6014" s="54"/>
      <c r="L6014" s="55"/>
      <c r="M6014" s="75"/>
      <c r="N6014" s="75"/>
      <c r="O6014" s="74"/>
      <c r="P6014" s="74"/>
      <c r="Q6014" s="57">
        <f t="shared" si="1975"/>
        <v>0</v>
      </c>
      <c r="R6014" s="74"/>
      <c r="S6014" s="53">
        <f t="shared" si="1976"/>
        <v>0</v>
      </c>
      <c r="T6014" s="58"/>
      <c r="U6014" s="58"/>
      <c r="V6014" s="53">
        <f t="shared" si="1977"/>
        <v>0</v>
      </c>
      <c r="W6014" s="75"/>
      <c r="X6014" s="76"/>
    </row>
    <row r="6015" spans="1:24" s="77" customFormat="1" ht="15.75" x14ac:dyDescent="0.25">
      <c r="A6015" s="72" t="s">
        <v>315</v>
      </c>
      <c r="B6015" s="44" t="s">
        <v>334</v>
      </c>
      <c r="C6015" s="79" t="s">
        <v>254</v>
      </c>
      <c r="D6015" s="43" t="s">
        <v>255</v>
      </c>
      <c r="E6015" s="53"/>
      <c r="F6015" s="53">
        <f t="shared" si="1981"/>
        <v>0</v>
      </c>
      <c r="G6015" s="53"/>
      <c r="H6015" s="53"/>
      <c r="I6015" s="54"/>
      <c r="J6015" s="50"/>
      <c r="K6015" s="54"/>
      <c r="L6015" s="55"/>
      <c r="M6015" s="75"/>
      <c r="N6015" s="75"/>
      <c r="O6015" s="74"/>
      <c r="P6015" s="74"/>
      <c r="Q6015" s="57">
        <f t="shared" si="1975"/>
        <v>0</v>
      </c>
      <c r="R6015" s="74"/>
      <c r="S6015" s="53">
        <f t="shared" si="1976"/>
        <v>0</v>
      </c>
      <c r="T6015" s="58"/>
      <c r="U6015" s="58"/>
      <c r="V6015" s="53">
        <f t="shared" si="1977"/>
        <v>0</v>
      </c>
      <c r="W6015" s="75"/>
      <c r="X6015" s="76"/>
    </row>
    <row r="6016" spans="1:24" s="77" customFormat="1" ht="15.75" x14ac:dyDescent="0.25">
      <c r="A6016" s="72" t="s">
        <v>315</v>
      </c>
      <c r="B6016" s="44" t="s">
        <v>334</v>
      </c>
      <c r="C6016" s="79" t="s">
        <v>256</v>
      </c>
      <c r="D6016" s="43" t="s">
        <v>257</v>
      </c>
      <c r="E6016" s="53"/>
      <c r="F6016" s="53">
        <f t="shared" si="1981"/>
        <v>0</v>
      </c>
      <c r="G6016" s="53"/>
      <c r="H6016" s="53"/>
      <c r="I6016" s="54"/>
      <c r="J6016" s="50"/>
      <c r="K6016" s="54"/>
      <c r="L6016" s="55"/>
      <c r="M6016" s="75"/>
      <c r="N6016" s="75"/>
      <c r="O6016" s="74"/>
      <c r="P6016" s="74"/>
      <c r="Q6016" s="57">
        <f t="shared" si="1975"/>
        <v>0</v>
      </c>
      <c r="R6016" s="74"/>
      <c r="S6016" s="53">
        <f t="shared" si="1976"/>
        <v>0</v>
      </c>
      <c r="T6016" s="58"/>
      <c r="U6016" s="58"/>
      <c r="V6016" s="53">
        <f t="shared" si="1977"/>
        <v>0</v>
      </c>
      <c r="W6016" s="75"/>
      <c r="X6016" s="76"/>
    </row>
    <row r="6017" spans="1:24" s="77" customFormat="1" ht="31.5" x14ac:dyDescent="0.25">
      <c r="A6017" s="72" t="s">
        <v>315</v>
      </c>
      <c r="B6017" s="44" t="s">
        <v>334</v>
      </c>
      <c r="C6017" s="79" t="s">
        <v>258</v>
      </c>
      <c r="D6017" s="43" t="s">
        <v>259</v>
      </c>
      <c r="E6017" s="53"/>
      <c r="F6017" s="53">
        <f t="shared" si="1981"/>
        <v>0</v>
      </c>
      <c r="G6017" s="53"/>
      <c r="H6017" s="53"/>
      <c r="I6017" s="54"/>
      <c r="J6017" s="50"/>
      <c r="K6017" s="54"/>
      <c r="L6017" s="55"/>
      <c r="M6017" s="75"/>
      <c r="N6017" s="75"/>
      <c r="O6017" s="74"/>
      <c r="P6017" s="74"/>
      <c r="Q6017" s="57">
        <f t="shared" si="1975"/>
        <v>0</v>
      </c>
      <c r="R6017" s="74"/>
      <c r="S6017" s="53">
        <f t="shared" si="1976"/>
        <v>0</v>
      </c>
      <c r="T6017" s="58"/>
      <c r="U6017" s="58"/>
      <c r="V6017" s="53">
        <f t="shared" si="1977"/>
        <v>0</v>
      </c>
      <c r="W6017" s="75"/>
      <c r="X6017" s="76"/>
    </row>
    <row r="6018" spans="1:24" s="77" customFormat="1" ht="15.75" x14ac:dyDescent="0.25">
      <c r="A6018" s="72" t="s">
        <v>315</v>
      </c>
      <c r="B6018" s="44" t="s">
        <v>334</v>
      </c>
      <c r="C6018" s="79" t="s">
        <v>261</v>
      </c>
      <c r="D6018" s="43" t="s">
        <v>262</v>
      </c>
      <c r="E6018" s="53"/>
      <c r="F6018" s="53">
        <f t="shared" si="1981"/>
        <v>0</v>
      </c>
      <c r="G6018" s="53"/>
      <c r="H6018" s="53"/>
      <c r="I6018" s="54"/>
      <c r="J6018" s="50"/>
      <c r="K6018" s="54"/>
      <c r="L6018" s="55"/>
      <c r="M6018" s="75"/>
      <c r="N6018" s="75"/>
      <c r="O6018" s="74"/>
      <c r="P6018" s="74"/>
      <c r="Q6018" s="57">
        <f t="shared" si="1975"/>
        <v>0</v>
      </c>
      <c r="R6018" s="74"/>
      <c r="S6018" s="53">
        <f t="shared" si="1976"/>
        <v>0</v>
      </c>
      <c r="T6018" s="58"/>
      <c r="U6018" s="58"/>
      <c r="V6018" s="53">
        <f t="shared" si="1977"/>
        <v>0</v>
      </c>
      <c r="W6018" s="75"/>
      <c r="X6018" s="76"/>
    </row>
    <row r="6019" spans="1:24" s="77" customFormat="1" ht="47.25" x14ac:dyDescent="0.25">
      <c r="A6019" s="72" t="s">
        <v>315</v>
      </c>
      <c r="B6019" s="44" t="s">
        <v>334</v>
      </c>
      <c r="C6019" s="79" t="s">
        <v>263</v>
      </c>
      <c r="D6019" s="43" t="s">
        <v>264</v>
      </c>
      <c r="E6019" s="53"/>
      <c r="F6019" s="53">
        <f t="shared" si="1981"/>
        <v>0</v>
      </c>
      <c r="G6019" s="53"/>
      <c r="H6019" s="53"/>
      <c r="I6019" s="54"/>
      <c r="J6019" s="50"/>
      <c r="K6019" s="54"/>
      <c r="L6019" s="55"/>
      <c r="M6019" s="75"/>
      <c r="N6019" s="75"/>
      <c r="O6019" s="74"/>
      <c r="P6019" s="74"/>
      <c r="Q6019" s="57">
        <f t="shared" si="1975"/>
        <v>0</v>
      </c>
      <c r="R6019" s="74"/>
      <c r="S6019" s="53">
        <f t="shared" si="1976"/>
        <v>0</v>
      </c>
      <c r="T6019" s="58"/>
      <c r="U6019" s="58"/>
      <c r="V6019" s="53">
        <f t="shared" si="1977"/>
        <v>0</v>
      </c>
      <c r="W6019" s="75"/>
      <c r="X6019" s="76"/>
    </row>
    <row r="6020" spans="1:24" s="77" customFormat="1" ht="15.75" x14ac:dyDescent="0.25">
      <c r="A6020" s="72" t="s">
        <v>315</v>
      </c>
      <c r="B6020" s="44" t="s">
        <v>334</v>
      </c>
      <c r="C6020" s="79" t="s">
        <v>265</v>
      </c>
      <c r="D6020" s="43" t="s">
        <v>266</v>
      </c>
      <c r="E6020" s="53"/>
      <c r="F6020" s="53">
        <f t="shared" si="1981"/>
        <v>0</v>
      </c>
      <c r="G6020" s="53"/>
      <c r="H6020" s="53"/>
      <c r="I6020" s="54"/>
      <c r="J6020" s="50"/>
      <c r="K6020" s="54"/>
      <c r="L6020" s="55"/>
      <c r="M6020" s="75"/>
      <c r="N6020" s="75"/>
      <c r="O6020" s="74"/>
      <c r="P6020" s="74"/>
      <c r="Q6020" s="57">
        <f t="shared" si="1975"/>
        <v>0</v>
      </c>
      <c r="R6020" s="74"/>
      <c r="S6020" s="53">
        <f t="shared" si="1976"/>
        <v>0</v>
      </c>
      <c r="T6020" s="58"/>
      <c r="U6020" s="58"/>
      <c r="V6020" s="53">
        <f t="shared" si="1977"/>
        <v>0</v>
      </c>
      <c r="W6020" s="75"/>
      <c r="X6020" s="76"/>
    </row>
    <row r="6021" spans="1:24" s="77" customFormat="1" ht="31.5" x14ac:dyDescent="0.25">
      <c r="A6021" s="72" t="s">
        <v>315</v>
      </c>
      <c r="B6021" s="44" t="s">
        <v>334</v>
      </c>
      <c r="C6021" s="79" t="s">
        <v>267</v>
      </c>
      <c r="D6021" s="43" t="s">
        <v>268</v>
      </c>
      <c r="E6021" s="53"/>
      <c r="F6021" s="53">
        <f t="shared" si="1981"/>
        <v>0</v>
      </c>
      <c r="G6021" s="53"/>
      <c r="H6021" s="53"/>
      <c r="I6021" s="54"/>
      <c r="J6021" s="50"/>
      <c r="K6021" s="54"/>
      <c r="L6021" s="55"/>
      <c r="M6021" s="75"/>
      <c r="N6021" s="75"/>
      <c r="O6021" s="74"/>
      <c r="P6021" s="74"/>
      <c r="Q6021" s="57">
        <f t="shared" si="1975"/>
        <v>0</v>
      </c>
      <c r="R6021" s="74"/>
      <c r="S6021" s="53">
        <f t="shared" si="1976"/>
        <v>0</v>
      </c>
      <c r="T6021" s="58"/>
      <c r="U6021" s="58"/>
      <c r="V6021" s="53">
        <f t="shared" si="1977"/>
        <v>0</v>
      </c>
      <c r="W6021" s="75"/>
      <c r="X6021" s="76"/>
    </row>
    <row r="6022" spans="1:24" s="77" customFormat="1" ht="15.75" x14ac:dyDescent="0.25">
      <c r="A6022" s="72" t="s">
        <v>315</v>
      </c>
      <c r="B6022" s="44" t="s">
        <v>334</v>
      </c>
      <c r="C6022" s="79" t="s">
        <v>269</v>
      </c>
      <c r="D6022" s="43" t="s">
        <v>270</v>
      </c>
      <c r="E6022" s="53"/>
      <c r="F6022" s="53">
        <f t="shared" si="1981"/>
        <v>0</v>
      </c>
      <c r="G6022" s="53"/>
      <c r="H6022" s="53"/>
      <c r="I6022" s="54"/>
      <c r="J6022" s="50"/>
      <c r="K6022" s="54"/>
      <c r="L6022" s="55"/>
      <c r="M6022" s="75"/>
      <c r="N6022" s="75"/>
      <c r="O6022" s="74"/>
      <c r="P6022" s="74"/>
      <c r="Q6022" s="57">
        <f t="shared" si="1975"/>
        <v>0</v>
      </c>
      <c r="R6022" s="74"/>
      <c r="S6022" s="53">
        <f t="shared" si="1976"/>
        <v>0</v>
      </c>
      <c r="T6022" s="58"/>
      <c r="U6022" s="58"/>
      <c r="V6022" s="53">
        <f t="shared" si="1977"/>
        <v>0</v>
      </c>
      <c r="W6022" s="75"/>
      <c r="X6022" s="76"/>
    </row>
    <row r="6023" spans="1:24" s="77" customFormat="1" ht="31.5" x14ac:dyDescent="0.25">
      <c r="A6023" s="72" t="s">
        <v>315</v>
      </c>
      <c r="B6023" s="44" t="s">
        <v>334</v>
      </c>
      <c r="C6023" s="79" t="s">
        <v>271</v>
      </c>
      <c r="D6023" s="43" t="s">
        <v>272</v>
      </c>
      <c r="E6023" s="53"/>
      <c r="F6023" s="53">
        <f t="shared" si="1981"/>
        <v>0</v>
      </c>
      <c r="G6023" s="53"/>
      <c r="H6023" s="53"/>
      <c r="I6023" s="54"/>
      <c r="J6023" s="50"/>
      <c r="K6023" s="54"/>
      <c r="L6023" s="55"/>
      <c r="M6023" s="75"/>
      <c r="N6023" s="75"/>
      <c r="O6023" s="74"/>
      <c r="P6023" s="74"/>
      <c r="Q6023" s="57">
        <f t="shared" si="1975"/>
        <v>0</v>
      </c>
      <c r="R6023" s="74"/>
      <c r="S6023" s="53">
        <f t="shared" si="1976"/>
        <v>0</v>
      </c>
      <c r="T6023" s="58"/>
      <c r="U6023" s="58"/>
      <c r="V6023" s="53">
        <f t="shared" si="1977"/>
        <v>0</v>
      </c>
      <c r="W6023" s="75"/>
      <c r="X6023" s="76"/>
    </row>
    <row r="6024" spans="1:24" s="77" customFormat="1" ht="15.75" x14ac:dyDescent="0.25">
      <c r="A6024" s="72" t="s">
        <v>315</v>
      </c>
      <c r="B6024" s="44" t="s">
        <v>334</v>
      </c>
      <c r="C6024" s="79" t="s">
        <v>273</v>
      </c>
      <c r="D6024" s="43" t="s">
        <v>274</v>
      </c>
      <c r="E6024" s="53"/>
      <c r="F6024" s="53">
        <f t="shared" si="1981"/>
        <v>0</v>
      </c>
      <c r="G6024" s="53"/>
      <c r="H6024" s="53"/>
      <c r="I6024" s="54"/>
      <c r="J6024" s="50"/>
      <c r="K6024" s="54"/>
      <c r="L6024" s="55"/>
      <c r="M6024" s="75"/>
      <c r="N6024" s="75"/>
      <c r="O6024" s="74"/>
      <c r="P6024" s="74"/>
      <c r="Q6024" s="57">
        <f t="shared" si="1975"/>
        <v>0</v>
      </c>
      <c r="R6024" s="74"/>
      <c r="S6024" s="53">
        <f t="shared" si="1976"/>
        <v>0</v>
      </c>
      <c r="T6024" s="58"/>
      <c r="U6024" s="58"/>
      <c r="V6024" s="53">
        <f t="shared" si="1977"/>
        <v>0</v>
      </c>
      <c r="W6024" s="75"/>
      <c r="X6024" s="76"/>
    </row>
    <row r="6025" spans="1:24" s="77" customFormat="1" ht="31.5" x14ac:dyDescent="0.25">
      <c r="A6025" s="72" t="s">
        <v>315</v>
      </c>
      <c r="B6025" s="44" t="s">
        <v>334</v>
      </c>
      <c r="C6025" s="79" t="s">
        <v>275</v>
      </c>
      <c r="D6025" s="43" t="s">
        <v>276</v>
      </c>
      <c r="E6025" s="74"/>
      <c r="F6025" s="74"/>
      <c r="G6025" s="74"/>
      <c r="H6025" s="74"/>
      <c r="I6025" s="54"/>
      <c r="J6025" s="50"/>
      <c r="K6025" s="54"/>
      <c r="L6025" s="55"/>
      <c r="M6025" s="75"/>
      <c r="N6025" s="75"/>
      <c r="O6025" s="74"/>
      <c r="P6025" s="74"/>
      <c r="Q6025" s="57">
        <f t="shared" si="1975"/>
        <v>0</v>
      </c>
      <c r="R6025" s="74"/>
      <c r="S6025" s="53">
        <f t="shared" si="1976"/>
        <v>0</v>
      </c>
      <c r="T6025" s="58"/>
      <c r="U6025" s="58"/>
      <c r="V6025" s="53">
        <f t="shared" si="1977"/>
        <v>0</v>
      </c>
      <c r="W6025" s="75"/>
      <c r="X6025" s="76"/>
    </row>
    <row r="6026" spans="1:24" s="77" customFormat="1" ht="15.75" x14ac:dyDescent="0.25">
      <c r="A6026" s="72" t="s">
        <v>315</v>
      </c>
      <c r="B6026" s="44" t="s">
        <v>334</v>
      </c>
      <c r="C6026" s="37" t="s">
        <v>352</v>
      </c>
      <c r="D6026" s="43" t="s">
        <v>350</v>
      </c>
      <c r="E6026" s="74"/>
      <c r="F6026" s="74"/>
      <c r="G6026" s="74"/>
      <c r="H6026" s="74"/>
      <c r="I6026" s="54"/>
      <c r="J6026" s="50"/>
      <c r="K6026" s="54"/>
      <c r="L6026" s="55"/>
      <c r="M6026" s="75"/>
      <c r="N6026" s="75"/>
      <c r="O6026" s="74"/>
      <c r="P6026" s="74"/>
      <c r="Q6026" s="57"/>
      <c r="R6026" s="74"/>
      <c r="S6026" s="53"/>
      <c r="T6026" s="58"/>
      <c r="U6026" s="58"/>
      <c r="V6026" s="53"/>
      <c r="W6026" s="75"/>
      <c r="X6026" s="76"/>
    </row>
    <row r="6027" spans="1:24" s="77" customFormat="1" ht="15.75" x14ac:dyDescent="0.25">
      <c r="A6027" s="72" t="s">
        <v>315</v>
      </c>
      <c r="B6027" s="44" t="s">
        <v>334</v>
      </c>
      <c r="C6027" s="37" t="s">
        <v>353</v>
      </c>
      <c r="D6027" s="38" t="s">
        <v>354</v>
      </c>
      <c r="E6027" s="53"/>
      <c r="F6027" s="99">
        <f>E6027/12*1</f>
        <v>0</v>
      </c>
      <c r="G6027" s="74"/>
      <c r="H6027" s="74"/>
      <c r="I6027" s="54"/>
      <c r="J6027" s="50"/>
      <c r="K6027" s="54"/>
      <c r="L6027" s="55"/>
      <c r="M6027" s="75"/>
      <c r="N6027" s="75"/>
      <c r="O6027" s="74"/>
      <c r="P6027" s="74"/>
      <c r="Q6027" s="57">
        <f>O6027-P6027</f>
        <v>0</v>
      </c>
      <c r="R6027" s="74"/>
      <c r="S6027" s="53">
        <f>ROUND(R6027/12*3,0)</f>
        <v>0</v>
      </c>
      <c r="T6027" s="58"/>
      <c r="U6027" s="58"/>
      <c r="V6027" s="53">
        <f>T6027-U6027</f>
        <v>0</v>
      </c>
      <c r="W6027" s="75"/>
      <c r="X6027" s="76"/>
    </row>
    <row r="6028" spans="1:24" s="77" customFormat="1" ht="15.75" x14ac:dyDescent="0.25">
      <c r="A6028" s="72" t="s">
        <v>315</v>
      </c>
      <c r="B6028" s="44" t="s">
        <v>334</v>
      </c>
      <c r="C6028" s="37" t="s">
        <v>359</v>
      </c>
      <c r="D6028" s="43" t="s">
        <v>318</v>
      </c>
      <c r="E6028" s="53"/>
      <c r="F6028" s="99">
        <f>E6028/12*1</f>
        <v>0</v>
      </c>
      <c r="G6028" s="74"/>
      <c r="H6028" s="74"/>
      <c r="I6028" s="54"/>
      <c r="J6028" s="50"/>
      <c r="K6028" s="54"/>
      <c r="L6028" s="55"/>
      <c r="M6028" s="75"/>
      <c r="N6028" s="75"/>
      <c r="O6028" s="74"/>
      <c r="P6028" s="74"/>
      <c r="Q6028" s="57"/>
      <c r="R6028" s="74"/>
      <c r="S6028" s="53"/>
      <c r="T6028" s="58"/>
      <c r="U6028" s="58"/>
      <c r="V6028" s="53"/>
      <c r="W6028" s="75"/>
      <c r="X6028" s="76"/>
    </row>
    <row r="6029" spans="1:24" s="77" customFormat="1" ht="15.75" x14ac:dyDescent="0.25">
      <c r="A6029" s="72" t="s">
        <v>315</v>
      </c>
      <c r="B6029" s="44" t="s">
        <v>334</v>
      </c>
      <c r="C6029" s="37" t="s">
        <v>379</v>
      </c>
      <c r="D6029" s="39" t="s">
        <v>360</v>
      </c>
      <c r="E6029" s="53"/>
      <c r="F6029" s="99">
        <f>E6029/12*1</f>
        <v>0</v>
      </c>
      <c r="G6029" s="74"/>
      <c r="H6029" s="74"/>
      <c r="I6029" s="54"/>
      <c r="J6029" s="50"/>
      <c r="K6029" s="54"/>
      <c r="L6029" s="55"/>
      <c r="M6029" s="75"/>
      <c r="N6029" s="75"/>
      <c r="O6029" s="74"/>
      <c r="P6029" s="74"/>
      <c r="Q6029" s="57"/>
      <c r="R6029" s="74"/>
      <c r="S6029" s="53"/>
      <c r="T6029" s="58"/>
      <c r="U6029" s="58"/>
      <c r="V6029" s="53"/>
      <c r="W6029" s="75"/>
      <c r="X6029" s="76"/>
    </row>
    <row r="6030" spans="1:24" s="77" customFormat="1" ht="15.75" x14ac:dyDescent="0.25">
      <c r="A6030" s="72" t="s">
        <v>315</v>
      </c>
      <c r="B6030" s="44" t="s">
        <v>334</v>
      </c>
      <c r="C6030" s="98" t="s">
        <v>386</v>
      </c>
      <c r="D6030" s="117" t="s">
        <v>387</v>
      </c>
      <c r="E6030" s="53">
        <v>10000</v>
      </c>
      <c r="F6030" s="53">
        <v>10000</v>
      </c>
      <c r="G6030" s="53">
        <v>10000</v>
      </c>
      <c r="H6030" s="53">
        <v>10000</v>
      </c>
      <c r="I6030" s="119">
        <f>G6030-F6030</f>
        <v>0</v>
      </c>
      <c r="J6030" s="55">
        <f>ROUND(I6030/F6030*100,2)</f>
        <v>0</v>
      </c>
      <c r="K6030" s="54">
        <f>G6030-F6030</f>
        <v>0</v>
      </c>
      <c r="L6030" s="55">
        <f>ROUND(K6030*100/-F6030,2)</f>
        <v>0</v>
      </c>
      <c r="M6030" s="75"/>
      <c r="N6030" s="75"/>
      <c r="O6030" s="74"/>
      <c r="P6030" s="74"/>
      <c r="Q6030" s="57"/>
      <c r="R6030" s="74"/>
      <c r="S6030" s="53"/>
      <c r="T6030" s="58"/>
      <c r="U6030" s="58"/>
      <c r="V6030" s="53"/>
      <c r="W6030" s="75"/>
      <c r="X6030" s="76"/>
    </row>
    <row r="6031" spans="1:24" s="77" customFormat="1" ht="15.75" x14ac:dyDescent="0.25">
      <c r="A6031" s="100" t="s">
        <v>316</v>
      </c>
      <c r="B6031" s="100" t="s">
        <v>335</v>
      </c>
      <c r="C6031" s="108" t="s">
        <v>102</v>
      </c>
      <c r="D6031" s="102" t="s">
        <v>21</v>
      </c>
      <c r="E6031" s="109">
        <f>E6032+E6071</f>
        <v>314830</v>
      </c>
      <c r="F6031" s="109">
        <f>F6032+F6071</f>
        <v>172869</v>
      </c>
      <c r="G6031" s="109">
        <f>G6032+G6071</f>
        <v>149137.82</v>
      </c>
      <c r="H6031" s="109">
        <f>H6032+H6071</f>
        <v>149061</v>
      </c>
      <c r="I6031" s="127">
        <f>I6032+I6071</f>
        <v>0</v>
      </c>
      <c r="J6031" s="104">
        <f>ROUND(I6031/F6031*100,2)</f>
        <v>0</v>
      </c>
      <c r="K6031" s="127">
        <f>K6032+K6071</f>
        <v>-23731.18</v>
      </c>
      <c r="L6031" s="106">
        <f>ROUND(K6031*100/-F6031,2)</f>
        <v>13.73</v>
      </c>
      <c r="M6031" s="109">
        <f t="shared" ref="M6031:V6031" si="1982">M6032+M6071</f>
        <v>16283</v>
      </c>
      <c r="N6031" s="109">
        <f t="shared" si="1982"/>
        <v>9498.41</v>
      </c>
      <c r="O6031" s="109">
        <f t="shared" si="1982"/>
        <v>8239</v>
      </c>
      <c r="P6031" s="109">
        <f t="shared" si="1982"/>
        <v>8239</v>
      </c>
      <c r="Q6031" s="127">
        <f t="shared" si="1982"/>
        <v>0</v>
      </c>
      <c r="R6031" s="109">
        <f t="shared" si="1982"/>
        <v>466</v>
      </c>
      <c r="S6031" s="103">
        <f t="shared" si="1982"/>
        <v>272</v>
      </c>
      <c r="T6031" s="138">
        <f t="shared" si="1982"/>
        <v>240</v>
      </c>
      <c r="U6031" s="138">
        <f t="shared" si="1982"/>
        <v>240</v>
      </c>
      <c r="V6031" s="103">
        <f t="shared" si="1982"/>
        <v>0</v>
      </c>
      <c r="W6031" s="107">
        <v>7686</v>
      </c>
      <c r="X6031" s="80"/>
    </row>
    <row r="6032" spans="1:24" s="77" customFormat="1" ht="15.75" x14ac:dyDescent="0.25">
      <c r="A6032" s="72" t="s">
        <v>316</v>
      </c>
      <c r="B6032" s="21">
        <v>1</v>
      </c>
      <c r="C6032" s="73" t="s">
        <v>102</v>
      </c>
      <c r="D6032" s="27" t="s">
        <v>22</v>
      </c>
      <c r="E6032" s="52">
        <f t="shared" ref="E6032:L6032" si="1983">E6033+E6039+E6053</f>
        <v>0</v>
      </c>
      <c r="F6032" s="52">
        <f t="shared" si="1983"/>
        <v>0</v>
      </c>
      <c r="G6032" s="52">
        <f t="shared" si="1983"/>
        <v>0</v>
      </c>
      <c r="H6032" s="52">
        <f t="shared" si="1983"/>
        <v>0</v>
      </c>
      <c r="I6032" s="124">
        <f t="shared" si="1983"/>
        <v>0</v>
      </c>
      <c r="J6032" s="124">
        <f t="shared" si="1983"/>
        <v>0</v>
      </c>
      <c r="K6032" s="124">
        <f t="shared" si="1983"/>
        <v>0</v>
      </c>
      <c r="L6032" s="52">
        <f t="shared" si="1983"/>
        <v>0</v>
      </c>
      <c r="M6032" s="49">
        <v>49</v>
      </c>
      <c r="N6032" s="49">
        <f>ROUND(M6032/12*7,2)</f>
        <v>28.58</v>
      </c>
      <c r="O6032" s="52">
        <f t="shared" ref="O6032:V6032" si="1984">O6033+O6039+O6053</f>
        <v>0</v>
      </c>
      <c r="P6032" s="52">
        <f t="shared" si="1984"/>
        <v>0</v>
      </c>
      <c r="Q6032" s="124">
        <f t="shared" si="1984"/>
        <v>0</v>
      </c>
      <c r="R6032" s="52">
        <f t="shared" si="1984"/>
        <v>0</v>
      </c>
      <c r="S6032" s="52">
        <f t="shared" si="1984"/>
        <v>0</v>
      </c>
      <c r="T6032" s="134">
        <f t="shared" si="1984"/>
        <v>0</v>
      </c>
      <c r="U6032" s="134">
        <f t="shared" si="1984"/>
        <v>0</v>
      </c>
      <c r="V6032" s="59">
        <f t="shared" si="1984"/>
        <v>0</v>
      </c>
      <c r="W6032" s="75"/>
      <c r="X6032" s="82"/>
    </row>
    <row r="6033" spans="1:27" s="77" customFormat="1" ht="15.75" x14ac:dyDescent="0.25">
      <c r="A6033" s="72" t="s">
        <v>316</v>
      </c>
      <c r="B6033" s="33" t="s">
        <v>329</v>
      </c>
      <c r="C6033" s="73" t="s">
        <v>102</v>
      </c>
      <c r="D6033" s="32" t="s">
        <v>23</v>
      </c>
      <c r="E6033" s="83">
        <f t="shared" ref="E6033:L6033" si="1985">SUM(E6034:E6038)</f>
        <v>0</v>
      </c>
      <c r="F6033" s="83">
        <f t="shared" si="1985"/>
        <v>0</v>
      </c>
      <c r="G6033" s="83">
        <f t="shared" si="1985"/>
        <v>0</v>
      </c>
      <c r="H6033" s="83">
        <f t="shared" si="1985"/>
        <v>0</v>
      </c>
      <c r="I6033" s="128">
        <f t="shared" si="1985"/>
        <v>0</v>
      </c>
      <c r="J6033" s="128">
        <f t="shared" si="1985"/>
        <v>0</v>
      </c>
      <c r="K6033" s="128">
        <f t="shared" si="1985"/>
        <v>0</v>
      </c>
      <c r="L6033" s="49">
        <f t="shared" si="1985"/>
        <v>0</v>
      </c>
      <c r="M6033" s="83"/>
      <c r="N6033" s="83"/>
      <c r="O6033" s="52">
        <f t="shared" ref="O6033:V6033" si="1986">SUM(O6034:O6038)</f>
        <v>0</v>
      </c>
      <c r="P6033" s="52">
        <f t="shared" si="1986"/>
        <v>0</v>
      </c>
      <c r="Q6033" s="124">
        <f t="shared" si="1986"/>
        <v>0</v>
      </c>
      <c r="R6033" s="52">
        <f t="shared" si="1986"/>
        <v>0</v>
      </c>
      <c r="S6033" s="52">
        <f t="shared" si="1986"/>
        <v>0</v>
      </c>
      <c r="T6033" s="52">
        <f t="shared" si="1986"/>
        <v>0</v>
      </c>
      <c r="U6033" s="49">
        <f t="shared" si="1986"/>
        <v>0</v>
      </c>
      <c r="V6033" s="49">
        <f t="shared" si="1986"/>
        <v>0</v>
      </c>
      <c r="W6033" s="83"/>
      <c r="X6033" s="82"/>
    </row>
    <row r="6034" spans="1:27" s="77" customFormat="1" ht="15.75" x14ac:dyDescent="0.25">
      <c r="A6034" s="72" t="s">
        <v>316</v>
      </c>
      <c r="B6034" s="33" t="s">
        <v>329</v>
      </c>
      <c r="C6034" s="73" t="s">
        <v>73</v>
      </c>
      <c r="D6034" s="34" t="s">
        <v>106</v>
      </c>
      <c r="E6034" s="53"/>
      <c r="F6034" s="99"/>
      <c r="G6034" s="53"/>
      <c r="H6034" s="99"/>
      <c r="I6034" s="54"/>
      <c r="J6034" s="50"/>
      <c r="K6034" s="54"/>
      <c r="L6034" s="55"/>
      <c r="M6034" s="74"/>
      <c r="N6034" s="74"/>
      <c r="O6034" s="74"/>
      <c r="P6034" s="74"/>
      <c r="Q6034" s="57">
        <f>O6034-P6034</f>
        <v>0</v>
      </c>
      <c r="R6034" s="74"/>
      <c r="S6034" s="53">
        <f>ROUND(R6034/12*3,0)</f>
        <v>0</v>
      </c>
      <c r="T6034" s="53"/>
      <c r="U6034" s="53"/>
      <c r="V6034" s="53">
        <f>T6034-U6034</f>
        <v>0</v>
      </c>
      <c r="W6034" s="74"/>
      <c r="X6034" s="76"/>
      <c r="Z6034" s="176"/>
      <c r="AA6034" s="176"/>
    </row>
    <row r="6035" spans="1:27" s="77" customFormat="1" ht="15.75" x14ac:dyDescent="0.25">
      <c r="A6035" s="72" t="s">
        <v>316</v>
      </c>
      <c r="B6035" s="33" t="s">
        <v>329</v>
      </c>
      <c r="C6035" s="73" t="s">
        <v>74</v>
      </c>
      <c r="D6035" s="116" t="s">
        <v>104</v>
      </c>
      <c r="E6035" s="53"/>
      <c r="F6035" s="53"/>
      <c r="G6035" s="53"/>
      <c r="H6035" s="53"/>
      <c r="I6035" s="54"/>
      <c r="J6035" s="50"/>
      <c r="K6035" s="54"/>
      <c r="L6035" s="55"/>
      <c r="M6035" s="75"/>
      <c r="N6035" s="75"/>
      <c r="O6035" s="74"/>
      <c r="P6035" s="74"/>
      <c r="Q6035" s="57">
        <f>O6035-P6035</f>
        <v>0</v>
      </c>
      <c r="R6035" s="74"/>
      <c r="S6035" s="53">
        <f>ROUND(R6035/12*3,0)</f>
        <v>0</v>
      </c>
      <c r="T6035" s="53"/>
      <c r="U6035" s="53"/>
      <c r="V6035" s="53">
        <f>T6035-U6035</f>
        <v>0</v>
      </c>
      <c r="W6035" s="75"/>
      <c r="X6035" s="76"/>
    </row>
    <row r="6036" spans="1:27" s="81" customFormat="1" ht="29.25" customHeight="1" x14ac:dyDescent="0.25">
      <c r="A6036" s="72" t="s">
        <v>316</v>
      </c>
      <c r="B6036" s="33" t="s">
        <v>329</v>
      </c>
      <c r="C6036" s="73" t="s">
        <v>74</v>
      </c>
      <c r="D6036" s="116" t="s">
        <v>105</v>
      </c>
      <c r="E6036" s="53"/>
      <c r="F6036" s="53"/>
      <c r="G6036" s="53"/>
      <c r="H6036" s="53"/>
      <c r="I6036" s="119"/>
      <c r="J6036" s="50"/>
      <c r="K6036" s="119"/>
      <c r="L6036" s="55"/>
      <c r="M6036" s="75"/>
      <c r="N6036" s="75"/>
      <c r="O6036" s="74"/>
      <c r="P6036" s="74"/>
      <c r="Q6036" s="59">
        <f>O6036-P6036</f>
        <v>0</v>
      </c>
      <c r="R6036" s="74"/>
      <c r="S6036" s="53">
        <f>ROUND(R6036/12*3,0)</f>
        <v>0</v>
      </c>
      <c r="T6036" s="53"/>
      <c r="U6036" s="53"/>
      <c r="V6036" s="53">
        <f>T6036-U6036</f>
        <v>0</v>
      </c>
      <c r="W6036" s="75"/>
      <c r="X6036" s="76"/>
    </row>
    <row r="6037" spans="1:27" s="81" customFormat="1" ht="26.25" customHeight="1" x14ac:dyDescent="0.25">
      <c r="A6037" s="72" t="s">
        <v>316</v>
      </c>
      <c r="B6037" s="33" t="s">
        <v>329</v>
      </c>
      <c r="C6037" s="73" t="s">
        <v>75</v>
      </c>
      <c r="D6037" s="34" t="s">
        <v>107</v>
      </c>
      <c r="E6037" s="74"/>
      <c r="F6037" s="53"/>
      <c r="G6037" s="74"/>
      <c r="H6037" s="74"/>
      <c r="I6037" s="119"/>
      <c r="J6037" s="55"/>
      <c r="K6037" s="119"/>
      <c r="L6037" s="55"/>
      <c r="M6037" s="75"/>
      <c r="N6037" s="75"/>
      <c r="O6037" s="74"/>
      <c r="P6037" s="74"/>
      <c r="Q6037" s="59">
        <f>O6037-P6037</f>
        <v>0</v>
      </c>
      <c r="R6037" s="74"/>
      <c r="S6037" s="53">
        <f>ROUND(R6037/12*3,0)</f>
        <v>0</v>
      </c>
      <c r="T6037" s="53"/>
      <c r="U6037" s="53"/>
      <c r="V6037" s="53">
        <f>T6037-U6037</f>
        <v>0</v>
      </c>
      <c r="W6037" s="75"/>
      <c r="X6037" s="76"/>
    </row>
    <row r="6038" spans="1:27" s="81" customFormat="1" ht="22.5" customHeight="1" x14ac:dyDescent="0.25">
      <c r="A6038" s="72" t="s">
        <v>316</v>
      </c>
      <c r="B6038" s="33" t="s">
        <v>329</v>
      </c>
      <c r="C6038" s="73" t="s">
        <v>76</v>
      </c>
      <c r="D6038" s="34" t="s">
        <v>108</v>
      </c>
      <c r="E6038" s="74"/>
      <c r="F6038" s="53"/>
      <c r="G6038" s="74"/>
      <c r="H6038" s="74"/>
      <c r="I6038" s="119"/>
      <c r="J6038" s="55"/>
      <c r="K6038" s="119"/>
      <c r="L6038" s="55"/>
      <c r="M6038" s="75"/>
      <c r="N6038" s="75"/>
      <c r="O6038" s="74"/>
      <c r="P6038" s="74"/>
      <c r="Q6038" s="59">
        <f>O6038-P6038</f>
        <v>0</v>
      </c>
      <c r="R6038" s="74"/>
      <c r="S6038" s="53">
        <f>ROUND(R6038/12*3,0)</f>
        <v>0</v>
      </c>
      <c r="T6038" s="53"/>
      <c r="U6038" s="53"/>
      <c r="V6038" s="53">
        <f>T6038-U6038</f>
        <v>0</v>
      </c>
      <c r="W6038" s="75"/>
      <c r="X6038" s="76"/>
    </row>
    <row r="6039" spans="1:27" s="77" customFormat="1" ht="15.75" x14ac:dyDescent="0.25">
      <c r="A6039" s="72" t="s">
        <v>316</v>
      </c>
      <c r="B6039" s="22" t="s">
        <v>330</v>
      </c>
      <c r="C6039" s="36"/>
      <c r="D6039" s="32" t="s">
        <v>24</v>
      </c>
      <c r="E6039" s="61">
        <f t="shared" ref="E6039:L6039" si="1987">SUM(E6040:E6052)</f>
        <v>0</v>
      </c>
      <c r="F6039" s="61">
        <f t="shared" si="1987"/>
        <v>0</v>
      </c>
      <c r="G6039" s="61">
        <f t="shared" si="1987"/>
        <v>0</v>
      </c>
      <c r="H6039" s="61">
        <f t="shared" si="1987"/>
        <v>0</v>
      </c>
      <c r="I6039" s="120">
        <f t="shared" si="1987"/>
        <v>0</v>
      </c>
      <c r="J6039" s="120">
        <f t="shared" si="1987"/>
        <v>0</v>
      </c>
      <c r="K6039" s="120">
        <f t="shared" si="1987"/>
        <v>0</v>
      </c>
      <c r="L6039" s="61">
        <f t="shared" si="1987"/>
        <v>0</v>
      </c>
      <c r="M6039" s="61"/>
      <c r="N6039" s="61"/>
      <c r="O6039" s="61">
        <f t="shared" ref="O6039:V6039" si="1988">SUM(O6040:O6052)</f>
        <v>0</v>
      </c>
      <c r="P6039" s="61">
        <f t="shared" si="1988"/>
        <v>0</v>
      </c>
      <c r="Q6039" s="120">
        <f t="shared" si="1988"/>
        <v>0</v>
      </c>
      <c r="R6039" s="61">
        <f t="shared" si="1988"/>
        <v>0</v>
      </c>
      <c r="S6039" s="61">
        <f t="shared" si="1988"/>
        <v>0</v>
      </c>
      <c r="T6039" s="137">
        <f t="shared" si="1988"/>
        <v>0</v>
      </c>
      <c r="U6039" s="137">
        <f t="shared" si="1988"/>
        <v>0</v>
      </c>
      <c r="V6039" s="61">
        <f t="shared" si="1988"/>
        <v>0</v>
      </c>
      <c r="W6039" s="68"/>
      <c r="X6039" s="76"/>
    </row>
    <row r="6040" spans="1:27" s="77" customFormat="1" ht="15.75" x14ac:dyDescent="0.25">
      <c r="A6040" s="72" t="s">
        <v>316</v>
      </c>
      <c r="B6040" s="33" t="s">
        <v>330</v>
      </c>
      <c r="C6040" s="79" t="s">
        <v>25</v>
      </c>
      <c r="D6040" s="34" t="s">
        <v>54</v>
      </c>
      <c r="E6040" s="74"/>
      <c r="F6040" s="74"/>
      <c r="G6040" s="74"/>
      <c r="H6040" s="74"/>
      <c r="I6040" s="54"/>
      <c r="J6040" s="50"/>
      <c r="K6040" s="54"/>
      <c r="L6040" s="55"/>
      <c r="M6040" s="75"/>
      <c r="N6040" s="75"/>
      <c r="O6040" s="74"/>
      <c r="P6040" s="74"/>
      <c r="Q6040" s="57">
        <f t="shared" ref="Q6040:Q6052" si="1989">O6040-P6040</f>
        <v>0</v>
      </c>
      <c r="R6040" s="74"/>
      <c r="S6040" s="53">
        <f t="shared" ref="S6040:S6052" si="1990">ROUND(R6040/12*3,0)</f>
        <v>0</v>
      </c>
      <c r="T6040" s="58"/>
      <c r="U6040" s="58"/>
      <c r="V6040" s="53">
        <f t="shared" ref="V6040:V6052" si="1991">T6040-U6040</f>
        <v>0</v>
      </c>
      <c r="W6040" s="75"/>
      <c r="X6040" s="76"/>
    </row>
    <row r="6041" spans="1:27" s="77" customFormat="1" ht="15.75" x14ac:dyDescent="0.25">
      <c r="A6041" s="72" t="s">
        <v>316</v>
      </c>
      <c r="B6041" s="33" t="s">
        <v>330</v>
      </c>
      <c r="C6041" s="79" t="s">
        <v>26</v>
      </c>
      <c r="D6041" s="34" t="s">
        <v>27</v>
      </c>
      <c r="E6041" s="74"/>
      <c r="F6041" s="74"/>
      <c r="G6041" s="74"/>
      <c r="H6041" s="74"/>
      <c r="I6041" s="54"/>
      <c r="J6041" s="50"/>
      <c r="K6041" s="54"/>
      <c r="L6041" s="55"/>
      <c r="M6041" s="75"/>
      <c r="N6041" s="75"/>
      <c r="O6041" s="74"/>
      <c r="P6041" s="74"/>
      <c r="Q6041" s="57">
        <f t="shared" si="1989"/>
        <v>0</v>
      </c>
      <c r="R6041" s="74"/>
      <c r="S6041" s="53">
        <f t="shared" si="1990"/>
        <v>0</v>
      </c>
      <c r="T6041" s="58"/>
      <c r="U6041" s="58"/>
      <c r="V6041" s="53">
        <f t="shared" si="1991"/>
        <v>0</v>
      </c>
      <c r="W6041" s="75"/>
      <c r="X6041" s="76"/>
    </row>
    <row r="6042" spans="1:27" s="77" customFormat="1" ht="31.5" x14ac:dyDescent="0.25">
      <c r="A6042" s="72" t="s">
        <v>316</v>
      </c>
      <c r="B6042" s="33" t="s">
        <v>330</v>
      </c>
      <c r="C6042" s="86" t="s">
        <v>28</v>
      </c>
      <c r="D6042" s="34" t="s">
        <v>29</v>
      </c>
      <c r="E6042" s="74"/>
      <c r="F6042" s="74"/>
      <c r="G6042" s="74"/>
      <c r="H6042" s="74"/>
      <c r="I6042" s="54"/>
      <c r="J6042" s="50"/>
      <c r="K6042" s="54"/>
      <c r="L6042" s="55"/>
      <c r="M6042" s="75"/>
      <c r="N6042" s="75"/>
      <c r="O6042" s="74"/>
      <c r="P6042" s="74"/>
      <c r="Q6042" s="57">
        <f t="shared" si="1989"/>
        <v>0</v>
      </c>
      <c r="R6042" s="74"/>
      <c r="S6042" s="53">
        <f t="shared" si="1990"/>
        <v>0</v>
      </c>
      <c r="T6042" s="58"/>
      <c r="U6042" s="58"/>
      <c r="V6042" s="53">
        <f t="shared" si="1991"/>
        <v>0</v>
      </c>
      <c r="W6042" s="75"/>
      <c r="X6042" s="76"/>
    </row>
    <row r="6043" spans="1:27" s="77" customFormat="1" ht="15.75" x14ac:dyDescent="0.25">
      <c r="A6043" s="72" t="s">
        <v>316</v>
      </c>
      <c r="B6043" s="33" t="s">
        <v>330</v>
      </c>
      <c r="C6043" s="79" t="s">
        <v>56</v>
      </c>
      <c r="D6043" s="34" t="s">
        <v>53</v>
      </c>
      <c r="E6043" s="74"/>
      <c r="F6043" s="74"/>
      <c r="G6043" s="74"/>
      <c r="H6043" s="74"/>
      <c r="I6043" s="54"/>
      <c r="J6043" s="50"/>
      <c r="K6043" s="54"/>
      <c r="L6043" s="55"/>
      <c r="M6043" s="75"/>
      <c r="N6043" s="75"/>
      <c r="O6043" s="74"/>
      <c r="P6043" s="74"/>
      <c r="Q6043" s="57">
        <f t="shared" si="1989"/>
        <v>0</v>
      </c>
      <c r="R6043" s="74"/>
      <c r="S6043" s="53">
        <f t="shared" si="1990"/>
        <v>0</v>
      </c>
      <c r="T6043" s="58"/>
      <c r="U6043" s="58"/>
      <c r="V6043" s="53">
        <f t="shared" si="1991"/>
        <v>0</v>
      </c>
      <c r="W6043" s="75"/>
      <c r="X6043" s="76"/>
    </row>
    <row r="6044" spans="1:27" s="77" customFormat="1" ht="15.75" x14ac:dyDescent="0.25">
      <c r="A6044" s="72" t="s">
        <v>316</v>
      </c>
      <c r="B6044" s="33" t="s">
        <v>330</v>
      </c>
      <c r="C6044" s="79" t="s">
        <v>57</v>
      </c>
      <c r="D6044" s="34" t="s">
        <v>68</v>
      </c>
      <c r="E6044" s="74"/>
      <c r="F6044" s="74"/>
      <c r="G6044" s="74"/>
      <c r="H6044" s="74"/>
      <c r="I6044" s="119"/>
      <c r="J6044" s="55"/>
      <c r="K6044" s="119"/>
      <c r="L6044" s="55"/>
      <c r="M6044" s="75"/>
      <c r="N6044" s="75"/>
      <c r="O6044" s="74"/>
      <c r="P6044" s="74"/>
      <c r="Q6044" s="59">
        <f t="shared" si="1989"/>
        <v>0</v>
      </c>
      <c r="R6044" s="74"/>
      <c r="S6044" s="53">
        <f t="shared" si="1990"/>
        <v>0</v>
      </c>
      <c r="T6044" s="53"/>
      <c r="U6044" s="53"/>
      <c r="V6044" s="53">
        <f t="shared" si="1991"/>
        <v>0</v>
      </c>
      <c r="W6044" s="75"/>
      <c r="X6044" s="76"/>
    </row>
    <row r="6045" spans="1:27" s="77" customFormat="1" ht="15.75" x14ac:dyDescent="0.25">
      <c r="A6045" s="72" t="s">
        <v>316</v>
      </c>
      <c r="B6045" s="33" t="s">
        <v>330</v>
      </c>
      <c r="C6045" s="79" t="s">
        <v>58</v>
      </c>
      <c r="D6045" s="34" t="s">
        <v>70</v>
      </c>
      <c r="E6045" s="74"/>
      <c r="F6045" s="74"/>
      <c r="G6045" s="74"/>
      <c r="H6045" s="74"/>
      <c r="I6045" s="54"/>
      <c r="J6045" s="50"/>
      <c r="K6045" s="54"/>
      <c r="L6045" s="55"/>
      <c r="M6045" s="75"/>
      <c r="N6045" s="75"/>
      <c r="O6045" s="74"/>
      <c r="P6045" s="74"/>
      <c r="Q6045" s="57">
        <f t="shared" si="1989"/>
        <v>0</v>
      </c>
      <c r="R6045" s="74"/>
      <c r="S6045" s="53">
        <f t="shared" si="1990"/>
        <v>0</v>
      </c>
      <c r="T6045" s="58"/>
      <c r="U6045" s="58"/>
      <c r="V6045" s="53">
        <f t="shared" si="1991"/>
        <v>0</v>
      </c>
      <c r="W6045" s="75"/>
      <c r="X6045" s="76"/>
    </row>
    <row r="6046" spans="1:27" s="77" customFormat="1" ht="31.5" x14ac:dyDescent="0.25">
      <c r="A6046" s="72" t="s">
        <v>316</v>
      </c>
      <c r="B6046" s="33" t="s">
        <v>330</v>
      </c>
      <c r="C6046" s="86" t="s">
        <v>59</v>
      </c>
      <c r="D6046" s="34" t="s">
        <v>69</v>
      </c>
      <c r="E6046" s="74"/>
      <c r="F6046" s="74"/>
      <c r="G6046" s="74"/>
      <c r="H6046" s="74"/>
      <c r="I6046" s="54"/>
      <c r="J6046" s="50"/>
      <c r="K6046" s="54"/>
      <c r="L6046" s="55"/>
      <c r="M6046" s="75"/>
      <c r="N6046" s="75"/>
      <c r="O6046" s="74"/>
      <c r="P6046" s="74"/>
      <c r="Q6046" s="57">
        <f t="shared" si="1989"/>
        <v>0</v>
      </c>
      <c r="R6046" s="74"/>
      <c r="S6046" s="53">
        <f t="shared" si="1990"/>
        <v>0</v>
      </c>
      <c r="T6046" s="58"/>
      <c r="U6046" s="58"/>
      <c r="V6046" s="53">
        <f t="shared" si="1991"/>
        <v>0</v>
      </c>
      <c r="W6046" s="75"/>
      <c r="X6046" s="76"/>
    </row>
    <row r="6047" spans="1:27" s="77" customFormat="1" ht="15.75" x14ac:dyDescent="0.25">
      <c r="A6047" s="72" t="s">
        <v>316</v>
      </c>
      <c r="B6047" s="33" t="s">
        <v>330</v>
      </c>
      <c r="C6047" s="79" t="s">
        <v>60</v>
      </c>
      <c r="D6047" s="34" t="s">
        <v>72</v>
      </c>
      <c r="E6047" s="74"/>
      <c r="F6047" s="74"/>
      <c r="G6047" s="74"/>
      <c r="H6047" s="74"/>
      <c r="I6047" s="54"/>
      <c r="J6047" s="50"/>
      <c r="K6047" s="54"/>
      <c r="L6047" s="55"/>
      <c r="M6047" s="75"/>
      <c r="N6047" s="75"/>
      <c r="O6047" s="74"/>
      <c r="P6047" s="74"/>
      <c r="Q6047" s="57">
        <f t="shared" si="1989"/>
        <v>0</v>
      </c>
      <c r="R6047" s="74"/>
      <c r="S6047" s="53">
        <f t="shared" si="1990"/>
        <v>0</v>
      </c>
      <c r="T6047" s="58"/>
      <c r="U6047" s="58"/>
      <c r="V6047" s="53">
        <f t="shared" si="1991"/>
        <v>0</v>
      </c>
      <c r="W6047" s="75"/>
      <c r="X6047" s="76"/>
    </row>
    <row r="6048" spans="1:27" s="77" customFormat="1" ht="15.75" x14ac:dyDescent="0.25">
      <c r="A6048" s="72" t="s">
        <v>316</v>
      </c>
      <c r="B6048" s="33" t="s">
        <v>330</v>
      </c>
      <c r="C6048" s="79" t="s">
        <v>61</v>
      </c>
      <c r="D6048" s="34" t="s">
        <v>67</v>
      </c>
      <c r="E6048" s="74"/>
      <c r="F6048" s="74"/>
      <c r="G6048" s="74"/>
      <c r="H6048" s="74"/>
      <c r="I6048" s="54"/>
      <c r="J6048" s="50"/>
      <c r="K6048" s="54"/>
      <c r="L6048" s="55"/>
      <c r="M6048" s="75"/>
      <c r="N6048" s="75"/>
      <c r="O6048" s="74"/>
      <c r="P6048" s="74"/>
      <c r="Q6048" s="57">
        <f t="shared" si="1989"/>
        <v>0</v>
      </c>
      <c r="R6048" s="74"/>
      <c r="S6048" s="53">
        <f t="shared" si="1990"/>
        <v>0</v>
      </c>
      <c r="T6048" s="58"/>
      <c r="U6048" s="58"/>
      <c r="V6048" s="53">
        <f t="shared" si="1991"/>
        <v>0</v>
      </c>
      <c r="W6048" s="75"/>
      <c r="X6048" s="76"/>
    </row>
    <row r="6049" spans="1:28" s="77" customFormat="1" ht="15.75" x14ac:dyDescent="0.25">
      <c r="A6049" s="72" t="s">
        <v>316</v>
      </c>
      <c r="B6049" s="33" t="s">
        <v>330</v>
      </c>
      <c r="C6049" s="79" t="s">
        <v>62</v>
      </c>
      <c r="D6049" s="34" t="s">
        <v>66</v>
      </c>
      <c r="E6049" s="74"/>
      <c r="F6049" s="74"/>
      <c r="G6049" s="74"/>
      <c r="H6049" s="74"/>
      <c r="I6049" s="54"/>
      <c r="J6049" s="50"/>
      <c r="K6049" s="54"/>
      <c r="L6049" s="55"/>
      <c r="M6049" s="75"/>
      <c r="N6049" s="75"/>
      <c r="O6049" s="74"/>
      <c r="P6049" s="74"/>
      <c r="Q6049" s="57">
        <f t="shared" si="1989"/>
        <v>0</v>
      </c>
      <c r="R6049" s="74"/>
      <c r="S6049" s="53">
        <f t="shared" si="1990"/>
        <v>0</v>
      </c>
      <c r="T6049" s="58"/>
      <c r="U6049" s="58"/>
      <c r="V6049" s="53">
        <f t="shared" si="1991"/>
        <v>0</v>
      </c>
      <c r="W6049" s="75"/>
      <c r="X6049" s="76"/>
    </row>
    <row r="6050" spans="1:28" s="77" customFormat="1" ht="15.75" x14ac:dyDescent="0.25">
      <c r="A6050" s="72" t="s">
        <v>316</v>
      </c>
      <c r="B6050" s="33" t="s">
        <v>330</v>
      </c>
      <c r="C6050" s="79" t="s">
        <v>63</v>
      </c>
      <c r="D6050" s="34" t="s">
        <v>52</v>
      </c>
      <c r="E6050" s="74"/>
      <c r="F6050" s="74"/>
      <c r="G6050" s="74"/>
      <c r="H6050" s="74"/>
      <c r="I6050" s="54"/>
      <c r="J6050" s="50"/>
      <c r="K6050" s="54"/>
      <c r="L6050" s="55"/>
      <c r="M6050" s="75"/>
      <c r="N6050" s="75"/>
      <c r="O6050" s="74"/>
      <c r="P6050" s="74"/>
      <c r="Q6050" s="57">
        <f t="shared" si="1989"/>
        <v>0</v>
      </c>
      <c r="R6050" s="74"/>
      <c r="S6050" s="53">
        <f t="shared" si="1990"/>
        <v>0</v>
      </c>
      <c r="T6050" s="58"/>
      <c r="U6050" s="58"/>
      <c r="V6050" s="53">
        <f t="shared" si="1991"/>
        <v>0</v>
      </c>
      <c r="W6050" s="75"/>
      <c r="X6050" s="76"/>
    </row>
    <row r="6051" spans="1:28" s="77" customFormat="1" ht="15.75" x14ac:dyDescent="0.25">
      <c r="A6051" s="72" t="s">
        <v>316</v>
      </c>
      <c r="B6051" s="33" t="s">
        <v>330</v>
      </c>
      <c r="C6051" s="79" t="s">
        <v>64</v>
      </c>
      <c r="D6051" s="34" t="s">
        <v>55</v>
      </c>
      <c r="E6051" s="74"/>
      <c r="F6051" s="74"/>
      <c r="G6051" s="74"/>
      <c r="H6051" s="74"/>
      <c r="I6051" s="54"/>
      <c r="J6051" s="50"/>
      <c r="K6051" s="54"/>
      <c r="L6051" s="55"/>
      <c r="M6051" s="75"/>
      <c r="N6051" s="75"/>
      <c r="O6051" s="74"/>
      <c r="P6051" s="74"/>
      <c r="Q6051" s="57">
        <f t="shared" si="1989"/>
        <v>0</v>
      </c>
      <c r="R6051" s="74"/>
      <c r="S6051" s="53">
        <f t="shared" si="1990"/>
        <v>0</v>
      </c>
      <c r="T6051" s="58"/>
      <c r="U6051" s="58"/>
      <c r="V6051" s="53">
        <f t="shared" si="1991"/>
        <v>0</v>
      </c>
      <c r="W6051" s="75"/>
      <c r="X6051" s="76"/>
    </row>
    <row r="6052" spans="1:28" s="77" customFormat="1" ht="15.75" x14ac:dyDescent="0.25">
      <c r="A6052" s="72" t="s">
        <v>316</v>
      </c>
      <c r="B6052" s="33" t="s">
        <v>330</v>
      </c>
      <c r="C6052" s="79" t="s">
        <v>65</v>
      </c>
      <c r="D6052" s="34" t="s">
        <v>71</v>
      </c>
      <c r="E6052" s="74"/>
      <c r="F6052" s="74"/>
      <c r="G6052" s="74"/>
      <c r="H6052" s="74"/>
      <c r="I6052" s="54"/>
      <c r="J6052" s="50"/>
      <c r="K6052" s="54"/>
      <c r="L6052" s="55"/>
      <c r="M6052" s="75"/>
      <c r="N6052" s="75"/>
      <c r="O6052" s="74"/>
      <c r="P6052" s="74"/>
      <c r="Q6052" s="57">
        <f t="shared" si="1989"/>
        <v>0</v>
      </c>
      <c r="R6052" s="74"/>
      <c r="S6052" s="53">
        <f t="shared" si="1990"/>
        <v>0</v>
      </c>
      <c r="T6052" s="58"/>
      <c r="U6052" s="58"/>
      <c r="V6052" s="53">
        <f t="shared" si="1991"/>
        <v>0</v>
      </c>
      <c r="W6052" s="75"/>
      <c r="X6052" s="76"/>
    </row>
    <row r="6053" spans="1:28" s="77" customFormat="1" ht="31.5" x14ac:dyDescent="0.25">
      <c r="A6053" s="72" t="s">
        <v>316</v>
      </c>
      <c r="B6053" s="22" t="s">
        <v>331</v>
      </c>
      <c r="C6053" s="73" t="s">
        <v>102</v>
      </c>
      <c r="D6053" s="32" t="s">
        <v>30</v>
      </c>
      <c r="E6053" s="61">
        <f t="shared" ref="E6053:L6053" si="1992">SUM(E6054:E6070)</f>
        <v>0</v>
      </c>
      <c r="F6053" s="61">
        <f t="shared" si="1992"/>
        <v>0</v>
      </c>
      <c r="G6053" s="61">
        <f t="shared" si="1992"/>
        <v>0</v>
      </c>
      <c r="H6053" s="61">
        <f t="shared" si="1992"/>
        <v>0</v>
      </c>
      <c r="I6053" s="120">
        <f t="shared" si="1992"/>
        <v>0</v>
      </c>
      <c r="J6053" s="120">
        <f t="shared" si="1992"/>
        <v>0</v>
      </c>
      <c r="K6053" s="120">
        <f t="shared" si="1992"/>
        <v>0</v>
      </c>
      <c r="L6053" s="61">
        <f t="shared" si="1992"/>
        <v>0</v>
      </c>
      <c r="M6053" s="61"/>
      <c r="N6053" s="61"/>
      <c r="O6053" s="61">
        <f t="shared" ref="O6053:V6053" si="1993">SUM(O6054:O6068)</f>
        <v>0</v>
      </c>
      <c r="P6053" s="61">
        <f t="shared" si="1993"/>
        <v>0</v>
      </c>
      <c r="Q6053" s="120">
        <f t="shared" si="1993"/>
        <v>0</v>
      </c>
      <c r="R6053" s="61">
        <f t="shared" si="1993"/>
        <v>0</v>
      </c>
      <c r="S6053" s="61">
        <f t="shared" si="1993"/>
        <v>0</v>
      </c>
      <c r="T6053" s="137">
        <f t="shared" si="1993"/>
        <v>0</v>
      </c>
      <c r="U6053" s="137">
        <f t="shared" si="1993"/>
        <v>0</v>
      </c>
      <c r="V6053" s="61">
        <f t="shared" si="1993"/>
        <v>0</v>
      </c>
      <c r="W6053" s="61"/>
      <c r="X6053" s="76"/>
    </row>
    <row r="6054" spans="1:28" s="77" customFormat="1" ht="15.75" x14ac:dyDescent="0.25">
      <c r="A6054" s="72" t="s">
        <v>316</v>
      </c>
      <c r="B6054" s="33" t="s">
        <v>331</v>
      </c>
      <c r="C6054" s="73" t="s">
        <v>79</v>
      </c>
      <c r="D6054" s="43" t="s">
        <v>77</v>
      </c>
      <c r="E6054" s="74"/>
      <c r="F6054" s="74"/>
      <c r="G6054" s="74"/>
      <c r="H6054" s="74"/>
      <c r="I6054" s="54"/>
      <c r="J6054" s="50"/>
      <c r="K6054" s="54"/>
      <c r="L6054" s="55"/>
      <c r="M6054" s="75"/>
      <c r="N6054" s="75"/>
      <c r="O6054" s="74"/>
      <c r="P6054" s="74"/>
      <c r="Q6054" s="57">
        <f t="shared" ref="Q6054:Q6068" si="1994">O6054-P6054</f>
        <v>0</v>
      </c>
      <c r="R6054" s="74"/>
      <c r="S6054" s="53">
        <f>ROUND(R6054/12*3,0)</f>
        <v>0</v>
      </c>
      <c r="T6054" s="58"/>
      <c r="U6054" s="58"/>
      <c r="V6054" s="53">
        <f t="shared" ref="V6054:V6068" si="1995">T6054-U6054</f>
        <v>0</v>
      </c>
      <c r="W6054" s="75"/>
      <c r="X6054" s="76"/>
      <c r="Y6054" s="177"/>
      <c r="Z6054" s="177"/>
      <c r="AA6054" s="177"/>
      <c r="AB6054" s="177"/>
    </row>
    <row r="6055" spans="1:28" s="77" customFormat="1" ht="15.75" x14ac:dyDescent="0.25">
      <c r="A6055" s="72" t="s">
        <v>316</v>
      </c>
      <c r="B6055" s="33" t="s">
        <v>331</v>
      </c>
      <c r="C6055" s="73" t="s">
        <v>80</v>
      </c>
      <c r="D6055" s="43" t="s">
        <v>78</v>
      </c>
      <c r="E6055" s="74"/>
      <c r="F6055" s="74"/>
      <c r="G6055" s="74"/>
      <c r="H6055" s="74"/>
      <c r="I6055" s="54"/>
      <c r="J6055" s="50"/>
      <c r="K6055" s="54"/>
      <c r="L6055" s="55"/>
      <c r="M6055" s="75"/>
      <c r="N6055" s="75"/>
      <c r="O6055" s="74"/>
      <c r="P6055" s="74"/>
      <c r="Q6055" s="57">
        <f t="shared" si="1994"/>
        <v>0</v>
      </c>
      <c r="R6055" s="74"/>
      <c r="S6055" s="53">
        <f>ROUND(R6055/12*3,0)</f>
        <v>0</v>
      </c>
      <c r="T6055" s="58"/>
      <c r="U6055" s="58"/>
      <c r="V6055" s="53">
        <f t="shared" si="1995"/>
        <v>0</v>
      </c>
      <c r="W6055" s="75"/>
      <c r="X6055" s="76"/>
    </row>
    <row r="6056" spans="1:28" s="77" customFormat="1" ht="15.75" x14ac:dyDescent="0.25">
      <c r="A6056" s="72" t="s">
        <v>316</v>
      </c>
      <c r="B6056" s="33" t="s">
        <v>331</v>
      </c>
      <c r="C6056" s="73" t="s">
        <v>82</v>
      </c>
      <c r="D6056" s="34" t="s">
        <v>81</v>
      </c>
      <c r="E6056" s="74"/>
      <c r="F6056" s="74"/>
      <c r="G6056" s="74"/>
      <c r="H6056" s="74"/>
      <c r="I6056" s="54"/>
      <c r="J6056" s="50"/>
      <c r="K6056" s="54"/>
      <c r="L6056" s="55"/>
      <c r="M6056" s="75"/>
      <c r="N6056" s="75"/>
      <c r="O6056" s="74"/>
      <c r="P6056" s="74"/>
      <c r="Q6056" s="57">
        <f t="shared" si="1994"/>
        <v>0</v>
      </c>
      <c r="R6056" s="74"/>
      <c r="S6056" s="53">
        <f>ROUND(R6056/12*4,0)</f>
        <v>0</v>
      </c>
      <c r="T6056" s="58"/>
      <c r="U6056" s="58"/>
      <c r="V6056" s="53">
        <f t="shared" si="1995"/>
        <v>0</v>
      </c>
      <c r="W6056" s="75"/>
      <c r="X6056" s="76"/>
    </row>
    <row r="6057" spans="1:28" s="77" customFormat="1" ht="31.5" x14ac:dyDescent="0.25">
      <c r="A6057" s="72" t="s">
        <v>316</v>
      </c>
      <c r="B6057" s="33" t="s">
        <v>331</v>
      </c>
      <c r="C6057" s="73" t="s">
        <v>84</v>
      </c>
      <c r="D6057" s="43" t="s">
        <v>83</v>
      </c>
      <c r="E6057" s="74"/>
      <c r="F6057" s="74"/>
      <c r="G6057" s="74"/>
      <c r="H6057" s="74"/>
      <c r="I6057" s="54"/>
      <c r="J6057" s="50"/>
      <c r="K6057" s="54"/>
      <c r="L6057" s="55"/>
      <c r="M6057" s="75"/>
      <c r="N6057" s="75"/>
      <c r="O6057" s="74"/>
      <c r="P6057" s="74"/>
      <c r="Q6057" s="57">
        <f t="shared" si="1994"/>
        <v>0</v>
      </c>
      <c r="R6057" s="74"/>
      <c r="S6057" s="53">
        <f>ROUND(R6057/12*3,0)</f>
        <v>0</v>
      </c>
      <c r="T6057" s="58"/>
      <c r="U6057" s="58"/>
      <c r="V6057" s="53">
        <f t="shared" si="1995"/>
        <v>0</v>
      </c>
      <c r="W6057" s="75"/>
      <c r="X6057" s="76"/>
    </row>
    <row r="6058" spans="1:28" s="77" customFormat="1" ht="15.75" x14ac:dyDescent="0.25">
      <c r="A6058" s="72" t="s">
        <v>316</v>
      </c>
      <c r="B6058" s="33" t="s">
        <v>331</v>
      </c>
      <c r="C6058" s="73" t="s">
        <v>95</v>
      </c>
      <c r="D6058" s="43" t="s">
        <v>96</v>
      </c>
      <c r="E6058" s="74"/>
      <c r="F6058" s="74"/>
      <c r="G6058" s="74"/>
      <c r="H6058" s="74"/>
      <c r="I6058" s="119"/>
      <c r="J6058" s="55"/>
      <c r="K6058" s="119"/>
      <c r="L6058" s="55"/>
      <c r="M6058" s="75"/>
      <c r="N6058" s="75"/>
      <c r="O6058" s="74"/>
      <c r="P6058" s="74"/>
      <c r="Q6058" s="59">
        <f t="shared" si="1994"/>
        <v>0</v>
      </c>
      <c r="R6058" s="74"/>
      <c r="S6058" s="53">
        <f>ROUND(R6058/12*3,0)</f>
        <v>0</v>
      </c>
      <c r="T6058" s="53"/>
      <c r="U6058" s="53"/>
      <c r="V6058" s="53">
        <f t="shared" si="1995"/>
        <v>0</v>
      </c>
      <c r="W6058" s="75"/>
      <c r="X6058" s="76"/>
    </row>
    <row r="6059" spans="1:28" s="77" customFormat="1" ht="31.5" x14ac:dyDescent="0.25">
      <c r="A6059" s="72" t="s">
        <v>316</v>
      </c>
      <c r="B6059" s="33" t="s">
        <v>331</v>
      </c>
      <c r="C6059" s="73" t="s">
        <v>86</v>
      </c>
      <c r="D6059" s="43" t="s">
        <v>85</v>
      </c>
      <c r="E6059" s="53"/>
      <c r="F6059" s="53"/>
      <c r="G6059" s="53"/>
      <c r="H6059" s="53"/>
      <c r="I6059" s="55"/>
      <c r="J6059" s="55"/>
      <c r="K6059" s="54"/>
      <c r="L6059" s="55"/>
      <c r="M6059" s="75"/>
      <c r="N6059" s="75"/>
      <c r="O6059" s="74"/>
      <c r="P6059" s="74"/>
      <c r="Q6059" s="57">
        <f t="shared" si="1994"/>
        <v>0</v>
      </c>
      <c r="R6059" s="74"/>
      <c r="S6059" s="53">
        <f>ROUND(R6059/12*2,0)</f>
        <v>0</v>
      </c>
      <c r="T6059" s="58"/>
      <c r="U6059" s="58"/>
      <c r="V6059" s="53">
        <f t="shared" si="1995"/>
        <v>0</v>
      </c>
      <c r="W6059" s="75"/>
      <c r="X6059" s="76"/>
    </row>
    <row r="6060" spans="1:28" s="77" customFormat="1" ht="31.5" x14ac:dyDescent="0.25">
      <c r="A6060" s="72" t="s">
        <v>316</v>
      </c>
      <c r="B6060" s="33" t="s">
        <v>331</v>
      </c>
      <c r="C6060" s="73" t="s">
        <v>102</v>
      </c>
      <c r="D6060" s="39" t="s">
        <v>351</v>
      </c>
      <c r="E6060" s="74"/>
      <c r="F6060" s="74"/>
      <c r="G6060" s="74"/>
      <c r="H6060" s="74"/>
      <c r="I6060" s="54"/>
      <c r="J6060" s="50"/>
      <c r="K6060" s="54"/>
      <c r="L6060" s="55"/>
      <c r="M6060" s="75"/>
      <c r="N6060" s="75"/>
      <c r="O6060" s="74"/>
      <c r="P6060" s="74"/>
      <c r="Q6060" s="57">
        <f t="shared" si="1994"/>
        <v>0</v>
      </c>
      <c r="R6060" s="74"/>
      <c r="S6060" s="53">
        <f t="shared" ref="S6060:S6068" si="1996">ROUND(R6060/12*3,0)</f>
        <v>0</v>
      </c>
      <c r="T6060" s="58"/>
      <c r="U6060" s="58"/>
      <c r="V6060" s="53">
        <f t="shared" si="1995"/>
        <v>0</v>
      </c>
      <c r="W6060" s="75"/>
      <c r="X6060" s="76"/>
    </row>
    <row r="6061" spans="1:28" s="77" customFormat="1" ht="15.75" x14ac:dyDescent="0.25">
      <c r="A6061" s="72" t="s">
        <v>316</v>
      </c>
      <c r="B6061" s="33" t="s">
        <v>331</v>
      </c>
      <c r="C6061" s="73" t="s">
        <v>89</v>
      </c>
      <c r="D6061" s="43" t="s">
        <v>88</v>
      </c>
      <c r="E6061" s="74"/>
      <c r="F6061" s="74"/>
      <c r="G6061" s="74"/>
      <c r="H6061" s="74"/>
      <c r="I6061" s="54"/>
      <c r="J6061" s="50"/>
      <c r="K6061" s="54"/>
      <c r="L6061" s="55"/>
      <c r="M6061" s="75"/>
      <c r="N6061" s="75"/>
      <c r="O6061" s="74"/>
      <c r="P6061" s="74"/>
      <c r="Q6061" s="57">
        <f t="shared" si="1994"/>
        <v>0</v>
      </c>
      <c r="R6061" s="74"/>
      <c r="S6061" s="53">
        <f t="shared" si="1996"/>
        <v>0</v>
      </c>
      <c r="T6061" s="58"/>
      <c r="U6061" s="58"/>
      <c r="V6061" s="53">
        <f t="shared" si="1995"/>
        <v>0</v>
      </c>
      <c r="W6061" s="75"/>
      <c r="X6061" s="76"/>
    </row>
    <row r="6062" spans="1:28" s="77" customFormat="1" ht="15.75" x14ac:dyDescent="0.25">
      <c r="A6062" s="72" t="s">
        <v>316</v>
      </c>
      <c r="B6062" s="33" t="s">
        <v>331</v>
      </c>
      <c r="C6062" s="73" t="s">
        <v>91</v>
      </c>
      <c r="D6062" s="43" t="s">
        <v>90</v>
      </c>
      <c r="E6062" s="74"/>
      <c r="F6062" s="74"/>
      <c r="G6062" s="74"/>
      <c r="H6062" s="74"/>
      <c r="I6062" s="54"/>
      <c r="J6062" s="54"/>
      <c r="K6062" s="54"/>
      <c r="L6062" s="55"/>
      <c r="M6062" s="75"/>
      <c r="N6062" s="75"/>
      <c r="O6062" s="74"/>
      <c r="P6062" s="74"/>
      <c r="Q6062" s="57">
        <f t="shared" si="1994"/>
        <v>0</v>
      </c>
      <c r="R6062" s="74"/>
      <c r="S6062" s="53">
        <f t="shared" si="1996"/>
        <v>0</v>
      </c>
      <c r="T6062" s="58"/>
      <c r="U6062" s="58"/>
      <c r="V6062" s="53">
        <f t="shared" si="1995"/>
        <v>0</v>
      </c>
      <c r="W6062" s="75"/>
      <c r="X6062" s="76"/>
    </row>
    <row r="6063" spans="1:28" s="77" customFormat="1" ht="15.75" x14ac:dyDescent="0.25">
      <c r="A6063" s="72" t="s">
        <v>316</v>
      </c>
      <c r="B6063" s="33" t="s">
        <v>331</v>
      </c>
      <c r="C6063" s="73" t="s">
        <v>94</v>
      </c>
      <c r="D6063" s="43" t="s">
        <v>97</v>
      </c>
      <c r="E6063" s="74"/>
      <c r="F6063" s="74"/>
      <c r="G6063" s="74"/>
      <c r="H6063" s="74"/>
      <c r="I6063" s="54"/>
      <c r="J6063" s="50"/>
      <c r="K6063" s="54"/>
      <c r="L6063" s="55"/>
      <c r="M6063" s="75"/>
      <c r="N6063" s="75"/>
      <c r="O6063" s="74"/>
      <c r="P6063" s="74"/>
      <c r="Q6063" s="57">
        <f t="shared" si="1994"/>
        <v>0</v>
      </c>
      <c r="R6063" s="74"/>
      <c r="S6063" s="53">
        <f t="shared" si="1996"/>
        <v>0</v>
      </c>
      <c r="T6063" s="58"/>
      <c r="U6063" s="58"/>
      <c r="V6063" s="53">
        <f t="shared" si="1995"/>
        <v>0</v>
      </c>
      <c r="W6063" s="75"/>
      <c r="X6063" s="76"/>
    </row>
    <row r="6064" spans="1:28" s="77" customFormat="1" ht="15.75" x14ac:dyDescent="0.25">
      <c r="A6064" s="72" t="s">
        <v>316</v>
      </c>
      <c r="B6064" s="33" t="s">
        <v>331</v>
      </c>
      <c r="C6064" s="73" t="s">
        <v>93</v>
      </c>
      <c r="D6064" s="43" t="s">
        <v>92</v>
      </c>
      <c r="E6064" s="74"/>
      <c r="F6064" s="74"/>
      <c r="G6064" s="74"/>
      <c r="H6064" s="74"/>
      <c r="I6064" s="54"/>
      <c r="J6064" s="50"/>
      <c r="K6064" s="54"/>
      <c r="L6064" s="55"/>
      <c r="M6064" s="75"/>
      <c r="N6064" s="75"/>
      <c r="O6064" s="74"/>
      <c r="P6064" s="74"/>
      <c r="Q6064" s="57">
        <f t="shared" si="1994"/>
        <v>0</v>
      </c>
      <c r="R6064" s="74"/>
      <c r="S6064" s="53">
        <f t="shared" si="1996"/>
        <v>0</v>
      </c>
      <c r="T6064" s="58"/>
      <c r="U6064" s="58"/>
      <c r="V6064" s="53">
        <f t="shared" si="1995"/>
        <v>0</v>
      </c>
      <c r="W6064" s="75"/>
      <c r="X6064" s="76"/>
    </row>
    <row r="6065" spans="1:24" s="77" customFormat="1" ht="31.5" x14ac:dyDescent="0.25">
      <c r="A6065" s="72" t="s">
        <v>316</v>
      </c>
      <c r="B6065" s="33" t="s">
        <v>331</v>
      </c>
      <c r="C6065" s="73" t="s">
        <v>98</v>
      </c>
      <c r="D6065" s="34" t="s">
        <v>99</v>
      </c>
      <c r="E6065" s="74"/>
      <c r="F6065" s="74"/>
      <c r="G6065" s="74"/>
      <c r="H6065" s="74"/>
      <c r="I6065" s="54"/>
      <c r="J6065" s="50"/>
      <c r="K6065" s="54"/>
      <c r="L6065" s="55"/>
      <c r="M6065" s="75"/>
      <c r="N6065" s="75"/>
      <c r="O6065" s="74"/>
      <c r="P6065" s="74"/>
      <c r="Q6065" s="57">
        <f t="shared" si="1994"/>
        <v>0</v>
      </c>
      <c r="R6065" s="74"/>
      <c r="S6065" s="53">
        <f t="shared" si="1996"/>
        <v>0</v>
      </c>
      <c r="T6065" s="58"/>
      <c r="U6065" s="58"/>
      <c r="V6065" s="53">
        <f t="shared" si="1995"/>
        <v>0</v>
      </c>
      <c r="W6065" s="75"/>
      <c r="X6065" s="76"/>
    </row>
    <row r="6066" spans="1:24" s="77" customFormat="1" ht="15.75" x14ac:dyDescent="0.25">
      <c r="A6066" s="72" t="s">
        <v>316</v>
      </c>
      <c r="B6066" s="33" t="s">
        <v>331</v>
      </c>
      <c r="C6066" s="73" t="s">
        <v>100</v>
      </c>
      <c r="D6066" s="34" t="s">
        <v>101</v>
      </c>
      <c r="E6066" s="74"/>
      <c r="F6066" s="74"/>
      <c r="G6066" s="74"/>
      <c r="H6066" s="74"/>
      <c r="I6066" s="54"/>
      <c r="J6066" s="50"/>
      <c r="K6066" s="54"/>
      <c r="L6066" s="55"/>
      <c r="M6066" s="75"/>
      <c r="N6066" s="75"/>
      <c r="O6066" s="74"/>
      <c r="P6066" s="74"/>
      <c r="Q6066" s="57">
        <f t="shared" si="1994"/>
        <v>0</v>
      </c>
      <c r="R6066" s="74"/>
      <c r="S6066" s="53">
        <f t="shared" si="1996"/>
        <v>0</v>
      </c>
      <c r="T6066" s="58"/>
      <c r="U6066" s="58"/>
      <c r="V6066" s="53">
        <f t="shared" si="1995"/>
        <v>0</v>
      </c>
      <c r="W6066" s="75"/>
      <c r="X6066" s="76"/>
    </row>
    <row r="6067" spans="1:24" s="77" customFormat="1" ht="47.25" x14ac:dyDescent="0.25">
      <c r="A6067" s="72" t="s">
        <v>316</v>
      </c>
      <c r="B6067" s="33" t="s">
        <v>331</v>
      </c>
      <c r="C6067" s="73" t="s">
        <v>102</v>
      </c>
      <c r="D6067" s="39" t="s">
        <v>87</v>
      </c>
      <c r="E6067" s="74"/>
      <c r="F6067" s="74"/>
      <c r="G6067" s="74"/>
      <c r="H6067" s="74"/>
      <c r="I6067" s="54"/>
      <c r="J6067" s="50"/>
      <c r="K6067" s="54"/>
      <c r="L6067" s="55"/>
      <c r="M6067" s="75"/>
      <c r="N6067" s="75"/>
      <c r="O6067" s="74"/>
      <c r="P6067" s="74"/>
      <c r="Q6067" s="57">
        <f t="shared" si="1994"/>
        <v>0</v>
      </c>
      <c r="R6067" s="74"/>
      <c r="S6067" s="53">
        <f t="shared" si="1996"/>
        <v>0</v>
      </c>
      <c r="T6067" s="58"/>
      <c r="U6067" s="58"/>
      <c r="V6067" s="53">
        <f t="shared" si="1995"/>
        <v>0</v>
      </c>
      <c r="W6067" s="75"/>
      <c r="X6067" s="76"/>
    </row>
    <row r="6068" spans="1:24" s="77" customFormat="1" ht="37.5" customHeight="1" x14ac:dyDescent="0.25">
      <c r="A6068" s="72" t="s">
        <v>316</v>
      </c>
      <c r="B6068" s="33" t="s">
        <v>331</v>
      </c>
      <c r="C6068" s="73" t="s">
        <v>102</v>
      </c>
      <c r="D6068" s="39" t="s">
        <v>103</v>
      </c>
      <c r="E6068" s="74"/>
      <c r="F6068" s="74"/>
      <c r="G6068" s="74"/>
      <c r="H6068" s="74"/>
      <c r="I6068" s="54"/>
      <c r="J6068" s="50"/>
      <c r="K6068" s="54"/>
      <c r="L6068" s="55"/>
      <c r="M6068" s="75"/>
      <c r="N6068" s="75"/>
      <c r="O6068" s="74"/>
      <c r="P6068" s="74"/>
      <c r="Q6068" s="57">
        <f t="shared" si="1994"/>
        <v>0</v>
      </c>
      <c r="R6068" s="74"/>
      <c r="S6068" s="53">
        <f t="shared" si="1996"/>
        <v>0</v>
      </c>
      <c r="T6068" s="58"/>
      <c r="U6068" s="58"/>
      <c r="V6068" s="53">
        <f t="shared" si="1995"/>
        <v>0</v>
      </c>
      <c r="W6068" s="75"/>
      <c r="X6068" s="76"/>
    </row>
    <row r="6069" spans="1:24" s="77" customFormat="1" ht="31.5" x14ac:dyDescent="0.25">
      <c r="A6069" s="72" t="s">
        <v>316</v>
      </c>
      <c r="B6069" s="33" t="s">
        <v>331</v>
      </c>
      <c r="C6069" s="23" t="s">
        <v>361</v>
      </c>
      <c r="D6069" s="39" t="s">
        <v>362</v>
      </c>
      <c r="E6069" s="74"/>
      <c r="F6069" s="74"/>
      <c r="G6069" s="74"/>
      <c r="H6069" s="74"/>
      <c r="I6069" s="54"/>
      <c r="J6069" s="50"/>
      <c r="K6069" s="54"/>
      <c r="L6069" s="55"/>
      <c r="M6069" s="75"/>
      <c r="N6069" s="75"/>
      <c r="O6069" s="74"/>
      <c r="P6069" s="74"/>
      <c r="Q6069" s="57"/>
      <c r="R6069" s="74"/>
      <c r="S6069" s="53"/>
      <c r="T6069" s="58"/>
      <c r="U6069" s="58"/>
      <c r="V6069" s="53"/>
      <c r="W6069" s="75"/>
      <c r="X6069" s="76"/>
    </row>
    <row r="6070" spans="1:24" s="77" customFormat="1" ht="15.75" x14ac:dyDescent="0.25">
      <c r="A6070" s="72" t="s">
        <v>316</v>
      </c>
      <c r="B6070" s="33" t="s">
        <v>331</v>
      </c>
      <c r="C6070" s="23" t="s">
        <v>364</v>
      </c>
      <c r="D6070" s="39" t="s">
        <v>363</v>
      </c>
      <c r="E6070" s="74"/>
      <c r="F6070" s="74"/>
      <c r="G6070" s="74"/>
      <c r="H6070" s="74"/>
      <c r="I6070" s="54"/>
      <c r="J6070" s="50"/>
      <c r="K6070" s="54"/>
      <c r="L6070" s="55"/>
      <c r="M6070" s="75"/>
      <c r="N6070" s="75"/>
      <c r="O6070" s="74"/>
      <c r="P6070" s="74"/>
      <c r="Q6070" s="57"/>
      <c r="R6070" s="74"/>
      <c r="S6070" s="53"/>
      <c r="T6070" s="58"/>
      <c r="U6070" s="58"/>
      <c r="V6070" s="53"/>
      <c r="W6070" s="75"/>
      <c r="X6070" s="76"/>
    </row>
    <row r="6071" spans="1:24" s="77" customFormat="1" ht="15.75" x14ac:dyDescent="0.25">
      <c r="A6071" s="72" t="s">
        <v>316</v>
      </c>
      <c r="B6071" s="21">
        <v>2</v>
      </c>
      <c r="C6071" s="73" t="s">
        <v>102</v>
      </c>
      <c r="D6071" s="40" t="s">
        <v>31</v>
      </c>
      <c r="E6071" s="68">
        <f>E6072+E6078+E6132</f>
        <v>314830</v>
      </c>
      <c r="F6071" s="68">
        <f>F6072+F6078+F6132</f>
        <v>172869</v>
      </c>
      <c r="G6071" s="68">
        <f>G6072+G6078+G6132</f>
        <v>149137.82</v>
      </c>
      <c r="H6071" s="68">
        <f>H6072+H6078+H6132</f>
        <v>149061</v>
      </c>
      <c r="I6071" s="126">
        <f>I6072+I6078+I6132</f>
        <v>0</v>
      </c>
      <c r="J6071" s="50">
        <f>ROUND(I6071/F6071*100,2)</f>
        <v>0</v>
      </c>
      <c r="K6071" s="126">
        <f>K6072+K6078+K6132</f>
        <v>-23731.18</v>
      </c>
      <c r="L6071" s="55">
        <f>ROUND(K6071*100/-F6071,2)</f>
        <v>13.73</v>
      </c>
      <c r="M6071" s="64">
        <v>16234</v>
      </c>
      <c r="N6071" s="49">
        <f>ROUND(M6071/12*7,2)</f>
        <v>9469.83</v>
      </c>
      <c r="O6071" s="68">
        <f t="shared" ref="O6071:V6071" si="1997">O6072+O6078+O6132</f>
        <v>8239</v>
      </c>
      <c r="P6071" s="68">
        <f t="shared" si="1997"/>
        <v>8239</v>
      </c>
      <c r="Q6071" s="126">
        <f t="shared" si="1997"/>
        <v>0</v>
      </c>
      <c r="R6071" s="68">
        <f t="shared" si="1997"/>
        <v>466</v>
      </c>
      <c r="S6071" s="64">
        <f t="shared" si="1997"/>
        <v>272</v>
      </c>
      <c r="T6071" s="136">
        <f t="shared" si="1997"/>
        <v>240</v>
      </c>
      <c r="U6071" s="136">
        <f t="shared" si="1997"/>
        <v>240</v>
      </c>
      <c r="V6071" s="53">
        <f t="shared" si="1997"/>
        <v>0</v>
      </c>
      <c r="W6071" s="74"/>
      <c r="X6071" s="76"/>
    </row>
    <row r="6072" spans="1:24" s="77" customFormat="1" ht="15.75" x14ac:dyDescent="0.25">
      <c r="A6072" s="72" t="s">
        <v>316</v>
      </c>
      <c r="B6072" s="22" t="s">
        <v>332</v>
      </c>
      <c r="C6072" s="73" t="s">
        <v>102</v>
      </c>
      <c r="D6072" s="32" t="s">
        <v>32</v>
      </c>
      <c r="E6072" s="64">
        <f>SUM(E6073:E6077)</f>
        <v>0</v>
      </c>
      <c r="F6072" s="64">
        <f>SUM(F6073:F6077)</f>
        <v>0</v>
      </c>
      <c r="G6072" s="64">
        <f>SUM(G6073:G6077)</f>
        <v>0</v>
      </c>
      <c r="H6072" s="64">
        <f>SUM(H6073:H6077)</f>
        <v>0</v>
      </c>
      <c r="I6072" s="126">
        <f>SUM(I6073:I6077)</f>
        <v>0</v>
      </c>
      <c r="J6072" s="50"/>
      <c r="K6072" s="126">
        <f>SUM(K6073:K6077)</f>
        <v>0</v>
      </c>
      <c r="L6072" s="64">
        <f>SUM(L6073:L6077)</f>
        <v>0</v>
      </c>
      <c r="M6072" s="64"/>
      <c r="N6072" s="64"/>
      <c r="O6072" s="64">
        <f t="shared" ref="O6072:V6072" si="1998">SUM(O6073:O6077)</f>
        <v>0</v>
      </c>
      <c r="P6072" s="64">
        <f t="shared" si="1998"/>
        <v>0</v>
      </c>
      <c r="Q6072" s="126">
        <f t="shared" si="1998"/>
        <v>0</v>
      </c>
      <c r="R6072" s="64">
        <f t="shared" si="1998"/>
        <v>0</v>
      </c>
      <c r="S6072" s="64">
        <f t="shared" si="1998"/>
        <v>0</v>
      </c>
      <c r="T6072" s="136">
        <f t="shared" si="1998"/>
        <v>0</v>
      </c>
      <c r="U6072" s="136">
        <f t="shared" si="1998"/>
        <v>0</v>
      </c>
      <c r="V6072" s="64">
        <f t="shared" si="1998"/>
        <v>0</v>
      </c>
      <c r="W6072" s="64"/>
      <c r="X6072" s="76"/>
    </row>
    <row r="6073" spans="1:24" s="77" customFormat="1" ht="15.75" x14ac:dyDescent="0.25">
      <c r="A6073" s="72" t="s">
        <v>316</v>
      </c>
      <c r="B6073" s="33" t="s">
        <v>332</v>
      </c>
      <c r="C6073" s="73" t="s">
        <v>109</v>
      </c>
      <c r="D6073" s="34" t="s">
        <v>106</v>
      </c>
      <c r="E6073" s="74"/>
      <c r="F6073" s="74"/>
      <c r="G6073" s="74"/>
      <c r="H6073" s="153"/>
      <c r="I6073" s="54"/>
      <c r="J6073" s="50"/>
      <c r="K6073" s="54"/>
      <c r="L6073" s="55"/>
      <c r="M6073" s="75"/>
      <c r="N6073" s="75"/>
      <c r="O6073" s="74"/>
      <c r="P6073" s="74"/>
      <c r="Q6073" s="57">
        <f>O6073-P6073</f>
        <v>0</v>
      </c>
      <c r="R6073" s="74"/>
      <c r="S6073" s="53">
        <f>ROUND(R6073/12*3,0)</f>
        <v>0</v>
      </c>
      <c r="T6073" s="58"/>
      <c r="U6073" s="58"/>
      <c r="V6073" s="53">
        <f>T6073-U6073</f>
        <v>0</v>
      </c>
      <c r="W6073" s="75"/>
      <c r="X6073" s="76"/>
    </row>
    <row r="6074" spans="1:24" s="77" customFormat="1" ht="31.5" x14ac:dyDescent="0.25">
      <c r="A6074" s="72" t="s">
        <v>316</v>
      </c>
      <c r="B6074" s="33" t="s">
        <v>332</v>
      </c>
      <c r="C6074" s="73" t="s">
        <v>110</v>
      </c>
      <c r="D6074" s="34" t="s">
        <v>114</v>
      </c>
      <c r="E6074" s="74"/>
      <c r="F6074" s="74"/>
      <c r="G6074" s="74"/>
      <c r="H6074" s="74"/>
      <c r="I6074" s="54"/>
      <c r="J6074" s="50"/>
      <c r="K6074" s="54"/>
      <c r="L6074" s="55"/>
      <c r="M6074" s="75"/>
      <c r="N6074" s="75"/>
      <c r="O6074" s="74"/>
      <c r="P6074" s="74"/>
      <c r="Q6074" s="57">
        <f>O6074-P6074</f>
        <v>0</v>
      </c>
      <c r="R6074" s="74"/>
      <c r="S6074" s="53">
        <f>ROUND(R6074/12*3,0)</f>
        <v>0</v>
      </c>
      <c r="T6074" s="58"/>
      <c r="U6074" s="58"/>
      <c r="V6074" s="53">
        <f>T6074-U6074</f>
        <v>0</v>
      </c>
      <c r="W6074" s="75"/>
      <c r="X6074" s="76"/>
    </row>
    <row r="6075" spans="1:24" s="77" customFormat="1" ht="15.75" x14ac:dyDescent="0.25">
      <c r="A6075" s="72" t="s">
        <v>316</v>
      </c>
      <c r="B6075" s="33" t="s">
        <v>332</v>
      </c>
      <c r="C6075" s="73" t="s">
        <v>111</v>
      </c>
      <c r="D6075" s="34" t="s">
        <v>115</v>
      </c>
      <c r="E6075" s="74"/>
      <c r="F6075" s="74"/>
      <c r="G6075" s="74"/>
      <c r="H6075" s="74"/>
      <c r="I6075" s="54"/>
      <c r="J6075" s="50"/>
      <c r="K6075" s="54"/>
      <c r="L6075" s="55"/>
      <c r="M6075" s="75"/>
      <c r="N6075" s="75"/>
      <c r="O6075" s="74"/>
      <c r="P6075" s="74"/>
      <c r="Q6075" s="57">
        <f>O6075-P6075</f>
        <v>0</v>
      </c>
      <c r="R6075" s="74"/>
      <c r="S6075" s="53">
        <f>ROUND(R6075/12*3,0)</f>
        <v>0</v>
      </c>
      <c r="T6075" s="58"/>
      <c r="U6075" s="58"/>
      <c r="V6075" s="53">
        <f>T6075-U6075</f>
        <v>0</v>
      </c>
      <c r="W6075" s="75"/>
      <c r="X6075" s="76"/>
    </row>
    <row r="6076" spans="1:24" s="77" customFormat="1" ht="23.25" customHeight="1" x14ac:dyDescent="0.25">
      <c r="A6076" s="72" t="s">
        <v>316</v>
      </c>
      <c r="B6076" s="33" t="s">
        <v>332</v>
      </c>
      <c r="C6076" s="73" t="s">
        <v>113</v>
      </c>
      <c r="D6076" s="34" t="s">
        <v>116</v>
      </c>
      <c r="E6076" s="74"/>
      <c r="F6076" s="74"/>
      <c r="G6076" s="74"/>
      <c r="H6076" s="74"/>
      <c r="I6076" s="119"/>
      <c r="J6076" s="50"/>
      <c r="K6076" s="119"/>
      <c r="L6076" s="55"/>
      <c r="M6076" s="75"/>
      <c r="N6076" s="75"/>
      <c r="O6076" s="74"/>
      <c r="P6076" s="74"/>
      <c r="Q6076" s="59">
        <f>O6076-P6076</f>
        <v>0</v>
      </c>
      <c r="R6076" s="74"/>
      <c r="S6076" s="53">
        <f>ROUND(R6076/12*3,0)</f>
        <v>0</v>
      </c>
      <c r="T6076" s="53"/>
      <c r="U6076" s="53"/>
      <c r="V6076" s="53">
        <f>T6076-U6076</f>
        <v>0</v>
      </c>
      <c r="W6076" s="75"/>
      <c r="X6076" s="76"/>
    </row>
    <row r="6077" spans="1:24" s="77" customFormat="1" ht="15.75" x14ac:dyDescent="0.25">
      <c r="A6077" s="72" t="s">
        <v>316</v>
      </c>
      <c r="B6077" s="33" t="s">
        <v>332</v>
      </c>
      <c r="C6077" s="73" t="s">
        <v>112</v>
      </c>
      <c r="D6077" s="34" t="s">
        <v>117</v>
      </c>
      <c r="E6077" s="74"/>
      <c r="F6077" s="74"/>
      <c r="G6077" s="74"/>
      <c r="H6077" s="74"/>
      <c r="I6077" s="119"/>
      <c r="J6077" s="55"/>
      <c r="K6077" s="119"/>
      <c r="L6077" s="55"/>
      <c r="M6077" s="75"/>
      <c r="N6077" s="75"/>
      <c r="O6077" s="74"/>
      <c r="P6077" s="74"/>
      <c r="Q6077" s="59">
        <f>O6077-P6077</f>
        <v>0</v>
      </c>
      <c r="R6077" s="74"/>
      <c r="S6077" s="53">
        <f>ROUND(R6077/12*3,0)</f>
        <v>0</v>
      </c>
      <c r="T6077" s="53"/>
      <c r="U6077" s="53"/>
      <c r="V6077" s="53">
        <f>T6077-U6077</f>
        <v>0</v>
      </c>
      <c r="W6077" s="75"/>
      <c r="X6077" s="76"/>
    </row>
    <row r="6078" spans="1:24" s="77" customFormat="1" ht="15.75" x14ac:dyDescent="0.25">
      <c r="A6078" s="72" t="s">
        <v>316</v>
      </c>
      <c r="B6078" s="22" t="s">
        <v>333</v>
      </c>
      <c r="C6078" s="73" t="s">
        <v>102</v>
      </c>
      <c r="D6078" s="41" t="s">
        <v>33</v>
      </c>
      <c r="E6078" s="64">
        <f>SUM(E6079:E6131)</f>
        <v>272280</v>
      </c>
      <c r="F6078" s="64">
        <f>SUM(F6079:F6131)</f>
        <v>158830</v>
      </c>
      <c r="G6078" s="64">
        <f>SUM(G6079:G6131)</f>
        <v>139061</v>
      </c>
      <c r="H6078" s="64">
        <f>SUM(H6079:H6131)</f>
        <v>139061</v>
      </c>
      <c r="I6078" s="126">
        <f>SUM(I6079:I6131)</f>
        <v>0</v>
      </c>
      <c r="J6078" s="50">
        <f>ROUND(I6078/F6078*100,2)</f>
        <v>0</v>
      </c>
      <c r="K6078" s="126">
        <f>SUM(K6079:K6131)</f>
        <v>-19769</v>
      </c>
      <c r="L6078" s="55">
        <f>ROUND(K6078*100/-F6078,2)</f>
        <v>12.45</v>
      </c>
      <c r="M6078" s="64"/>
      <c r="N6078" s="64"/>
      <c r="O6078" s="64">
        <f t="shared" ref="O6078:V6078" si="1999">SUM(O6079:O6131)</f>
        <v>8239</v>
      </c>
      <c r="P6078" s="64">
        <f t="shared" si="1999"/>
        <v>8239</v>
      </c>
      <c r="Q6078" s="126">
        <f t="shared" si="1999"/>
        <v>0</v>
      </c>
      <c r="R6078" s="64">
        <f t="shared" si="1999"/>
        <v>466</v>
      </c>
      <c r="S6078" s="64">
        <f t="shared" si="1999"/>
        <v>272</v>
      </c>
      <c r="T6078" s="136">
        <f t="shared" si="1999"/>
        <v>240</v>
      </c>
      <c r="U6078" s="136">
        <f t="shared" si="1999"/>
        <v>240</v>
      </c>
      <c r="V6078" s="64">
        <f t="shared" si="1999"/>
        <v>0</v>
      </c>
      <c r="W6078" s="64"/>
      <c r="X6078" s="76"/>
    </row>
    <row r="6079" spans="1:24" s="77" customFormat="1" ht="31.5" x14ac:dyDescent="0.25">
      <c r="A6079" s="72" t="s">
        <v>316</v>
      </c>
      <c r="B6079" s="33" t="s">
        <v>333</v>
      </c>
      <c r="C6079" s="78" t="s">
        <v>139</v>
      </c>
      <c r="D6079" s="43" t="s">
        <v>119</v>
      </c>
      <c r="E6079" s="53"/>
      <c r="F6079" s="53"/>
      <c r="G6079" s="53"/>
      <c r="H6079" s="53"/>
      <c r="I6079" s="119"/>
      <c r="J6079" s="55"/>
      <c r="K6079" s="54"/>
      <c r="L6079" s="55"/>
      <c r="M6079" s="75"/>
      <c r="N6079" s="75"/>
      <c r="O6079" s="74"/>
      <c r="P6079" s="74"/>
      <c r="Q6079" s="57">
        <f t="shared" ref="Q6079:Q6110" si="2000">O6079-P6079</f>
        <v>0</v>
      </c>
      <c r="R6079" s="74"/>
      <c r="S6079" s="53">
        <f t="shared" ref="S6079:S6119" si="2001">ROUND(R6079/12*3,0)</f>
        <v>0</v>
      </c>
      <c r="T6079" s="58"/>
      <c r="U6079" s="58"/>
      <c r="V6079" s="53">
        <f t="shared" ref="V6079:V6110" si="2002">T6079-U6079</f>
        <v>0</v>
      </c>
      <c r="W6079" s="75"/>
      <c r="X6079" s="76"/>
    </row>
    <row r="6080" spans="1:24" s="77" customFormat="1" ht="47.25" x14ac:dyDescent="0.25">
      <c r="A6080" s="72" t="s">
        <v>316</v>
      </c>
      <c r="B6080" s="33" t="s">
        <v>333</v>
      </c>
      <c r="C6080" s="78" t="s">
        <v>140</v>
      </c>
      <c r="D6080" s="43" t="s">
        <v>120</v>
      </c>
      <c r="E6080" s="53"/>
      <c r="F6080" s="53"/>
      <c r="G6080" s="53"/>
      <c r="H6080" s="53"/>
      <c r="I6080" s="119"/>
      <c r="J6080" s="55"/>
      <c r="K6080" s="54"/>
      <c r="L6080" s="55"/>
      <c r="M6080" s="75"/>
      <c r="N6080" s="75"/>
      <c r="O6080" s="74"/>
      <c r="P6080" s="74"/>
      <c r="Q6080" s="57">
        <f t="shared" si="2000"/>
        <v>0</v>
      </c>
      <c r="R6080" s="74"/>
      <c r="S6080" s="53">
        <f t="shared" si="2001"/>
        <v>0</v>
      </c>
      <c r="T6080" s="58"/>
      <c r="U6080" s="58"/>
      <c r="V6080" s="53">
        <f t="shared" si="2002"/>
        <v>0</v>
      </c>
      <c r="W6080" s="75"/>
      <c r="X6080" s="76"/>
    </row>
    <row r="6081" spans="1:24" s="77" customFormat="1" ht="31.5" x14ac:dyDescent="0.25">
      <c r="A6081" s="72" t="s">
        <v>316</v>
      </c>
      <c r="B6081" s="33" t="s">
        <v>333</v>
      </c>
      <c r="C6081" s="78" t="s">
        <v>141</v>
      </c>
      <c r="D6081" s="43" t="s">
        <v>142</v>
      </c>
      <c r="E6081" s="74"/>
      <c r="F6081" s="74"/>
      <c r="G6081" s="74"/>
      <c r="H6081" s="74"/>
      <c r="I6081" s="54"/>
      <c r="J6081" s="50"/>
      <c r="K6081" s="54"/>
      <c r="L6081" s="55"/>
      <c r="M6081" s="75"/>
      <c r="N6081" s="75"/>
      <c r="O6081" s="74"/>
      <c r="P6081" s="74"/>
      <c r="Q6081" s="57">
        <f t="shared" si="2000"/>
        <v>0</v>
      </c>
      <c r="R6081" s="74"/>
      <c r="S6081" s="53">
        <f t="shared" si="2001"/>
        <v>0</v>
      </c>
      <c r="T6081" s="58"/>
      <c r="U6081" s="58"/>
      <c r="V6081" s="53">
        <f t="shared" si="2002"/>
        <v>0</v>
      </c>
      <c r="W6081" s="75"/>
      <c r="X6081" s="76"/>
    </row>
    <row r="6082" spans="1:24" s="77" customFormat="1" ht="31.5" x14ac:dyDescent="0.25">
      <c r="A6082" s="72" t="s">
        <v>316</v>
      </c>
      <c r="B6082" s="33" t="s">
        <v>333</v>
      </c>
      <c r="C6082" s="78" t="s">
        <v>143</v>
      </c>
      <c r="D6082" s="43" t="s">
        <v>144</v>
      </c>
      <c r="E6082" s="74"/>
      <c r="F6082" s="74"/>
      <c r="G6082" s="74"/>
      <c r="H6082" s="74"/>
      <c r="I6082" s="54"/>
      <c r="J6082" s="50"/>
      <c r="K6082" s="54"/>
      <c r="L6082" s="55"/>
      <c r="M6082" s="75"/>
      <c r="N6082" s="75"/>
      <c r="O6082" s="74"/>
      <c r="P6082" s="74"/>
      <c r="Q6082" s="57">
        <f t="shared" si="2000"/>
        <v>0</v>
      </c>
      <c r="R6082" s="74"/>
      <c r="S6082" s="53">
        <f t="shared" si="2001"/>
        <v>0</v>
      </c>
      <c r="T6082" s="58"/>
      <c r="U6082" s="58"/>
      <c r="V6082" s="53">
        <f t="shared" si="2002"/>
        <v>0</v>
      </c>
      <c r="W6082" s="75"/>
      <c r="X6082" s="76"/>
    </row>
    <row r="6083" spans="1:24" s="77" customFormat="1" ht="15.75" x14ac:dyDescent="0.25">
      <c r="A6083" s="72" t="s">
        <v>316</v>
      </c>
      <c r="B6083" s="33" t="s">
        <v>333</v>
      </c>
      <c r="C6083" s="78" t="s">
        <v>145</v>
      </c>
      <c r="D6083" s="43" t="s">
        <v>146</v>
      </c>
      <c r="E6083" s="74"/>
      <c r="F6083" s="74"/>
      <c r="G6083" s="74"/>
      <c r="H6083" s="74"/>
      <c r="I6083" s="119"/>
      <c r="J6083" s="50"/>
      <c r="K6083" s="119"/>
      <c r="L6083" s="55"/>
      <c r="M6083" s="75"/>
      <c r="N6083" s="75"/>
      <c r="O6083" s="74"/>
      <c r="P6083" s="74"/>
      <c r="Q6083" s="59">
        <f t="shared" si="2000"/>
        <v>0</v>
      </c>
      <c r="R6083" s="74"/>
      <c r="S6083" s="53">
        <f t="shared" si="2001"/>
        <v>0</v>
      </c>
      <c r="T6083" s="53"/>
      <c r="U6083" s="53"/>
      <c r="V6083" s="53">
        <f t="shared" si="2002"/>
        <v>0</v>
      </c>
      <c r="W6083" s="75"/>
      <c r="X6083" s="76"/>
    </row>
    <row r="6084" spans="1:24" s="77" customFormat="1" ht="15.75" x14ac:dyDescent="0.25">
      <c r="A6084" s="72" t="s">
        <v>316</v>
      </c>
      <c r="B6084" s="33" t="s">
        <v>333</v>
      </c>
      <c r="C6084" s="78" t="s">
        <v>147</v>
      </c>
      <c r="D6084" s="43" t="s">
        <v>148</v>
      </c>
      <c r="E6084" s="74"/>
      <c r="F6084" s="74"/>
      <c r="G6084" s="74"/>
      <c r="H6084" s="74"/>
      <c r="I6084" s="54"/>
      <c r="J6084" s="50"/>
      <c r="K6084" s="54"/>
      <c r="L6084" s="55"/>
      <c r="M6084" s="75"/>
      <c r="N6084" s="75"/>
      <c r="O6084" s="74"/>
      <c r="P6084" s="74"/>
      <c r="Q6084" s="57">
        <f t="shared" si="2000"/>
        <v>0</v>
      </c>
      <c r="R6084" s="74"/>
      <c r="S6084" s="53">
        <f t="shared" si="2001"/>
        <v>0</v>
      </c>
      <c r="T6084" s="58"/>
      <c r="U6084" s="58"/>
      <c r="V6084" s="53">
        <f t="shared" si="2002"/>
        <v>0</v>
      </c>
      <c r="W6084" s="75"/>
      <c r="X6084" s="76"/>
    </row>
    <row r="6085" spans="1:24" s="77" customFormat="1" ht="78.75" x14ac:dyDescent="0.25">
      <c r="A6085" s="72" t="s">
        <v>316</v>
      </c>
      <c r="B6085" s="33" t="s">
        <v>333</v>
      </c>
      <c r="C6085" s="78" t="s">
        <v>149</v>
      </c>
      <c r="D6085" s="43" t="s">
        <v>150</v>
      </c>
      <c r="E6085" s="74"/>
      <c r="F6085" s="74"/>
      <c r="G6085" s="74"/>
      <c r="H6085" s="74"/>
      <c r="I6085" s="54"/>
      <c r="J6085" s="50"/>
      <c r="K6085" s="54"/>
      <c r="L6085" s="55"/>
      <c r="M6085" s="75"/>
      <c r="N6085" s="75"/>
      <c r="O6085" s="74"/>
      <c r="P6085" s="74"/>
      <c r="Q6085" s="57">
        <f t="shared" si="2000"/>
        <v>0</v>
      </c>
      <c r="R6085" s="74"/>
      <c r="S6085" s="53">
        <f t="shared" si="2001"/>
        <v>0</v>
      </c>
      <c r="T6085" s="58"/>
      <c r="U6085" s="58"/>
      <c r="V6085" s="53">
        <f t="shared" si="2002"/>
        <v>0</v>
      </c>
      <c r="W6085" s="75"/>
      <c r="X6085" s="76"/>
    </row>
    <row r="6086" spans="1:24" s="77" customFormat="1" ht="31.5" x14ac:dyDescent="0.25">
      <c r="A6086" s="72" t="s">
        <v>316</v>
      </c>
      <c r="B6086" s="33" t="s">
        <v>333</v>
      </c>
      <c r="C6086" s="78" t="s">
        <v>130</v>
      </c>
      <c r="D6086" s="43" t="s">
        <v>151</v>
      </c>
      <c r="E6086" s="74"/>
      <c r="F6086" s="74"/>
      <c r="G6086" s="74"/>
      <c r="H6086" s="74"/>
      <c r="I6086" s="54"/>
      <c r="J6086" s="50"/>
      <c r="K6086" s="54"/>
      <c r="L6086" s="55"/>
      <c r="M6086" s="75"/>
      <c r="N6086" s="75"/>
      <c r="O6086" s="74"/>
      <c r="P6086" s="74"/>
      <c r="Q6086" s="57">
        <f t="shared" si="2000"/>
        <v>0</v>
      </c>
      <c r="R6086" s="74"/>
      <c r="S6086" s="53">
        <f t="shared" si="2001"/>
        <v>0</v>
      </c>
      <c r="T6086" s="58"/>
      <c r="U6086" s="58"/>
      <c r="V6086" s="53">
        <f t="shared" si="2002"/>
        <v>0</v>
      </c>
      <c r="W6086" s="75"/>
      <c r="X6086" s="76"/>
    </row>
    <row r="6087" spans="1:24" s="77" customFormat="1" ht="47.25" x14ac:dyDescent="0.25">
      <c r="A6087" s="72" t="s">
        <v>316</v>
      </c>
      <c r="B6087" s="33" t="s">
        <v>333</v>
      </c>
      <c r="C6087" s="78" t="s">
        <v>174</v>
      </c>
      <c r="D6087" s="43" t="s">
        <v>175</v>
      </c>
      <c r="E6087" s="74"/>
      <c r="F6087" s="74"/>
      <c r="G6087" s="74"/>
      <c r="H6087" s="74"/>
      <c r="I6087" s="54"/>
      <c r="J6087" s="50"/>
      <c r="K6087" s="54"/>
      <c r="L6087" s="55"/>
      <c r="M6087" s="75"/>
      <c r="N6087" s="75"/>
      <c r="O6087" s="74"/>
      <c r="P6087" s="74"/>
      <c r="Q6087" s="57">
        <f t="shared" si="2000"/>
        <v>0</v>
      </c>
      <c r="R6087" s="74"/>
      <c r="S6087" s="53">
        <f t="shared" si="2001"/>
        <v>0</v>
      </c>
      <c r="T6087" s="58"/>
      <c r="U6087" s="58"/>
      <c r="V6087" s="53">
        <f t="shared" si="2002"/>
        <v>0</v>
      </c>
      <c r="W6087" s="75"/>
      <c r="X6087" s="76"/>
    </row>
    <row r="6088" spans="1:24" s="77" customFormat="1" ht="31.5" x14ac:dyDescent="0.25">
      <c r="A6088" s="72" t="s">
        <v>316</v>
      </c>
      <c r="B6088" s="33" t="s">
        <v>333</v>
      </c>
      <c r="C6088" s="78" t="s">
        <v>129</v>
      </c>
      <c r="D6088" s="43" t="s">
        <v>152</v>
      </c>
      <c r="E6088" s="74"/>
      <c r="F6088" s="74"/>
      <c r="G6088" s="74"/>
      <c r="H6088" s="74"/>
      <c r="I6088" s="54"/>
      <c r="J6088" s="50"/>
      <c r="K6088" s="54"/>
      <c r="L6088" s="55"/>
      <c r="M6088" s="75"/>
      <c r="N6088" s="75"/>
      <c r="O6088" s="74"/>
      <c r="P6088" s="74"/>
      <c r="Q6088" s="57">
        <f t="shared" si="2000"/>
        <v>0</v>
      </c>
      <c r="R6088" s="74"/>
      <c r="S6088" s="53">
        <f t="shared" si="2001"/>
        <v>0</v>
      </c>
      <c r="T6088" s="58"/>
      <c r="U6088" s="58"/>
      <c r="V6088" s="53">
        <f t="shared" si="2002"/>
        <v>0</v>
      </c>
      <c r="W6088" s="75"/>
      <c r="X6088" s="76"/>
    </row>
    <row r="6089" spans="1:24" s="77" customFormat="1" ht="31.5" x14ac:dyDescent="0.25">
      <c r="A6089" s="72" t="s">
        <v>316</v>
      </c>
      <c r="B6089" s="33" t="s">
        <v>333</v>
      </c>
      <c r="C6089" s="78" t="s">
        <v>176</v>
      </c>
      <c r="D6089" s="43" t="s">
        <v>177</v>
      </c>
      <c r="E6089" s="74"/>
      <c r="F6089" s="74"/>
      <c r="G6089" s="74"/>
      <c r="H6089" s="74"/>
      <c r="I6089" s="54"/>
      <c r="J6089" s="50"/>
      <c r="K6089" s="54"/>
      <c r="L6089" s="55"/>
      <c r="M6089" s="75"/>
      <c r="N6089" s="75"/>
      <c r="O6089" s="74"/>
      <c r="P6089" s="74"/>
      <c r="Q6089" s="57">
        <f t="shared" si="2000"/>
        <v>0</v>
      </c>
      <c r="R6089" s="74"/>
      <c r="S6089" s="53">
        <f t="shared" si="2001"/>
        <v>0</v>
      </c>
      <c r="T6089" s="58"/>
      <c r="U6089" s="58"/>
      <c r="V6089" s="53">
        <f t="shared" si="2002"/>
        <v>0</v>
      </c>
      <c r="W6089" s="75"/>
      <c r="X6089" s="76"/>
    </row>
    <row r="6090" spans="1:24" s="77" customFormat="1" ht="15.75" x14ac:dyDescent="0.25">
      <c r="A6090" s="72" t="s">
        <v>316</v>
      </c>
      <c r="B6090" s="33" t="s">
        <v>333</v>
      </c>
      <c r="C6090" s="78" t="s">
        <v>131</v>
      </c>
      <c r="D6090" s="43" t="s">
        <v>153</v>
      </c>
      <c r="E6090" s="74"/>
      <c r="F6090" s="74"/>
      <c r="G6090" s="74"/>
      <c r="H6090" s="74"/>
      <c r="I6090" s="54"/>
      <c r="J6090" s="50"/>
      <c r="K6090" s="54"/>
      <c r="L6090" s="55"/>
      <c r="M6090" s="75"/>
      <c r="N6090" s="75"/>
      <c r="O6090" s="74"/>
      <c r="P6090" s="74"/>
      <c r="Q6090" s="57">
        <f t="shared" si="2000"/>
        <v>0</v>
      </c>
      <c r="R6090" s="74"/>
      <c r="S6090" s="53">
        <f t="shared" si="2001"/>
        <v>0</v>
      </c>
      <c r="T6090" s="58"/>
      <c r="U6090" s="58"/>
      <c r="V6090" s="53">
        <f t="shared" si="2002"/>
        <v>0</v>
      </c>
      <c r="W6090" s="75"/>
      <c r="X6090" s="76"/>
    </row>
    <row r="6091" spans="1:24" s="77" customFormat="1" ht="31.5" x14ac:dyDescent="0.25">
      <c r="A6091" s="72" t="s">
        <v>316</v>
      </c>
      <c r="B6091" s="33" t="s">
        <v>333</v>
      </c>
      <c r="C6091" s="78" t="s">
        <v>178</v>
      </c>
      <c r="D6091" s="43" t="s">
        <v>179</v>
      </c>
      <c r="E6091" s="74"/>
      <c r="F6091" s="74"/>
      <c r="G6091" s="74"/>
      <c r="H6091" s="74"/>
      <c r="I6091" s="54"/>
      <c r="J6091" s="50"/>
      <c r="K6091" s="54"/>
      <c r="L6091" s="55"/>
      <c r="M6091" s="75"/>
      <c r="N6091" s="75"/>
      <c r="O6091" s="74"/>
      <c r="P6091" s="74"/>
      <c r="Q6091" s="57">
        <f t="shared" si="2000"/>
        <v>0</v>
      </c>
      <c r="R6091" s="74"/>
      <c r="S6091" s="53">
        <f t="shared" si="2001"/>
        <v>0</v>
      </c>
      <c r="T6091" s="58"/>
      <c r="U6091" s="58"/>
      <c r="V6091" s="53">
        <f t="shared" si="2002"/>
        <v>0</v>
      </c>
      <c r="W6091" s="75"/>
      <c r="X6091" s="76"/>
    </row>
    <row r="6092" spans="1:24" s="77" customFormat="1" ht="31.5" x14ac:dyDescent="0.25">
      <c r="A6092" s="72" t="s">
        <v>316</v>
      </c>
      <c r="B6092" s="33" t="s">
        <v>333</v>
      </c>
      <c r="C6092" s="78" t="s">
        <v>132</v>
      </c>
      <c r="D6092" s="43" t="s">
        <v>154</v>
      </c>
      <c r="E6092" s="74"/>
      <c r="F6092" s="74"/>
      <c r="G6092" s="74"/>
      <c r="H6092" s="74"/>
      <c r="I6092" s="54"/>
      <c r="J6092" s="50"/>
      <c r="K6092" s="54"/>
      <c r="L6092" s="55"/>
      <c r="M6092" s="75"/>
      <c r="N6092" s="75"/>
      <c r="O6092" s="74"/>
      <c r="P6092" s="74"/>
      <c r="Q6092" s="57">
        <f t="shared" si="2000"/>
        <v>0</v>
      </c>
      <c r="R6092" s="74"/>
      <c r="S6092" s="53">
        <f t="shared" si="2001"/>
        <v>0</v>
      </c>
      <c r="T6092" s="58"/>
      <c r="U6092" s="58"/>
      <c r="V6092" s="53">
        <f t="shared" si="2002"/>
        <v>0</v>
      </c>
      <c r="W6092" s="75"/>
      <c r="X6092" s="76"/>
    </row>
    <row r="6093" spans="1:24" s="77" customFormat="1" ht="15.75" x14ac:dyDescent="0.25">
      <c r="A6093" s="72" t="s">
        <v>316</v>
      </c>
      <c r="B6093" s="33" t="s">
        <v>333</v>
      </c>
      <c r="C6093" s="78" t="s">
        <v>133</v>
      </c>
      <c r="D6093" s="43" t="s">
        <v>155</v>
      </c>
      <c r="E6093" s="74"/>
      <c r="F6093" s="74"/>
      <c r="G6093" s="74"/>
      <c r="H6093" s="74"/>
      <c r="I6093" s="54"/>
      <c r="J6093" s="50"/>
      <c r="K6093" s="54"/>
      <c r="L6093" s="55"/>
      <c r="M6093" s="75"/>
      <c r="N6093" s="75"/>
      <c r="O6093" s="74"/>
      <c r="P6093" s="74"/>
      <c r="Q6093" s="57">
        <f t="shared" si="2000"/>
        <v>0</v>
      </c>
      <c r="R6093" s="74"/>
      <c r="S6093" s="53">
        <f t="shared" si="2001"/>
        <v>0</v>
      </c>
      <c r="T6093" s="58"/>
      <c r="U6093" s="58"/>
      <c r="V6093" s="53">
        <f t="shared" si="2002"/>
        <v>0</v>
      </c>
      <c r="W6093" s="75"/>
      <c r="X6093" s="76"/>
    </row>
    <row r="6094" spans="1:24" s="77" customFormat="1" ht="15.75" x14ac:dyDescent="0.25">
      <c r="A6094" s="72" t="s">
        <v>316</v>
      </c>
      <c r="B6094" s="33" t="s">
        <v>333</v>
      </c>
      <c r="C6094" s="78" t="s">
        <v>135</v>
      </c>
      <c r="D6094" s="43" t="s">
        <v>156</v>
      </c>
      <c r="E6094" s="74"/>
      <c r="F6094" s="74"/>
      <c r="G6094" s="74"/>
      <c r="H6094" s="74"/>
      <c r="I6094" s="54"/>
      <c r="J6094" s="50"/>
      <c r="K6094" s="54"/>
      <c r="L6094" s="55"/>
      <c r="M6094" s="75"/>
      <c r="N6094" s="75"/>
      <c r="O6094" s="74"/>
      <c r="P6094" s="74"/>
      <c r="Q6094" s="57">
        <f t="shared" si="2000"/>
        <v>0</v>
      </c>
      <c r="R6094" s="74"/>
      <c r="S6094" s="53">
        <f t="shared" si="2001"/>
        <v>0</v>
      </c>
      <c r="T6094" s="58"/>
      <c r="U6094" s="58"/>
      <c r="V6094" s="53">
        <f t="shared" si="2002"/>
        <v>0</v>
      </c>
      <c r="W6094" s="75"/>
      <c r="X6094" s="76"/>
    </row>
    <row r="6095" spans="1:24" s="77" customFormat="1" ht="31.5" x14ac:dyDescent="0.25">
      <c r="A6095" s="72" t="s">
        <v>316</v>
      </c>
      <c r="B6095" s="33" t="s">
        <v>333</v>
      </c>
      <c r="C6095" s="78" t="s">
        <v>136</v>
      </c>
      <c r="D6095" s="43" t="s">
        <v>157</v>
      </c>
      <c r="E6095" s="74"/>
      <c r="F6095" s="74"/>
      <c r="G6095" s="74"/>
      <c r="H6095" s="74"/>
      <c r="I6095" s="54"/>
      <c r="J6095" s="50"/>
      <c r="K6095" s="54"/>
      <c r="L6095" s="55"/>
      <c r="M6095" s="75"/>
      <c r="N6095" s="75"/>
      <c r="O6095" s="74"/>
      <c r="P6095" s="74"/>
      <c r="Q6095" s="57">
        <f t="shared" si="2000"/>
        <v>0</v>
      </c>
      <c r="R6095" s="74"/>
      <c r="S6095" s="53">
        <f t="shared" si="2001"/>
        <v>0</v>
      </c>
      <c r="T6095" s="58"/>
      <c r="U6095" s="58"/>
      <c r="V6095" s="53">
        <f t="shared" si="2002"/>
        <v>0</v>
      </c>
      <c r="W6095" s="75"/>
      <c r="X6095" s="76"/>
    </row>
    <row r="6096" spans="1:24" s="77" customFormat="1" ht="47.25" x14ac:dyDescent="0.25">
      <c r="A6096" s="72" t="s">
        <v>316</v>
      </c>
      <c r="B6096" s="33" t="s">
        <v>333</v>
      </c>
      <c r="C6096" s="78" t="s">
        <v>134</v>
      </c>
      <c r="D6096" s="43" t="s">
        <v>158</v>
      </c>
      <c r="E6096" s="74"/>
      <c r="F6096" s="74"/>
      <c r="G6096" s="74"/>
      <c r="H6096" s="74"/>
      <c r="I6096" s="54"/>
      <c r="J6096" s="50"/>
      <c r="K6096" s="54"/>
      <c r="L6096" s="55"/>
      <c r="M6096" s="75"/>
      <c r="N6096" s="75"/>
      <c r="O6096" s="74"/>
      <c r="P6096" s="74"/>
      <c r="Q6096" s="57">
        <f t="shared" si="2000"/>
        <v>0</v>
      </c>
      <c r="R6096" s="74"/>
      <c r="S6096" s="53">
        <f t="shared" si="2001"/>
        <v>0</v>
      </c>
      <c r="T6096" s="58"/>
      <c r="U6096" s="58"/>
      <c r="V6096" s="53">
        <f t="shared" si="2002"/>
        <v>0</v>
      </c>
      <c r="W6096" s="75"/>
      <c r="X6096" s="76"/>
    </row>
    <row r="6097" spans="1:24" s="77" customFormat="1" ht="15.75" x14ac:dyDescent="0.25">
      <c r="A6097" s="72" t="s">
        <v>316</v>
      </c>
      <c r="B6097" s="33" t="s">
        <v>333</v>
      </c>
      <c r="C6097" s="78" t="s">
        <v>138</v>
      </c>
      <c r="D6097" s="43" t="s">
        <v>159</v>
      </c>
      <c r="E6097" s="74"/>
      <c r="F6097" s="74"/>
      <c r="G6097" s="74"/>
      <c r="H6097" s="74"/>
      <c r="I6097" s="54"/>
      <c r="J6097" s="50"/>
      <c r="K6097" s="54"/>
      <c r="L6097" s="55"/>
      <c r="M6097" s="75"/>
      <c r="N6097" s="75"/>
      <c r="O6097" s="74"/>
      <c r="P6097" s="74"/>
      <c r="Q6097" s="57">
        <f t="shared" si="2000"/>
        <v>0</v>
      </c>
      <c r="R6097" s="74"/>
      <c r="S6097" s="53">
        <f t="shared" si="2001"/>
        <v>0</v>
      </c>
      <c r="T6097" s="58"/>
      <c r="U6097" s="58"/>
      <c r="V6097" s="53">
        <f t="shared" si="2002"/>
        <v>0</v>
      </c>
      <c r="W6097" s="75"/>
      <c r="X6097" s="76"/>
    </row>
    <row r="6098" spans="1:24" s="77" customFormat="1" ht="15.75" x14ac:dyDescent="0.25">
      <c r="A6098" s="72" t="s">
        <v>316</v>
      </c>
      <c r="B6098" s="33" t="s">
        <v>333</v>
      </c>
      <c r="C6098" s="78" t="s">
        <v>180</v>
      </c>
      <c r="D6098" s="43" t="s">
        <v>181</v>
      </c>
      <c r="E6098" s="74"/>
      <c r="F6098" s="74"/>
      <c r="G6098" s="74"/>
      <c r="H6098" s="74"/>
      <c r="I6098" s="54"/>
      <c r="J6098" s="50"/>
      <c r="K6098" s="54"/>
      <c r="L6098" s="55"/>
      <c r="M6098" s="75"/>
      <c r="N6098" s="75"/>
      <c r="O6098" s="74"/>
      <c r="P6098" s="74"/>
      <c r="Q6098" s="57">
        <f t="shared" si="2000"/>
        <v>0</v>
      </c>
      <c r="R6098" s="74"/>
      <c r="S6098" s="53">
        <f t="shared" si="2001"/>
        <v>0</v>
      </c>
      <c r="T6098" s="58"/>
      <c r="U6098" s="58"/>
      <c r="V6098" s="53">
        <f t="shared" si="2002"/>
        <v>0</v>
      </c>
      <c r="W6098" s="75"/>
      <c r="X6098" s="76"/>
    </row>
    <row r="6099" spans="1:24" s="77" customFormat="1" ht="31.5" x14ac:dyDescent="0.25">
      <c r="A6099" s="72" t="s">
        <v>316</v>
      </c>
      <c r="B6099" s="33" t="s">
        <v>333</v>
      </c>
      <c r="C6099" s="78" t="s">
        <v>137</v>
      </c>
      <c r="D6099" s="43" t="s">
        <v>160</v>
      </c>
      <c r="E6099" s="74"/>
      <c r="F6099" s="74"/>
      <c r="G6099" s="74"/>
      <c r="H6099" s="74"/>
      <c r="I6099" s="54"/>
      <c r="J6099" s="50"/>
      <c r="K6099" s="54"/>
      <c r="L6099" s="55"/>
      <c r="M6099" s="75"/>
      <c r="N6099" s="75"/>
      <c r="O6099" s="74"/>
      <c r="P6099" s="74"/>
      <c r="Q6099" s="57">
        <f t="shared" si="2000"/>
        <v>0</v>
      </c>
      <c r="R6099" s="74"/>
      <c r="S6099" s="53">
        <f t="shared" si="2001"/>
        <v>0</v>
      </c>
      <c r="T6099" s="58"/>
      <c r="U6099" s="58"/>
      <c r="V6099" s="53">
        <f t="shared" si="2002"/>
        <v>0</v>
      </c>
      <c r="W6099" s="75"/>
      <c r="X6099" s="76"/>
    </row>
    <row r="6100" spans="1:24" s="77" customFormat="1" ht="15.75" x14ac:dyDescent="0.25">
      <c r="A6100" s="72" t="s">
        <v>316</v>
      </c>
      <c r="B6100" s="33" t="s">
        <v>333</v>
      </c>
      <c r="C6100" s="78" t="s">
        <v>127</v>
      </c>
      <c r="D6100" s="43" t="s">
        <v>161</v>
      </c>
      <c r="E6100" s="74"/>
      <c r="F6100" s="74"/>
      <c r="G6100" s="74"/>
      <c r="H6100" s="74"/>
      <c r="I6100" s="54"/>
      <c r="J6100" s="50"/>
      <c r="K6100" s="54"/>
      <c r="L6100" s="55"/>
      <c r="M6100" s="75"/>
      <c r="N6100" s="75"/>
      <c r="O6100" s="74"/>
      <c r="P6100" s="74"/>
      <c r="Q6100" s="57">
        <f t="shared" si="2000"/>
        <v>0</v>
      </c>
      <c r="R6100" s="74"/>
      <c r="S6100" s="53">
        <f t="shared" si="2001"/>
        <v>0</v>
      </c>
      <c r="T6100" s="58"/>
      <c r="U6100" s="58"/>
      <c r="V6100" s="53">
        <f t="shared" si="2002"/>
        <v>0</v>
      </c>
      <c r="W6100" s="75"/>
      <c r="X6100" s="76"/>
    </row>
    <row r="6101" spans="1:24" s="77" customFormat="1" ht="31.5" x14ac:dyDescent="0.25">
      <c r="A6101" s="72" t="s">
        <v>316</v>
      </c>
      <c r="B6101" s="33" t="s">
        <v>333</v>
      </c>
      <c r="C6101" s="78" t="s">
        <v>126</v>
      </c>
      <c r="D6101" s="43" t="s">
        <v>162</v>
      </c>
      <c r="E6101" s="74"/>
      <c r="F6101" s="74"/>
      <c r="G6101" s="74"/>
      <c r="H6101" s="74"/>
      <c r="I6101" s="54"/>
      <c r="J6101" s="50"/>
      <c r="K6101" s="54"/>
      <c r="L6101" s="55"/>
      <c r="M6101" s="75"/>
      <c r="N6101" s="75"/>
      <c r="O6101" s="74"/>
      <c r="P6101" s="74"/>
      <c r="Q6101" s="57">
        <f t="shared" si="2000"/>
        <v>0</v>
      </c>
      <c r="R6101" s="74"/>
      <c r="S6101" s="53">
        <f t="shared" si="2001"/>
        <v>0</v>
      </c>
      <c r="T6101" s="58"/>
      <c r="U6101" s="58"/>
      <c r="V6101" s="53">
        <f t="shared" si="2002"/>
        <v>0</v>
      </c>
      <c r="W6101" s="75"/>
      <c r="X6101" s="76"/>
    </row>
    <row r="6102" spans="1:24" s="77" customFormat="1" ht="15.75" x14ac:dyDescent="0.25">
      <c r="A6102" s="72" t="s">
        <v>316</v>
      </c>
      <c r="B6102" s="33" t="s">
        <v>333</v>
      </c>
      <c r="C6102" s="78" t="s">
        <v>122</v>
      </c>
      <c r="D6102" s="43" t="s">
        <v>163</v>
      </c>
      <c r="E6102" s="74"/>
      <c r="F6102" s="74"/>
      <c r="G6102" s="74"/>
      <c r="H6102" s="74"/>
      <c r="I6102" s="54"/>
      <c r="J6102" s="50"/>
      <c r="K6102" s="54"/>
      <c r="L6102" s="55"/>
      <c r="M6102" s="75"/>
      <c r="N6102" s="75"/>
      <c r="O6102" s="74"/>
      <c r="P6102" s="74"/>
      <c r="Q6102" s="57">
        <f t="shared" si="2000"/>
        <v>0</v>
      </c>
      <c r="R6102" s="74"/>
      <c r="S6102" s="53">
        <f t="shared" si="2001"/>
        <v>0</v>
      </c>
      <c r="T6102" s="58"/>
      <c r="U6102" s="58"/>
      <c r="V6102" s="53">
        <f t="shared" si="2002"/>
        <v>0</v>
      </c>
      <c r="W6102" s="75"/>
      <c r="X6102" s="76"/>
    </row>
    <row r="6103" spans="1:24" s="77" customFormat="1" ht="15.75" x14ac:dyDescent="0.25">
      <c r="A6103" s="72" t="s">
        <v>316</v>
      </c>
      <c r="B6103" s="33" t="s">
        <v>333</v>
      </c>
      <c r="C6103" s="78" t="s">
        <v>123</v>
      </c>
      <c r="D6103" s="43" t="s">
        <v>164</v>
      </c>
      <c r="E6103" s="74"/>
      <c r="F6103" s="74"/>
      <c r="G6103" s="74"/>
      <c r="H6103" s="74"/>
      <c r="I6103" s="54"/>
      <c r="J6103" s="50"/>
      <c r="K6103" s="54"/>
      <c r="L6103" s="55"/>
      <c r="M6103" s="75"/>
      <c r="N6103" s="75"/>
      <c r="O6103" s="74"/>
      <c r="P6103" s="74"/>
      <c r="Q6103" s="57">
        <f t="shared" si="2000"/>
        <v>0</v>
      </c>
      <c r="R6103" s="74"/>
      <c r="S6103" s="53">
        <f t="shared" si="2001"/>
        <v>0</v>
      </c>
      <c r="T6103" s="58"/>
      <c r="U6103" s="58"/>
      <c r="V6103" s="53">
        <f t="shared" si="2002"/>
        <v>0</v>
      </c>
      <c r="W6103" s="75"/>
      <c r="X6103" s="76"/>
    </row>
    <row r="6104" spans="1:24" s="77" customFormat="1" ht="15.75" x14ac:dyDescent="0.25">
      <c r="A6104" s="72" t="s">
        <v>316</v>
      </c>
      <c r="B6104" s="33" t="s">
        <v>333</v>
      </c>
      <c r="C6104" s="78" t="s">
        <v>182</v>
      </c>
      <c r="D6104" s="43" t="s">
        <v>183</v>
      </c>
      <c r="E6104" s="74"/>
      <c r="F6104" s="74"/>
      <c r="G6104" s="74"/>
      <c r="H6104" s="74"/>
      <c r="I6104" s="54"/>
      <c r="J6104" s="50"/>
      <c r="K6104" s="54"/>
      <c r="L6104" s="55"/>
      <c r="M6104" s="75"/>
      <c r="N6104" s="75"/>
      <c r="O6104" s="74"/>
      <c r="P6104" s="74"/>
      <c r="Q6104" s="57">
        <f t="shared" si="2000"/>
        <v>0</v>
      </c>
      <c r="R6104" s="74"/>
      <c r="S6104" s="53">
        <f t="shared" si="2001"/>
        <v>0</v>
      </c>
      <c r="T6104" s="58"/>
      <c r="U6104" s="58"/>
      <c r="V6104" s="53">
        <f t="shared" si="2002"/>
        <v>0</v>
      </c>
      <c r="W6104" s="75"/>
      <c r="X6104" s="76"/>
    </row>
    <row r="6105" spans="1:24" s="77" customFormat="1" ht="15.75" x14ac:dyDescent="0.25">
      <c r="A6105" s="72" t="s">
        <v>316</v>
      </c>
      <c r="B6105" s="33" t="s">
        <v>333</v>
      </c>
      <c r="C6105" s="78" t="s">
        <v>184</v>
      </c>
      <c r="D6105" s="43" t="s">
        <v>185</v>
      </c>
      <c r="E6105" s="74"/>
      <c r="F6105" s="74"/>
      <c r="G6105" s="74"/>
      <c r="H6105" s="74"/>
      <c r="I6105" s="54"/>
      <c r="J6105" s="50"/>
      <c r="K6105" s="54"/>
      <c r="L6105" s="55"/>
      <c r="M6105" s="75"/>
      <c r="N6105" s="75"/>
      <c r="O6105" s="74"/>
      <c r="P6105" s="74"/>
      <c r="Q6105" s="57">
        <f t="shared" si="2000"/>
        <v>0</v>
      </c>
      <c r="R6105" s="74"/>
      <c r="S6105" s="53">
        <f t="shared" si="2001"/>
        <v>0</v>
      </c>
      <c r="T6105" s="58"/>
      <c r="U6105" s="58"/>
      <c r="V6105" s="53">
        <f t="shared" si="2002"/>
        <v>0</v>
      </c>
      <c r="W6105" s="75"/>
      <c r="X6105" s="76"/>
    </row>
    <row r="6106" spans="1:24" s="77" customFormat="1" ht="15.75" x14ac:dyDescent="0.25">
      <c r="A6106" s="72" t="s">
        <v>316</v>
      </c>
      <c r="B6106" s="33" t="s">
        <v>333</v>
      </c>
      <c r="C6106" s="78" t="s">
        <v>186</v>
      </c>
      <c r="D6106" s="43" t="s">
        <v>187</v>
      </c>
      <c r="E6106" s="74"/>
      <c r="F6106" s="74"/>
      <c r="G6106" s="74"/>
      <c r="H6106" s="74"/>
      <c r="I6106" s="54"/>
      <c r="J6106" s="50"/>
      <c r="K6106" s="54"/>
      <c r="L6106" s="55"/>
      <c r="M6106" s="75"/>
      <c r="N6106" s="75"/>
      <c r="O6106" s="74"/>
      <c r="P6106" s="74"/>
      <c r="Q6106" s="57">
        <f t="shared" si="2000"/>
        <v>0</v>
      </c>
      <c r="R6106" s="74"/>
      <c r="S6106" s="53">
        <f t="shared" si="2001"/>
        <v>0</v>
      </c>
      <c r="T6106" s="58"/>
      <c r="U6106" s="58"/>
      <c r="V6106" s="53">
        <f t="shared" si="2002"/>
        <v>0</v>
      </c>
      <c r="W6106" s="75"/>
      <c r="X6106" s="76"/>
    </row>
    <row r="6107" spans="1:24" s="77" customFormat="1" ht="31.5" x14ac:dyDescent="0.25">
      <c r="A6107" s="72" t="s">
        <v>316</v>
      </c>
      <c r="B6107" s="33" t="s">
        <v>333</v>
      </c>
      <c r="C6107" s="78" t="s">
        <v>188</v>
      </c>
      <c r="D6107" s="43" t="s">
        <v>189</v>
      </c>
      <c r="E6107" s="74"/>
      <c r="F6107" s="74"/>
      <c r="G6107" s="74"/>
      <c r="H6107" s="74"/>
      <c r="I6107" s="54"/>
      <c r="J6107" s="50"/>
      <c r="K6107" s="54"/>
      <c r="L6107" s="55"/>
      <c r="M6107" s="75"/>
      <c r="N6107" s="75"/>
      <c r="O6107" s="74"/>
      <c r="P6107" s="74"/>
      <c r="Q6107" s="57">
        <f t="shared" si="2000"/>
        <v>0</v>
      </c>
      <c r="R6107" s="74"/>
      <c r="S6107" s="53">
        <f t="shared" si="2001"/>
        <v>0</v>
      </c>
      <c r="T6107" s="58"/>
      <c r="U6107" s="58"/>
      <c r="V6107" s="53">
        <f t="shared" si="2002"/>
        <v>0</v>
      </c>
      <c r="W6107" s="75"/>
      <c r="X6107" s="76"/>
    </row>
    <row r="6108" spans="1:24" s="77" customFormat="1" ht="15.75" x14ac:dyDescent="0.25">
      <c r="A6108" s="72" t="s">
        <v>316</v>
      </c>
      <c r="B6108" s="33" t="s">
        <v>333</v>
      </c>
      <c r="C6108" s="78" t="s">
        <v>124</v>
      </c>
      <c r="D6108" s="43" t="s">
        <v>165</v>
      </c>
      <c r="E6108" s="74"/>
      <c r="F6108" s="74"/>
      <c r="G6108" s="74"/>
      <c r="H6108" s="74"/>
      <c r="I6108" s="54"/>
      <c r="J6108" s="50"/>
      <c r="K6108" s="54"/>
      <c r="L6108" s="55"/>
      <c r="M6108" s="75"/>
      <c r="N6108" s="75"/>
      <c r="O6108" s="74"/>
      <c r="P6108" s="74"/>
      <c r="Q6108" s="57">
        <f t="shared" si="2000"/>
        <v>0</v>
      </c>
      <c r="R6108" s="74"/>
      <c r="S6108" s="53">
        <f t="shared" si="2001"/>
        <v>0</v>
      </c>
      <c r="T6108" s="58"/>
      <c r="U6108" s="58"/>
      <c r="V6108" s="53">
        <f t="shared" si="2002"/>
        <v>0</v>
      </c>
      <c r="W6108" s="75"/>
      <c r="X6108" s="76"/>
    </row>
    <row r="6109" spans="1:24" s="77" customFormat="1" ht="15.75" x14ac:dyDescent="0.25">
      <c r="A6109" s="72" t="s">
        <v>316</v>
      </c>
      <c r="B6109" s="33" t="s">
        <v>333</v>
      </c>
      <c r="C6109" s="78" t="s">
        <v>125</v>
      </c>
      <c r="D6109" s="43" t="s">
        <v>166</v>
      </c>
      <c r="E6109" s="74"/>
      <c r="F6109" s="74"/>
      <c r="G6109" s="74"/>
      <c r="H6109" s="74"/>
      <c r="I6109" s="54"/>
      <c r="J6109" s="50"/>
      <c r="K6109" s="54"/>
      <c r="L6109" s="55"/>
      <c r="M6109" s="75"/>
      <c r="N6109" s="75"/>
      <c r="O6109" s="74"/>
      <c r="P6109" s="74"/>
      <c r="Q6109" s="57">
        <f t="shared" si="2000"/>
        <v>0</v>
      </c>
      <c r="R6109" s="74"/>
      <c r="S6109" s="53">
        <f t="shared" si="2001"/>
        <v>0</v>
      </c>
      <c r="T6109" s="58"/>
      <c r="U6109" s="58"/>
      <c r="V6109" s="53">
        <f t="shared" si="2002"/>
        <v>0</v>
      </c>
      <c r="W6109" s="75"/>
      <c r="X6109" s="76"/>
    </row>
    <row r="6110" spans="1:24" s="77" customFormat="1" ht="47.25" x14ac:dyDescent="0.25">
      <c r="A6110" s="72" t="s">
        <v>316</v>
      </c>
      <c r="B6110" s="33" t="s">
        <v>333</v>
      </c>
      <c r="C6110" s="78" t="s">
        <v>34</v>
      </c>
      <c r="D6110" s="43" t="s">
        <v>167</v>
      </c>
      <c r="E6110" s="74"/>
      <c r="F6110" s="74"/>
      <c r="G6110" s="74"/>
      <c r="H6110" s="74"/>
      <c r="I6110" s="54"/>
      <c r="J6110" s="50"/>
      <c r="K6110" s="54"/>
      <c r="L6110" s="55"/>
      <c r="M6110" s="75"/>
      <c r="N6110" s="75"/>
      <c r="O6110" s="74"/>
      <c r="P6110" s="74"/>
      <c r="Q6110" s="57">
        <f t="shared" si="2000"/>
        <v>0</v>
      </c>
      <c r="R6110" s="74"/>
      <c r="S6110" s="53">
        <f t="shared" si="2001"/>
        <v>0</v>
      </c>
      <c r="T6110" s="58"/>
      <c r="U6110" s="58"/>
      <c r="V6110" s="53">
        <f t="shared" si="2002"/>
        <v>0</v>
      </c>
      <c r="W6110" s="75"/>
      <c r="X6110" s="76"/>
    </row>
    <row r="6111" spans="1:24" s="77" customFormat="1" ht="15.75" x14ac:dyDescent="0.25">
      <c r="A6111" s="72" t="s">
        <v>316</v>
      </c>
      <c r="B6111" s="33" t="s">
        <v>333</v>
      </c>
      <c r="C6111" s="78" t="s">
        <v>35</v>
      </c>
      <c r="D6111" s="43" t="s">
        <v>168</v>
      </c>
      <c r="E6111" s="74"/>
      <c r="F6111" s="74"/>
      <c r="G6111" s="74"/>
      <c r="H6111" s="74"/>
      <c r="I6111" s="54"/>
      <c r="J6111" s="50"/>
      <c r="K6111" s="54"/>
      <c r="L6111" s="55"/>
      <c r="M6111" s="75"/>
      <c r="N6111" s="75"/>
      <c r="O6111" s="74"/>
      <c r="P6111" s="74"/>
      <c r="Q6111" s="57">
        <f t="shared" ref="Q6111:Q6131" si="2003">O6111-P6111</f>
        <v>0</v>
      </c>
      <c r="R6111" s="74"/>
      <c r="S6111" s="53">
        <f t="shared" si="2001"/>
        <v>0</v>
      </c>
      <c r="T6111" s="58"/>
      <c r="U6111" s="58"/>
      <c r="V6111" s="53">
        <f t="shared" ref="V6111:V6131" si="2004">T6111-U6111</f>
        <v>0</v>
      </c>
      <c r="W6111" s="75"/>
      <c r="X6111" s="76"/>
    </row>
    <row r="6112" spans="1:24" s="77" customFormat="1" ht="31.5" x14ac:dyDescent="0.25">
      <c r="A6112" s="72" t="s">
        <v>316</v>
      </c>
      <c r="B6112" s="33" t="s">
        <v>333</v>
      </c>
      <c r="C6112" s="78" t="s">
        <v>36</v>
      </c>
      <c r="D6112" s="43" t="s">
        <v>190</v>
      </c>
      <c r="E6112" s="74"/>
      <c r="F6112" s="74"/>
      <c r="G6112" s="74"/>
      <c r="H6112" s="74"/>
      <c r="I6112" s="54"/>
      <c r="J6112" s="50"/>
      <c r="K6112" s="54"/>
      <c r="L6112" s="55"/>
      <c r="M6112" s="75"/>
      <c r="N6112" s="75"/>
      <c r="O6112" s="74"/>
      <c r="P6112" s="74"/>
      <c r="Q6112" s="57">
        <f t="shared" si="2003"/>
        <v>0</v>
      </c>
      <c r="R6112" s="74"/>
      <c r="S6112" s="53">
        <f t="shared" si="2001"/>
        <v>0</v>
      </c>
      <c r="T6112" s="58"/>
      <c r="U6112" s="58"/>
      <c r="V6112" s="53">
        <f t="shared" si="2004"/>
        <v>0</v>
      </c>
      <c r="W6112" s="75"/>
      <c r="X6112" s="76"/>
    </row>
    <row r="6113" spans="1:24" s="77" customFormat="1" ht="31.5" x14ac:dyDescent="0.25">
      <c r="A6113" s="72" t="s">
        <v>316</v>
      </c>
      <c r="B6113" s="33" t="s">
        <v>333</v>
      </c>
      <c r="C6113" s="78" t="s">
        <v>37</v>
      </c>
      <c r="D6113" s="43" t="s">
        <v>191</v>
      </c>
      <c r="E6113" s="74"/>
      <c r="F6113" s="74"/>
      <c r="G6113" s="74"/>
      <c r="H6113" s="74"/>
      <c r="I6113" s="54"/>
      <c r="J6113" s="50"/>
      <c r="K6113" s="54"/>
      <c r="L6113" s="55"/>
      <c r="M6113" s="75"/>
      <c r="N6113" s="75"/>
      <c r="O6113" s="74"/>
      <c r="P6113" s="74"/>
      <c r="Q6113" s="57">
        <f t="shared" si="2003"/>
        <v>0</v>
      </c>
      <c r="R6113" s="74"/>
      <c r="S6113" s="53">
        <f t="shared" si="2001"/>
        <v>0</v>
      </c>
      <c r="T6113" s="58"/>
      <c r="U6113" s="58"/>
      <c r="V6113" s="53">
        <f t="shared" si="2004"/>
        <v>0</v>
      </c>
      <c r="W6113" s="75"/>
      <c r="X6113" s="76"/>
    </row>
    <row r="6114" spans="1:24" s="77" customFormat="1" ht="31.5" x14ac:dyDescent="0.25">
      <c r="A6114" s="72" t="s">
        <v>316</v>
      </c>
      <c r="B6114" s="33" t="s">
        <v>333</v>
      </c>
      <c r="C6114" s="78" t="s">
        <v>38</v>
      </c>
      <c r="D6114" s="43" t="s">
        <v>169</v>
      </c>
      <c r="E6114" s="74"/>
      <c r="F6114" s="74"/>
      <c r="G6114" s="74"/>
      <c r="H6114" s="74"/>
      <c r="I6114" s="54"/>
      <c r="J6114" s="50"/>
      <c r="K6114" s="54"/>
      <c r="L6114" s="55"/>
      <c r="M6114" s="75"/>
      <c r="N6114" s="75"/>
      <c r="O6114" s="74"/>
      <c r="P6114" s="74"/>
      <c r="Q6114" s="57">
        <f t="shared" si="2003"/>
        <v>0</v>
      </c>
      <c r="R6114" s="74"/>
      <c r="S6114" s="53">
        <f t="shared" si="2001"/>
        <v>0</v>
      </c>
      <c r="T6114" s="58"/>
      <c r="U6114" s="58"/>
      <c r="V6114" s="53">
        <f t="shared" si="2004"/>
        <v>0</v>
      </c>
      <c r="W6114" s="75"/>
      <c r="X6114" s="76"/>
    </row>
    <row r="6115" spans="1:24" s="77" customFormat="1" ht="15.75" x14ac:dyDescent="0.25">
      <c r="A6115" s="72" t="s">
        <v>316</v>
      </c>
      <c r="B6115" s="33" t="s">
        <v>333</v>
      </c>
      <c r="C6115" s="78" t="s">
        <v>39</v>
      </c>
      <c r="D6115" s="43" t="s">
        <v>170</v>
      </c>
      <c r="E6115" s="74"/>
      <c r="F6115" s="74"/>
      <c r="G6115" s="74"/>
      <c r="H6115" s="74"/>
      <c r="I6115" s="54"/>
      <c r="J6115" s="50"/>
      <c r="K6115" s="54"/>
      <c r="L6115" s="55"/>
      <c r="M6115" s="75"/>
      <c r="N6115" s="75"/>
      <c r="O6115" s="74"/>
      <c r="P6115" s="74"/>
      <c r="Q6115" s="57">
        <f t="shared" si="2003"/>
        <v>0</v>
      </c>
      <c r="R6115" s="74"/>
      <c r="S6115" s="53">
        <f t="shared" si="2001"/>
        <v>0</v>
      </c>
      <c r="T6115" s="58"/>
      <c r="U6115" s="58"/>
      <c r="V6115" s="53">
        <f t="shared" si="2004"/>
        <v>0</v>
      </c>
      <c r="W6115" s="75"/>
      <c r="X6115" s="76"/>
    </row>
    <row r="6116" spans="1:24" s="77" customFormat="1" ht="47.25" x14ac:dyDescent="0.25">
      <c r="A6116" s="72" t="s">
        <v>316</v>
      </c>
      <c r="B6116" s="33" t="s">
        <v>333</v>
      </c>
      <c r="C6116" s="78" t="s">
        <v>40</v>
      </c>
      <c r="D6116" s="43" t="s">
        <v>172</v>
      </c>
      <c r="E6116" s="74"/>
      <c r="F6116" s="74"/>
      <c r="G6116" s="74"/>
      <c r="H6116" s="74"/>
      <c r="I6116" s="54"/>
      <c r="J6116" s="50"/>
      <c r="K6116" s="54"/>
      <c r="L6116" s="55"/>
      <c r="M6116" s="75"/>
      <c r="N6116" s="75"/>
      <c r="O6116" s="74"/>
      <c r="P6116" s="74"/>
      <c r="Q6116" s="57">
        <f t="shared" si="2003"/>
        <v>0</v>
      </c>
      <c r="R6116" s="74"/>
      <c r="S6116" s="53">
        <f t="shared" si="2001"/>
        <v>0</v>
      </c>
      <c r="T6116" s="58"/>
      <c r="U6116" s="58"/>
      <c r="V6116" s="53">
        <f t="shared" si="2004"/>
        <v>0</v>
      </c>
      <c r="W6116" s="75"/>
      <c r="X6116" s="76"/>
    </row>
    <row r="6117" spans="1:24" s="77" customFormat="1" ht="15.75" x14ac:dyDescent="0.25">
      <c r="A6117" s="72" t="s">
        <v>316</v>
      </c>
      <c r="B6117" s="33" t="s">
        <v>333</v>
      </c>
      <c r="C6117" s="78" t="s">
        <v>41</v>
      </c>
      <c r="D6117" s="43" t="s">
        <v>171</v>
      </c>
      <c r="E6117" s="74"/>
      <c r="F6117" s="74"/>
      <c r="G6117" s="74"/>
      <c r="H6117" s="74"/>
      <c r="I6117" s="54"/>
      <c r="J6117" s="50"/>
      <c r="K6117" s="54"/>
      <c r="L6117" s="55"/>
      <c r="M6117" s="75"/>
      <c r="N6117" s="75"/>
      <c r="O6117" s="74"/>
      <c r="P6117" s="74"/>
      <c r="Q6117" s="57">
        <f t="shared" si="2003"/>
        <v>0</v>
      </c>
      <c r="R6117" s="74"/>
      <c r="S6117" s="53">
        <f t="shared" si="2001"/>
        <v>0</v>
      </c>
      <c r="T6117" s="58"/>
      <c r="U6117" s="58"/>
      <c r="V6117" s="53">
        <f t="shared" si="2004"/>
        <v>0</v>
      </c>
      <c r="W6117" s="75"/>
      <c r="X6117" s="76"/>
    </row>
    <row r="6118" spans="1:24" s="77" customFormat="1" ht="15.75" x14ac:dyDescent="0.25">
      <c r="A6118" s="72" t="s">
        <v>316</v>
      </c>
      <c r="B6118" s="33" t="s">
        <v>333</v>
      </c>
      <c r="C6118" s="78" t="s">
        <v>42</v>
      </c>
      <c r="D6118" s="43" t="s">
        <v>192</v>
      </c>
      <c r="E6118" s="74"/>
      <c r="F6118" s="74"/>
      <c r="G6118" s="74"/>
      <c r="H6118" s="74"/>
      <c r="I6118" s="54"/>
      <c r="J6118" s="50"/>
      <c r="K6118" s="54"/>
      <c r="L6118" s="55"/>
      <c r="M6118" s="75"/>
      <c r="N6118" s="75"/>
      <c r="O6118" s="74"/>
      <c r="P6118" s="74"/>
      <c r="Q6118" s="57">
        <f t="shared" si="2003"/>
        <v>0</v>
      </c>
      <c r="R6118" s="74"/>
      <c r="S6118" s="53">
        <f t="shared" si="2001"/>
        <v>0</v>
      </c>
      <c r="T6118" s="58"/>
      <c r="U6118" s="58"/>
      <c r="V6118" s="53">
        <f t="shared" si="2004"/>
        <v>0</v>
      </c>
      <c r="W6118" s="75"/>
      <c r="X6118" s="76"/>
    </row>
    <row r="6119" spans="1:24" s="77" customFormat="1" ht="15.75" x14ac:dyDescent="0.25">
      <c r="A6119" s="72" t="s">
        <v>316</v>
      </c>
      <c r="B6119" s="33" t="s">
        <v>333</v>
      </c>
      <c r="C6119" s="78" t="s">
        <v>43</v>
      </c>
      <c r="D6119" s="43" t="s">
        <v>193</v>
      </c>
      <c r="E6119" s="74"/>
      <c r="F6119" s="74"/>
      <c r="G6119" s="74"/>
      <c r="H6119" s="74"/>
      <c r="I6119" s="54"/>
      <c r="J6119" s="50"/>
      <c r="K6119" s="54"/>
      <c r="L6119" s="55"/>
      <c r="M6119" s="75"/>
      <c r="N6119" s="75"/>
      <c r="O6119" s="74"/>
      <c r="P6119" s="74"/>
      <c r="Q6119" s="57">
        <f t="shared" si="2003"/>
        <v>0</v>
      </c>
      <c r="R6119" s="74"/>
      <c r="S6119" s="53">
        <f t="shared" si="2001"/>
        <v>0</v>
      </c>
      <c r="T6119" s="58"/>
      <c r="U6119" s="58"/>
      <c r="V6119" s="53">
        <f t="shared" si="2004"/>
        <v>0</v>
      </c>
      <c r="W6119" s="75"/>
      <c r="X6119" s="76"/>
    </row>
    <row r="6120" spans="1:24" s="77" customFormat="1" ht="15.75" x14ac:dyDescent="0.25">
      <c r="A6120" s="72" t="s">
        <v>316</v>
      </c>
      <c r="B6120" s="33" t="s">
        <v>333</v>
      </c>
      <c r="C6120" s="78" t="s">
        <v>44</v>
      </c>
      <c r="D6120" s="43" t="s">
        <v>173</v>
      </c>
      <c r="E6120" s="53">
        <v>272280</v>
      </c>
      <c r="F6120" s="53">
        <f>ROUND(E6120/12*7,2)</f>
        <v>158830</v>
      </c>
      <c r="G6120" s="99">
        <v>139061</v>
      </c>
      <c r="H6120" s="99">
        <v>139061</v>
      </c>
      <c r="I6120" s="119"/>
      <c r="J6120" s="55"/>
      <c r="K6120" s="54">
        <f>G6120-F6120</f>
        <v>-19769</v>
      </c>
      <c r="L6120" s="55">
        <f>ROUND(K6120*100/-F6120,2)</f>
        <v>12.45</v>
      </c>
      <c r="M6120" s="75"/>
      <c r="N6120" s="75"/>
      <c r="O6120" s="74">
        <v>8239</v>
      </c>
      <c r="P6120" s="74">
        <v>8239</v>
      </c>
      <c r="Q6120" s="57">
        <f t="shared" si="2003"/>
        <v>0</v>
      </c>
      <c r="R6120" s="74">
        <v>466</v>
      </c>
      <c r="S6120" s="53">
        <f>ROUND(R6120/12*7,0)</f>
        <v>272</v>
      </c>
      <c r="T6120" s="58">
        <v>240</v>
      </c>
      <c r="U6120" s="58">
        <v>240</v>
      </c>
      <c r="V6120" s="53">
        <f t="shared" si="2004"/>
        <v>0</v>
      </c>
      <c r="W6120" s="75"/>
      <c r="X6120" s="76"/>
    </row>
    <row r="6121" spans="1:24" s="77" customFormat="1" ht="15.75" x14ac:dyDescent="0.25">
      <c r="A6121" s="72" t="s">
        <v>316</v>
      </c>
      <c r="B6121" s="33" t="s">
        <v>333</v>
      </c>
      <c r="C6121" s="78" t="s">
        <v>45</v>
      </c>
      <c r="D6121" s="43" t="s">
        <v>187</v>
      </c>
      <c r="E6121" s="74"/>
      <c r="F6121" s="74"/>
      <c r="G6121" s="74"/>
      <c r="H6121" s="74"/>
      <c r="I6121" s="54"/>
      <c r="J6121" s="50"/>
      <c r="K6121" s="54"/>
      <c r="L6121" s="55"/>
      <c r="M6121" s="75"/>
      <c r="N6121" s="75"/>
      <c r="O6121" s="74"/>
      <c r="P6121" s="74"/>
      <c r="Q6121" s="57">
        <f t="shared" si="2003"/>
        <v>0</v>
      </c>
      <c r="R6121" s="74"/>
      <c r="S6121" s="53">
        <f t="shared" ref="S6121:S6131" si="2005">ROUND(R6121/12*3,0)</f>
        <v>0</v>
      </c>
      <c r="T6121" s="58"/>
      <c r="U6121" s="58"/>
      <c r="V6121" s="53">
        <f t="shared" si="2004"/>
        <v>0</v>
      </c>
      <c r="W6121" s="75"/>
      <c r="X6121" s="76"/>
    </row>
    <row r="6122" spans="1:24" s="77" customFormat="1" ht="15.75" x14ac:dyDescent="0.25">
      <c r="A6122" s="72" t="s">
        <v>316</v>
      </c>
      <c r="B6122" s="33" t="s">
        <v>333</v>
      </c>
      <c r="C6122" s="78" t="s">
        <v>46</v>
      </c>
      <c r="D6122" s="43" t="s">
        <v>194</v>
      </c>
      <c r="E6122" s="74"/>
      <c r="F6122" s="74"/>
      <c r="G6122" s="74"/>
      <c r="H6122" s="74"/>
      <c r="I6122" s="54"/>
      <c r="J6122" s="50"/>
      <c r="K6122" s="54"/>
      <c r="L6122" s="55"/>
      <c r="M6122" s="75"/>
      <c r="N6122" s="75"/>
      <c r="O6122" s="74"/>
      <c r="P6122" s="74"/>
      <c r="Q6122" s="57">
        <f t="shared" si="2003"/>
        <v>0</v>
      </c>
      <c r="R6122" s="74"/>
      <c r="S6122" s="53">
        <f t="shared" si="2005"/>
        <v>0</v>
      </c>
      <c r="T6122" s="58"/>
      <c r="U6122" s="58"/>
      <c r="V6122" s="53">
        <f t="shared" si="2004"/>
        <v>0</v>
      </c>
      <c r="W6122" s="75"/>
      <c r="X6122" s="76"/>
    </row>
    <row r="6123" spans="1:24" s="77" customFormat="1" ht="15.75" x14ac:dyDescent="0.25">
      <c r="A6123" s="72" t="s">
        <v>316</v>
      </c>
      <c r="B6123" s="33" t="s">
        <v>333</v>
      </c>
      <c r="C6123" s="78" t="s">
        <v>47</v>
      </c>
      <c r="D6123" s="43" t="s">
        <v>121</v>
      </c>
      <c r="E6123" s="74"/>
      <c r="F6123" s="74"/>
      <c r="G6123" s="74"/>
      <c r="H6123" s="74"/>
      <c r="I6123" s="54"/>
      <c r="J6123" s="50"/>
      <c r="K6123" s="54"/>
      <c r="L6123" s="55"/>
      <c r="M6123" s="75"/>
      <c r="N6123" s="75"/>
      <c r="O6123" s="74"/>
      <c r="P6123" s="74"/>
      <c r="Q6123" s="57">
        <f t="shared" si="2003"/>
        <v>0</v>
      </c>
      <c r="R6123" s="74"/>
      <c r="S6123" s="53">
        <f t="shared" si="2005"/>
        <v>0</v>
      </c>
      <c r="T6123" s="58"/>
      <c r="U6123" s="58"/>
      <c r="V6123" s="53">
        <f t="shared" si="2004"/>
        <v>0</v>
      </c>
      <c r="W6123" s="75"/>
      <c r="X6123" s="76"/>
    </row>
    <row r="6124" spans="1:24" s="77" customFormat="1" ht="15.75" x14ac:dyDescent="0.25">
      <c r="A6124" s="72" t="s">
        <v>316</v>
      </c>
      <c r="B6124" s="33" t="s">
        <v>333</v>
      </c>
      <c r="C6124" s="78" t="s">
        <v>48</v>
      </c>
      <c r="D6124" s="43" t="s">
        <v>195</v>
      </c>
      <c r="E6124" s="74"/>
      <c r="F6124" s="74"/>
      <c r="G6124" s="74"/>
      <c r="H6124" s="74"/>
      <c r="I6124" s="54"/>
      <c r="J6124" s="50"/>
      <c r="K6124" s="54"/>
      <c r="L6124" s="55"/>
      <c r="M6124" s="75"/>
      <c r="N6124" s="75"/>
      <c r="O6124" s="74"/>
      <c r="P6124" s="74"/>
      <c r="Q6124" s="57">
        <f t="shared" si="2003"/>
        <v>0</v>
      </c>
      <c r="R6124" s="74"/>
      <c r="S6124" s="53">
        <f t="shared" si="2005"/>
        <v>0</v>
      </c>
      <c r="T6124" s="58"/>
      <c r="U6124" s="58"/>
      <c r="V6124" s="53">
        <f t="shared" si="2004"/>
        <v>0</v>
      </c>
      <c r="W6124" s="75"/>
      <c r="X6124" s="76"/>
    </row>
    <row r="6125" spans="1:24" s="77" customFormat="1" ht="31.5" x14ac:dyDescent="0.25">
      <c r="A6125" s="72" t="s">
        <v>316</v>
      </c>
      <c r="B6125" s="33" t="s">
        <v>333</v>
      </c>
      <c r="C6125" s="78" t="s">
        <v>128</v>
      </c>
      <c r="D6125" s="43" t="s">
        <v>118</v>
      </c>
      <c r="E6125" s="74"/>
      <c r="F6125" s="74"/>
      <c r="G6125" s="74"/>
      <c r="H6125" s="74"/>
      <c r="I6125" s="54"/>
      <c r="J6125" s="50"/>
      <c r="K6125" s="54"/>
      <c r="L6125" s="55"/>
      <c r="M6125" s="75"/>
      <c r="N6125" s="75"/>
      <c r="O6125" s="74"/>
      <c r="P6125" s="74"/>
      <c r="Q6125" s="57">
        <f t="shared" si="2003"/>
        <v>0</v>
      </c>
      <c r="R6125" s="74"/>
      <c r="S6125" s="53">
        <f t="shared" si="2005"/>
        <v>0</v>
      </c>
      <c r="T6125" s="58"/>
      <c r="U6125" s="58"/>
      <c r="V6125" s="53">
        <f t="shared" si="2004"/>
        <v>0</v>
      </c>
      <c r="W6125" s="75"/>
      <c r="X6125" s="76"/>
    </row>
    <row r="6126" spans="1:24" s="77" customFormat="1" ht="15.75" x14ac:dyDescent="0.25">
      <c r="A6126" s="72" t="s">
        <v>316</v>
      </c>
      <c r="B6126" s="33" t="s">
        <v>333</v>
      </c>
      <c r="C6126" s="78" t="s">
        <v>47</v>
      </c>
      <c r="D6126" s="43" t="s">
        <v>121</v>
      </c>
      <c r="E6126" s="74"/>
      <c r="F6126" s="74"/>
      <c r="G6126" s="74"/>
      <c r="H6126" s="74"/>
      <c r="I6126" s="54"/>
      <c r="J6126" s="50"/>
      <c r="K6126" s="54"/>
      <c r="L6126" s="55"/>
      <c r="M6126" s="75"/>
      <c r="N6126" s="75"/>
      <c r="O6126" s="74"/>
      <c r="P6126" s="74"/>
      <c r="Q6126" s="57">
        <f t="shared" si="2003"/>
        <v>0</v>
      </c>
      <c r="R6126" s="74"/>
      <c r="S6126" s="53">
        <f t="shared" si="2005"/>
        <v>0</v>
      </c>
      <c r="T6126" s="58"/>
      <c r="U6126" s="58"/>
      <c r="V6126" s="53">
        <f t="shared" si="2004"/>
        <v>0</v>
      </c>
      <c r="W6126" s="75"/>
      <c r="X6126" s="76"/>
    </row>
    <row r="6127" spans="1:24" s="77" customFormat="1" ht="31.5" x14ac:dyDescent="0.25">
      <c r="A6127" s="72" t="s">
        <v>316</v>
      </c>
      <c r="B6127" s="33" t="s">
        <v>333</v>
      </c>
      <c r="C6127" s="78" t="s">
        <v>49</v>
      </c>
      <c r="D6127" s="43" t="s">
        <v>196</v>
      </c>
      <c r="E6127" s="74"/>
      <c r="F6127" s="74"/>
      <c r="G6127" s="74"/>
      <c r="H6127" s="74"/>
      <c r="I6127" s="54"/>
      <c r="J6127" s="50"/>
      <c r="K6127" s="54"/>
      <c r="L6127" s="55"/>
      <c r="M6127" s="75"/>
      <c r="N6127" s="75"/>
      <c r="O6127" s="74"/>
      <c r="P6127" s="74"/>
      <c r="Q6127" s="57">
        <f t="shared" si="2003"/>
        <v>0</v>
      </c>
      <c r="R6127" s="74"/>
      <c r="S6127" s="53">
        <f t="shared" si="2005"/>
        <v>0</v>
      </c>
      <c r="T6127" s="58"/>
      <c r="U6127" s="58"/>
      <c r="V6127" s="53">
        <f t="shared" si="2004"/>
        <v>0</v>
      </c>
      <c r="W6127" s="75"/>
      <c r="X6127" s="76"/>
    </row>
    <row r="6128" spans="1:24" s="77" customFormat="1" ht="31.5" x14ac:dyDescent="0.25">
      <c r="A6128" s="72" t="s">
        <v>316</v>
      </c>
      <c r="B6128" s="33" t="s">
        <v>333</v>
      </c>
      <c r="C6128" s="78" t="s">
        <v>197</v>
      </c>
      <c r="D6128" s="43" t="s">
        <v>198</v>
      </c>
      <c r="E6128" s="74"/>
      <c r="F6128" s="74"/>
      <c r="G6128" s="74"/>
      <c r="H6128" s="74"/>
      <c r="I6128" s="54"/>
      <c r="J6128" s="50"/>
      <c r="K6128" s="54"/>
      <c r="L6128" s="55"/>
      <c r="M6128" s="75"/>
      <c r="N6128" s="75"/>
      <c r="O6128" s="74"/>
      <c r="P6128" s="74"/>
      <c r="Q6128" s="57">
        <f t="shared" si="2003"/>
        <v>0</v>
      </c>
      <c r="R6128" s="74"/>
      <c r="S6128" s="53">
        <f t="shared" si="2005"/>
        <v>0</v>
      </c>
      <c r="T6128" s="58"/>
      <c r="U6128" s="58"/>
      <c r="V6128" s="53">
        <f t="shared" si="2004"/>
        <v>0</v>
      </c>
      <c r="W6128" s="75"/>
      <c r="X6128" s="76"/>
    </row>
    <row r="6129" spans="1:27" s="77" customFormat="1" ht="47.25" x14ac:dyDescent="0.25">
      <c r="A6129" s="72" t="s">
        <v>316</v>
      </c>
      <c r="B6129" s="33" t="s">
        <v>333</v>
      </c>
      <c r="C6129" s="78" t="s">
        <v>199</v>
      </c>
      <c r="D6129" s="43" t="s">
        <v>200</v>
      </c>
      <c r="E6129" s="74"/>
      <c r="F6129" s="74"/>
      <c r="G6129" s="74"/>
      <c r="H6129" s="74"/>
      <c r="I6129" s="54"/>
      <c r="J6129" s="50"/>
      <c r="K6129" s="54"/>
      <c r="L6129" s="55"/>
      <c r="M6129" s="75"/>
      <c r="N6129" s="75"/>
      <c r="O6129" s="74"/>
      <c r="P6129" s="74"/>
      <c r="Q6129" s="57">
        <f t="shared" si="2003"/>
        <v>0</v>
      </c>
      <c r="R6129" s="74"/>
      <c r="S6129" s="53">
        <f t="shared" si="2005"/>
        <v>0</v>
      </c>
      <c r="T6129" s="58"/>
      <c r="U6129" s="58"/>
      <c r="V6129" s="53">
        <f t="shared" si="2004"/>
        <v>0</v>
      </c>
      <c r="W6129" s="75"/>
      <c r="X6129" s="76"/>
      <c r="Y6129" s="177"/>
      <c r="Z6129" s="177"/>
    </row>
    <row r="6130" spans="1:27" s="77" customFormat="1" ht="31.5" x14ac:dyDescent="0.25">
      <c r="A6130" s="72" t="s">
        <v>316</v>
      </c>
      <c r="B6130" s="33" t="s">
        <v>333</v>
      </c>
      <c r="C6130" s="78" t="s">
        <v>201</v>
      </c>
      <c r="D6130" s="43" t="s">
        <v>202</v>
      </c>
      <c r="E6130" s="74"/>
      <c r="F6130" s="74"/>
      <c r="G6130" s="74"/>
      <c r="H6130" s="74"/>
      <c r="I6130" s="54"/>
      <c r="J6130" s="50"/>
      <c r="K6130" s="54"/>
      <c r="L6130" s="55"/>
      <c r="M6130" s="75"/>
      <c r="N6130" s="75"/>
      <c r="O6130" s="74"/>
      <c r="P6130" s="74"/>
      <c r="Q6130" s="57">
        <f t="shared" si="2003"/>
        <v>0</v>
      </c>
      <c r="R6130" s="74"/>
      <c r="S6130" s="53">
        <f t="shared" si="2005"/>
        <v>0</v>
      </c>
      <c r="T6130" s="58"/>
      <c r="U6130" s="58"/>
      <c r="V6130" s="53">
        <f t="shared" si="2004"/>
        <v>0</v>
      </c>
      <c r="W6130" s="75"/>
      <c r="X6130" s="76"/>
    </row>
    <row r="6131" spans="1:27" s="77" customFormat="1" ht="47.25" x14ac:dyDescent="0.25">
      <c r="A6131" s="72" t="s">
        <v>316</v>
      </c>
      <c r="B6131" s="33" t="s">
        <v>333</v>
      </c>
      <c r="C6131" s="78" t="s">
        <v>203</v>
      </c>
      <c r="D6131" s="43" t="s">
        <v>204</v>
      </c>
      <c r="E6131" s="74"/>
      <c r="F6131" s="74"/>
      <c r="G6131" s="74"/>
      <c r="H6131" s="74"/>
      <c r="I6131" s="54"/>
      <c r="J6131" s="50"/>
      <c r="K6131" s="54"/>
      <c r="L6131" s="55"/>
      <c r="M6131" s="75"/>
      <c r="N6131" s="75"/>
      <c r="O6131" s="74"/>
      <c r="P6131" s="74"/>
      <c r="Q6131" s="57">
        <f t="shared" si="2003"/>
        <v>0</v>
      </c>
      <c r="R6131" s="74"/>
      <c r="S6131" s="53">
        <f t="shared" si="2005"/>
        <v>0</v>
      </c>
      <c r="T6131" s="58"/>
      <c r="U6131" s="58"/>
      <c r="V6131" s="53">
        <f t="shared" si="2004"/>
        <v>0</v>
      </c>
      <c r="W6131" s="75"/>
      <c r="X6131" s="76"/>
    </row>
    <row r="6132" spans="1:27" s="77" customFormat="1" ht="31.5" x14ac:dyDescent="0.25">
      <c r="A6132" s="72" t="s">
        <v>316</v>
      </c>
      <c r="B6132" s="22" t="s">
        <v>334</v>
      </c>
      <c r="C6132" s="73" t="s">
        <v>102</v>
      </c>
      <c r="D6132" s="32" t="s">
        <v>50</v>
      </c>
      <c r="E6132" s="64">
        <f>SUM(E6133:E6180)</f>
        <v>42550</v>
      </c>
      <c r="F6132" s="64">
        <f>SUM(F6133:F6180)</f>
        <v>14039</v>
      </c>
      <c r="G6132" s="64">
        <f>SUM(G6133:G6180)</f>
        <v>10076.82</v>
      </c>
      <c r="H6132" s="64">
        <f>SUM(H6133:H6180)</f>
        <v>10000</v>
      </c>
      <c r="I6132" s="64">
        <f>SUM(I6133:I6180)</f>
        <v>0</v>
      </c>
      <c r="J6132" s="50">
        <f>ROUND(I6132/F6132*100,2)</f>
        <v>0</v>
      </c>
      <c r="K6132" s="64">
        <f>SUM(K6133:K6180)</f>
        <v>-3962.18</v>
      </c>
      <c r="L6132" s="64">
        <f>SUM(L6133:L6178)</f>
        <v>98.1</v>
      </c>
      <c r="M6132" s="64"/>
      <c r="N6132" s="64"/>
      <c r="O6132" s="64">
        <f t="shared" ref="O6132:V6132" si="2006">SUM(O6133:O6176)</f>
        <v>0</v>
      </c>
      <c r="P6132" s="64">
        <f t="shared" si="2006"/>
        <v>0</v>
      </c>
      <c r="Q6132" s="126">
        <f t="shared" si="2006"/>
        <v>0</v>
      </c>
      <c r="R6132" s="64">
        <f t="shared" si="2006"/>
        <v>0</v>
      </c>
      <c r="S6132" s="64">
        <f t="shared" si="2006"/>
        <v>0</v>
      </c>
      <c r="T6132" s="136">
        <f t="shared" si="2006"/>
        <v>0</v>
      </c>
      <c r="U6132" s="136">
        <f t="shared" si="2006"/>
        <v>0</v>
      </c>
      <c r="V6132" s="64">
        <f t="shared" si="2006"/>
        <v>0</v>
      </c>
      <c r="W6132" s="64"/>
      <c r="X6132" s="76"/>
    </row>
    <row r="6133" spans="1:27" s="77" customFormat="1" ht="63" x14ac:dyDescent="0.25">
      <c r="A6133" s="72" t="s">
        <v>316</v>
      </c>
      <c r="B6133" s="44" t="s">
        <v>334</v>
      </c>
      <c r="C6133" s="73" t="s">
        <v>102</v>
      </c>
      <c r="D6133" s="43" t="s">
        <v>205</v>
      </c>
      <c r="E6133" s="74"/>
      <c r="F6133" s="74"/>
      <c r="G6133" s="74"/>
      <c r="H6133" s="74"/>
      <c r="I6133" s="54"/>
      <c r="J6133" s="50"/>
      <c r="K6133" s="54"/>
      <c r="L6133" s="55"/>
      <c r="M6133" s="75"/>
      <c r="N6133" s="75"/>
      <c r="O6133" s="74"/>
      <c r="P6133" s="74"/>
      <c r="Q6133" s="57">
        <f>O6133-P6133</f>
        <v>0</v>
      </c>
      <c r="R6133" s="74"/>
      <c r="S6133" s="53">
        <f>ROUND(R6133/12*3,0)</f>
        <v>0</v>
      </c>
      <c r="T6133" s="58"/>
      <c r="U6133" s="58"/>
      <c r="V6133" s="53">
        <f>T6133-U6133</f>
        <v>0</v>
      </c>
      <c r="W6133" s="75"/>
      <c r="X6133" s="76"/>
    </row>
    <row r="6134" spans="1:27" s="77" customFormat="1" ht="15.75" x14ac:dyDescent="0.25">
      <c r="A6134" s="72" t="s">
        <v>316</v>
      </c>
      <c r="B6134" s="44" t="s">
        <v>334</v>
      </c>
      <c r="C6134" s="23" t="s">
        <v>366</v>
      </c>
      <c r="D6134" s="43" t="s">
        <v>369</v>
      </c>
      <c r="E6134" s="74"/>
      <c r="F6134" s="74"/>
      <c r="G6134" s="74"/>
      <c r="H6134" s="74"/>
      <c r="I6134" s="54"/>
      <c r="J6134" s="50"/>
      <c r="K6134" s="54"/>
      <c r="L6134" s="55"/>
      <c r="M6134" s="75"/>
      <c r="N6134" s="75"/>
      <c r="O6134" s="74"/>
      <c r="P6134" s="74"/>
      <c r="Q6134" s="57"/>
      <c r="R6134" s="74"/>
      <c r="S6134" s="53"/>
      <c r="T6134" s="58"/>
      <c r="U6134" s="58"/>
      <c r="V6134" s="53"/>
      <c r="W6134" s="75"/>
      <c r="X6134" s="76"/>
    </row>
    <row r="6135" spans="1:27" s="77" customFormat="1" ht="15.75" x14ac:dyDescent="0.25">
      <c r="A6135" s="72" t="s">
        <v>316</v>
      </c>
      <c r="B6135" s="44" t="s">
        <v>334</v>
      </c>
      <c r="C6135" s="23" t="s">
        <v>367</v>
      </c>
      <c r="D6135" s="43" t="s">
        <v>370</v>
      </c>
      <c r="E6135" s="74"/>
      <c r="F6135" s="74"/>
      <c r="G6135" s="74"/>
      <c r="H6135" s="74"/>
      <c r="I6135" s="54"/>
      <c r="J6135" s="50"/>
      <c r="K6135" s="54"/>
      <c r="L6135" s="55"/>
      <c r="M6135" s="75"/>
      <c r="N6135" s="75"/>
      <c r="O6135" s="74"/>
      <c r="P6135" s="74"/>
      <c r="Q6135" s="57"/>
      <c r="R6135" s="74"/>
      <c r="S6135" s="53"/>
      <c r="T6135" s="58"/>
      <c r="U6135" s="58"/>
      <c r="V6135" s="53"/>
      <c r="W6135" s="75"/>
      <c r="X6135" s="76"/>
    </row>
    <row r="6136" spans="1:27" s="77" customFormat="1" ht="31.5" x14ac:dyDescent="0.25">
      <c r="A6136" s="72" t="s">
        <v>316</v>
      </c>
      <c r="B6136" s="44" t="s">
        <v>334</v>
      </c>
      <c r="C6136" s="23" t="s">
        <v>368</v>
      </c>
      <c r="D6136" s="43" t="s">
        <v>371</v>
      </c>
      <c r="E6136" s="74"/>
      <c r="F6136" s="74"/>
      <c r="G6136" s="74"/>
      <c r="H6136" s="74"/>
      <c r="I6136" s="54"/>
      <c r="J6136" s="50"/>
      <c r="K6136" s="54"/>
      <c r="L6136" s="55"/>
      <c r="M6136" s="75"/>
      <c r="N6136" s="75"/>
      <c r="O6136" s="74"/>
      <c r="P6136" s="74"/>
      <c r="Q6136" s="57"/>
      <c r="R6136" s="74"/>
      <c r="S6136" s="53"/>
      <c r="T6136" s="58"/>
      <c r="U6136" s="58"/>
      <c r="V6136" s="53"/>
      <c r="W6136" s="75"/>
      <c r="X6136" s="76"/>
    </row>
    <row r="6137" spans="1:27" s="77" customFormat="1" ht="31.5" x14ac:dyDescent="0.25">
      <c r="A6137" s="72" t="s">
        <v>316</v>
      </c>
      <c r="B6137" s="44" t="s">
        <v>334</v>
      </c>
      <c r="C6137" s="79" t="s">
        <v>206</v>
      </c>
      <c r="D6137" s="43" t="s">
        <v>207</v>
      </c>
      <c r="E6137" s="74"/>
      <c r="F6137" s="74"/>
      <c r="G6137" s="74"/>
      <c r="H6137" s="74"/>
      <c r="I6137" s="119"/>
      <c r="J6137" s="55"/>
      <c r="K6137" s="119"/>
      <c r="L6137" s="55"/>
      <c r="M6137" s="75"/>
      <c r="N6137" s="75"/>
      <c r="O6137" s="74"/>
      <c r="P6137" s="74"/>
      <c r="Q6137" s="59">
        <f t="shared" ref="Q6137:Q6174" si="2007">O6137-P6137</f>
        <v>0</v>
      </c>
      <c r="R6137" s="74"/>
      <c r="S6137" s="53">
        <f t="shared" ref="S6137:S6174" si="2008">ROUND(R6137/12*3,0)</f>
        <v>0</v>
      </c>
      <c r="T6137" s="53"/>
      <c r="U6137" s="53"/>
      <c r="V6137" s="53">
        <f t="shared" ref="V6137:V6174" si="2009">T6137-U6137</f>
        <v>0</v>
      </c>
      <c r="W6137" s="75"/>
      <c r="X6137" s="76"/>
    </row>
    <row r="6138" spans="1:27" s="77" customFormat="1" ht="31.5" x14ac:dyDescent="0.25">
      <c r="A6138" s="72" t="s">
        <v>316</v>
      </c>
      <c r="B6138" s="44" t="s">
        <v>334</v>
      </c>
      <c r="C6138" s="79" t="s">
        <v>208</v>
      </c>
      <c r="D6138" s="43" t="s">
        <v>209</v>
      </c>
      <c r="E6138" s="53"/>
      <c r="F6138" s="53">
        <f>E6138/12*1</f>
        <v>0</v>
      </c>
      <c r="G6138" s="53"/>
      <c r="H6138" s="53"/>
      <c r="I6138" s="54"/>
      <c r="J6138" s="50"/>
      <c r="K6138" s="54"/>
      <c r="L6138" s="55"/>
      <c r="M6138" s="75"/>
      <c r="N6138" s="75"/>
      <c r="O6138" s="74"/>
      <c r="P6138" s="74"/>
      <c r="Q6138" s="57">
        <f t="shared" si="2007"/>
        <v>0</v>
      </c>
      <c r="R6138" s="74"/>
      <c r="S6138" s="53">
        <f t="shared" si="2008"/>
        <v>0</v>
      </c>
      <c r="T6138" s="58"/>
      <c r="U6138" s="58"/>
      <c r="V6138" s="53">
        <f t="shared" si="2009"/>
        <v>0</v>
      </c>
      <c r="W6138" s="75"/>
      <c r="X6138" s="76"/>
    </row>
    <row r="6139" spans="1:27" s="77" customFormat="1" ht="15.75" x14ac:dyDescent="0.25">
      <c r="A6139" s="72" t="s">
        <v>316</v>
      </c>
      <c r="B6139" s="44" t="s">
        <v>334</v>
      </c>
      <c r="C6139" s="79" t="s">
        <v>210</v>
      </c>
      <c r="D6139" s="43" t="s">
        <v>223</v>
      </c>
      <c r="E6139" s="74"/>
      <c r="F6139" s="74"/>
      <c r="G6139" s="74"/>
      <c r="H6139" s="74"/>
      <c r="I6139" s="54"/>
      <c r="J6139" s="50"/>
      <c r="K6139" s="54"/>
      <c r="L6139" s="55"/>
      <c r="M6139" s="75"/>
      <c r="N6139" s="75"/>
      <c r="O6139" s="74"/>
      <c r="P6139" s="74"/>
      <c r="Q6139" s="57">
        <f t="shared" si="2007"/>
        <v>0</v>
      </c>
      <c r="R6139" s="74"/>
      <c r="S6139" s="53">
        <f t="shared" si="2008"/>
        <v>0</v>
      </c>
      <c r="T6139" s="58"/>
      <c r="U6139" s="58"/>
      <c r="V6139" s="53">
        <f t="shared" si="2009"/>
        <v>0</v>
      </c>
      <c r="W6139" s="75"/>
      <c r="X6139" s="76"/>
    </row>
    <row r="6140" spans="1:27" s="77" customFormat="1" ht="31.5" x14ac:dyDescent="0.25">
      <c r="A6140" s="72" t="s">
        <v>316</v>
      </c>
      <c r="B6140" s="44" t="s">
        <v>334</v>
      </c>
      <c r="C6140" s="79" t="s">
        <v>211</v>
      </c>
      <c r="D6140" s="43" t="s">
        <v>212</v>
      </c>
      <c r="E6140" s="53"/>
      <c r="F6140" s="53">
        <f>E6140/12*1</f>
        <v>0</v>
      </c>
      <c r="G6140" s="53"/>
      <c r="H6140" s="53"/>
      <c r="I6140" s="54"/>
      <c r="J6140" s="50"/>
      <c r="K6140" s="54"/>
      <c r="L6140" s="55"/>
      <c r="M6140" s="75"/>
      <c r="N6140" s="75"/>
      <c r="O6140" s="74"/>
      <c r="P6140" s="74"/>
      <c r="Q6140" s="57">
        <f t="shared" si="2007"/>
        <v>0</v>
      </c>
      <c r="R6140" s="74"/>
      <c r="S6140" s="53">
        <f t="shared" si="2008"/>
        <v>0</v>
      </c>
      <c r="T6140" s="58"/>
      <c r="U6140" s="58"/>
      <c r="V6140" s="53">
        <f t="shared" si="2009"/>
        <v>0</v>
      </c>
      <c r="W6140" s="75"/>
      <c r="X6140" s="76"/>
    </row>
    <row r="6141" spans="1:27" s="77" customFormat="1" ht="15.75" x14ac:dyDescent="0.25">
      <c r="A6141" s="72" t="s">
        <v>316</v>
      </c>
      <c r="B6141" s="44" t="s">
        <v>334</v>
      </c>
      <c r="C6141" s="79" t="s">
        <v>213</v>
      </c>
      <c r="D6141" s="43" t="s">
        <v>214</v>
      </c>
      <c r="E6141" s="74"/>
      <c r="F6141" s="74"/>
      <c r="G6141" s="74"/>
      <c r="H6141" s="74"/>
      <c r="I6141" s="54"/>
      <c r="J6141" s="50"/>
      <c r="K6141" s="54"/>
      <c r="L6141" s="55"/>
      <c r="M6141" s="75"/>
      <c r="N6141" s="75"/>
      <c r="O6141" s="74"/>
      <c r="P6141" s="74"/>
      <c r="Q6141" s="57">
        <f t="shared" si="2007"/>
        <v>0</v>
      </c>
      <c r="R6141" s="74"/>
      <c r="S6141" s="53">
        <f t="shared" si="2008"/>
        <v>0</v>
      </c>
      <c r="T6141" s="58"/>
      <c r="U6141" s="58"/>
      <c r="V6141" s="53">
        <f t="shared" si="2009"/>
        <v>0</v>
      </c>
      <c r="W6141" s="75"/>
      <c r="X6141" s="76"/>
    </row>
    <row r="6142" spans="1:27" s="77" customFormat="1" ht="31.5" x14ac:dyDescent="0.25">
      <c r="A6142" s="72" t="s">
        <v>316</v>
      </c>
      <c r="B6142" s="44" t="s">
        <v>334</v>
      </c>
      <c r="C6142" s="79" t="s">
        <v>215</v>
      </c>
      <c r="D6142" s="43" t="s">
        <v>216</v>
      </c>
      <c r="E6142" s="53">
        <v>6924</v>
      </c>
      <c r="F6142" s="53">
        <f>ROUND(E6142/12*7,0)</f>
        <v>4039</v>
      </c>
      <c r="G6142" s="59">
        <v>76.819999999999993</v>
      </c>
      <c r="H6142" s="99"/>
      <c r="I6142" s="119"/>
      <c r="J6142" s="55"/>
      <c r="K6142" s="54">
        <f>G6142-F6142</f>
        <v>-3962.18</v>
      </c>
      <c r="L6142" s="55">
        <f>ROUND(K6142*100/-F6142,2)</f>
        <v>98.1</v>
      </c>
      <c r="M6142" s="75"/>
      <c r="N6142" s="75"/>
      <c r="O6142" s="74"/>
      <c r="P6142" s="74"/>
      <c r="Q6142" s="57">
        <f t="shared" si="2007"/>
        <v>0</v>
      </c>
      <c r="R6142" s="74"/>
      <c r="S6142" s="53">
        <f t="shared" si="2008"/>
        <v>0</v>
      </c>
      <c r="T6142" s="58"/>
      <c r="U6142" s="58"/>
      <c r="V6142" s="53">
        <f t="shared" si="2009"/>
        <v>0</v>
      </c>
      <c r="W6142" s="75"/>
      <c r="X6142" s="76"/>
      <c r="Y6142" s="177"/>
      <c r="Z6142" s="177"/>
      <c r="AA6142" s="177"/>
    </row>
    <row r="6143" spans="1:27" s="77" customFormat="1" ht="31.5" x14ac:dyDescent="0.25">
      <c r="A6143" s="72" t="s">
        <v>316</v>
      </c>
      <c r="B6143" s="44" t="s">
        <v>334</v>
      </c>
      <c r="C6143" s="79" t="s">
        <v>217</v>
      </c>
      <c r="D6143" s="43" t="s">
        <v>218</v>
      </c>
      <c r="E6143" s="53"/>
      <c r="F6143" s="53">
        <f t="shared" ref="F6143:F6173" si="2010">E6143/12*1</f>
        <v>0</v>
      </c>
      <c r="G6143" s="53"/>
      <c r="H6143" s="53"/>
      <c r="I6143" s="54"/>
      <c r="J6143" s="50"/>
      <c r="K6143" s="54"/>
      <c r="L6143" s="55"/>
      <c r="M6143" s="75"/>
      <c r="N6143" s="75"/>
      <c r="O6143" s="74"/>
      <c r="P6143" s="74"/>
      <c r="Q6143" s="57">
        <f t="shared" si="2007"/>
        <v>0</v>
      </c>
      <c r="R6143" s="74"/>
      <c r="S6143" s="53">
        <f t="shared" si="2008"/>
        <v>0</v>
      </c>
      <c r="T6143" s="58"/>
      <c r="U6143" s="58"/>
      <c r="V6143" s="53">
        <f t="shared" si="2009"/>
        <v>0</v>
      </c>
      <c r="W6143" s="75"/>
      <c r="X6143" s="76"/>
    </row>
    <row r="6144" spans="1:27" s="77" customFormat="1" ht="31.5" x14ac:dyDescent="0.25">
      <c r="A6144" s="72" t="s">
        <v>316</v>
      </c>
      <c r="B6144" s="44" t="s">
        <v>334</v>
      </c>
      <c r="C6144" s="79" t="s">
        <v>219</v>
      </c>
      <c r="D6144" s="43" t="s">
        <v>220</v>
      </c>
      <c r="E6144" s="53"/>
      <c r="F6144" s="53">
        <f t="shared" si="2010"/>
        <v>0</v>
      </c>
      <c r="G6144" s="53"/>
      <c r="H6144" s="53"/>
      <c r="I6144" s="54"/>
      <c r="J6144" s="50"/>
      <c r="K6144" s="54"/>
      <c r="L6144" s="55"/>
      <c r="M6144" s="75"/>
      <c r="N6144" s="75"/>
      <c r="O6144" s="74"/>
      <c r="P6144" s="74"/>
      <c r="Q6144" s="57">
        <f t="shared" si="2007"/>
        <v>0</v>
      </c>
      <c r="R6144" s="74"/>
      <c r="S6144" s="53">
        <f t="shared" si="2008"/>
        <v>0</v>
      </c>
      <c r="T6144" s="58"/>
      <c r="U6144" s="58"/>
      <c r="V6144" s="53">
        <f t="shared" si="2009"/>
        <v>0</v>
      </c>
      <c r="W6144" s="75"/>
      <c r="X6144" s="76"/>
    </row>
    <row r="6145" spans="1:24" s="77" customFormat="1" ht="31.5" x14ac:dyDescent="0.25">
      <c r="A6145" s="72" t="s">
        <v>316</v>
      </c>
      <c r="B6145" s="44" t="s">
        <v>334</v>
      </c>
      <c r="C6145" s="79" t="s">
        <v>221</v>
      </c>
      <c r="D6145" s="43" t="s">
        <v>224</v>
      </c>
      <c r="E6145" s="53"/>
      <c r="F6145" s="53">
        <f t="shared" si="2010"/>
        <v>0</v>
      </c>
      <c r="G6145" s="53"/>
      <c r="H6145" s="53"/>
      <c r="I6145" s="54"/>
      <c r="J6145" s="50"/>
      <c r="K6145" s="54"/>
      <c r="L6145" s="55"/>
      <c r="M6145" s="75"/>
      <c r="N6145" s="75"/>
      <c r="O6145" s="74"/>
      <c r="P6145" s="74"/>
      <c r="Q6145" s="57">
        <f t="shared" si="2007"/>
        <v>0</v>
      </c>
      <c r="R6145" s="74"/>
      <c r="S6145" s="53">
        <f t="shared" si="2008"/>
        <v>0</v>
      </c>
      <c r="T6145" s="58"/>
      <c r="U6145" s="58"/>
      <c r="V6145" s="53">
        <f t="shared" si="2009"/>
        <v>0</v>
      </c>
      <c r="W6145" s="75"/>
      <c r="X6145" s="76"/>
    </row>
    <row r="6146" spans="1:24" s="77" customFormat="1" ht="31.5" x14ac:dyDescent="0.25">
      <c r="A6146" s="72" t="s">
        <v>316</v>
      </c>
      <c r="B6146" s="44" t="s">
        <v>334</v>
      </c>
      <c r="C6146" s="79" t="s">
        <v>222</v>
      </c>
      <c r="D6146" s="43" t="s">
        <v>225</v>
      </c>
      <c r="E6146" s="53"/>
      <c r="F6146" s="53">
        <f t="shared" si="2010"/>
        <v>0</v>
      </c>
      <c r="G6146" s="53"/>
      <c r="H6146" s="53"/>
      <c r="I6146" s="54"/>
      <c r="J6146" s="50"/>
      <c r="K6146" s="54"/>
      <c r="L6146" s="55"/>
      <c r="M6146" s="75"/>
      <c r="N6146" s="75"/>
      <c r="O6146" s="74"/>
      <c r="P6146" s="74"/>
      <c r="Q6146" s="57">
        <f t="shared" si="2007"/>
        <v>0</v>
      </c>
      <c r="R6146" s="74"/>
      <c r="S6146" s="53">
        <f t="shared" si="2008"/>
        <v>0</v>
      </c>
      <c r="T6146" s="58"/>
      <c r="U6146" s="58"/>
      <c r="V6146" s="53">
        <f t="shared" si="2009"/>
        <v>0</v>
      </c>
      <c r="W6146" s="75"/>
      <c r="X6146" s="76"/>
    </row>
    <row r="6147" spans="1:24" s="77" customFormat="1" ht="31.5" x14ac:dyDescent="0.25">
      <c r="A6147" s="72" t="s">
        <v>316</v>
      </c>
      <c r="B6147" s="44" t="s">
        <v>334</v>
      </c>
      <c r="C6147" s="79" t="s">
        <v>277</v>
      </c>
      <c r="D6147" s="43" t="s">
        <v>278</v>
      </c>
      <c r="E6147" s="53"/>
      <c r="F6147" s="53">
        <f t="shared" si="2010"/>
        <v>0</v>
      </c>
      <c r="G6147" s="53"/>
      <c r="H6147" s="53"/>
      <c r="I6147" s="54"/>
      <c r="J6147" s="50"/>
      <c r="K6147" s="54"/>
      <c r="L6147" s="55"/>
      <c r="M6147" s="75"/>
      <c r="N6147" s="75"/>
      <c r="O6147" s="74"/>
      <c r="P6147" s="74"/>
      <c r="Q6147" s="57">
        <f t="shared" si="2007"/>
        <v>0</v>
      </c>
      <c r="R6147" s="74"/>
      <c r="S6147" s="53">
        <f t="shared" si="2008"/>
        <v>0</v>
      </c>
      <c r="T6147" s="58"/>
      <c r="U6147" s="58"/>
      <c r="V6147" s="53">
        <f t="shared" si="2009"/>
        <v>0</v>
      </c>
      <c r="W6147" s="75"/>
      <c r="X6147" s="76"/>
    </row>
    <row r="6148" spans="1:24" s="77" customFormat="1" ht="15.75" x14ac:dyDescent="0.25">
      <c r="A6148" s="72" t="s">
        <v>316</v>
      </c>
      <c r="B6148" s="44" t="s">
        <v>334</v>
      </c>
      <c r="C6148" s="79" t="s">
        <v>226</v>
      </c>
      <c r="D6148" s="38" t="s">
        <v>405</v>
      </c>
      <c r="E6148" s="53"/>
      <c r="F6148" s="53">
        <f>E6148</f>
        <v>0</v>
      </c>
      <c r="G6148" s="53"/>
      <c r="H6148" s="53"/>
      <c r="I6148" s="119"/>
      <c r="J6148" s="50"/>
      <c r="K6148" s="54"/>
      <c r="L6148" s="55"/>
      <c r="M6148" s="75"/>
      <c r="N6148" s="75"/>
      <c r="O6148" s="74"/>
      <c r="P6148" s="74"/>
      <c r="Q6148" s="57">
        <f t="shared" si="2007"/>
        <v>0</v>
      </c>
      <c r="R6148" s="74"/>
      <c r="S6148" s="53">
        <f t="shared" si="2008"/>
        <v>0</v>
      </c>
      <c r="T6148" s="58"/>
      <c r="U6148" s="58"/>
      <c r="V6148" s="53">
        <f t="shared" si="2009"/>
        <v>0</v>
      </c>
      <c r="W6148" s="75"/>
      <c r="X6148" s="76"/>
    </row>
    <row r="6149" spans="1:24" s="77" customFormat="1" ht="31.5" x14ac:dyDescent="0.25">
      <c r="A6149" s="72" t="s">
        <v>316</v>
      </c>
      <c r="B6149" s="44" t="s">
        <v>334</v>
      </c>
      <c r="C6149" s="79" t="s">
        <v>227</v>
      </c>
      <c r="D6149" s="43" t="s">
        <v>228</v>
      </c>
      <c r="E6149" s="53"/>
      <c r="F6149" s="53">
        <f t="shared" si="2010"/>
        <v>0</v>
      </c>
      <c r="G6149" s="53"/>
      <c r="H6149" s="53"/>
      <c r="I6149" s="54"/>
      <c r="J6149" s="50"/>
      <c r="K6149" s="54"/>
      <c r="L6149" s="55"/>
      <c r="M6149" s="75"/>
      <c r="N6149" s="75"/>
      <c r="O6149" s="74"/>
      <c r="P6149" s="74"/>
      <c r="Q6149" s="57">
        <f t="shared" si="2007"/>
        <v>0</v>
      </c>
      <c r="R6149" s="74"/>
      <c r="S6149" s="53">
        <f t="shared" si="2008"/>
        <v>0</v>
      </c>
      <c r="T6149" s="58"/>
      <c r="U6149" s="58"/>
      <c r="V6149" s="53">
        <f t="shared" si="2009"/>
        <v>0</v>
      </c>
      <c r="W6149" s="75"/>
      <c r="X6149" s="76"/>
    </row>
    <row r="6150" spans="1:24" s="77" customFormat="1" ht="15.75" x14ac:dyDescent="0.25">
      <c r="A6150" s="72" t="s">
        <v>316</v>
      </c>
      <c r="B6150" s="44" t="s">
        <v>334</v>
      </c>
      <c r="C6150" s="79" t="s">
        <v>229</v>
      </c>
      <c r="D6150" s="43" t="s">
        <v>230</v>
      </c>
      <c r="E6150" s="53"/>
      <c r="F6150" s="53">
        <f t="shared" si="2010"/>
        <v>0</v>
      </c>
      <c r="G6150" s="53"/>
      <c r="H6150" s="53"/>
      <c r="I6150" s="54"/>
      <c r="J6150" s="50"/>
      <c r="K6150" s="54"/>
      <c r="L6150" s="55"/>
      <c r="M6150" s="75"/>
      <c r="N6150" s="75"/>
      <c r="O6150" s="74"/>
      <c r="P6150" s="74"/>
      <c r="Q6150" s="57">
        <f t="shared" si="2007"/>
        <v>0</v>
      </c>
      <c r="R6150" s="74"/>
      <c r="S6150" s="53">
        <f t="shared" si="2008"/>
        <v>0</v>
      </c>
      <c r="T6150" s="58"/>
      <c r="U6150" s="58"/>
      <c r="V6150" s="53">
        <f t="shared" si="2009"/>
        <v>0</v>
      </c>
      <c r="W6150" s="75"/>
      <c r="X6150" s="76"/>
    </row>
    <row r="6151" spans="1:24" s="77" customFormat="1" ht="15.75" x14ac:dyDescent="0.25">
      <c r="A6151" s="72" t="s">
        <v>316</v>
      </c>
      <c r="B6151" s="44" t="s">
        <v>334</v>
      </c>
      <c r="C6151" s="37" t="s">
        <v>376</v>
      </c>
      <c r="D6151" s="43" t="s">
        <v>358</v>
      </c>
      <c r="E6151" s="53"/>
      <c r="F6151" s="53">
        <f t="shared" si="2010"/>
        <v>0</v>
      </c>
      <c r="G6151" s="53"/>
      <c r="H6151" s="53"/>
      <c r="I6151" s="54"/>
      <c r="J6151" s="50"/>
      <c r="K6151" s="54"/>
      <c r="L6151" s="55"/>
      <c r="M6151" s="75"/>
      <c r="N6151" s="75"/>
      <c r="O6151" s="74"/>
      <c r="P6151" s="74"/>
      <c r="Q6151" s="57">
        <f t="shared" si="2007"/>
        <v>0</v>
      </c>
      <c r="R6151" s="74"/>
      <c r="S6151" s="53">
        <f t="shared" si="2008"/>
        <v>0</v>
      </c>
      <c r="T6151" s="58"/>
      <c r="U6151" s="58"/>
      <c r="V6151" s="53">
        <f t="shared" si="2009"/>
        <v>0</v>
      </c>
      <c r="W6151" s="75"/>
      <c r="X6151" s="76"/>
    </row>
    <row r="6152" spans="1:24" s="77" customFormat="1" ht="15.75" x14ac:dyDescent="0.25">
      <c r="A6152" s="72" t="s">
        <v>316</v>
      </c>
      <c r="B6152" s="44" t="s">
        <v>334</v>
      </c>
      <c r="C6152" s="79" t="s">
        <v>231</v>
      </c>
      <c r="D6152" s="43" t="s">
        <v>232</v>
      </c>
      <c r="E6152" s="53"/>
      <c r="F6152" s="53">
        <f t="shared" si="2010"/>
        <v>0</v>
      </c>
      <c r="G6152" s="53"/>
      <c r="H6152" s="53"/>
      <c r="I6152" s="54"/>
      <c r="J6152" s="50"/>
      <c r="K6152" s="54"/>
      <c r="L6152" s="55"/>
      <c r="M6152" s="75"/>
      <c r="N6152" s="75"/>
      <c r="O6152" s="74"/>
      <c r="P6152" s="74"/>
      <c r="Q6152" s="57">
        <f t="shared" si="2007"/>
        <v>0</v>
      </c>
      <c r="R6152" s="74"/>
      <c r="S6152" s="53">
        <f t="shared" si="2008"/>
        <v>0</v>
      </c>
      <c r="T6152" s="58"/>
      <c r="U6152" s="58"/>
      <c r="V6152" s="53">
        <f t="shared" si="2009"/>
        <v>0</v>
      </c>
      <c r="W6152" s="75"/>
      <c r="X6152" s="76"/>
    </row>
    <row r="6153" spans="1:24" s="77" customFormat="1" ht="15.75" x14ac:dyDescent="0.25">
      <c r="A6153" s="72" t="s">
        <v>316</v>
      </c>
      <c r="B6153" s="44" t="s">
        <v>334</v>
      </c>
      <c r="C6153" s="79" t="s">
        <v>233</v>
      </c>
      <c r="D6153" s="43" t="s">
        <v>234</v>
      </c>
      <c r="E6153" s="53"/>
      <c r="F6153" s="53">
        <f t="shared" si="2010"/>
        <v>0</v>
      </c>
      <c r="G6153" s="53"/>
      <c r="H6153" s="53"/>
      <c r="I6153" s="54"/>
      <c r="J6153" s="50"/>
      <c r="K6153" s="54"/>
      <c r="L6153" s="55"/>
      <c r="M6153" s="75"/>
      <c r="N6153" s="75"/>
      <c r="O6153" s="74"/>
      <c r="P6153" s="74"/>
      <c r="Q6153" s="57">
        <f t="shared" si="2007"/>
        <v>0</v>
      </c>
      <c r="R6153" s="74"/>
      <c r="S6153" s="53">
        <f t="shared" si="2008"/>
        <v>0</v>
      </c>
      <c r="T6153" s="58"/>
      <c r="U6153" s="58"/>
      <c r="V6153" s="53">
        <f t="shared" si="2009"/>
        <v>0</v>
      </c>
      <c r="W6153" s="75"/>
      <c r="X6153" s="76"/>
    </row>
    <row r="6154" spans="1:24" s="77" customFormat="1" ht="31.5" x14ac:dyDescent="0.25">
      <c r="A6154" s="72" t="s">
        <v>316</v>
      </c>
      <c r="B6154" s="44" t="s">
        <v>334</v>
      </c>
      <c r="C6154" s="79" t="s">
        <v>235</v>
      </c>
      <c r="D6154" s="43" t="s">
        <v>236</v>
      </c>
      <c r="E6154" s="53"/>
      <c r="F6154" s="53">
        <f t="shared" si="2010"/>
        <v>0</v>
      </c>
      <c r="G6154" s="53"/>
      <c r="H6154" s="53"/>
      <c r="I6154" s="54"/>
      <c r="J6154" s="50"/>
      <c r="K6154" s="54"/>
      <c r="L6154" s="55"/>
      <c r="M6154" s="75"/>
      <c r="N6154" s="75"/>
      <c r="O6154" s="74"/>
      <c r="P6154" s="74"/>
      <c r="Q6154" s="57">
        <f t="shared" si="2007"/>
        <v>0</v>
      </c>
      <c r="R6154" s="74"/>
      <c r="S6154" s="53">
        <f t="shared" si="2008"/>
        <v>0</v>
      </c>
      <c r="T6154" s="58"/>
      <c r="U6154" s="58"/>
      <c r="V6154" s="53">
        <f t="shared" si="2009"/>
        <v>0</v>
      </c>
      <c r="W6154" s="75"/>
      <c r="X6154" s="76"/>
    </row>
    <row r="6155" spans="1:24" s="77" customFormat="1" ht="31.5" x14ac:dyDescent="0.25">
      <c r="A6155" s="72" t="s">
        <v>316</v>
      </c>
      <c r="B6155" s="44" t="s">
        <v>334</v>
      </c>
      <c r="C6155" s="79" t="s">
        <v>237</v>
      </c>
      <c r="D6155" s="43" t="s">
        <v>238</v>
      </c>
      <c r="E6155" s="53"/>
      <c r="F6155" s="53">
        <f t="shared" si="2010"/>
        <v>0</v>
      </c>
      <c r="G6155" s="53"/>
      <c r="H6155" s="53"/>
      <c r="I6155" s="54"/>
      <c r="J6155" s="50"/>
      <c r="K6155" s="54"/>
      <c r="L6155" s="55"/>
      <c r="M6155" s="75"/>
      <c r="N6155" s="75"/>
      <c r="O6155" s="74"/>
      <c r="P6155" s="74"/>
      <c r="Q6155" s="57">
        <f t="shared" si="2007"/>
        <v>0</v>
      </c>
      <c r="R6155" s="74"/>
      <c r="S6155" s="53">
        <f t="shared" si="2008"/>
        <v>0</v>
      </c>
      <c r="T6155" s="58"/>
      <c r="U6155" s="58"/>
      <c r="V6155" s="53">
        <f t="shared" si="2009"/>
        <v>0</v>
      </c>
      <c r="W6155" s="75"/>
      <c r="X6155" s="76"/>
    </row>
    <row r="6156" spans="1:24" s="77" customFormat="1" ht="15.75" x14ac:dyDescent="0.25">
      <c r="A6156" s="72" t="s">
        <v>316</v>
      </c>
      <c r="B6156" s="44" t="s">
        <v>334</v>
      </c>
      <c r="C6156" s="79" t="s">
        <v>239</v>
      </c>
      <c r="D6156" s="43" t="s">
        <v>243</v>
      </c>
      <c r="E6156" s="53"/>
      <c r="F6156" s="53">
        <f t="shared" si="2010"/>
        <v>0</v>
      </c>
      <c r="G6156" s="53"/>
      <c r="H6156" s="53"/>
      <c r="I6156" s="54"/>
      <c r="J6156" s="50"/>
      <c r="K6156" s="54"/>
      <c r="L6156" s="55"/>
      <c r="M6156" s="75"/>
      <c r="N6156" s="75"/>
      <c r="O6156" s="74"/>
      <c r="P6156" s="74"/>
      <c r="Q6156" s="57">
        <f t="shared" si="2007"/>
        <v>0</v>
      </c>
      <c r="R6156" s="74"/>
      <c r="S6156" s="53">
        <f t="shared" si="2008"/>
        <v>0</v>
      </c>
      <c r="T6156" s="58"/>
      <c r="U6156" s="58"/>
      <c r="V6156" s="53">
        <f t="shared" si="2009"/>
        <v>0</v>
      </c>
      <c r="W6156" s="75"/>
      <c r="X6156" s="76"/>
    </row>
    <row r="6157" spans="1:24" s="77" customFormat="1" ht="15.75" x14ac:dyDescent="0.25">
      <c r="A6157" s="72" t="s">
        <v>316</v>
      </c>
      <c r="B6157" s="44" t="s">
        <v>334</v>
      </c>
      <c r="C6157" s="86" t="s">
        <v>240</v>
      </c>
      <c r="D6157" s="43" t="s">
        <v>244</v>
      </c>
      <c r="E6157" s="53"/>
      <c r="F6157" s="53">
        <f t="shared" si="2010"/>
        <v>0</v>
      </c>
      <c r="G6157" s="53"/>
      <c r="H6157" s="53"/>
      <c r="I6157" s="54"/>
      <c r="J6157" s="50"/>
      <c r="K6157" s="54"/>
      <c r="L6157" s="55"/>
      <c r="M6157" s="75"/>
      <c r="N6157" s="75"/>
      <c r="O6157" s="74"/>
      <c r="P6157" s="74"/>
      <c r="Q6157" s="57">
        <f t="shared" si="2007"/>
        <v>0</v>
      </c>
      <c r="R6157" s="74"/>
      <c r="S6157" s="53">
        <f t="shared" si="2008"/>
        <v>0</v>
      </c>
      <c r="T6157" s="58"/>
      <c r="U6157" s="58"/>
      <c r="V6157" s="53">
        <f t="shared" si="2009"/>
        <v>0</v>
      </c>
      <c r="W6157" s="75"/>
      <c r="X6157" s="76"/>
    </row>
    <row r="6158" spans="1:24" s="77" customFormat="1" ht="15.75" x14ac:dyDescent="0.25">
      <c r="A6158" s="72" t="s">
        <v>316</v>
      </c>
      <c r="B6158" s="44" t="s">
        <v>334</v>
      </c>
      <c r="C6158" s="79" t="s">
        <v>241</v>
      </c>
      <c r="D6158" s="43" t="s">
        <v>242</v>
      </c>
      <c r="E6158" s="53"/>
      <c r="F6158" s="53">
        <f t="shared" si="2010"/>
        <v>0</v>
      </c>
      <c r="G6158" s="53"/>
      <c r="H6158" s="53"/>
      <c r="I6158" s="54"/>
      <c r="J6158" s="50"/>
      <c r="K6158" s="54"/>
      <c r="L6158" s="55"/>
      <c r="M6158" s="75"/>
      <c r="N6158" s="75"/>
      <c r="O6158" s="74"/>
      <c r="P6158" s="74"/>
      <c r="Q6158" s="57">
        <f t="shared" si="2007"/>
        <v>0</v>
      </c>
      <c r="R6158" s="74"/>
      <c r="S6158" s="53">
        <f t="shared" si="2008"/>
        <v>0</v>
      </c>
      <c r="T6158" s="58"/>
      <c r="U6158" s="58"/>
      <c r="V6158" s="53">
        <f t="shared" si="2009"/>
        <v>0</v>
      </c>
      <c r="W6158" s="75"/>
      <c r="X6158" s="76"/>
    </row>
    <row r="6159" spans="1:24" s="77" customFormat="1" ht="31.5" x14ac:dyDescent="0.25">
      <c r="A6159" s="72" t="s">
        <v>316</v>
      </c>
      <c r="B6159" s="44" t="s">
        <v>334</v>
      </c>
      <c r="C6159" s="79" t="s">
        <v>245</v>
      </c>
      <c r="D6159" s="43" t="s">
        <v>246</v>
      </c>
      <c r="E6159" s="53"/>
      <c r="F6159" s="53">
        <f t="shared" si="2010"/>
        <v>0</v>
      </c>
      <c r="G6159" s="53"/>
      <c r="H6159" s="53"/>
      <c r="I6159" s="54"/>
      <c r="J6159" s="50"/>
      <c r="K6159" s="54"/>
      <c r="L6159" s="55"/>
      <c r="M6159" s="75"/>
      <c r="N6159" s="75"/>
      <c r="O6159" s="74"/>
      <c r="P6159" s="74"/>
      <c r="Q6159" s="57">
        <f t="shared" si="2007"/>
        <v>0</v>
      </c>
      <c r="R6159" s="74"/>
      <c r="S6159" s="53">
        <f t="shared" si="2008"/>
        <v>0</v>
      </c>
      <c r="T6159" s="58"/>
      <c r="U6159" s="58"/>
      <c r="V6159" s="53">
        <f t="shared" si="2009"/>
        <v>0</v>
      </c>
      <c r="W6159" s="75"/>
      <c r="X6159" s="76"/>
    </row>
    <row r="6160" spans="1:24" s="77" customFormat="1" ht="15.75" x14ac:dyDescent="0.25">
      <c r="A6160" s="72" t="s">
        <v>316</v>
      </c>
      <c r="B6160" s="44" t="s">
        <v>334</v>
      </c>
      <c r="C6160" s="79" t="s">
        <v>247</v>
      </c>
      <c r="D6160" s="43" t="s">
        <v>248</v>
      </c>
      <c r="E6160" s="53"/>
      <c r="F6160" s="53">
        <f t="shared" si="2010"/>
        <v>0</v>
      </c>
      <c r="G6160" s="53"/>
      <c r="H6160" s="53"/>
      <c r="I6160" s="54"/>
      <c r="J6160" s="50"/>
      <c r="K6160" s="54"/>
      <c r="L6160" s="55"/>
      <c r="M6160" s="75"/>
      <c r="N6160" s="75"/>
      <c r="O6160" s="74"/>
      <c r="P6160" s="74"/>
      <c r="Q6160" s="57">
        <f t="shared" si="2007"/>
        <v>0</v>
      </c>
      <c r="R6160" s="74"/>
      <c r="S6160" s="53">
        <f t="shared" si="2008"/>
        <v>0</v>
      </c>
      <c r="T6160" s="58"/>
      <c r="U6160" s="58"/>
      <c r="V6160" s="53">
        <f t="shared" si="2009"/>
        <v>0</v>
      </c>
      <c r="W6160" s="75"/>
      <c r="X6160" s="76"/>
    </row>
    <row r="6161" spans="1:24" s="77" customFormat="1" ht="31.5" x14ac:dyDescent="0.25">
      <c r="A6161" s="72" t="s">
        <v>316</v>
      </c>
      <c r="B6161" s="44" t="s">
        <v>334</v>
      </c>
      <c r="C6161" s="79" t="s">
        <v>249</v>
      </c>
      <c r="D6161" s="43" t="s">
        <v>250</v>
      </c>
      <c r="E6161" s="53"/>
      <c r="F6161" s="53">
        <f t="shared" si="2010"/>
        <v>0</v>
      </c>
      <c r="G6161" s="53"/>
      <c r="H6161" s="53"/>
      <c r="I6161" s="54"/>
      <c r="J6161" s="50"/>
      <c r="K6161" s="54"/>
      <c r="L6161" s="55"/>
      <c r="M6161" s="75"/>
      <c r="N6161" s="75"/>
      <c r="O6161" s="74"/>
      <c r="P6161" s="74"/>
      <c r="Q6161" s="57">
        <f t="shared" si="2007"/>
        <v>0</v>
      </c>
      <c r="R6161" s="74"/>
      <c r="S6161" s="53">
        <f t="shared" si="2008"/>
        <v>0</v>
      </c>
      <c r="T6161" s="58"/>
      <c r="U6161" s="58"/>
      <c r="V6161" s="53">
        <f t="shared" si="2009"/>
        <v>0</v>
      </c>
      <c r="W6161" s="75"/>
      <c r="X6161" s="76"/>
    </row>
    <row r="6162" spans="1:24" s="77" customFormat="1" ht="15.75" x14ac:dyDescent="0.25">
      <c r="A6162" s="72" t="s">
        <v>316</v>
      </c>
      <c r="B6162" s="44" t="s">
        <v>334</v>
      </c>
      <c r="C6162" s="79" t="s">
        <v>251</v>
      </c>
      <c r="D6162" s="43" t="s">
        <v>260</v>
      </c>
      <c r="E6162" s="53"/>
      <c r="F6162" s="53">
        <f t="shared" si="2010"/>
        <v>0</v>
      </c>
      <c r="G6162" s="53"/>
      <c r="H6162" s="53"/>
      <c r="I6162" s="54"/>
      <c r="J6162" s="50"/>
      <c r="K6162" s="54"/>
      <c r="L6162" s="55"/>
      <c r="M6162" s="75"/>
      <c r="N6162" s="75"/>
      <c r="O6162" s="74"/>
      <c r="P6162" s="74"/>
      <c r="Q6162" s="57">
        <f t="shared" si="2007"/>
        <v>0</v>
      </c>
      <c r="R6162" s="74"/>
      <c r="S6162" s="53">
        <f t="shared" si="2008"/>
        <v>0</v>
      </c>
      <c r="T6162" s="58"/>
      <c r="U6162" s="58"/>
      <c r="V6162" s="53">
        <f t="shared" si="2009"/>
        <v>0</v>
      </c>
      <c r="W6162" s="75"/>
      <c r="X6162" s="76"/>
    </row>
    <row r="6163" spans="1:24" s="77" customFormat="1" ht="15.75" x14ac:dyDescent="0.25">
      <c r="A6163" s="72" t="s">
        <v>316</v>
      </c>
      <c r="B6163" s="44" t="s">
        <v>334</v>
      </c>
      <c r="C6163" s="79" t="s">
        <v>252</v>
      </c>
      <c r="D6163" s="43" t="s">
        <v>253</v>
      </c>
      <c r="E6163" s="53"/>
      <c r="F6163" s="53">
        <f t="shared" si="2010"/>
        <v>0</v>
      </c>
      <c r="G6163" s="53"/>
      <c r="H6163" s="53"/>
      <c r="I6163" s="54"/>
      <c r="J6163" s="50"/>
      <c r="K6163" s="54"/>
      <c r="L6163" s="55"/>
      <c r="M6163" s="75"/>
      <c r="N6163" s="75"/>
      <c r="O6163" s="74"/>
      <c r="P6163" s="74"/>
      <c r="Q6163" s="57">
        <f t="shared" si="2007"/>
        <v>0</v>
      </c>
      <c r="R6163" s="74"/>
      <c r="S6163" s="53">
        <f t="shared" si="2008"/>
        <v>0</v>
      </c>
      <c r="T6163" s="58"/>
      <c r="U6163" s="58"/>
      <c r="V6163" s="53">
        <f t="shared" si="2009"/>
        <v>0</v>
      </c>
      <c r="W6163" s="75"/>
      <c r="X6163" s="76"/>
    </row>
    <row r="6164" spans="1:24" s="77" customFormat="1" ht="15.75" x14ac:dyDescent="0.25">
      <c r="A6164" s="72" t="s">
        <v>316</v>
      </c>
      <c r="B6164" s="44" t="s">
        <v>334</v>
      </c>
      <c r="C6164" s="79" t="s">
        <v>254</v>
      </c>
      <c r="D6164" s="43" t="s">
        <v>255</v>
      </c>
      <c r="E6164" s="53"/>
      <c r="F6164" s="53">
        <f t="shared" si="2010"/>
        <v>0</v>
      </c>
      <c r="G6164" s="53"/>
      <c r="H6164" s="53"/>
      <c r="I6164" s="54"/>
      <c r="J6164" s="50"/>
      <c r="K6164" s="54"/>
      <c r="L6164" s="55"/>
      <c r="M6164" s="75"/>
      <c r="N6164" s="75"/>
      <c r="O6164" s="74"/>
      <c r="P6164" s="74"/>
      <c r="Q6164" s="57">
        <f t="shared" si="2007"/>
        <v>0</v>
      </c>
      <c r="R6164" s="74"/>
      <c r="S6164" s="53">
        <f t="shared" si="2008"/>
        <v>0</v>
      </c>
      <c r="T6164" s="58"/>
      <c r="U6164" s="58"/>
      <c r="V6164" s="53">
        <f t="shared" si="2009"/>
        <v>0</v>
      </c>
      <c r="W6164" s="75"/>
      <c r="X6164" s="76"/>
    </row>
    <row r="6165" spans="1:24" s="77" customFormat="1" ht="15.75" x14ac:dyDescent="0.25">
      <c r="A6165" s="72" t="s">
        <v>316</v>
      </c>
      <c r="B6165" s="44" t="s">
        <v>334</v>
      </c>
      <c r="C6165" s="79" t="s">
        <v>256</v>
      </c>
      <c r="D6165" s="43" t="s">
        <v>257</v>
      </c>
      <c r="E6165" s="53"/>
      <c r="F6165" s="53">
        <f t="shared" si="2010"/>
        <v>0</v>
      </c>
      <c r="G6165" s="53"/>
      <c r="H6165" s="53"/>
      <c r="I6165" s="54"/>
      <c r="J6165" s="50"/>
      <c r="K6165" s="54"/>
      <c r="L6165" s="55"/>
      <c r="M6165" s="75"/>
      <c r="N6165" s="75"/>
      <c r="O6165" s="74"/>
      <c r="P6165" s="74"/>
      <c r="Q6165" s="57">
        <f t="shared" si="2007"/>
        <v>0</v>
      </c>
      <c r="R6165" s="74"/>
      <c r="S6165" s="53">
        <f t="shared" si="2008"/>
        <v>0</v>
      </c>
      <c r="T6165" s="58"/>
      <c r="U6165" s="58"/>
      <c r="V6165" s="53">
        <f t="shared" si="2009"/>
        <v>0</v>
      </c>
      <c r="W6165" s="75"/>
      <c r="X6165" s="76"/>
    </row>
    <row r="6166" spans="1:24" s="77" customFormat="1" ht="31.5" x14ac:dyDescent="0.25">
      <c r="A6166" s="72" t="s">
        <v>316</v>
      </c>
      <c r="B6166" s="44" t="s">
        <v>334</v>
      </c>
      <c r="C6166" s="79" t="s">
        <v>258</v>
      </c>
      <c r="D6166" s="43" t="s">
        <v>259</v>
      </c>
      <c r="E6166" s="53"/>
      <c r="F6166" s="53">
        <f t="shared" si="2010"/>
        <v>0</v>
      </c>
      <c r="G6166" s="53"/>
      <c r="H6166" s="53"/>
      <c r="I6166" s="54"/>
      <c r="J6166" s="50"/>
      <c r="K6166" s="54"/>
      <c r="L6166" s="55"/>
      <c r="M6166" s="75"/>
      <c r="N6166" s="75"/>
      <c r="O6166" s="74"/>
      <c r="P6166" s="74"/>
      <c r="Q6166" s="57">
        <f t="shared" si="2007"/>
        <v>0</v>
      </c>
      <c r="R6166" s="74"/>
      <c r="S6166" s="53">
        <f t="shared" si="2008"/>
        <v>0</v>
      </c>
      <c r="T6166" s="58"/>
      <c r="U6166" s="58"/>
      <c r="V6166" s="53">
        <f t="shared" si="2009"/>
        <v>0</v>
      </c>
      <c r="W6166" s="75"/>
      <c r="X6166" s="76"/>
    </row>
    <row r="6167" spans="1:24" s="77" customFormat="1" ht="15.75" x14ac:dyDescent="0.25">
      <c r="A6167" s="72" t="s">
        <v>316</v>
      </c>
      <c r="B6167" s="44" t="s">
        <v>334</v>
      </c>
      <c r="C6167" s="79" t="s">
        <v>261</v>
      </c>
      <c r="D6167" s="43" t="s">
        <v>262</v>
      </c>
      <c r="E6167" s="53"/>
      <c r="F6167" s="53">
        <f t="shared" si="2010"/>
        <v>0</v>
      </c>
      <c r="G6167" s="53"/>
      <c r="H6167" s="53"/>
      <c r="I6167" s="54"/>
      <c r="J6167" s="50"/>
      <c r="K6167" s="54"/>
      <c r="L6167" s="55"/>
      <c r="M6167" s="75"/>
      <c r="N6167" s="75"/>
      <c r="O6167" s="74"/>
      <c r="P6167" s="74"/>
      <c r="Q6167" s="57">
        <f t="shared" si="2007"/>
        <v>0</v>
      </c>
      <c r="R6167" s="74"/>
      <c r="S6167" s="53">
        <f t="shared" si="2008"/>
        <v>0</v>
      </c>
      <c r="T6167" s="58"/>
      <c r="U6167" s="58"/>
      <c r="V6167" s="53">
        <f t="shared" si="2009"/>
        <v>0</v>
      </c>
      <c r="W6167" s="75"/>
      <c r="X6167" s="76"/>
    </row>
    <row r="6168" spans="1:24" s="77" customFormat="1" ht="47.25" x14ac:dyDescent="0.25">
      <c r="A6168" s="72" t="s">
        <v>316</v>
      </c>
      <c r="B6168" s="44" t="s">
        <v>334</v>
      </c>
      <c r="C6168" s="79" t="s">
        <v>263</v>
      </c>
      <c r="D6168" s="43" t="s">
        <v>264</v>
      </c>
      <c r="E6168" s="53"/>
      <c r="F6168" s="53">
        <f t="shared" si="2010"/>
        <v>0</v>
      </c>
      <c r="G6168" s="53"/>
      <c r="H6168" s="53"/>
      <c r="I6168" s="54"/>
      <c r="J6168" s="50"/>
      <c r="K6168" s="54"/>
      <c r="L6168" s="55"/>
      <c r="M6168" s="75"/>
      <c r="N6168" s="75"/>
      <c r="O6168" s="74"/>
      <c r="P6168" s="74"/>
      <c r="Q6168" s="57">
        <f t="shared" si="2007"/>
        <v>0</v>
      </c>
      <c r="R6168" s="74"/>
      <c r="S6168" s="53">
        <f t="shared" si="2008"/>
        <v>0</v>
      </c>
      <c r="T6168" s="58"/>
      <c r="U6168" s="58"/>
      <c r="V6168" s="53">
        <f t="shared" si="2009"/>
        <v>0</v>
      </c>
      <c r="W6168" s="75"/>
      <c r="X6168" s="76"/>
    </row>
    <row r="6169" spans="1:24" s="77" customFormat="1" ht="15.75" x14ac:dyDescent="0.25">
      <c r="A6169" s="72" t="s">
        <v>316</v>
      </c>
      <c r="B6169" s="44" t="s">
        <v>334</v>
      </c>
      <c r="C6169" s="79" t="s">
        <v>265</v>
      </c>
      <c r="D6169" s="43" t="s">
        <v>266</v>
      </c>
      <c r="E6169" s="53"/>
      <c r="F6169" s="53">
        <f t="shared" si="2010"/>
        <v>0</v>
      </c>
      <c r="G6169" s="53"/>
      <c r="H6169" s="53"/>
      <c r="I6169" s="54"/>
      <c r="J6169" s="50"/>
      <c r="K6169" s="54"/>
      <c r="L6169" s="55"/>
      <c r="M6169" s="75"/>
      <c r="N6169" s="75"/>
      <c r="O6169" s="74"/>
      <c r="P6169" s="74"/>
      <c r="Q6169" s="57">
        <f t="shared" si="2007"/>
        <v>0</v>
      </c>
      <c r="R6169" s="74"/>
      <c r="S6169" s="53">
        <f t="shared" si="2008"/>
        <v>0</v>
      </c>
      <c r="T6169" s="58"/>
      <c r="U6169" s="58"/>
      <c r="V6169" s="53">
        <f t="shared" si="2009"/>
        <v>0</v>
      </c>
      <c r="W6169" s="75"/>
      <c r="X6169" s="76"/>
    </row>
    <row r="6170" spans="1:24" s="77" customFormat="1" ht="31.5" x14ac:dyDescent="0.25">
      <c r="A6170" s="72" t="s">
        <v>316</v>
      </c>
      <c r="B6170" s="44" t="s">
        <v>334</v>
      </c>
      <c r="C6170" s="79" t="s">
        <v>267</v>
      </c>
      <c r="D6170" s="43" t="s">
        <v>268</v>
      </c>
      <c r="E6170" s="53"/>
      <c r="F6170" s="53">
        <f t="shared" si="2010"/>
        <v>0</v>
      </c>
      <c r="G6170" s="53"/>
      <c r="H6170" s="53"/>
      <c r="I6170" s="54"/>
      <c r="J6170" s="50"/>
      <c r="K6170" s="54"/>
      <c r="L6170" s="55"/>
      <c r="M6170" s="75"/>
      <c r="N6170" s="75"/>
      <c r="O6170" s="74"/>
      <c r="P6170" s="74"/>
      <c r="Q6170" s="57">
        <f t="shared" si="2007"/>
        <v>0</v>
      </c>
      <c r="R6170" s="74"/>
      <c r="S6170" s="53">
        <f t="shared" si="2008"/>
        <v>0</v>
      </c>
      <c r="T6170" s="58"/>
      <c r="U6170" s="58"/>
      <c r="V6170" s="53">
        <f t="shared" si="2009"/>
        <v>0</v>
      </c>
      <c r="W6170" s="75"/>
      <c r="X6170" s="76"/>
    </row>
    <row r="6171" spans="1:24" s="77" customFormat="1" ht="15.75" x14ac:dyDescent="0.25">
      <c r="A6171" s="72" t="s">
        <v>316</v>
      </c>
      <c r="B6171" s="44" t="s">
        <v>334</v>
      </c>
      <c r="C6171" s="79" t="s">
        <v>269</v>
      </c>
      <c r="D6171" s="43" t="s">
        <v>270</v>
      </c>
      <c r="E6171" s="53"/>
      <c r="F6171" s="53">
        <f t="shared" si="2010"/>
        <v>0</v>
      </c>
      <c r="G6171" s="53"/>
      <c r="H6171" s="53"/>
      <c r="I6171" s="54"/>
      <c r="J6171" s="50"/>
      <c r="K6171" s="54"/>
      <c r="L6171" s="55"/>
      <c r="M6171" s="75"/>
      <c r="N6171" s="75"/>
      <c r="O6171" s="74"/>
      <c r="P6171" s="74"/>
      <c r="Q6171" s="57">
        <f t="shared" si="2007"/>
        <v>0</v>
      </c>
      <c r="R6171" s="74"/>
      <c r="S6171" s="53">
        <f t="shared" si="2008"/>
        <v>0</v>
      </c>
      <c r="T6171" s="58"/>
      <c r="U6171" s="58"/>
      <c r="V6171" s="53">
        <f t="shared" si="2009"/>
        <v>0</v>
      </c>
      <c r="W6171" s="75"/>
      <c r="X6171" s="76"/>
    </row>
    <row r="6172" spans="1:24" s="77" customFormat="1" ht="31.5" x14ac:dyDescent="0.25">
      <c r="A6172" s="72" t="s">
        <v>316</v>
      </c>
      <c r="B6172" s="44" t="s">
        <v>334</v>
      </c>
      <c r="C6172" s="79" t="s">
        <v>271</v>
      </c>
      <c r="D6172" s="43" t="s">
        <v>272</v>
      </c>
      <c r="E6172" s="53"/>
      <c r="F6172" s="53">
        <f t="shared" si="2010"/>
        <v>0</v>
      </c>
      <c r="G6172" s="53"/>
      <c r="H6172" s="53"/>
      <c r="I6172" s="54"/>
      <c r="J6172" s="50"/>
      <c r="K6172" s="54"/>
      <c r="L6172" s="55"/>
      <c r="M6172" s="75"/>
      <c r="N6172" s="75"/>
      <c r="O6172" s="74"/>
      <c r="P6172" s="74"/>
      <c r="Q6172" s="57">
        <f t="shared" si="2007"/>
        <v>0</v>
      </c>
      <c r="R6172" s="74"/>
      <c r="S6172" s="53">
        <f t="shared" si="2008"/>
        <v>0</v>
      </c>
      <c r="T6172" s="58"/>
      <c r="U6172" s="58"/>
      <c r="V6172" s="53">
        <f t="shared" si="2009"/>
        <v>0</v>
      </c>
      <c r="W6172" s="75"/>
      <c r="X6172" s="76"/>
    </row>
    <row r="6173" spans="1:24" s="77" customFormat="1" ht="15.75" x14ac:dyDescent="0.25">
      <c r="A6173" s="72" t="s">
        <v>316</v>
      </c>
      <c r="B6173" s="44" t="s">
        <v>334</v>
      </c>
      <c r="C6173" s="79" t="s">
        <v>273</v>
      </c>
      <c r="D6173" s="43" t="s">
        <v>274</v>
      </c>
      <c r="E6173" s="53"/>
      <c r="F6173" s="53">
        <f t="shared" si="2010"/>
        <v>0</v>
      </c>
      <c r="G6173" s="53"/>
      <c r="H6173" s="53"/>
      <c r="I6173" s="54"/>
      <c r="J6173" s="50"/>
      <c r="K6173" s="54"/>
      <c r="L6173" s="55"/>
      <c r="M6173" s="75"/>
      <c r="N6173" s="75"/>
      <c r="O6173" s="74"/>
      <c r="P6173" s="74"/>
      <c r="Q6173" s="57">
        <f t="shared" si="2007"/>
        <v>0</v>
      </c>
      <c r="R6173" s="74"/>
      <c r="S6173" s="53">
        <f t="shared" si="2008"/>
        <v>0</v>
      </c>
      <c r="T6173" s="58"/>
      <c r="U6173" s="58"/>
      <c r="V6173" s="53">
        <f t="shared" si="2009"/>
        <v>0</v>
      </c>
      <c r="W6173" s="75"/>
      <c r="X6173" s="76"/>
    </row>
    <row r="6174" spans="1:24" s="77" customFormat="1" ht="31.5" x14ac:dyDescent="0.25">
      <c r="A6174" s="72" t="s">
        <v>316</v>
      </c>
      <c r="B6174" s="44" t="s">
        <v>334</v>
      </c>
      <c r="C6174" s="79" t="s">
        <v>275</v>
      </c>
      <c r="D6174" s="43" t="s">
        <v>276</v>
      </c>
      <c r="E6174" s="74"/>
      <c r="F6174" s="74"/>
      <c r="G6174" s="74"/>
      <c r="H6174" s="74"/>
      <c r="I6174" s="54"/>
      <c r="J6174" s="50"/>
      <c r="K6174" s="54"/>
      <c r="L6174" s="55"/>
      <c r="M6174" s="75"/>
      <c r="N6174" s="75"/>
      <c r="O6174" s="74"/>
      <c r="P6174" s="74"/>
      <c r="Q6174" s="57">
        <f t="shared" si="2007"/>
        <v>0</v>
      </c>
      <c r="R6174" s="74"/>
      <c r="S6174" s="53">
        <f t="shared" si="2008"/>
        <v>0</v>
      </c>
      <c r="T6174" s="58"/>
      <c r="U6174" s="58"/>
      <c r="V6174" s="53">
        <f t="shared" si="2009"/>
        <v>0</v>
      </c>
      <c r="W6174" s="75"/>
      <c r="X6174" s="76"/>
    </row>
    <row r="6175" spans="1:24" s="77" customFormat="1" ht="15.75" x14ac:dyDescent="0.25">
      <c r="A6175" s="72" t="s">
        <v>316</v>
      </c>
      <c r="B6175" s="44" t="s">
        <v>334</v>
      </c>
      <c r="C6175" s="37" t="s">
        <v>352</v>
      </c>
      <c r="D6175" s="43" t="s">
        <v>350</v>
      </c>
      <c r="E6175" s="74"/>
      <c r="F6175" s="74"/>
      <c r="G6175" s="74"/>
      <c r="H6175" s="74"/>
      <c r="I6175" s="54"/>
      <c r="J6175" s="50"/>
      <c r="K6175" s="54"/>
      <c r="L6175" s="55"/>
      <c r="M6175" s="75"/>
      <c r="N6175" s="75"/>
      <c r="O6175" s="74"/>
      <c r="P6175" s="74"/>
      <c r="Q6175" s="57"/>
      <c r="R6175" s="74"/>
      <c r="S6175" s="53"/>
      <c r="T6175" s="58"/>
      <c r="U6175" s="58"/>
      <c r="V6175" s="53"/>
      <c r="W6175" s="75"/>
      <c r="X6175" s="76"/>
    </row>
    <row r="6176" spans="1:24" s="77" customFormat="1" ht="15.75" x14ac:dyDescent="0.25">
      <c r="A6176" s="72" t="s">
        <v>316</v>
      </c>
      <c r="B6176" s="44" t="s">
        <v>334</v>
      </c>
      <c r="C6176" s="37" t="s">
        <v>353</v>
      </c>
      <c r="D6176" s="38" t="s">
        <v>354</v>
      </c>
      <c r="E6176" s="53"/>
      <c r="F6176" s="99">
        <f>E6176/12*1</f>
        <v>0</v>
      </c>
      <c r="G6176" s="74"/>
      <c r="H6176" s="74"/>
      <c r="I6176" s="54"/>
      <c r="J6176" s="50"/>
      <c r="K6176" s="54"/>
      <c r="L6176" s="55"/>
      <c r="M6176" s="75"/>
      <c r="N6176" s="75"/>
      <c r="O6176" s="74"/>
      <c r="P6176" s="74"/>
      <c r="Q6176" s="57">
        <f>O6176-P6176</f>
        <v>0</v>
      </c>
      <c r="R6176" s="74"/>
      <c r="S6176" s="53">
        <f>ROUND(R6176/12*3,0)</f>
        <v>0</v>
      </c>
      <c r="T6176" s="58"/>
      <c r="U6176" s="58"/>
      <c r="V6176" s="53">
        <f>T6176-U6176</f>
        <v>0</v>
      </c>
      <c r="W6176" s="75"/>
      <c r="X6176" s="76"/>
    </row>
    <row r="6177" spans="1:27" s="77" customFormat="1" ht="15.75" x14ac:dyDescent="0.25">
      <c r="A6177" s="72" t="s">
        <v>316</v>
      </c>
      <c r="B6177" s="44" t="s">
        <v>334</v>
      </c>
      <c r="C6177" s="37" t="s">
        <v>359</v>
      </c>
      <c r="D6177" s="43" t="s">
        <v>318</v>
      </c>
      <c r="E6177" s="53"/>
      <c r="F6177" s="99">
        <f>E6177/12*1</f>
        <v>0</v>
      </c>
      <c r="G6177" s="74"/>
      <c r="H6177" s="74"/>
      <c r="I6177" s="54"/>
      <c r="J6177" s="50"/>
      <c r="K6177" s="54"/>
      <c r="L6177" s="55"/>
      <c r="M6177" s="75"/>
      <c r="N6177" s="75"/>
      <c r="O6177" s="74"/>
      <c r="P6177" s="74"/>
      <c r="Q6177" s="57"/>
      <c r="R6177" s="74"/>
      <c r="S6177" s="53"/>
      <c r="T6177" s="58"/>
      <c r="U6177" s="58"/>
      <c r="V6177" s="53"/>
      <c r="W6177" s="75"/>
      <c r="X6177" s="76"/>
    </row>
    <row r="6178" spans="1:27" s="77" customFormat="1" ht="15.75" x14ac:dyDescent="0.25">
      <c r="A6178" s="72" t="s">
        <v>316</v>
      </c>
      <c r="B6178" s="44" t="s">
        <v>334</v>
      </c>
      <c r="C6178" s="37" t="s">
        <v>379</v>
      </c>
      <c r="D6178" s="39" t="s">
        <v>360</v>
      </c>
      <c r="E6178" s="53"/>
      <c r="F6178" s="99">
        <f>E6178/12*1</f>
        <v>0</v>
      </c>
      <c r="G6178" s="74"/>
      <c r="H6178" s="74"/>
      <c r="I6178" s="54"/>
      <c r="J6178" s="50"/>
      <c r="K6178" s="54"/>
      <c r="L6178" s="55"/>
      <c r="M6178" s="75"/>
      <c r="N6178" s="75"/>
      <c r="O6178" s="74"/>
      <c r="P6178" s="74"/>
      <c r="Q6178" s="57"/>
      <c r="R6178" s="74"/>
      <c r="S6178" s="53"/>
      <c r="T6178" s="58"/>
      <c r="U6178" s="58"/>
      <c r="V6178" s="53"/>
      <c r="W6178" s="75"/>
      <c r="X6178" s="76"/>
    </row>
    <row r="6179" spans="1:27" s="77" customFormat="1" ht="31.5" x14ac:dyDescent="0.25">
      <c r="A6179" s="72" t="s">
        <v>316</v>
      </c>
      <c r="B6179" s="44" t="s">
        <v>334</v>
      </c>
      <c r="C6179" s="37" t="s">
        <v>417</v>
      </c>
      <c r="D6179" s="39" t="s">
        <v>418</v>
      </c>
      <c r="E6179" s="53">
        <v>25626</v>
      </c>
      <c r="F6179" s="99"/>
      <c r="G6179" s="74"/>
      <c r="H6179" s="74"/>
      <c r="I6179" s="54"/>
      <c r="J6179" s="50"/>
      <c r="K6179" s="54"/>
      <c r="L6179" s="55"/>
      <c r="M6179" s="75"/>
      <c r="N6179" s="75"/>
      <c r="O6179" s="74"/>
      <c r="P6179" s="74"/>
      <c r="Q6179" s="57"/>
      <c r="R6179" s="74"/>
      <c r="S6179" s="53"/>
      <c r="T6179" s="58"/>
      <c r="U6179" s="58"/>
      <c r="V6179" s="53"/>
      <c r="W6179" s="75"/>
      <c r="X6179" s="76"/>
    </row>
    <row r="6180" spans="1:27" s="77" customFormat="1" ht="15.75" x14ac:dyDescent="0.25">
      <c r="A6180" s="72" t="s">
        <v>316</v>
      </c>
      <c r="B6180" s="44" t="s">
        <v>334</v>
      </c>
      <c r="C6180" s="98" t="s">
        <v>386</v>
      </c>
      <c r="D6180" s="117" t="s">
        <v>387</v>
      </c>
      <c r="E6180" s="53">
        <v>10000</v>
      </c>
      <c r="F6180" s="53">
        <v>10000</v>
      </c>
      <c r="G6180" s="53">
        <v>10000</v>
      </c>
      <c r="H6180" s="53">
        <v>10000</v>
      </c>
      <c r="I6180" s="119">
        <f>G6180-F6180</f>
        <v>0</v>
      </c>
      <c r="J6180" s="55">
        <f>ROUND(I6180/F6180*100,2)</f>
        <v>0</v>
      </c>
      <c r="K6180" s="54">
        <f>G6180-F6180</f>
        <v>0</v>
      </c>
      <c r="L6180" s="55">
        <f>ROUND(K6180*100/-F6180,2)</f>
        <v>0</v>
      </c>
      <c r="M6180" s="75"/>
      <c r="N6180" s="75"/>
      <c r="O6180" s="74"/>
      <c r="P6180" s="74"/>
      <c r="Q6180" s="57"/>
      <c r="R6180" s="74"/>
      <c r="S6180" s="53"/>
      <c r="T6180" s="58"/>
      <c r="U6180" s="58"/>
      <c r="V6180" s="53"/>
      <c r="W6180" s="75"/>
      <c r="X6180" s="76"/>
    </row>
    <row r="6181" spans="1:27" s="26" customFormat="1" ht="22.5" customHeight="1" x14ac:dyDescent="0.25">
      <c r="A6181" s="100" t="s">
        <v>317</v>
      </c>
      <c r="B6181" s="100" t="s">
        <v>335</v>
      </c>
      <c r="C6181" s="108" t="s">
        <v>102</v>
      </c>
      <c r="D6181" s="102" t="s">
        <v>21</v>
      </c>
      <c r="E6181" s="109">
        <f>E6182+E6221</f>
        <v>1469624</v>
      </c>
      <c r="F6181" s="109">
        <f>F6182+F6221</f>
        <v>861927.5</v>
      </c>
      <c r="G6181" s="109">
        <f>G6182+G6221</f>
        <v>911009</v>
      </c>
      <c r="H6181" s="109">
        <f>H6182+H6221</f>
        <v>837551</v>
      </c>
      <c r="I6181" s="103">
        <f>I6182+I6221</f>
        <v>82266.83</v>
      </c>
      <c r="J6181" s="106">
        <f>ROUND(I6181/F6181*100,2)</f>
        <v>9.5399999999999991</v>
      </c>
      <c r="K6181" s="103">
        <f>K6182+K6221</f>
        <v>-33185.33</v>
      </c>
      <c r="L6181" s="106">
        <f>ROUND(K6181*100/-F6181,2)</f>
        <v>3.85</v>
      </c>
      <c r="M6181" s="109">
        <f t="shared" ref="M6181:V6181" si="2011">M6182+M6221</f>
        <v>43731</v>
      </c>
      <c r="N6181" s="109">
        <f t="shared" si="2011"/>
        <v>25509.75</v>
      </c>
      <c r="O6181" s="109">
        <f t="shared" si="2011"/>
        <v>16500</v>
      </c>
      <c r="P6181" s="109">
        <f t="shared" si="2011"/>
        <v>16500</v>
      </c>
      <c r="Q6181" s="103">
        <f t="shared" si="2011"/>
        <v>0</v>
      </c>
      <c r="R6181" s="109">
        <f t="shared" si="2011"/>
        <v>623</v>
      </c>
      <c r="S6181" s="103">
        <f t="shared" si="2011"/>
        <v>363</v>
      </c>
      <c r="T6181" s="103">
        <f t="shared" si="2011"/>
        <v>417</v>
      </c>
      <c r="U6181" s="103">
        <f t="shared" si="2011"/>
        <v>416</v>
      </c>
      <c r="V6181" s="103">
        <f t="shared" si="2011"/>
        <v>1</v>
      </c>
      <c r="W6181" s="107">
        <v>14779</v>
      </c>
      <c r="X6181" s="80"/>
    </row>
    <row r="6182" spans="1:27" s="35" customFormat="1" ht="15.75" x14ac:dyDescent="0.25">
      <c r="A6182" s="72" t="s">
        <v>317</v>
      </c>
      <c r="B6182" s="21">
        <v>1</v>
      </c>
      <c r="C6182" s="73" t="s">
        <v>102</v>
      </c>
      <c r="D6182" s="27" t="s">
        <v>22</v>
      </c>
      <c r="E6182" s="52">
        <f>E6183+E6189+E6203</f>
        <v>938359</v>
      </c>
      <c r="F6182" s="52">
        <f>F6183+F6189+F6203</f>
        <v>547592</v>
      </c>
      <c r="G6182" s="52">
        <f>G6183+G6189+G6203</f>
        <v>629345</v>
      </c>
      <c r="H6182" s="52">
        <f>H6183+H6189+H6203</f>
        <v>547592</v>
      </c>
      <c r="I6182" s="124">
        <f>I6183+I6189+I6203</f>
        <v>81753</v>
      </c>
      <c r="J6182" s="50">
        <f>ROUND(I6182/F6182*100,2)</f>
        <v>14.93</v>
      </c>
      <c r="K6182" s="124">
        <f>K6183+K6189+K6203</f>
        <v>0</v>
      </c>
      <c r="L6182" s="52">
        <f>L6183+L6189+L6203</f>
        <v>0</v>
      </c>
      <c r="M6182" s="49"/>
      <c r="N6182" s="49">
        <f>ROUND(M6182/12*7,2)</f>
        <v>0</v>
      </c>
      <c r="O6182" s="52">
        <f t="shared" ref="O6182:V6182" si="2012">O6183+O6189+O6203</f>
        <v>2579</v>
      </c>
      <c r="P6182" s="52">
        <f t="shared" si="2012"/>
        <v>2579</v>
      </c>
      <c r="Q6182" s="124">
        <f t="shared" si="2012"/>
        <v>0</v>
      </c>
      <c r="R6182" s="52">
        <f t="shared" si="2012"/>
        <v>1</v>
      </c>
      <c r="S6182" s="52">
        <f t="shared" si="2012"/>
        <v>1</v>
      </c>
      <c r="T6182" s="134">
        <f t="shared" si="2012"/>
        <v>97</v>
      </c>
      <c r="U6182" s="134">
        <f t="shared" si="2012"/>
        <v>97</v>
      </c>
      <c r="V6182" s="59">
        <f t="shared" si="2012"/>
        <v>0</v>
      </c>
      <c r="W6182" s="75"/>
      <c r="X6182" s="82"/>
    </row>
    <row r="6183" spans="1:27" s="35" customFormat="1" ht="15.75" x14ac:dyDescent="0.25">
      <c r="A6183" s="72" t="s">
        <v>317</v>
      </c>
      <c r="B6183" s="33" t="s">
        <v>329</v>
      </c>
      <c r="C6183" s="73" t="s">
        <v>102</v>
      </c>
      <c r="D6183" s="32" t="s">
        <v>23</v>
      </c>
      <c r="E6183" s="83">
        <f t="shared" ref="E6183:L6183" si="2013">SUM(E6184:E6188)</f>
        <v>937845</v>
      </c>
      <c r="F6183" s="83">
        <f t="shared" si="2013"/>
        <v>547078</v>
      </c>
      <c r="G6183" s="83">
        <f t="shared" si="2013"/>
        <v>628831</v>
      </c>
      <c r="H6183" s="83">
        <f t="shared" si="2013"/>
        <v>547078</v>
      </c>
      <c r="I6183" s="128">
        <f t="shared" si="2013"/>
        <v>81753</v>
      </c>
      <c r="J6183" s="128">
        <f t="shared" si="2013"/>
        <v>0</v>
      </c>
      <c r="K6183" s="128">
        <f t="shared" si="2013"/>
        <v>0</v>
      </c>
      <c r="L6183" s="49">
        <f t="shared" si="2013"/>
        <v>0</v>
      </c>
      <c r="M6183" s="83"/>
      <c r="N6183" s="83"/>
      <c r="O6183" s="52">
        <f t="shared" ref="O6183:V6183" si="2014">SUM(O6184:O6188)</f>
        <v>2499</v>
      </c>
      <c r="P6183" s="52">
        <f t="shared" si="2014"/>
        <v>2499</v>
      </c>
      <c r="Q6183" s="124">
        <f t="shared" si="2014"/>
        <v>0</v>
      </c>
      <c r="R6183" s="52">
        <f t="shared" si="2014"/>
        <v>0</v>
      </c>
      <c r="S6183" s="52">
        <f t="shared" si="2014"/>
        <v>0</v>
      </c>
      <c r="T6183" s="139">
        <f t="shared" si="2014"/>
        <v>96</v>
      </c>
      <c r="U6183" s="141">
        <f t="shared" si="2014"/>
        <v>96</v>
      </c>
      <c r="V6183" s="49">
        <f t="shared" si="2014"/>
        <v>0</v>
      </c>
      <c r="W6183" s="83"/>
      <c r="X6183" s="82"/>
    </row>
    <row r="6184" spans="1:27" s="35" customFormat="1" ht="15.75" x14ac:dyDescent="0.25">
      <c r="A6184" s="72" t="s">
        <v>317</v>
      </c>
      <c r="B6184" s="33" t="s">
        <v>329</v>
      </c>
      <c r="C6184" s="73" t="s">
        <v>73</v>
      </c>
      <c r="D6184" s="34" t="s">
        <v>106</v>
      </c>
      <c r="E6184" s="99"/>
      <c r="F6184" s="99"/>
      <c r="G6184" s="99">
        <v>81753</v>
      </c>
      <c r="H6184" s="99">
        <v>0</v>
      </c>
      <c r="I6184" s="119">
        <f>G6184-F6184</f>
        <v>81753</v>
      </c>
      <c r="J6184" s="55"/>
      <c r="K6184" s="54"/>
      <c r="L6184" s="55"/>
      <c r="M6184" s="74"/>
      <c r="N6184" s="74"/>
      <c r="O6184" s="153">
        <v>2499</v>
      </c>
      <c r="P6184" s="153">
        <v>2499</v>
      </c>
      <c r="Q6184" s="166">
        <f>O6184-P6184</f>
        <v>0</v>
      </c>
      <c r="R6184" s="153"/>
      <c r="S6184" s="53">
        <f>ROUND(R6184/12*6,0)</f>
        <v>0</v>
      </c>
      <c r="T6184" s="58">
        <v>96</v>
      </c>
      <c r="U6184" s="58">
        <v>96</v>
      </c>
      <c r="V6184" s="53">
        <f>T6184-U6184</f>
        <v>0</v>
      </c>
      <c r="W6184" s="74"/>
      <c r="X6184" s="76"/>
      <c r="Z6184" s="176"/>
      <c r="AA6184" s="176"/>
    </row>
    <row r="6185" spans="1:27" s="35" customFormat="1" ht="15.75" x14ac:dyDescent="0.25">
      <c r="A6185" s="72" t="s">
        <v>317</v>
      </c>
      <c r="B6185" s="33" t="s">
        <v>329</v>
      </c>
      <c r="C6185" s="73" t="s">
        <v>74</v>
      </c>
      <c r="D6185" s="116" t="s">
        <v>104</v>
      </c>
      <c r="E6185" s="53">
        <v>937845</v>
      </c>
      <c r="F6185" s="53">
        <f>78154*7</f>
        <v>547078</v>
      </c>
      <c r="G6185" s="53">
        <f>78154*7</f>
        <v>547078</v>
      </c>
      <c r="H6185" s="53">
        <f>78154*7</f>
        <v>547078</v>
      </c>
      <c r="I6185" s="119"/>
      <c r="J6185" s="55"/>
      <c r="K6185" s="54"/>
      <c r="L6185" s="55"/>
      <c r="M6185" s="75"/>
      <c r="N6185" s="75"/>
      <c r="O6185" s="74"/>
      <c r="P6185" s="74"/>
      <c r="Q6185" s="57">
        <f>O6185-P6185</f>
        <v>0</v>
      </c>
      <c r="R6185" s="74"/>
      <c r="S6185" s="53">
        <f>ROUND(R6185/12*3,0)</f>
        <v>0</v>
      </c>
      <c r="T6185" s="58"/>
      <c r="U6185" s="58"/>
      <c r="V6185" s="53">
        <f>T6185-U6185</f>
        <v>0</v>
      </c>
      <c r="W6185" s="75"/>
      <c r="X6185" s="76"/>
    </row>
    <row r="6186" spans="1:27" s="35" customFormat="1" ht="15.75" x14ac:dyDescent="0.25">
      <c r="A6186" s="72" t="s">
        <v>317</v>
      </c>
      <c r="B6186" s="33" t="s">
        <v>329</v>
      </c>
      <c r="C6186" s="73" t="s">
        <v>74</v>
      </c>
      <c r="D6186" s="116" t="s">
        <v>105</v>
      </c>
      <c r="E6186" s="53"/>
      <c r="F6186" s="53"/>
      <c r="G6186" s="53"/>
      <c r="H6186" s="53"/>
      <c r="I6186" s="54"/>
      <c r="J6186" s="50"/>
      <c r="K6186" s="54"/>
      <c r="L6186" s="55"/>
      <c r="M6186" s="75"/>
      <c r="N6186" s="75"/>
      <c r="O6186" s="74"/>
      <c r="P6186" s="74"/>
      <c r="Q6186" s="57">
        <f>O6186-P6186</f>
        <v>0</v>
      </c>
      <c r="R6186" s="74"/>
      <c r="S6186" s="53">
        <f>ROUND(R6186/12*3,0)</f>
        <v>0</v>
      </c>
      <c r="T6186" s="58"/>
      <c r="U6186" s="58"/>
      <c r="V6186" s="53">
        <f>T6186-U6186</f>
        <v>0</v>
      </c>
      <c r="W6186" s="75"/>
      <c r="X6186" s="76"/>
    </row>
    <row r="6187" spans="1:27" s="35" customFormat="1" ht="15.75" x14ac:dyDescent="0.25">
      <c r="A6187" s="72" t="s">
        <v>317</v>
      </c>
      <c r="B6187" s="33" t="s">
        <v>329</v>
      </c>
      <c r="C6187" s="73" t="s">
        <v>75</v>
      </c>
      <c r="D6187" s="34" t="s">
        <v>107</v>
      </c>
      <c r="E6187" s="74"/>
      <c r="F6187" s="53"/>
      <c r="G6187" s="74"/>
      <c r="H6187" s="74"/>
      <c r="I6187" s="119"/>
      <c r="J6187" s="55"/>
      <c r="K6187" s="119"/>
      <c r="L6187" s="55"/>
      <c r="M6187" s="75"/>
      <c r="N6187" s="75"/>
      <c r="O6187" s="74"/>
      <c r="P6187" s="74"/>
      <c r="Q6187" s="59">
        <f>O6187-P6187</f>
        <v>0</v>
      </c>
      <c r="R6187" s="74"/>
      <c r="S6187" s="53">
        <f>ROUND(R6187/12*3,0)</f>
        <v>0</v>
      </c>
      <c r="T6187" s="53"/>
      <c r="U6187" s="53"/>
      <c r="V6187" s="53">
        <f>T6187-U6187</f>
        <v>0</v>
      </c>
      <c r="W6187" s="75"/>
      <c r="X6187" s="76"/>
    </row>
    <row r="6188" spans="1:27" s="35" customFormat="1" ht="31.5" x14ac:dyDescent="0.25">
      <c r="A6188" s="72" t="s">
        <v>317</v>
      </c>
      <c r="B6188" s="33" t="s">
        <v>329</v>
      </c>
      <c r="C6188" s="73" t="s">
        <v>76</v>
      </c>
      <c r="D6188" s="34" t="s">
        <v>108</v>
      </c>
      <c r="E6188" s="74"/>
      <c r="F6188" s="53"/>
      <c r="G6188" s="74"/>
      <c r="H6188" s="74"/>
      <c r="I6188" s="54"/>
      <c r="J6188" s="50"/>
      <c r="K6188" s="54"/>
      <c r="L6188" s="55"/>
      <c r="M6188" s="75"/>
      <c r="N6188" s="75"/>
      <c r="O6188" s="74"/>
      <c r="P6188" s="74"/>
      <c r="Q6188" s="57">
        <f>O6188-P6188</f>
        <v>0</v>
      </c>
      <c r="R6188" s="74"/>
      <c r="S6188" s="53">
        <f>ROUND(R6188/12*3,0)</f>
        <v>0</v>
      </c>
      <c r="T6188" s="58"/>
      <c r="U6188" s="58"/>
      <c r="V6188" s="53">
        <f>T6188-U6188</f>
        <v>0</v>
      </c>
      <c r="W6188" s="75"/>
      <c r="X6188" s="76"/>
    </row>
    <row r="6189" spans="1:27" s="35" customFormat="1" ht="15.75" x14ac:dyDescent="0.25">
      <c r="A6189" s="72" t="s">
        <v>317</v>
      </c>
      <c r="B6189" s="22" t="s">
        <v>330</v>
      </c>
      <c r="C6189" s="36"/>
      <c r="D6189" s="32" t="s">
        <v>24</v>
      </c>
      <c r="E6189" s="61">
        <f t="shared" ref="E6189:L6189" si="2015">SUM(E6190:E6202)</f>
        <v>0</v>
      </c>
      <c r="F6189" s="61">
        <f t="shared" si="2015"/>
        <v>0</v>
      </c>
      <c r="G6189" s="61">
        <f t="shared" si="2015"/>
        <v>0</v>
      </c>
      <c r="H6189" s="61">
        <f t="shared" si="2015"/>
        <v>0</v>
      </c>
      <c r="I6189" s="120">
        <f t="shared" si="2015"/>
        <v>0</v>
      </c>
      <c r="J6189" s="120">
        <f t="shared" si="2015"/>
        <v>0</v>
      </c>
      <c r="K6189" s="120">
        <f t="shared" si="2015"/>
        <v>0</v>
      </c>
      <c r="L6189" s="61">
        <f t="shared" si="2015"/>
        <v>0</v>
      </c>
      <c r="M6189" s="61"/>
      <c r="N6189" s="61"/>
      <c r="O6189" s="61">
        <f t="shared" ref="O6189:V6189" si="2016">SUM(O6190:O6202)</f>
        <v>0</v>
      </c>
      <c r="P6189" s="61">
        <f t="shared" si="2016"/>
        <v>0</v>
      </c>
      <c r="Q6189" s="120">
        <f t="shared" si="2016"/>
        <v>0</v>
      </c>
      <c r="R6189" s="61">
        <f t="shared" si="2016"/>
        <v>0</v>
      </c>
      <c r="S6189" s="61">
        <f t="shared" si="2016"/>
        <v>0</v>
      </c>
      <c r="T6189" s="137">
        <f t="shared" si="2016"/>
        <v>0</v>
      </c>
      <c r="U6189" s="137">
        <f t="shared" si="2016"/>
        <v>0</v>
      </c>
      <c r="V6189" s="61">
        <f t="shared" si="2016"/>
        <v>0</v>
      </c>
      <c r="W6189" s="68"/>
      <c r="X6189" s="76"/>
    </row>
    <row r="6190" spans="1:27" s="35" customFormat="1" ht="15.75" x14ac:dyDescent="0.25">
      <c r="A6190" s="72" t="s">
        <v>317</v>
      </c>
      <c r="B6190" s="33" t="s">
        <v>330</v>
      </c>
      <c r="C6190" s="79" t="s">
        <v>25</v>
      </c>
      <c r="D6190" s="34" t="s">
        <v>54</v>
      </c>
      <c r="E6190" s="74"/>
      <c r="F6190" s="74"/>
      <c r="G6190" s="74"/>
      <c r="H6190" s="74"/>
      <c r="I6190" s="54"/>
      <c r="J6190" s="50"/>
      <c r="K6190" s="54"/>
      <c r="L6190" s="55"/>
      <c r="M6190" s="75"/>
      <c r="N6190" s="75"/>
      <c r="O6190" s="74"/>
      <c r="P6190" s="74"/>
      <c r="Q6190" s="57">
        <f t="shared" ref="Q6190:Q6202" si="2017">O6190-P6190</f>
        <v>0</v>
      </c>
      <c r="R6190" s="74"/>
      <c r="S6190" s="53">
        <f t="shared" ref="S6190:S6202" si="2018">ROUND(R6190/12*3,0)</f>
        <v>0</v>
      </c>
      <c r="T6190" s="58"/>
      <c r="U6190" s="58"/>
      <c r="V6190" s="53">
        <f t="shared" ref="V6190:V6202" si="2019">T6190-U6190</f>
        <v>0</v>
      </c>
      <c r="W6190" s="75"/>
      <c r="X6190" s="76"/>
    </row>
    <row r="6191" spans="1:27" s="35" customFormat="1" ht="15.75" x14ac:dyDescent="0.25">
      <c r="A6191" s="72" t="s">
        <v>317</v>
      </c>
      <c r="B6191" s="33" t="s">
        <v>330</v>
      </c>
      <c r="C6191" s="79" t="s">
        <v>26</v>
      </c>
      <c r="D6191" s="34" t="s">
        <v>27</v>
      </c>
      <c r="E6191" s="74"/>
      <c r="F6191" s="74"/>
      <c r="G6191" s="74"/>
      <c r="H6191" s="74"/>
      <c r="I6191" s="54"/>
      <c r="J6191" s="50"/>
      <c r="K6191" s="54"/>
      <c r="L6191" s="55"/>
      <c r="M6191" s="75"/>
      <c r="N6191" s="75"/>
      <c r="O6191" s="74"/>
      <c r="P6191" s="74"/>
      <c r="Q6191" s="57">
        <f t="shared" si="2017"/>
        <v>0</v>
      </c>
      <c r="R6191" s="74"/>
      <c r="S6191" s="53">
        <f t="shared" si="2018"/>
        <v>0</v>
      </c>
      <c r="T6191" s="58"/>
      <c r="U6191" s="58"/>
      <c r="V6191" s="53">
        <f t="shared" si="2019"/>
        <v>0</v>
      </c>
      <c r="W6191" s="75"/>
      <c r="X6191" s="76"/>
    </row>
    <row r="6192" spans="1:27" s="35" customFormat="1" ht="31.5" x14ac:dyDescent="0.25">
      <c r="A6192" s="72" t="s">
        <v>317</v>
      </c>
      <c r="B6192" s="33" t="s">
        <v>330</v>
      </c>
      <c r="C6192" s="79" t="s">
        <v>28</v>
      </c>
      <c r="D6192" s="34" t="s">
        <v>29</v>
      </c>
      <c r="E6192" s="74"/>
      <c r="F6192" s="74"/>
      <c r="G6192" s="74"/>
      <c r="H6192" s="74"/>
      <c r="I6192" s="54"/>
      <c r="J6192" s="50"/>
      <c r="K6192" s="54"/>
      <c r="L6192" s="55"/>
      <c r="M6192" s="75"/>
      <c r="N6192" s="75"/>
      <c r="O6192" s="74"/>
      <c r="P6192" s="74"/>
      <c r="Q6192" s="57">
        <f t="shared" si="2017"/>
        <v>0</v>
      </c>
      <c r="R6192" s="74"/>
      <c r="S6192" s="53">
        <f t="shared" si="2018"/>
        <v>0</v>
      </c>
      <c r="T6192" s="58"/>
      <c r="U6192" s="58"/>
      <c r="V6192" s="53">
        <f t="shared" si="2019"/>
        <v>0</v>
      </c>
      <c r="W6192" s="75"/>
      <c r="X6192" s="76"/>
    </row>
    <row r="6193" spans="1:28" s="35" customFormat="1" ht="15.75" x14ac:dyDescent="0.25">
      <c r="A6193" s="72" t="s">
        <v>317</v>
      </c>
      <c r="B6193" s="33" t="s">
        <v>330</v>
      </c>
      <c r="C6193" s="79" t="s">
        <v>56</v>
      </c>
      <c r="D6193" s="34" t="s">
        <v>53</v>
      </c>
      <c r="E6193" s="74"/>
      <c r="F6193" s="74"/>
      <c r="G6193" s="74"/>
      <c r="H6193" s="74"/>
      <c r="I6193" s="54"/>
      <c r="J6193" s="50"/>
      <c r="K6193" s="54"/>
      <c r="L6193" s="55"/>
      <c r="M6193" s="75"/>
      <c r="N6193" s="75"/>
      <c r="O6193" s="74"/>
      <c r="P6193" s="74"/>
      <c r="Q6193" s="57">
        <f t="shared" si="2017"/>
        <v>0</v>
      </c>
      <c r="R6193" s="74"/>
      <c r="S6193" s="53">
        <f t="shared" si="2018"/>
        <v>0</v>
      </c>
      <c r="T6193" s="58"/>
      <c r="U6193" s="58"/>
      <c r="V6193" s="53">
        <f t="shared" si="2019"/>
        <v>0</v>
      </c>
      <c r="W6193" s="75"/>
      <c r="X6193" s="76"/>
    </row>
    <row r="6194" spans="1:28" s="35" customFormat="1" ht="15.75" x14ac:dyDescent="0.25">
      <c r="A6194" s="72" t="s">
        <v>317</v>
      </c>
      <c r="B6194" s="33" t="s">
        <v>330</v>
      </c>
      <c r="C6194" s="79" t="s">
        <v>57</v>
      </c>
      <c r="D6194" s="34" t="s">
        <v>68</v>
      </c>
      <c r="E6194" s="74"/>
      <c r="F6194" s="74"/>
      <c r="G6194" s="74"/>
      <c r="H6194" s="74"/>
      <c r="I6194" s="54"/>
      <c r="J6194" s="50"/>
      <c r="K6194" s="54"/>
      <c r="L6194" s="55"/>
      <c r="M6194" s="75"/>
      <c r="N6194" s="75"/>
      <c r="O6194" s="74"/>
      <c r="P6194" s="74"/>
      <c r="Q6194" s="57">
        <f t="shared" si="2017"/>
        <v>0</v>
      </c>
      <c r="R6194" s="74"/>
      <c r="S6194" s="53">
        <f t="shared" si="2018"/>
        <v>0</v>
      </c>
      <c r="T6194" s="58"/>
      <c r="U6194" s="58"/>
      <c r="V6194" s="53">
        <f t="shared" si="2019"/>
        <v>0</v>
      </c>
      <c r="W6194" s="75"/>
      <c r="X6194" s="76"/>
    </row>
    <row r="6195" spans="1:28" s="35" customFormat="1" ht="15.75" x14ac:dyDescent="0.25">
      <c r="A6195" s="72" t="s">
        <v>317</v>
      </c>
      <c r="B6195" s="33" t="s">
        <v>330</v>
      </c>
      <c r="C6195" s="79" t="s">
        <v>58</v>
      </c>
      <c r="D6195" s="34" t="s">
        <v>70</v>
      </c>
      <c r="E6195" s="74"/>
      <c r="F6195" s="74"/>
      <c r="G6195" s="74"/>
      <c r="H6195" s="74"/>
      <c r="I6195" s="54"/>
      <c r="J6195" s="50"/>
      <c r="K6195" s="54"/>
      <c r="L6195" s="55"/>
      <c r="M6195" s="75"/>
      <c r="N6195" s="75"/>
      <c r="O6195" s="74"/>
      <c r="P6195" s="74"/>
      <c r="Q6195" s="57">
        <f t="shared" si="2017"/>
        <v>0</v>
      </c>
      <c r="R6195" s="74"/>
      <c r="S6195" s="53">
        <f t="shared" si="2018"/>
        <v>0</v>
      </c>
      <c r="T6195" s="58"/>
      <c r="U6195" s="58"/>
      <c r="V6195" s="53">
        <f t="shared" si="2019"/>
        <v>0</v>
      </c>
      <c r="W6195" s="75"/>
      <c r="X6195" s="76"/>
    </row>
    <row r="6196" spans="1:28" s="35" customFormat="1" ht="31.5" x14ac:dyDescent="0.25">
      <c r="A6196" s="72" t="s">
        <v>317</v>
      </c>
      <c r="B6196" s="33" t="s">
        <v>330</v>
      </c>
      <c r="C6196" s="79" t="s">
        <v>59</v>
      </c>
      <c r="D6196" s="34" t="s">
        <v>69</v>
      </c>
      <c r="E6196" s="74"/>
      <c r="F6196" s="74"/>
      <c r="G6196" s="74"/>
      <c r="H6196" s="74"/>
      <c r="I6196" s="54"/>
      <c r="J6196" s="50"/>
      <c r="K6196" s="54"/>
      <c r="L6196" s="55"/>
      <c r="M6196" s="75"/>
      <c r="N6196" s="75"/>
      <c r="O6196" s="74"/>
      <c r="P6196" s="74"/>
      <c r="Q6196" s="57">
        <f t="shared" si="2017"/>
        <v>0</v>
      </c>
      <c r="R6196" s="74"/>
      <c r="S6196" s="53">
        <f t="shared" si="2018"/>
        <v>0</v>
      </c>
      <c r="T6196" s="58"/>
      <c r="U6196" s="58"/>
      <c r="V6196" s="53">
        <f t="shared" si="2019"/>
        <v>0</v>
      </c>
      <c r="W6196" s="75"/>
      <c r="X6196" s="76"/>
    </row>
    <row r="6197" spans="1:28" s="35" customFormat="1" ht="15.75" x14ac:dyDescent="0.25">
      <c r="A6197" s="72" t="s">
        <v>317</v>
      </c>
      <c r="B6197" s="33" t="s">
        <v>330</v>
      </c>
      <c r="C6197" s="79" t="s">
        <v>60</v>
      </c>
      <c r="D6197" s="34" t="s">
        <v>72</v>
      </c>
      <c r="E6197" s="74"/>
      <c r="F6197" s="74"/>
      <c r="G6197" s="74"/>
      <c r="H6197" s="74"/>
      <c r="I6197" s="54"/>
      <c r="J6197" s="50"/>
      <c r="K6197" s="54"/>
      <c r="L6197" s="55"/>
      <c r="M6197" s="75"/>
      <c r="N6197" s="75"/>
      <c r="O6197" s="74"/>
      <c r="P6197" s="74"/>
      <c r="Q6197" s="57">
        <f t="shared" si="2017"/>
        <v>0</v>
      </c>
      <c r="R6197" s="74"/>
      <c r="S6197" s="53">
        <f t="shared" si="2018"/>
        <v>0</v>
      </c>
      <c r="T6197" s="58"/>
      <c r="U6197" s="58"/>
      <c r="V6197" s="53">
        <f t="shared" si="2019"/>
        <v>0</v>
      </c>
      <c r="W6197" s="75"/>
      <c r="X6197" s="76"/>
    </row>
    <row r="6198" spans="1:28" s="35" customFormat="1" ht="15.75" x14ac:dyDescent="0.25">
      <c r="A6198" s="72" t="s">
        <v>317</v>
      </c>
      <c r="B6198" s="33" t="s">
        <v>330</v>
      </c>
      <c r="C6198" s="79" t="s">
        <v>61</v>
      </c>
      <c r="D6198" s="34" t="s">
        <v>67</v>
      </c>
      <c r="E6198" s="74"/>
      <c r="F6198" s="74"/>
      <c r="G6198" s="74"/>
      <c r="H6198" s="74"/>
      <c r="I6198" s="54"/>
      <c r="J6198" s="50"/>
      <c r="K6198" s="54"/>
      <c r="L6198" s="55"/>
      <c r="M6198" s="75"/>
      <c r="N6198" s="75"/>
      <c r="O6198" s="74"/>
      <c r="P6198" s="74"/>
      <c r="Q6198" s="57">
        <f t="shared" si="2017"/>
        <v>0</v>
      </c>
      <c r="R6198" s="74"/>
      <c r="S6198" s="53">
        <f t="shared" si="2018"/>
        <v>0</v>
      </c>
      <c r="T6198" s="58"/>
      <c r="U6198" s="58"/>
      <c r="V6198" s="53">
        <f t="shared" si="2019"/>
        <v>0</v>
      </c>
      <c r="W6198" s="75"/>
      <c r="X6198" s="76"/>
    </row>
    <row r="6199" spans="1:28" s="35" customFormat="1" ht="15.75" x14ac:dyDescent="0.25">
      <c r="A6199" s="72" t="s">
        <v>317</v>
      </c>
      <c r="B6199" s="33" t="s">
        <v>330</v>
      </c>
      <c r="C6199" s="79" t="s">
        <v>62</v>
      </c>
      <c r="D6199" s="34" t="s">
        <v>66</v>
      </c>
      <c r="E6199" s="74"/>
      <c r="F6199" s="74"/>
      <c r="G6199" s="74"/>
      <c r="H6199" s="74"/>
      <c r="I6199" s="54"/>
      <c r="J6199" s="50"/>
      <c r="K6199" s="54"/>
      <c r="L6199" s="55"/>
      <c r="M6199" s="75"/>
      <c r="N6199" s="75"/>
      <c r="O6199" s="74"/>
      <c r="P6199" s="74"/>
      <c r="Q6199" s="57">
        <f t="shared" si="2017"/>
        <v>0</v>
      </c>
      <c r="R6199" s="74"/>
      <c r="S6199" s="53">
        <f t="shared" si="2018"/>
        <v>0</v>
      </c>
      <c r="T6199" s="58"/>
      <c r="U6199" s="58"/>
      <c r="V6199" s="53">
        <f t="shared" si="2019"/>
        <v>0</v>
      </c>
      <c r="W6199" s="75"/>
      <c r="X6199" s="76"/>
    </row>
    <row r="6200" spans="1:28" s="35" customFormat="1" ht="15.75" x14ac:dyDescent="0.25">
      <c r="A6200" s="72" t="s">
        <v>317</v>
      </c>
      <c r="B6200" s="33" t="s">
        <v>330</v>
      </c>
      <c r="C6200" s="79" t="s">
        <v>63</v>
      </c>
      <c r="D6200" s="34" t="s">
        <v>52</v>
      </c>
      <c r="E6200" s="74"/>
      <c r="F6200" s="74"/>
      <c r="G6200" s="74"/>
      <c r="H6200" s="74"/>
      <c r="I6200" s="54"/>
      <c r="J6200" s="50"/>
      <c r="K6200" s="54"/>
      <c r="L6200" s="55"/>
      <c r="M6200" s="75"/>
      <c r="N6200" s="75"/>
      <c r="O6200" s="74"/>
      <c r="P6200" s="74"/>
      <c r="Q6200" s="57">
        <f t="shared" si="2017"/>
        <v>0</v>
      </c>
      <c r="R6200" s="74"/>
      <c r="S6200" s="53">
        <f t="shared" si="2018"/>
        <v>0</v>
      </c>
      <c r="T6200" s="58"/>
      <c r="U6200" s="58"/>
      <c r="V6200" s="53">
        <f t="shared" si="2019"/>
        <v>0</v>
      </c>
      <c r="W6200" s="75"/>
      <c r="X6200" s="76"/>
    </row>
    <row r="6201" spans="1:28" s="35" customFormat="1" ht="15.75" x14ac:dyDescent="0.25">
      <c r="A6201" s="72" t="s">
        <v>317</v>
      </c>
      <c r="B6201" s="33" t="s">
        <v>330</v>
      </c>
      <c r="C6201" s="79" t="s">
        <v>64</v>
      </c>
      <c r="D6201" s="34" t="s">
        <v>55</v>
      </c>
      <c r="E6201" s="74"/>
      <c r="F6201" s="74"/>
      <c r="G6201" s="74"/>
      <c r="H6201" s="74"/>
      <c r="I6201" s="119"/>
      <c r="J6201" s="55"/>
      <c r="K6201" s="119"/>
      <c r="L6201" s="55"/>
      <c r="M6201" s="75"/>
      <c r="N6201" s="75"/>
      <c r="O6201" s="74"/>
      <c r="P6201" s="74"/>
      <c r="Q6201" s="59">
        <f t="shared" si="2017"/>
        <v>0</v>
      </c>
      <c r="R6201" s="74"/>
      <c r="S6201" s="53">
        <f t="shared" si="2018"/>
        <v>0</v>
      </c>
      <c r="T6201" s="53"/>
      <c r="U6201" s="53"/>
      <c r="V6201" s="53">
        <f t="shared" si="2019"/>
        <v>0</v>
      </c>
      <c r="W6201" s="75"/>
      <c r="X6201" s="76"/>
    </row>
    <row r="6202" spans="1:28" s="35" customFormat="1" ht="15.75" x14ac:dyDescent="0.25">
      <c r="A6202" s="72" t="s">
        <v>317</v>
      </c>
      <c r="B6202" s="33" t="s">
        <v>330</v>
      </c>
      <c r="C6202" s="79" t="s">
        <v>65</v>
      </c>
      <c r="D6202" s="34" t="s">
        <v>71</v>
      </c>
      <c r="E6202" s="74"/>
      <c r="F6202" s="74"/>
      <c r="G6202" s="74"/>
      <c r="H6202" s="74"/>
      <c r="I6202" s="54"/>
      <c r="J6202" s="50"/>
      <c r="K6202" s="54"/>
      <c r="L6202" s="55"/>
      <c r="M6202" s="75"/>
      <c r="N6202" s="75"/>
      <c r="O6202" s="74"/>
      <c r="P6202" s="74"/>
      <c r="Q6202" s="57">
        <f t="shared" si="2017"/>
        <v>0</v>
      </c>
      <c r="R6202" s="74"/>
      <c r="S6202" s="53">
        <f t="shared" si="2018"/>
        <v>0</v>
      </c>
      <c r="T6202" s="58"/>
      <c r="U6202" s="58"/>
      <c r="V6202" s="53">
        <f t="shared" si="2019"/>
        <v>0</v>
      </c>
      <c r="W6202" s="75"/>
      <c r="X6202" s="76"/>
    </row>
    <row r="6203" spans="1:28" s="35" customFormat="1" ht="31.5" x14ac:dyDescent="0.25">
      <c r="A6203" s="72" t="s">
        <v>317</v>
      </c>
      <c r="B6203" s="22" t="s">
        <v>331</v>
      </c>
      <c r="C6203" s="73" t="s">
        <v>102</v>
      </c>
      <c r="D6203" s="32" t="s">
        <v>30</v>
      </c>
      <c r="E6203" s="61">
        <f>SUM(E6204:E6220)</f>
        <v>514</v>
      </c>
      <c r="F6203" s="61">
        <f>SUM(F6204:F6220)</f>
        <v>514</v>
      </c>
      <c r="G6203" s="61">
        <f>SUM(G6204:G6220)</f>
        <v>514</v>
      </c>
      <c r="H6203" s="61">
        <f>SUM(H6204:H6220)</f>
        <v>514</v>
      </c>
      <c r="I6203" s="120">
        <f>SUM(I6204:I6220)</f>
        <v>0</v>
      </c>
      <c r="J6203" s="50">
        <f>ROUND(I6203/F6203*100,2)</f>
        <v>0</v>
      </c>
      <c r="K6203" s="120">
        <f>SUM(K6204:K6220)</f>
        <v>0</v>
      </c>
      <c r="L6203" s="61">
        <f>SUM(L6204:L6220)</f>
        <v>0</v>
      </c>
      <c r="M6203" s="61"/>
      <c r="N6203" s="61"/>
      <c r="O6203" s="61">
        <f t="shared" ref="O6203:V6203" si="2020">SUM(O6204:O6218)</f>
        <v>80</v>
      </c>
      <c r="P6203" s="61">
        <f t="shared" si="2020"/>
        <v>80</v>
      </c>
      <c r="Q6203" s="120">
        <f t="shared" si="2020"/>
        <v>0</v>
      </c>
      <c r="R6203" s="61">
        <f t="shared" si="2020"/>
        <v>1</v>
      </c>
      <c r="S6203" s="61">
        <f t="shared" si="2020"/>
        <v>1</v>
      </c>
      <c r="T6203" s="137">
        <f t="shared" si="2020"/>
        <v>1</v>
      </c>
      <c r="U6203" s="137">
        <f t="shared" si="2020"/>
        <v>1</v>
      </c>
      <c r="V6203" s="61">
        <f t="shared" si="2020"/>
        <v>0</v>
      </c>
      <c r="W6203" s="61"/>
      <c r="X6203" s="76"/>
    </row>
    <row r="6204" spans="1:28" s="35" customFormat="1" ht="15.75" x14ac:dyDescent="0.25">
      <c r="A6204" s="72" t="s">
        <v>317</v>
      </c>
      <c r="B6204" s="33" t="s">
        <v>331</v>
      </c>
      <c r="C6204" s="73" t="s">
        <v>79</v>
      </c>
      <c r="D6204" s="43" t="s">
        <v>77</v>
      </c>
      <c r="E6204" s="53"/>
      <c r="F6204" s="53"/>
      <c r="G6204" s="53"/>
      <c r="H6204" s="53"/>
      <c r="I6204" s="55"/>
      <c r="J6204" s="55"/>
      <c r="K6204" s="54"/>
      <c r="L6204" s="55"/>
      <c r="M6204" s="75"/>
      <c r="N6204" s="75"/>
      <c r="O6204" s="74"/>
      <c r="P6204" s="74"/>
      <c r="Q6204" s="57">
        <f t="shared" ref="Q6204:Q6218" si="2021">O6204-P6204</f>
        <v>0</v>
      </c>
      <c r="R6204" s="74"/>
      <c r="S6204" s="53">
        <f>ROUND(R6204/12*3,0)</f>
        <v>0</v>
      </c>
      <c r="T6204" s="58"/>
      <c r="U6204" s="58"/>
      <c r="V6204" s="53">
        <f t="shared" ref="V6204:V6218" si="2022">T6204-U6204</f>
        <v>0</v>
      </c>
      <c r="W6204" s="75"/>
      <c r="X6204" s="76"/>
      <c r="Y6204" s="177"/>
      <c r="Z6204" s="177"/>
      <c r="AA6204" s="177"/>
      <c r="AB6204" s="177"/>
    </row>
    <row r="6205" spans="1:28" s="35" customFormat="1" ht="15.75" x14ac:dyDescent="0.25">
      <c r="A6205" s="72" t="s">
        <v>317</v>
      </c>
      <c r="B6205" s="33" t="s">
        <v>331</v>
      </c>
      <c r="C6205" s="73" t="s">
        <v>80</v>
      </c>
      <c r="D6205" s="43" t="s">
        <v>78</v>
      </c>
      <c r="E6205" s="74"/>
      <c r="F6205" s="74"/>
      <c r="G6205" s="74"/>
      <c r="H6205" s="74"/>
      <c r="I6205" s="54"/>
      <c r="J6205" s="50"/>
      <c r="K6205" s="54"/>
      <c r="L6205" s="55"/>
      <c r="M6205" s="75"/>
      <c r="N6205" s="75"/>
      <c r="O6205" s="74"/>
      <c r="P6205" s="74"/>
      <c r="Q6205" s="57">
        <f t="shared" si="2021"/>
        <v>0</v>
      </c>
      <c r="R6205" s="74"/>
      <c r="S6205" s="53">
        <f>ROUND(R6205/12*3,0)</f>
        <v>0</v>
      </c>
      <c r="T6205" s="58"/>
      <c r="U6205" s="58"/>
      <c r="V6205" s="53">
        <f t="shared" si="2022"/>
        <v>0</v>
      </c>
      <c r="W6205" s="75"/>
      <c r="X6205" s="76"/>
    </row>
    <row r="6206" spans="1:28" s="35" customFormat="1" ht="15.75" x14ac:dyDescent="0.25">
      <c r="A6206" s="72" t="s">
        <v>317</v>
      </c>
      <c r="B6206" s="33" t="s">
        <v>331</v>
      </c>
      <c r="C6206" s="73" t="s">
        <v>82</v>
      </c>
      <c r="D6206" s="34" t="s">
        <v>81</v>
      </c>
      <c r="E6206" s="74"/>
      <c r="F6206" s="74"/>
      <c r="G6206" s="74"/>
      <c r="H6206" s="74"/>
      <c r="I6206" s="54"/>
      <c r="J6206" s="50"/>
      <c r="K6206" s="54"/>
      <c r="L6206" s="55"/>
      <c r="M6206" s="75"/>
      <c r="N6206" s="75"/>
      <c r="O6206" s="74"/>
      <c r="P6206" s="74"/>
      <c r="Q6206" s="57">
        <f t="shared" si="2021"/>
        <v>0</v>
      </c>
      <c r="R6206" s="74"/>
      <c r="S6206" s="53">
        <f>ROUND(R6206/12*4,0)</f>
        <v>0</v>
      </c>
      <c r="T6206" s="58"/>
      <c r="U6206" s="58"/>
      <c r="V6206" s="53">
        <f t="shared" si="2022"/>
        <v>0</v>
      </c>
      <c r="W6206" s="75"/>
      <c r="X6206" s="76"/>
    </row>
    <row r="6207" spans="1:28" s="35" customFormat="1" ht="31.5" x14ac:dyDescent="0.25">
      <c r="A6207" s="72" t="s">
        <v>317</v>
      </c>
      <c r="B6207" s="33" t="s">
        <v>331</v>
      </c>
      <c r="C6207" s="73" t="s">
        <v>84</v>
      </c>
      <c r="D6207" s="43" t="s">
        <v>83</v>
      </c>
      <c r="E6207" s="74"/>
      <c r="F6207" s="74"/>
      <c r="G6207" s="74"/>
      <c r="H6207" s="74"/>
      <c r="I6207" s="54"/>
      <c r="J6207" s="50"/>
      <c r="K6207" s="54"/>
      <c r="L6207" s="55"/>
      <c r="M6207" s="75"/>
      <c r="N6207" s="75"/>
      <c r="O6207" s="74"/>
      <c r="P6207" s="74"/>
      <c r="Q6207" s="57">
        <f t="shared" si="2021"/>
        <v>0</v>
      </c>
      <c r="R6207" s="74"/>
      <c r="S6207" s="53">
        <f>ROUND(R6207/12*3,0)</f>
        <v>0</v>
      </c>
      <c r="T6207" s="58"/>
      <c r="U6207" s="58"/>
      <c r="V6207" s="53">
        <f t="shared" si="2022"/>
        <v>0</v>
      </c>
      <c r="W6207" s="75"/>
      <c r="X6207" s="76"/>
    </row>
    <row r="6208" spans="1:28" s="35" customFormat="1" ht="15.75" x14ac:dyDescent="0.25">
      <c r="A6208" s="72" t="s">
        <v>317</v>
      </c>
      <c r="B6208" s="33" t="s">
        <v>331</v>
      </c>
      <c r="C6208" s="73" t="s">
        <v>95</v>
      </c>
      <c r="D6208" s="43" t="s">
        <v>96</v>
      </c>
      <c r="E6208" s="74"/>
      <c r="F6208" s="74"/>
      <c r="G6208" s="74"/>
      <c r="H6208" s="74"/>
      <c r="I6208" s="54"/>
      <c r="J6208" s="50"/>
      <c r="K6208" s="54"/>
      <c r="L6208" s="55"/>
      <c r="M6208" s="75"/>
      <c r="N6208" s="75"/>
      <c r="O6208" s="74"/>
      <c r="P6208" s="74"/>
      <c r="Q6208" s="57">
        <f t="shared" si="2021"/>
        <v>0</v>
      </c>
      <c r="R6208" s="74"/>
      <c r="S6208" s="53">
        <f>ROUND(R6208/12*3,0)</f>
        <v>0</v>
      </c>
      <c r="T6208" s="58"/>
      <c r="U6208" s="58"/>
      <c r="V6208" s="53">
        <f t="shared" si="2022"/>
        <v>0</v>
      </c>
      <c r="W6208" s="75"/>
      <c r="X6208" s="76"/>
    </row>
    <row r="6209" spans="1:24" s="35" customFormat="1" ht="31.5" x14ac:dyDescent="0.25">
      <c r="A6209" s="72" t="s">
        <v>317</v>
      </c>
      <c r="B6209" s="33" t="s">
        <v>331</v>
      </c>
      <c r="C6209" s="73" t="s">
        <v>86</v>
      </c>
      <c r="D6209" s="43" t="s">
        <v>85</v>
      </c>
      <c r="E6209" s="53">
        <v>514</v>
      </c>
      <c r="F6209" s="53">
        <f>E6209</f>
        <v>514</v>
      </c>
      <c r="G6209" s="59">
        <v>514</v>
      </c>
      <c r="H6209" s="99">
        <v>514</v>
      </c>
      <c r="I6209" s="119"/>
      <c r="J6209" s="55"/>
      <c r="K6209" s="54"/>
      <c r="L6209" s="55"/>
      <c r="M6209" s="75"/>
      <c r="N6209" s="75"/>
      <c r="O6209" s="74">
        <v>80</v>
      </c>
      <c r="P6209" s="74">
        <v>80</v>
      </c>
      <c r="Q6209" s="57">
        <f t="shared" si="2021"/>
        <v>0</v>
      </c>
      <c r="R6209" s="74">
        <v>1</v>
      </c>
      <c r="S6209" s="53">
        <f>R6209</f>
        <v>1</v>
      </c>
      <c r="T6209" s="58">
        <v>1</v>
      </c>
      <c r="U6209" s="58">
        <v>1</v>
      </c>
      <c r="V6209" s="53">
        <f t="shared" si="2022"/>
        <v>0</v>
      </c>
      <c r="W6209" s="75"/>
      <c r="X6209" s="76"/>
    </row>
    <row r="6210" spans="1:24" s="35" customFormat="1" ht="31.5" x14ac:dyDescent="0.25">
      <c r="A6210" s="72" t="s">
        <v>317</v>
      </c>
      <c r="B6210" s="33" t="s">
        <v>331</v>
      </c>
      <c r="C6210" s="73" t="s">
        <v>102</v>
      </c>
      <c r="D6210" s="39" t="s">
        <v>351</v>
      </c>
      <c r="E6210" s="74"/>
      <c r="F6210" s="74"/>
      <c r="G6210" s="74"/>
      <c r="H6210" s="74"/>
      <c r="I6210" s="54"/>
      <c r="J6210" s="50"/>
      <c r="K6210" s="54"/>
      <c r="L6210" s="55"/>
      <c r="M6210" s="75"/>
      <c r="N6210" s="75"/>
      <c r="O6210" s="74"/>
      <c r="P6210" s="74"/>
      <c r="Q6210" s="57">
        <f t="shared" si="2021"/>
        <v>0</v>
      </c>
      <c r="R6210" s="74"/>
      <c r="S6210" s="53">
        <f>R6210</f>
        <v>0</v>
      </c>
      <c r="T6210" s="58"/>
      <c r="U6210" s="58"/>
      <c r="V6210" s="53">
        <f t="shared" si="2022"/>
        <v>0</v>
      </c>
      <c r="W6210" s="75"/>
      <c r="X6210" s="76"/>
    </row>
    <row r="6211" spans="1:24" s="35" customFormat="1" ht="15.75" x14ac:dyDescent="0.25">
      <c r="A6211" s="72" t="s">
        <v>317</v>
      </c>
      <c r="B6211" s="33" t="s">
        <v>331</v>
      </c>
      <c r="C6211" s="73" t="s">
        <v>89</v>
      </c>
      <c r="D6211" s="43" t="s">
        <v>88</v>
      </c>
      <c r="E6211" s="74"/>
      <c r="F6211" s="74"/>
      <c r="G6211" s="74"/>
      <c r="H6211" s="74"/>
      <c r="I6211" s="54"/>
      <c r="J6211" s="50"/>
      <c r="K6211" s="54"/>
      <c r="L6211" s="55"/>
      <c r="M6211" s="75"/>
      <c r="N6211" s="75"/>
      <c r="O6211" s="74"/>
      <c r="P6211" s="74"/>
      <c r="Q6211" s="57">
        <f t="shared" si="2021"/>
        <v>0</v>
      </c>
      <c r="R6211" s="74"/>
      <c r="S6211" s="53">
        <f t="shared" ref="S6211:S6218" si="2023">ROUND(R6211/12*3,0)</f>
        <v>0</v>
      </c>
      <c r="T6211" s="58"/>
      <c r="U6211" s="58"/>
      <c r="V6211" s="53">
        <f t="shared" si="2022"/>
        <v>0</v>
      </c>
      <c r="W6211" s="75"/>
      <c r="X6211" s="76"/>
    </row>
    <row r="6212" spans="1:24" s="35" customFormat="1" ht="37.5" customHeight="1" x14ac:dyDescent="0.25">
      <c r="A6212" s="72" t="s">
        <v>317</v>
      </c>
      <c r="B6212" s="33" t="s">
        <v>331</v>
      </c>
      <c r="C6212" s="73" t="s">
        <v>91</v>
      </c>
      <c r="D6212" s="43" t="s">
        <v>90</v>
      </c>
      <c r="E6212" s="74"/>
      <c r="F6212" s="74"/>
      <c r="G6212" s="74"/>
      <c r="H6212" s="74"/>
      <c r="I6212" s="54"/>
      <c r="J6212" s="54"/>
      <c r="K6212" s="54"/>
      <c r="L6212" s="55"/>
      <c r="M6212" s="75"/>
      <c r="N6212" s="75"/>
      <c r="O6212" s="74"/>
      <c r="P6212" s="74"/>
      <c r="Q6212" s="57">
        <f t="shared" si="2021"/>
        <v>0</v>
      </c>
      <c r="R6212" s="74"/>
      <c r="S6212" s="53">
        <f t="shared" si="2023"/>
        <v>0</v>
      </c>
      <c r="T6212" s="58"/>
      <c r="U6212" s="58"/>
      <c r="V6212" s="53">
        <f t="shared" si="2022"/>
        <v>0</v>
      </c>
      <c r="W6212" s="75"/>
      <c r="X6212" s="76"/>
    </row>
    <row r="6213" spans="1:24" s="35" customFormat="1" ht="15.75" x14ac:dyDescent="0.25">
      <c r="A6213" s="72" t="s">
        <v>317</v>
      </c>
      <c r="B6213" s="33" t="s">
        <v>331</v>
      </c>
      <c r="C6213" s="73" t="s">
        <v>94</v>
      </c>
      <c r="D6213" s="43" t="s">
        <v>97</v>
      </c>
      <c r="E6213" s="74"/>
      <c r="F6213" s="74"/>
      <c r="G6213" s="74"/>
      <c r="H6213" s="74"/>
      <c r="I6213" s="54"/>
      <c r="J6213" s="50"/>
      <c r="K6213" s="54"/>
      <c r="L6213" s="55"/>
      <c r="M6213" s="75"/>
      <c r="N6213" s="75"/>
      <c r="O6213" s="74"/>
      <c r="P6213" s="74"/>
      <c r="Q6213" s="57">
        <f t="shared" si="2021"/>
        <v>0</v>
      </c>
      <c r="R6213" s="74"/>
      <c r="S6213" s="53">
        <f t="shared" si="2023"/>
        <v>0</v>
      </c>
      <c r="T6213" s="58"/>
      <c r="U6213" s="58"/>
      <c r="V6213" s="53">
        <f t="shared" si="2022"/>
        <v>0</v>
      </c>
      <c r="W6213" s="75"/>
      <c r="X6213" s="76"/>
    </row>
    <row r="6214" spans="1:24" s="35" customFormat="1" ht="15.75" x14ac:dyDescent="0.25">
      <c r="A6214" s="72" t="s">
        <v>317</v>
      </c>
      <c r="B6214" s="33" t="s">
        <v>331</v>
      </c>
      <c r="C6214" s="73" t="s">
        <v>93</v>
      </c>
      <c r="D6214" s="43" t="s">
        <v>92</v>
      </c>
      <c r="E6214" s="74"/>
      <c r="F6214" s="74"/>
      <c r="G6214" s="74"/>
      <c r="H6214" s="74"/>
      <c r="I6214" s="54"/>
      <c r="J6214" s="50"/>
      <c r="K6214" s="54"/>
      <c r="L6214" s="55"/>
      <c r="M6214" s="75"/>
      <c r="N6214" s="75"/>
      <c r="O6214" s="74"/>
      <c r="P6214" s="74"/>
      <c r="Q6214" s="57">
        <f t="shared" si="2021"/>
        <v>0</v>
      </c>
      <c r="R6214" s="74"/>
      <c r="S6214" s="53">
        <f t="shared" si="2023"/>
        <v>0</v>
      </c>
      <c r="T6214" s="58"/>
      <c r="U6214" s="58"/>
      <c r="V6214" s="53">
        <f t="shared" si="2022"/>
        <v>0</v>
      </c>
      <c r="W6214" s="75"/>
      <c r="X6214" s="76"/>
    </row>
    <row r="6215" spans="1:24" s="77" customFormat="1" ht="31.5" x14ac:dyDescent="0.25">
      <c r="A6215" s="72" t="s">
        <v>317</v>
      </c>
      <c r="B6215" s="33" t="s">
        <v>331</v>
      </c>
      <c r="C6215" s="73" t="s">
        <v>98</v>
      </c>
      <c r="D6215" s="34" t="s">
        <v>99</v>
      </c>
      <c r="E6215" s="74"/>
      <c r="F6215" s="74"/>
      <c r="G6215" s="74"/>
      <c r="H6215" s="74"/>
      <c r="I6215" s="54"/>
      <c r="J6215" s="50"/>
      <c r="K6215" s="54"/>
      <c r="L6215" s="55"/>
      <c r="M6215" s="75"/>
      <c r="N6215" s="75"/>
      <c r="O6215" s="74"/>
      <c r="P6215" s="74"/>
      <c r="Q6215" s="57">
        <f t="shared" si="2021"/>
        <v>0</v>
      </c>
      <c r="R6215" s="74"/>
      <c r="S6215" s="53">
        <f t="shared" si="2023"/>
        <v>0</v>
      </c>
      <c r="T6215" s="58"/>
      <c r="U6215" s="58"/>
      <c r="V6215" s="53">
        <f t="shared" si="2022"/>
        <v>0</v>
      </c>
      <c r="W6215" s="75"/>
      <c r="X6215" s="76"/>
    </row>
    <row r="6216" spans="1:24" s="77" customFormat="1" ht="15.75" x14ac:dyDescent="0.25">
      <c r="A6216" s="72" t="s">
        <v>317</v>
      </c>
      <c r="B6216" s="33" t="s">
        <v>331</v>
      </c>
      <c r="C6216" s="73" t="s">
        <v>100</v>
      </c>
      <c r="D6216" s="34" t="s">
        <v>101</v>
      </c>
      <c r="E6216" s="74"/>
      <c r="F6216" s="74"/>
      <c r="G6216" s="74"/>
      <c r="H6216" s="74"/>
      <c r="I6216" s="54"/>
      <c r="J6216" s="50"/>
      <c r="K6216" s="54"/>
      <c r="L6216" s="55"/>
      <c r="M6216" s="75"/>
      <c r="N6216" s="75"/>
      <c r="O6216" s="74"/>
      <c r="P6216" s="74"/>
      <c r="Q6216" s="57">
        <f t="shared" si="2021"/>
        <v>0</v>
      </c>
      <c r="R6216" s="74"/>
      <c r="S6216" s="53">
        <f t="shared" si="2023"/>
        <v>0</v>
      </c>
      <c r="T6216" s="58"/>
      <c r="U6216" s="58"/>
      <c r="V6216" s="53">
        <f t="shared" si="2022"/>
        <v>0</v>
      </c>
      <c r="W6216" s="75"/>
      <c r="X6216" s="76"/>
    </row>
    <row r="6217" spans="1:24" s="77" customFormat="1" ht="47.25" x14ac:dyDescent="0.25">
      <c r="A6217" s="72" t="s">
        <v>317</v>
      </c>
      <c r="B6217" s="33" t="s">
        <v>331</v>
      </c>
      <c r="C6217" s="73" t="s">
        <v>102</v>
      </c>
      <c r="D6217" s="39" t="s">
        <v>87</v>
      </c>
      <c r="E6217" s="74"/>
      <c r="F6217" s="74"/>
      <c r="G6217" s="74"/>
      <c r="H6217" s="74"/>
      <c r="I6217" s="54"/>
      <c r="J6217" s="50"/>
      <c r="K6217" s="54"/>
      <c r="L6217" s="55"/>
      <c r="M6217" s="75"/>
      <c r="N6217" s="75"/>
      <c r="O6217" s="74"/>
      <c r="P6217" s="74"/>
      <c r="Q6217" s="57">
        <f t="shared" si="2021"/>
        <v>0</v>
      </c>
      <c r="R6217" s="74"/>
      <c r="S6217" s="53">
        <f t="shared" si="2023"/>
        <v>0</v>
      </c>
      <c r="T6217" s="58"/>
      <c r="U6217" s="58"/>
      <c r="V6217" s="53">
        <f t="shared" si="2022"/>
        <v>0</v>
      </c>
      <c r="W6217" s="75"/>
      <c r="X6217" s="76"/>
    </row>
    <row r="6218" spans="1:24" s="77" customFormat="1" ht="63" x14ac:dyDescent="0.25">
      <c r="A6218" s="72" t="s">
        <v>317</v>
      </c>
      <c r="B6218" s="33" t="s">
        <v>331</v>
      </c>
      <c r="C6218" s="73" t="s">
        <v>102</v>
      </c>
      <c r="D6218" s="39" t="s">
        <v>103</v>
      </c>
      <c r="E6218" s="74"/>
      <c r="F6218" s="74"/>
      <c r="G6218" s="74"/>
      <c r="H6218" s="74"/>
      <c r="I6218" s="54"/>
      <c r="J6218" s="50"/>
      <c r="K6218" s="54"/>
      <c r="L6218" s="55"/>
      <c r="M6218" s="75"/>
      <c r="N6218" s="75"/>
      <c r="O6218" s="74"/>
      <c r="P6218" s="74"/>
      <c r="Q6218" s="57">
        <f t="shared" si="2021"/>
        <v>0</v>
      </c>
      <c r="R6218" s="74"/>
      <c r="S6218" s="53">
        <f t="shared" si="2023"/>
        <v>0</v>
      </c>
      <c r="T6218" s="58"/>
      <c r="U6218" s="58"/>
      <c r="V6218" s="53">
        <f t="shared" si="2022"/>
        <v>0</v>
      </c>
      <c r="W6218" s="75"/>
      <c r="X6218" s="76"/>
    </row>
    <row r="6219" spans="1:24" s="77" customFormat="1" ht="23.25" customHeight="1" x14ac:dyDescent="0.25">
      <c r="A6219" s="72" t="s">
        <v>317</v>
      </c>
      <c r="B6219" s="33" t="s">
        <v>331</v>
      </c>
      <c r="C6219" s="23" t="s">
        <v>361</v>
      </c>
      <c r="D6219" s="39" t="s">
        <v>362</v>
      </c>
      <c r="E6219" s="74"/>
      <c r="F6219" s="74"/>
      <c r="G6219" s="74"/>
      <c r="H6219" s="74"/>
      <c r="I6219" s="119"/>
      <c r="J6219" s="55"/>
      <c r="K6219" s="119"/>
      <c r="L6219" s="55"/>
      <c r="M6219" s="75"/>
      <c r="N6219" s="75"/>
      <c r="O6219" s="74"/>
      <c r="P6219" s="74"/>
      <c r="Q6219" s="59"/>
      <c r="R6219" s="74"/>
      <c r="S6219" s="53"/>
      <c r="T6219" s="53"/>
      <c r="U6219" s="53"/>
      <c r="V6219" s="53"/>
      <c r="W6219" s="75"/>
      <c r="X6219" s="76"/>
    </row>
    <row r="6220" spans="1:24" s="77" customFormat="1" ht="15.75" x14ac:dyDescent="0.25">
      <c r="A6220" s="72" t="s">
        <v>317</v>
      </c>
      <c r="B6220" s="33" t="s">
        <v>331</v>
      </c>
      <c r="C6220" s="23" t="s">
        <v>364</v>
      </c>
      <c r="D6220" s="39" t="s">
        <v>363</v>
      </c>
      <c r="E6220" s="74"/>
      <c r="F6220" s="74"/>
      <c r="G6220" s="74"/>
      <c r="H6220" s="74"/>
      <c r="I6220" s="119"/>
      <c r="J6220" s="55"/>
      <c r="K6220" s="119"/>
      <c r="L6220" s="55"/>
      <c r="M6220" s="75"/>
      <c r="N6220" s="75"/>
      <c r="O6220" s="74"/>
      <c r="P6220" s="74"/>
      <c r="Q6220" s="59"/>
      <c r="R6220" s="74"/>
      <c r="S6220" s="53"/>
      <c r="T6220" s="53"/>
      <c r="U6220" s="53"/>
      <c r="V6220" s="53"/>
      <c r="W6220" s="75"/>
      <c r="X6220" s="76"/>
    </row>
    <row r="6221" spans="1:24" s="77" customFormat="1" ht="15.75" x14ac:dyDescent="0.25">
      <c r="A6221" s="72" t="s">
        <v>317</v>
      </c>
      <c r="B6221" s="21">
        <v>2</v>
      </c>
      <c r="C6221" s="73" t="s">
        <v>102</v>
      </c>
      <c r="D6221" s="40" t="s">
        <v>31</v>
      </c>
      <c r="E6221" s="68">
        <f>E6222+E6228+E6282</f>
        <v>531265</v>
      </c>
      <c r="F6221" s="68">
        <f>F6222+F6228+F6282</f>
        <v>314335.5</v>
      </c>
      <c r="G6221" s="68">
        <f>G6222+G6228+G6282</f>
        <v>281664</v>
      </c>
      <c r="H6221" s="68">
        <f>H6222+H6228+H6282</f>
        <v>289959</v>
      </c>
      <c r="I6221" s="126">
        <f>I6222+I6228+I6282</f>
        <v>513.83000000000175</v>
      </c>
      <c r="J6221" s="50">
        <f>ROUND(I6221/F6221*100,2)</f>
        <v>0.16</v>
      </c>
      <c r="K6221" s="126">
        <f>K6222+K6228+K6282</f>
        <v>-33185.33</v>
      </c>
      <c r="L6221" s="55">
        <f>ROUND(K6221*100/-F6221,2)</f>
        <v>10.56</v>
      </c>
      <c r="M6221" s="64">
        <v>43731</v>
      </c>
      <c r="N6221" s="49">
        <f>ROUND(M6221/12*7,2)</f>
        <v>25509.75</v>
      </c>
      <c r="O6221" s="68">
        <f t="shared" ref="O6221:V6221" si="2024">O6222+O6228+O6282</f>
        <v>13921</v>
      </c>
      <c r="P6221" s="68">
        <f t="shared" si="2024"/>
        <v>13921</v>
      </c>
      <c r="Q6221" s="126">
        <f t="shared" si="2024"/>
        <v>0</v>
      </c>
      <c r="R6221" s="68">
        <f t="shared" si="2024"/>
        <v>622</v>
      </c>
      <c r="S6221" s="64">
        <f t="shared" si="2024"/>
        <v>362</v>
      </c>
      <c r="T6221" s="136">
        <f t="shared" si="2024"/>
        <v>320</v>
      </c>
      <c r="U6221" s="136">
        <f t="shared" si="2024"/>
        <v>319</v>
      </c>
      <c r="V6221" s="64">
        <f t="shared" si="2024"/>
        <v>1</v>
      </c>
      <c r="W6221" s="68"/>
      <c r="X6221" s="76"/>
    </row>
    <row r="6222" spans="1:24" s="77" customFormat="1" ht="15.75" x14ac:dyDescent="0.25">
      <c r="A6222" s="72" t="s">
        <v>317</v>
      </c>
      <c r="B6222" s="22" t="s">
        <v>332</v>
      </c>
      <c r="C6222" s="73" t="s">
        <v>102</v>
      </c>
      <c r="D6222" s="32" t="s">
        <v>32</v>
      </c>
      <c r="E6222" s="64">
        <f>SUM(E6223:E6227)</f>
        <v>192461</v>
      </c>
      <c r="F6222" s="64">
        <f>SUM(F6223:F6227)</f>
        <v>112504</v>
      </c>
      <c r="G6222" s="64">
        <f>SUM(G6223:G6227)</f>
        <v>102191</v>
      </c>
      <c r="H6222" s="64">
        <f>SUM(H6223:H6227)</f>
        <v>112504</v>
      </c>
      <c r="I6222" s="126">
        <f>SUM(I6223:I6227)</f>
        <v>0</v>
      </c>
      <c r="J6222" s="50">
        <f>ROUND(I6222/F6222*100,2)</f>
        <v>0</v>
      </c>
      <c r="K6222" s="126">
        <f>SUM(K6223:K6227)</f>
        <v>-10313</v>
      </c>
      <c r="L6222" s="64">
        <f>SUM(L6223:L6227)</f>
        <v>9.17</v>
      </c>
      <c r="M6222" s="64"/>
      <c r="N6222" s="64"/>
      <c r="O6222" s="64">
        <f t="shared" ref="O6222:V6222" si="2025">SUM(O6223:O6227)</f>
        <v>5696</v>
      </c>
      <c r="P6222" s="64">
        <f t="shared" si="2025"/>
        <v>5696</v>
      </c>
      <c r="Q6222" s="126">
        <f t="shared" si="2025"/>
        <v>0</v>
      </c>
      <c r="R6222" s="64">
        <f t="shared" si="2025"/>
        <v>226</v>
      </c>
      <c r="S6222" s="64">
        <f t="shared" si="2025"/>
        <v>132</v>
      </c>
      <c r="T6222" s="136">
        <f t="shared" si="2025"/>
        <v>120</v>
      </c>
      <c r="U6222" s="136">
        <f t="shared" si="2025"/>
        <v>120</v>
      </c>
      <c r="V6222" s="64">
        <f t="shared" si="2025"/>
        <v>0</v>
      </c>
      <c r="W6222" s="64"/>
      <c r="X6222" s="76"/>
    </row>
    <row r="6223" spans="1:24" s="77" customFormat="1" ht="15.75" x14ac:dyDescent="0.25">
      <c r="A6223" s="72" t="s">
        <v>317</v>
      </c>
      <c r="B6223" s="33" t="s">
        <v>332</v>
      </c>
      <c r="C6223" s="73" t="s">
        <v>109</v>
      </c>
      <c r="D6223" s="34" t="s">
        <v>106</v>
      </c>
      <c r="E6223" s="53">
        <v>192461</v>
      </c>
      <c r="F6223" s="99">
        <f>16180*3+15991*4</f>
        <v>112504</v>
      </c>
      <c r="G6223" s="99">
        <v>102191</v>
      </c>
      <c r="H6223" s="99">
        <f>16180*3+15991*4</f>
        <v>112504</v>
      </c>
      <c r="I6223" s="119"/>
      <c r="J6223" s="55"/>
      <c r="K6223" s="54">
        <f>G6223-F6223</f>
        <v>-10313</v>
      </c>
      <c r="L6223" s="55">
        <f>ROUND(K6223*100/-F6223,2)</f>
        <v>9.17</v>
      </c>
      <c r="M6223" s="75"/>
      <c r="N6223" s="75"/>
      <c r="O6223" s="74">
        <v>5696</v>
      </c>
      <c r="P6223" s="74">
        <v>5696</v>
      </c>
      <c r="Q6223" s="57">
        <f>O6223-P6223</f>
        <v>0</v>
      </c>
      <c r="R6223" s="74">
        <v>226</v>
      </c>
      <c r="S6223" s="53">
        <f>ROUND(R6223/12*7,0)</f>
        <v>132</v>
      </c>
      <c r="T6223" s="58">
        <v>120</v>
      </c>
      <c r="U6223" s="58">
        <v>120</v>
      </c>
      <c r="V6223" s="53">
        <f>T6223-U6223</f>
        <v>0</v>
      </c>
      <c r="W6223" s="75"/>
      <c r="X6223" s="76"/>
    </row>
    <row r="6224" spans="1:24" s="77" customFormat="1" ht="31.5" x14ac:dyDescent="0.25">
      <c r="A6224" s="72" t="s">
        <v>317</v>
      </c>
      <c r="B6224" s="33" t="s">
        <v>332</v>
      </c>
      <c r="C6224" s="73" t="s">
        <v>110</v>
      </c>
      <c r="D6224" s="34" t="s">
        <v>114</v>
      </c>
      <c r="E6224" s="74"/>
      <c r="F6224" s="74"/>
      <c r="G6224" s="74"/>
      <c r="H6224" s="74"/>
      <c r="I6224" s="54"/>
      <c r="J6224" s="50"/>
      <c r="K6224" s="54"/>
      <c r="L6224" s="55"/>
      <c r="M6224" s="75"/>
      <c r="N6224" s="75"/>
      <c r="O6224" s="74"/>
      <c r="P6224" s="74"/>
      <c r="Q6224" s="57">
        <f>O6224-P6224</f>
        <v>0</v>
      </c>
      <c r="R6224" s="74"/>
      <c r="S6224" s="53">
        <f>ROUND(R6224/12*3,0)</f>
        <v>0</v>
      </c>
      <c r="T6224" s="58"/>
      <c r="U6224" s="58"/>
      <c r="V6224" s="53">
        <f>T6224-U6224</f>
        <v>0</v>
      </c>
      <c r="W6224" s="75"/>
      <c r="X6224" s="76"/>
    </row>
    <row r="6225" spans="1:24" s="77" customFormat="1" ht="15.75" x14ac:dyDescent="0.25">
      <c r="A6225" s="72" t="s">
        <v>317</v>
      </c>
      <c r="B6225" s="33" t="s">
        <v>332</v>
      </c>
      <c r="C6225" s="73" t="s">
        <v>111</v>
      </c>
      <c r="D6225" s="34" t="s">
        <v>115</v>
      </c>
      <c r="E6225" s="74"/>
      <c r="F6225" s="74"/>
      <c r="G6225" s="74"/>
      <c r="H6225" s="74"/>
      <c r="I6225" s="54"/>
      <c r="J6225" s="50"/>
      <c r="K6225" s="54"/>
      <c r="L6225" s="55"/>
      <c r="M6225" s="75"/>
      <c r="N6225" s="75"/>
      <c r="O6225" s="74"/>
      <c r="P6225" s="74"/>
      <c r="Q6225" s="57">
        <f>O6225-P6225</f>
        <v>0</v>
      </c>
      <c r="R6225" s="74"/>
      <c r="S6225" s="53">
        <f>ROUND(R6225/12*3,0)</f>
        <v>0</v>
      </c>
      <c r="T6225" s="58"/>
      <c r="U6225" s="58"/>
      <c r="V6225" s="53">
        <f>T6225-U6225</f>
        <v>0</v>
      </c>
      <c r="W6225" s="75"/>
      <c r="X6225" s="76"/>
    </row>
    <row r="6226" spans="1:24" s="77" customFormat="1" ht="31.5" x14ac:dyDescent="0.25">
      <c r="A6226" s="72" t="s">
        <v>317</v>
      </c>
      <c r="B6226" s="33" t="s">
        <v>332</v>
      </c>
      <c r="C6226" s="73" t="s">
        <v>113</v>
      </c>
      <c r="D6226" s="34" t="s">
        <v>116</v>
      </c>
      <c r="E6226" s="74"/>
      <c r="F6226" s="74"/>
      <c r="G6226" s="74"/>
      <c r="H6226" s="74"/>
      <c r="I6226" s="119"/>
      <c r="J6226" s="55"/>
      <c r="K6226" s="119"/>
      <c r="L6226" s="55"/>
      <c r="M6226" s="75"/>
      <c r="N6226" s="75"/>
      <c r="O6226" s="74"/>
      <c r="P6226" s="74"/>
      <c r="Q6226" s="59">
        <f>O6226-P6226</f>
        <v>0</v>
      </c>
      <c r="R6226" s="74"/>
      <c r="S6226" s="53">
        <f>ROUND(R6226/12*3,0)</f>
        <v>0</v>
      </c>
      <c r="T6226" s="53"/>
      <c r="U6226" s="53"/>
      <c r="V6226" s="53">
        <f>T6226-U6226</f>
        <v>0</v>
      </c>
      <c r="W6226" s="75"/>
      <c r="X6226" s="76"/>
    </row>
    <row r="6227" spans="1:24" s="77" customFormat="1" ht="15.75" x14ac:dyDescent="0.25">
      <c r="A6227" s="72" t="s">
        <v>317</v>
      </c>
      <c r="B6227" s="33" t="s">
        <v>332</v>
      </c>
      <c r="C6227" s="73" t="s">
        <v>112</v>
      </c>
      <c r="D6227" s="34" t="s">
        <v>117</v>
      </c>
      <c r="E6227" s="74"/>
      <c r="F6227" s="74"/>
      <c r="G6227" s="74"/>
      <c r="H6227" s="74"/>
      <c r="I6227" s="54"/>
      <c r="J6227" s="50"/>
      <c r="K6227" s="54"/>
      <c r="L6227" s="55"/>
      <c r="M6227" s="75"/>
      <c r="N6227" s="75"/>
      <c r="O6227" s="74"/>
      <c r="P6227" s="74"/>
      <c r="Q6227" s="57">
        <f>O6227-P6227</f>
        <v>0</v>
      </c>
      <c r="R6227" s="74"/>
      <c r="S6227" s="53">
        <f>ROUND(R6227/12*3,0)</f>
        <v>0</v>
      </c>
      <c r="T6227" s="58"/>
      <c r="U6227" s="58"/>
      <c r="V6227" s="53">
        <f>T6227-U6227</f>
        <v>0</v>
      </c>
      <c r="W6227" s="75"/>
      <c r="X6227" s="76"/>
    </row>
    <row r="6228" spans="1:24" s="77" customFormat="1" ht="15.75" x14ac:dyDescent="0.25">
      <c r="A6228" s="72" t="s">
        <v>317</v>
      </c>
      <c r="B6228" s="22" t="s">
        <v>333</v>
      </c>
      <c r="C6228" s="73" t="s">
        <v>102</v>
      </c>
      <c r="D6228" s="41" t="s">
        <v>33</v>
      </c>
      <c r="E6228" s="64">
        <f>SUM(E6229:E6281)</f>
        <v>328734</v>
      </c>
      <c r="F6228" s="64">
        <f>SUM(F6229:F6281)</f>
        <v>191761.49999999997</v>
      </c>
      <c r="G6228" s="64">
        <f>SUM(G6229:G6281)</f>
        <v>169383</v>
      </c>
      <c r="H6228" s="64">
        <f>SUM(H6229:H6281)</f>
        <v>167365</v>
      </c>
      <c r="I6228" s="126">
        <f>SUM(I6229:I6281)</f>
        <v>493.83000000000175</v>
      </c>
      <c r="J6228" s="50">
        <f>ROUND(I6228/F6228*100,2)</f>
        <v>0.26</v>
      </c>
      <c r="K6228" s="126">
        <f>SUM(K6229:K6281)</f>
        <v>-22872.33</v>
      </c>
      <c r="L6228" s="55">
        <f>ROUND(K6228*100/-F6228,2)</f>
        <v>11.93</v>
      </c>
      <c r="M6228" s="64"/>
      <c r="N6228" s="64"/>
      <c r="O6228" s="64">
        <f t="shared" ref="O6228:V6228" si="2026">SUM(O6229:O6281)</f>
        <v>8225</v>
      </c>
      <c r="P6228" s="64">
        <f t="shared" si="2026"/>
        <v>8225</v>
      </c>
      <c r="Q6228" s="126">
        <f t="shared" si="2026"/>
        <v>0</v>
      </c>
      <c r="R6228" s="64">
        <f t="shared" si="2026"/>
        <v>396</v>
      </c>
      <c r="S6228" s="64">
        <f t="shared" si="2026"/>
        <v>230</v>
      </c>
      <c r="T6228" s="136">
        <f t="shared" si="2026"/>
        <v>200</v>
      </c>
      <c r="U6228" s="136">
        <f t="shared" si="2026"/>
        <v>199</v>
      </c>
      <c r="V6228" s="64">
        <f t="shared" si="2026"/>
        <v>1</v>
      </c>
      <c r="W6228" s="64"/>
      <c r="X6228" s="76"/>
    </row>
    <row r="6229" spans="1:24" s="77" customFormat="1" ht="31.5" x14ac:dyDescent="0.25">
      <c r="A6229" s="72" t="s">
        <v>317</v>
      </c>
      <c r="B6229" s="33" t="s">
        <v>333</v>
      </c>
      <c r="C6229" s="78" t="s">
        <v>139</v>
      </c>
      <c r="D6229" s="43" t="s">
        <v>119</v>
      </c>
      <c r="E6229" s="53">
        <v>236763</v>
      </c>
      <c r="F6229" s="53">
        <f t="shared" ref="F6229:F6230" si="2027">ROUND(E6229/12*7,2)</f>
        <v>138111.75</v>
      </c>
      <c r="G6229" s="99">
        <v>115385</v>
      </c>
      <c r="H6229" s="99">
        <v>115385</v>
      </c>
      <c r="I6229" s="119"/>
      <c r="J6229" s="55"/>
      <c r="K6229" s="54">
        <f t="shared" ref="K6229" si="2028">G6229-F6229</f>
        <v>-22726.75</v>
      </c>
      <c r="L6229" s="55">
        <f t="shared" ref="L6229" si="2029">ROUND(K6229*100/-F6229,2)</f>
        <v>16.46</v>
      </c>
      <c r="M6229" s="75"/>
      <c r="N6229" s="75"/>
      <c r="O6229" s="74">
        <v>5530</v>
      </c>
      <c r="P6229" s="74">
        <v>5530</v>
      </c>
      <c r="Q6229" s="57">
        <f t="shared" ref="Q6229:Q6260" si="2030">O6229-P6229</f>
        <v>0</v>
      </c>
      <c r="R6229" s="75">
        <v>316</v>
      </c>
      <c r="S6229" s="53">
        <f t="shared" ref="S6229:S6230" si="2031">ROUND(R6229/12*7,0)</f>
        <v>184</v>
      </c>
      <c r="T6229" s="58">
        <v>154</v>
      </c>
      <c r="U6229" s="58">
        <v>154</v>
      </c>
      <c r="V6229" s="53">
        <f t="shared" ref="V6229:V6260" si="2032">T6229-U6229</f>
        <v>0</v>
      </c>
      <c r="W6229" s="75"/>
      <c r="X6229" s="76"/>
    </row>
    <row r="6230" spans="1:24" s="77" customFormat="1" ht="47.25" x14ac:dyDescent="0.25">
      <c r="A6230" s="72" t="s">
        <v>317</v>
      </c>
      <c r="B6230" s="33" t="s">
        <v>333</v>
      </c>
      <c r="C6230" s="78" t="s">
        <v>140</v>
      </c>
      <c r="D6230" s="43" t="s">
        <v>120</v>
      </c>
      <c r="E6230" s="53">
        <v>65678</v>
      </c>
      <c r="F6230" s="53">
        <f t="shared" si="2027"/>
        <v>38312.17</v>
      </c>
      <c r="G6230" s="99">
        <v>38806</v>
      </c>
      <c r="H6230" s="99">
        <v>36788</v>
      </c>
      <c r="I6230" s="119">
        <f t="shared" ref="I6230" si="2033">G6230-F6230</f>
        <v>493.83000000000175</v>
      </c>
      <c r="J6230" s="55">
        <f t="shared" ref="J6230" si="2034">ROUND(I6230/F6230*100,2)</f>
        <v>1.29</v>
      </c>
      <c r="K6230" s="54"/>
      <c r="L6230" s="55"/>
      <c r="M6230" s="75"/>
      <c r="N6230" s="75"/>
      <c r="O6230" s="74">
        <v>2016</v>
      </c>
      <c r="P6230" s="74">
        <v>2016</v>
      </c>
      <c r="Q6230" s="57">
        <f t="shared" si="2030"/>
        <v>0</v>
      </c>
      <c r="R6230" s="75">
        <v>35</v>
      </c>
      <c r="S6230" s="53">
        <f t="shared" si="2031"/>
        <v>20</v>
      </c>
      <c r="T6230" s="58">
        <v>20</v>
      </c>
      <c r="U6230" s="58">
        <v>19</v>
      </c>
      <c r="V6230" s="53">
        <f t="shared" si="2032"/>
        <v>1</v>
      </c>
      <c r="W6230" s="75"/>
      <c r="X6230" s="76"/>
    </row>
    <row r="6231" spans="1:24" s="77" customFormat="1" ht="31.5" x14ac:dyDescent="0.25">
      <c r="A6231" s="72" t="s">
        <v>317</v>
      </c>
      <c r="B6231" s="33" t="s">
        <v>333</v>
      </c>
      <c r="C6231" s="78" t="s">
        <v>141</v>
      </c>
      <c r="D6231" s="43" t="s">
        <v>142</v>
      </c>
      <c r="E6231" s="74"/>
      <c r="F6231" s="74"/>
      <c r="G6231" s="74"/>
      <c r="H6231" s="74"/>
      <c r="I6231" s="54"/>
      <c r="J6231" s="50"/>
      <c r="K6231" s="54"/>
      <c r="L6231" s="55"/>
      <c r="M6231" s="75"/>
      <c r="N6231" s="75"/>
      <c r="O6231" s="74"/>
      <c r="P6231" s="74"/>
      <c r="Q6231" s="57">
        <f t="shared" si="2030"/>
        <v>0</v>
      </c>
      <c r="R6231" s="74"/>
      <c r="S6231" s="53">
        <f t="shared" ref="S6231:S6269" si="2035">ROUND(R6231/12*3,0)</f>
        <v>0</v>
      </c>
      <c r="T6231" s="58"/>
      <c r="U6231" s="58"/>
      <c r="V6231" s="53">
        <f t="shared" si="2032"/>
        <v>0</v>
      </c>
      <c r="W6231" s="75"/>
      <c r="X6231" s="76"/>
    </row>
    <row r="6232" spans="1:24" s="77" customFormat="1" ht="31.5" x14ac:dyDescent="0.25">
      <c r="A6232" s="72" t="s">
        <v>317</v>
      </c>
      <c r="B6232" s="33" t="s">
        <v>333</v>
      </c>
      <c r="C6232" s="78" t="s">
        <v>143</v>
      </c>
      <c r="D6232" s="43" t="s">
        <v>144</v>
      </c>
      <c r="E6232" s="74"/>
      <c r="F6232" s="74"/>
      <c r="G6232" s="74"/>
      <c r="H6232" s="74"/>
      <c r="I6232" s="54"/>
      <c r="J6232" s="50"/>
      <c r="K6232" s="54"/>
      <c r="L6232" s="55"/>
      <c r="M6232" s="75"/>
      <c r="N6232" s="75"/>
      <c r="O6232" s="74"/>
      <c r="P6232" s="74"/>
      <c r="Q6232" s="57">
        <f t="shared" si="2030"/>
        <v>0</v>
      </c>
      <c r="R6232" s="74"/>
      <c r="S6232" s="53">
        <f t="shared" si="2035"/>
        <v>0</v>
      </c>
      <c r="T6232" s="58"/>
      <c r="U6232" s="58"/>
      <c r="V6232" s="53">
        <f t="shared" si="2032"/>
        <v>0</v>
      </c>
      <c r="W6232" s="75"/>
      <c r="X6232" s="76"/>
    </row>
    <row r="6233" spans="1:24" s="77" customFormat="1" ht="15.75" x14ac:dyDescent="0.25">
      <c r="A6233" s="72" t="s">
        <v>317</v>
      </c>
      <c r="B6233" s="33" t="s">
        <v>333</v>
      </c>
      <c r="C6233" s="78" t="s">
        <v>145</v>
      </c>
      <c r="D6233" s="43" t="s">
        <v>146</v>
      </c>
      <c r="E6233" s="74"/>
      <c r="F6233" s="74"/>
      <c r="G6233" s="74"/>
      <c r="H6233" s="74"/>
      <c r="I6233" s="54"/>
      <c r="J6233" s="50"/>
      <c r="K6233" s="54"/>
      <c r="L6233" s="55"/>
      <c r="M6233" s="75"/>
      <c r="N6233" s="75"/>
      <c r="O6233" s="74"/>
      <c r="P6233" s="74"/>
      <c r="Q6233" s="57">
        <f t="shared" si="2030"/>
        <v>0</v>
      </c>
      <c r="R6233" s="74"/>
      <c r="S6233" s="53">
        <f t="shared" si="2035"/>
        <v>0</v>
      </c>
      <c r="T6233" s="58"/>
      <c r="U6233" s="58"/>
      <c r="V6233" s="53">
        <f t="shared" si="2032"/>
        <v>0</v>
      </c>
      <c r="W6233" s="75"/>
      <c r="X6233" s="76"/>
    </row>
    <row r="6234" spans="1:24" s="77" customFormat="1" ht="15.75" x14ac:dyDescent="0.25">
      <c r="A6234" s="72" t="s">
        <v>317</v>
      </c>
      <c r="B6234" s="33" t="s">
        <v>333</v>
      </c>
      <c r="C6234" s="78" t="s">
        <v>147</v>
      </c>
      <c r="D6234" s="43" t="s">
        <v>148</v>
      </c>
      <c r="E6234" s="74"/>
      <c r="F6234" s="74"/>
      <c r="G6234" s="74"/>
      <c r="H6234" s="74"/>
      <c r="I6234" s="54"/>
      <c r="J6234" s="50"/>
      <c r="K6234" s="54"/>
      <c r="L6234" s="55"/>
      <c r="M6234" s="75"/>
      <c r="N6234" s="75"/>
      <c r="O6234" s="74"/>
      <c r="P6234" s="74"/>
      <c r="Q6234" s="57">
        <f t="shared" si="2030"/>
        <v>0</v>
      </c>
      <c r="R6234" s="74"/>
      <c r="S6234" s="53">
        <f t="shared" si="2035"/>
        <v>0</v>
      </c>
      <c r="T6234" s="58"/>
      <c r="U6234" s="58"/>
      <c r="V6234" s="53">
        <f t="shared" si="2032"/>
        <v>0</v>
      </c>
      <c r="W6234" s="75"/>
      <c r="X6234" s="76"/>
    </row>
    <row r="6235" spans="1:24" s="77" customFormat="1" ht="78.75" x14ac:dyDescent="0.25">
      <c r="A6235" s="72" t="s">
        <v>317</v>
      </c>
      <c r="B6235" s="33" t="s">
        <v>333</v>
      </c>
      <c r="C6235" s="78" t="s">
        <v>149</v>
      </c>
      <c r="D6235" s="43" t="s">
        <v>150</v>
      </c>
      <c r="E6235" s="74"/>
      <c r="F6235" s="74"/>
      <c r="G6235" s="74"/>
      <c r="H6235" s="74"/>
      <c r="I6235" s="54"/>
      <c r="J6235" s="50"/>
      <c r="K6235" s="54"/>
      <c r="L6235" s="55"/>
      <c r="M6235" s="75"/>
      <c r="N6235" s="75"/>
      <c r="O6235" s="74"/>
      <c r="P6235" s="74"/>
      <c r="Q6235" s="57">
        <f t="shared" si="2030"/>
        <v>0</v>
      </c>
      <c r="R6235" s="74"/>
      <c r="S6235" s="53">
        <f t="shared" si="2035"/>
        <v>0</v>
      </c>
      <c r="T6235" s="58"/>
      <c r="U6235" s="58"/>
      <c r="V6235" s="53">
        <f t="shared" si="2032"/>
        <v>0</v>
      </c>
      <c r="W6235" s="75"/>
      <c r="X6235" s="76"/>
    </row>
    <row r="6236" spans="1:24" s="77" customFormat="1" ht="31.5" x14ac:dyDescent="0.25">
      <c r="A6236" s="72" t="s">
        <v>317</v>
      </c>
      <c r="B6236" s="33" t="s">
        <v>333</v>
      </c>
      <c r="C6236" s="78" t="s">
        <v>130</v>
      </c>
      <c r="D6236" s="43" t="s">
        <v>151</v>
      </c>
      <c r="E6236" s="74"/>
      <c r="F6236" s="74"/>
      <c r="G6236" s="74"/>
      <c r="H6236" s="74"/>
      <c r="I6236" s="54"/>
      <c r="J6236" s="50"/>
      <c r="K6236" s="54"/>
      <c r="L6236" s="55"/>
      <c r="M6236" s="75"/>
      <c r="N6236" s="75"/>
      <c r="O6236" s="74"/>
      <c r="P6236" s="74"/>
      <c r="Q6236" s="57">
        <f t="shared" si="2030"/>
        <v>0</v>
      </c>
      <c r="R6236" s="74"/>
      <c r="S6236" s="53">
        <f t="shared" si="2035"/>
        <v>0</v>
      </c>
      <c r="T6236" s="58"/>
      <c r="U6236" s="58"/>
      <c r="V6236" s="53">
        <f t="shared" si="2032"/>
        <v>0</v>
      </c>
      <c r="W6236" s="75"/>
      <c r="X6236" s="76"/>
    </row>
    <row r="6237" spans="1:24" s="77" customFormat="1" ht="47.25" x14ac:dyDescent="0.25">
      <c r="A6237" s="72" t="s">
        <v>317</v>
      </c>
      <c r="B6237" s="33" t="s">
        <v>333</v>
      </c>
      <c r="C6237" s="78" t="s">
        <v>174</v>
      </c>
      <c r="D6237" s="43" t="s">
        <v>175</v>
      </c>
      <c r="E6237" s="74"/>
      <c r="F6237" s="74"/>
      <c r="G6237" s="74"/>
      <c r="H6237" s="74"/>
      <c r="I6237" s="54"/>
      <c r="J6237" s="50"/>
      <c r="K6237" s="54"/>
      <c r="L6237" s="55"/>
      <c r="M6237" s="75"/>
      <c r="N6237" s="75"/>
      <c r="O6237" s="74"/>
      <c r="P6237" s="74"/>
      <c r="Q6237" s="57">
        <f t="shared" si="2030"/>
        <v>0</v>
      </c>
      <c r="R6237" s="74"/>
      <c r="S6237" s="53">
        <f t="shared" si="2035"/>
        <v>0</v>
      </c>
      <c r="T6237" s="58"/>
      <c r="U6237" s="58"/>
      <c r="V6237" s="53">
        <f t="shared" si="2032"/>
        <v>0</v>
      </c>
      <c r="W6237" s="75"/>
      <c r="X6237" s="76"/>
    </row>
    <row r="6238" spans="1:24" s="77" customFormat="1" ht="31.5" x14ac:dyDescent="0.25">
      <c r="A6238" s="72" t="s">
        <v>317</v>
      </c>
      <c r="B6238" s="33" t="s">
        <v>333</v>
      </c>
      <c r="C6238" s="78" t="s">
        <v>129</v>
      </c>
      <c r="D6238" s="43" t="s">
        <v>152</v>
      </c>
      <c r="E6238" s="74"/>
      <c r="F6238" s="74"/>
      <c r="G6238" s="74"/>
      <c r="H6238" s="74"/>
      <c r="I6238" s="54"/>
      <c r="J6238" s="50"/>
      <c r="K6238" s="54"/>
      <c r="L6238" s="55"/>
      <c r="M6238" s="75"/>
      <c r="N6238" s="75"/>
      <c r="O6238" s="74"/>
      <c r="P6238" s="74"/>
      <c r="Q6238" s="57">
        <f t="shared" si="2030"/>
        <v>0</v>
      </c>
      <c r="R6238" s="74"/>
      <c r="S6238" s="53">
        <f t="shared" si="2035"/>
        <v>0</v>
      </c>
      <c r="T6238" s="58"/>
      <c r="U6238" s="58"/>
      <c r="V6238" s="53">
        <f t="shared" si="2032"/>
        <v>0</v>
      </c>
      <c r="W6238" s="75"/>
      <c r="X6238" s="76"/>
    </row>
    <row r="6239" spans="1:24" s="77" customFormat="1" ht="31.5" x14ac:dyDescent="0.25">
      <c r="A6239" s="72" t="s">
        <v>317</v>
      </c>
      <c r="B6239" s="33" t="s">
        <v>333</v>
      </c>
      <c r="C6239" s="78" t="s">
        <v>176</v>
      </c>
      <c r="D6239" s="43" t="s">
        <v>177</v>
      </c>
      <c r="E6239" s="74"/>
      <c r="F6239" s="74"/>
      <c r="G6239" s="74"/>
      <c r="H6239" s="74"/>
      <c r="I6239" s="54"/>
      <c r="J6239" s="50"/>
      <c r="K6239" s="54"/>
      <c r="L6239" s="55"/>
      <c r="M6239" s="75"/>
      <c r="N6239" s="75"/>
      <c r="O6239" s="74"/>
      <c r="P6239" s="74"/>
      <c r="Q6239" s="57">
        <f t="shared" si="2030"/>
        <v>0</v>
      </c>
      <c r="R6239" s="74"/>
      <c r="S6239" s="53">
        <f t="shared" si="2035"/>
        <v>0</v>
      </c>
      <c r="T6239" s="58"/>
      <c r="U6239" s="58"/>
      <c r="V6239" s="53">
        <f t="shared" si="2032"/>
        <v>0</v>
      </c>
      <c r="W6239" s="75"/>
      <c r="X6239" s="76"/>
    </row>
    <row r="6240" spans="1:24" s="77" customFormat="1" ht="15.75" x14ac:dyDescent="0.25">
      <c r="A6240" s="72" t="s">
        <v>317</v>
      </c>
      <c r="B6240" s="33" t="s">
        <v>333</v>
      </c>
      <c r="C6240" s="78" t="s">
        <v>131</v>
      </c>
      <c r="D6240" s="43" t="s">
        <v>153</v>
      </c>
      <c r="E6240" s="74"/>
      <c r="F6240" s="74"/>
      <c r="G6240" s="74"/>
      <c r="H6240" s="74"/>
      <c r="I6240" s="54"/>
      <c r="J6240" s="50"/>
      <c r="K6240" s="54"/>
      <c r="L6240" s="55"/>
      <c r="M6240" s="75"/>
      <c r="N6240" s="75"/>
      <c r="O6240" s="74"/>
      <c r="P6240" s="74"/>
      <c r="Q6240" s="57">
        <f t="shared" si="2030"/>
        <v>0</v>
      </c>
      <c r="R6240" s="74"/>
      <c r="S6240" s="53">
        <f t="shared" si="2035"/>
        <v>0</v>
      </c>
      <c r="T6240" s="58"/>
      <c r="U6240" s="58"/>
      <c r="V6240" s="53">
        <f t="shared" si="2032"/>
        <v>0</v>
      </c>
      <c r="W6240" s="75"/>
      <c r="X6240" s="76"/>
    </row>
    <row r="6241" spans="1:24" s="77" customFormat="1" ht="31.5" x14ac:dyDescent="0.25">
      <c r="A6241" s="72" t="s">
        <v>317</v>
      </c>
      <c r="B6241" s="33" t="s">
        <v>333</v>
      </c>
      <c r="C6241" s="78" t="s">
        <v>178</v>
      </c>
      <c r="D6241" s="43" t="s">
        <v>179</v>
      </c>
      <c r="E6241" s="74"/>
      <c r="F6241" s="74"/>
      <c r="G6241" s="74"/>
      <c r="H6241" s="74"/>
      <c r="I6241" s="54"/>
      <c r="J6241" s="50"/>
      <c r="K6241" s="54"/>
      <c r="L6241" s="55"/>
      <c r="M6241" s="75"/>
      <c r="N6241" s="75"/>
      <c r="O6241" s="74"/>
      <c r="P6241" s="74"/>
      <c r="Q6241" s="57">
        <f t="shared" si="2030"/>
        <v>0</v>
      </c>
      <c r="R6241" s="74"/>
      <c r="S6241" s="53">
        <f t="shared" si="2035"/>
        <v>0</v>
      </c>
      <c r="T6241" s="58"/>
      <c r="U6241" s="58"/>
      <c r="V6241" s="53">
        <f t="shared" si="2032"/>
        <v>0</v>
      </c>
      <c r="W6241" s="75"/>
      <c r="X6241" s="76"/>
    </row>
    <row r="6242" spans="1:24" s="77" customFormat="1" ht="31.5" x14ac:dyDescent="0.25">
      <c r="A6242" s="72" t="s">
        <v>317</v>
      </c>
      <c r="B6242" s="33" t="s">
        <v>333</v>
      </c>
      <c r="C6242" s="78" t="s">
        <v>132</v>
      </c>
      <c r="D6242" s="43" t="s">
        <v>154</v>
      </c>
      <c r="E6242" s="74"/>
      <c r="F6242" s="74"/>
      <c r="G6242" s="74"/>
      <c r="H6242" s="74"/>
      <c r="I6242" s="54"/>
      <c r="J6242" s="50"/>
      <c r="K6242" s="54"/>
      <c r="L6242" s="55"/>
      <c r="M6242" s="75"/>
      <c r="N6242" s="75"/>
      <c r="O6242" s="74"/>
      <c r="P6242" s="74"/>
      <c r="Q6242" s="57">
        <f t="shared" si="2030"/>
        <v>0</v>
      </c>
      <c r="R6242" s="74"/>
      <c r="S6242" s="53">
        <f t="shared" si="2035"/>
        <v>0</v>
      </c>
      <c r="T6242" s="58"/>
      <c r="U6242" s="58"/>
      <c r="V6242" s="53">
        <f t="shared" si="2032"/>
        <v>0</v>
      </c>
      <c r="W6242" s="75"/>
      <c r="X6242" s="76"/>
    </row>
    <row r="6243" spans="1:24" s="77" customFormat="1" ht="15.75" x14ac:dyDescent="0.25">
      <c r="A6243" s="72" t="s">
        <v>317</v>
      </c>
      <c r="B6243" s="33" t="s">
        <v>333</v>
      </c>
      <c r="C6243" s="78" t="s">
        <v>133</v>
      </c>
      <c r="D6243" s="43" t="s">
        <v>155</v>
      </c>
      <c r="E6243" s="74"/>
      <c r="F6243" s="74"/>
      <c r="G6243" s="74"/>
      <c r="H6243" s="74"/>
      <c r="I6243" s="54"/>
      <c r="J6243" s="50"/>
      <c r="K6243" s="54"/>
      <c r="L6243" s="55"/>
      <c r="M6243" s="75"/>
      <c r="N6243" s="75"/>
      <c r="O6243" s="74"/>
      <c r="P6243" s="74"/>
      <c r="Q6243" s="57">
        <f t="shared" si="2030"/>
        <v>0</v>
      </c>
      <c r="R6243" s="74"/>
      <c r="S6243" s="53">
        <f t="shared" si="2035"/>
        <v>0</v>
      </c>
      <c r="T6243" s="58"/>
      <c r="U6243" s="58"/>
      <c r="V6243" s="53">
        <f t="shared" si="2032"/>
        <v>0</v>
      </c>
      <c r="W6243" s="75"/>
      <c r="X6243" s="76"/>
    </row>
    <row r="6244" spans="1:24" s="77" customFormat="1" ht="15.75" x14ac:dyDescent="0.25">
      <c r="A6244" s="72" t="s">
        <v>317</v>
      </c>
      <c r="B6244" s="33" t="s">
        <v>333</v>
      </c>
      <c r="C6244" s="78" t="s">
        <v>135</v>
      </c>
      <c r="D6244" s="43" t="s">
        <v>156</v>
      </c>
      <c r="E6244" s="74"/>
      <c r="F6244" s="74"/>
      <c r="G6244" s="74"/>
      <c r="H6244" s="74"/>
      <c r="I6244" s="54"/>
      <c r="J6244" s="50"/>
      <c r="K6244" s="54"/>
      <c r="L6244" s="55"/>
      <c r="M6244" s="75"/>
      <c r="N6244" s="75"/>
      <c r="O6244" s="74"/>
      <c r="P6244" s="74"/>
      <c r="Q6244" s="57">
        <f t="shared" si="2030"/>
        <v>0</v>
      </c>
      <c r="R6244" s="74"/>
      <c r="S6244" s="53">
        <f t="shared" si="2035"/>
        <v>0</v>
      </c>
      <c r="T6244" s="58"/>
      <c r="U6244" s="58"/>
      <c r="V6244" s="53">
        <f t="shared" si="2032"/>
        <v>0</v>
      </c>
      <c r="W6244" s="75"/>
      <c r="X6244" s="76"/>
    </row>
    <row r="6245" spans="1:24" s="77" customFormat="1" ht="31.5" x14ac:dyDescent="0.25">
      <c r="A6245" s="72" t="s">
        <v>317</v>
      </c>
      <c r="B6245" s="33" t="s">
        <v>333</v>
      </c>
      <c r="C6245" s="78" t="s">
        <v>136</v>
      </c>
      <c r="D6245" s="43" t="s">
        <v>157</v>
      </c>
      <c r="E6245" s="74"/>
      <c r="F6245" s="74"/>
      <c r="G6245" s="74"/>
      <c r="H6245" s="74"/>
      <c r="I6245" s="54"/>
      <c r="J6245" s="50"/>
      <c r="K6245" s="54"/>
      <c r="L6245" s="55"/>
      <c r="M6245" s="75"/>
      <c r="N6245" s="75"/>
      <c r="O6245" s="74"/>
      <c r="P6245" s="74"/>
      <c r="Q6245" s="57">
        <f t="shared" si="2030"/>
        <v>0</v>
      </c>
      <c r="R6245" s="74"/>
      <c r="S6245" s="53">
        <f t="shared" si="2035"/>
        <v>0</v>
      </c>
      <c r="T6245" s="58"/>
      <c r="U6245" s="58"/>
      <c r="V6245" s="53">
        <f t="shared" si="2032"/>
        <v>0</v>
      </c>
      <c r="W6245" s="75"/>
      <c r="X6245" s="76"/>
    </row>
    <row r="6246" spans="1:24" s="77" customFormat="1" ht="47.25" x14ac:dyDescent="0.25">
      <c r="A6246" s="72" t="s">
        <v>317</v>
      </c>
      <c r="B6246" s="33" t="s">
        <v>333</v>
      </c>
      <c r="C6246" s="78" t="s">
        <v>134</v>
      </c>
      <c r="D6246" s="43" t="s">
        <v>158</v>
      </c>
      <c r="E6246" s="74"/>
      <c r="F6246" s="74"/>
      <c r="G6246" s="74"/>
      <c r="H6246" s="74"/>
      <c r="I6246" s="54"/>
      <c r="J6246" s="50"/>
      <c r="K6246" s="54"/>
      <c r="L6246" s="55"/>
      <c r="M6246" s="75"/>
      <c r="N6246" s="75"/>
      <c r="O6246" s="74"/>
      <c r="P6246" s="74"/>
      <c r="Q6246" s="57">
        <f t="shared" si="2030"/>
        <v>0</v>
      </c>
      <c r="R6246" s="74"/>
      <c r="S6246" s="53">
        <f t="shared" si="2035"/>
        <v>0</v>
      </c>
      <c r="T6246" s="58"/>
      <c r="U6246" s="58"/>
      <c r="V6246" s="53">
        <f t="shared" si="2032"/>
        <v>0</v>
      </c>
      <c r="W6246" s="75"/>
      <c r="X6246" s="76"/>
    </row>
    <row r="6247" spans="1:24" s="77" customFormat="1" ht="15.75" x14ac:dyDescent="0.25">
      <c r="A6247" s="72" t="s">
        <v>317</v>
      </c>
      <c r="B6247" s="33" t="s">
        <v>333</v>
      </c>
      <c r="C6247" s="78" t="s">
        <v>138</v>
      </c>
      <c r="D6247" s="43" t="s">
        <v>159</v>
      </c>
      <c r="E6247" s="74"/>
      <c r="F6247" s="74"/>
      <c r="G6247" s="74"/>
      <c r="H6247" s="74"/>
      <c r="I6247" s="54"/>
      <c r="J6247" s="50"/>
      <c r="K6247" s="54"/>
      <c r="L6247" s="55"/>
      <c r="M6247" s="75"/>
      <c r="N6247" s="75"/>
      <c r="O6247" s="74"/>
      <c r="P6247" s="74"/>
      <c r="Q6247" s="57">
        <f t="shared" si="2030"/>
        <v>0</v>
      </c>
      <c r="R6247" s="74"/>
      <c r="S6247" s="53">
        <f t="shared" si="2035"/>
        <v>0</v>
      </c>
      <c r="T6247" s="58"/>
      <c r="U6247" s="58"/>
      <c r="V6247" s="53">
        <f t="shared" si="2032"/>
        <v>0</v>
      </c>
      <c r="W6247" s="75"/>
      <c r="X6247" s="76"/>
    </row>
    <row r="6248" spans="1:24" s="77" customFormat="1" ht="15.75" x14ac:dyDescent="0.25">
      <c r="A6248" s="72" t="s">
        <v>317</v>
      </c>
      <c r="B6248" s="33" t="s">
        <v>333</v>
      </c>
      <c r="C6248" s="78" t="s">
        <v>180</v>
      </c>
      <c r="D6248" s="43" t="s">
        <v>181</v>
      </c>
      <c r="E6248" s="74"/>
      <c r="F6248" s="74"/>
      <c r="G6248" s="74"/>
      <c r="H6248" s="74"/>
      <c r="I6248" s="54"/>
      <c r="J6248" s="50"/>
      <c r="K6248" s="54"/>
      <c r="L6248" s="55"/>
      <c r="M6248" s="75"/>
      <c r="N6248" s="75"/>
      <c r="O6248" s="74"/>
      <c r="P6248" s="74"/>
      <c r="Q6248" s="57">
        <f t="shared" si="2030"/>
        <v>0</v>
      </c>
      <c r="R6248" s="74"/>
      <c r="S6248" s="53">
        <f t="shared" si="2035"/>
        <v>0</v>
      </c>
      <c r="T6248" s="58"/>
      <c r="U6248" s="58"/>
      <c r="V6248" s="53">
        <f t="shared" si="2032"/>
        <v>0</v>
      </c>
      <c r="W6248" s="75"/>
      <c r="X6248" s="76"/>
    </row>
    <row r="6249" spans="1:24" s="77" customFormat="1" ht="31.5" x14ac:dyDescent="0.25">
      <c r="A6249" s="72" t="s">
        <v>317</v>
      </c>
      <c r="B6249" s="33" t="s">
        <v>333</v>
      </c>
      <c r="C6249" s="78" t="s">
        <v>137</v>
      </c>
      <c r="D6249" s="43" t="s">
        <v>160</v>
      </c>
      <c r="E6249" s="74"/>
      <c r="F6249" s="74"/>
      <c r="G6249" s="74"/>
      <c r="H6249" s="74"/>
      <c r="I6249" s="54"/>
      <c r="J6249" s="50"/>
      <c r="K6249" s="54"/>
      <c r="L6249" s="55"/>
      <c r="M6249" s="75"/>
      <c r="N6249" s="75"/>
      <c r="O6249" s="74"/>
      <c r="P6249" s="74"/>
      <c r="Q6249" s="57">
        <f t="shared" si="2030"/>
        <v>0</v>
      </c>
      <c r="R6249" s="74"/>
      <c r="S6249" s="53">
        <f t="shared" si="2035"/>
        <v>0</v>
      </c>
      <c r="T6249" s="58"/>
      <c r="U6249" s="58"/>
      <c r="V6249" s="53">
        <f t="shared" si="2032"/>
        <v>0</v>
      </c>
      <c r="W6249" s="75"/>
      <c r="X6249" s="76"/>
    </row>
    <row r="6250" spans="1:24" s="77" customFormat="1" ht="15.75" x14ac:dyDescent="0.25">
      <c r="A6250" s="72" t="s">
        <v>317</v>
      </c>
      <c r="B6250" s="33" t="s">
        <v>333</v>
      </c>
      <c r="C6250" s="78" t="s">
        <v>127</v>
      </c>
      <c r="D6250" s="43" t="s">
        <v>161</v>
      </c>
      <c r="E6250" s="74"/>
      <c r="F6250" s="74"/>
      <c r="G6250" s="74"/>
      <c r="H6250" s="74"/>
      <c r="I6250" s="54"/>
      <c r="J6250" s="50"/>
      <c r="K6250" s="54"/>
      <c r="L6250" s="55"/>
      <c r="M6250" s="75"/>
      <c r="N6250" s="75"/>
      <c r="O6250" s="74"/>
      <c r="P6250" s="74"/>
      <c r="Q6250" s="57">
        <f t="shared" si="2030"/>
        <v>0</v>
      </c>
      <c r="R6250" s="74"/>
      <c r="S6250" s="53">
        <f t="shared" si="2035"/>
        <v>0</v>
      </c>
      <c r="T6250" s="58"/>
      <c r="U6250" s="58"/>
      <c r="V6250" s="53">
        <f t="shared" si="2032"/>
        <v>0</v>
      </c>
      <c r="W6250" s="75"/>
      <c r="X6250" s="76"/>
    </row>
    <row r="6251" spans="1:24" s="77" customFormat="1" ht="31.5" x14ac:dyDescent="0.25">
      <c r="A6251" s="72" t="s">
        <v>317</v>
      </c>
      <c r="B6251" s="33" t="s">
        <v>333</v>
      </c>
      <c r="C6251" s="78" t="s">
        <v>126</v>
      </c>
      <c r="D6251" s="43" t="s">
        <v>162</v>
      </c>
      <c r="E6251" s="74"/>
      <c r="F6251" s="74"/>
      <c r="G6251" s="74"/>
      <c r="H6251" s="74"/>
      <c r="I6251" s="54"/>
      <c r="J6251" s="50"/>
      <c r="K6251" s="54"/>
      <c r="L6251" s="55"/>
      <c r="M6251" s="75"/>
      <c r="N6251" s="75"/>
      <c r="O6251" s="74"/>
      <c r="P6251" s="74"/>
      <c r="Q6251" s="57">
        <f t="shared" si="2030"/>
        <v>0</v>
      </c>
      <c r="R6251" s="74"/>
      <c r="S6251" s="53">
        <f t="shared" si="2035"/>
        <v>0</v>
      </c>
      <c r="T6251" s="58"/>
      <c r="U6251" s="58"/>
      <c r="V6251" s="53">
        <f t="shared" si="2032"/>
        <v>0</v>
      </c>
      <c r="W6251" s="75"/>
      <c r="X6251" s="76"/>
    </row>
    <row r="6252" spans="1:24" s="77" customFormat="1" ht="15.75" x14ac:dyDescent="0.25">
      <c r="A6252" s="72" t="s">
        <v>317</v>
      </c>
      <c r="B6252" s="33" t="s">
        <v>333</v>
      </c>
      <c r="C6252" s="78" t="s">
        <v>122</v>
      </c>
      <c r="D6252" s="43" t="s">
        <v>163</v>
      </c>
      <c r="E6252" s="74"/>
      <c r="F6252" s="74"/>
      <c r="G6252" s="74"/>
      <c r="H6252" s="74"/>
      <c r="I6252" s="54"/>
      <c r="J6252" s="50"/>
      <c r="K6252" s="54"/>
      <c r="L6252" s="55"/>
      <c r="M6252" s="75"/>
      <c r="N6252" s="75"/>
      <c r="O6252" s="74"/>
      <c r="P6252" s="74"/>
      <c r="Q6252" s="57">
        <f t="shared" si="2030"/>
        <v>0</v>
      </c>
      <c r="R6252" s="74"/>
      <c r="S6252" s="53">
        <f t="shared" si="2035"/>
        <v>0</v>
      </c>
      <c r="T6252" s="58"/>
      <c r="U6252" s="58"/>
      <c r="V6252" s="53">
        <f t="shared" si="2032"/>
        <v>0</v>
      </c>
      <c r="W6252" s="75"/>
      <c r="X6252" s="76"/>
    </row>
    <row r="6253" spans="1:24" s="77" customFormat="1" ht="15.75" x14ac:dyDescent="0.25">
      <c r="A6253" s="72" t="s">
        <v>317</v>
      </c>
      <c r="B6253" s="33" t="s">
        <v>333</v>
      </c>
      <c r="C6253" s="78" t="s">
        <v>123</v>
      </c>
      <c r="D6253" s="43" t="s">
        <v>164</v>
      </c>
      <c r="E6253" s="74"/>
      <c r="F6253" s="74"/>
      <c r="G6253" s="74"/>
      <c r="H6253" s="74"/>
      <c r="I6253" s="54"/>
      <c r="J6253" s="50"/>
      <c r="K6253" s="54"/>
      <c r="L6253" s="55"/>
      <c r="M6253" s="75"/>
      <c r="N6253" s="75"/>
      <c r="O6253" s="74"/>
      <c r="P6253" s="74"/>
      <c r="Q6253" s="57">
        <f t="shared" si="2030"/>
        <v>0</v>
      </c>
      <c r="R6253" s="74"/>
      <c r="S6253" s="53">
        <f t="shared" si="2035"/>
        <v>0</v>
      </c>
      <c r="T6253" s="58"/>
      <c r="U6253" s="58"/>
      <c r="V6253" s="53">
        <f t="shared" si="2032"/>
        <v>0</v>
      </c>
      <c r="W6253" s="75"/>
      <c r="X6253" s="76"/>
    </row>
    <row r="6254" spans="1:24" s="77" customFormat="1" ht="15.75" x14ac:dyDescent="0.25">
      <c r="A6254" s="72" t="s">
        <v>317</v>
      </c>
      <c r="B6254" s="33" t="s">
        <v>333</v>
      </c>
      <c r="C6254" s="78" t="s">
        <v>182</v>
      </c>
      <c r="D6254" s="43" t="s">
        <v>183</v>
      </c>
      <c r="E6254" s="74"/>
      <c r="F6254" s="74"/>
      <c r="G6254" s="74"/>
      <c r="H6254" s="74"/>
      <c r="I6254" s="54"/>
      <c r="J6254" s="50"/>
      <c r="K6254" s="54"/>
      <c r="L6254" s="55"/>
      <c r="M6254" s="75"/>
      <c r="N6254" s="75"/>
      <c r="O6254" s="74"/>
      <c r="P6254" s="74"/>
      <c r="Q6254" s="57">
        <f t="shared" si="2030"/>
        <v>0</v>
      </c>
      <c r="R6254" s="74"/>
      <c r="S6254" s="53">
        <f t="shared" si="2035"/>
        <v>0</v>
      </c>
      <c r="T6254" s="58"/>
      <c r="U6254" s="58"/>
      <c r="V6254" s="53">
        <f t="shared" si="2032"/>
        <v>0</v>
      </c>
      <c r="W6254" s="75"/>
      <c r="X6254" s="76"/>
    </row>
    <row r="6255" spans="1:24" s="77" customFormat="1" ht="15.75" x14ac:dyDescent="0.25">
      <c r="A6255" s="72" t="s">
        <v>317</v>
      </c>
      <c r="B6255" s="33" t="s">
        <v>333</v>
      </c>
      <c r="C6255" s="78" t="s">
        <v>184</v>
      </c>
      <c r="D6255" s="43" t="s">
        <v>185</v>
      </c>
      <c r="E6255" s="74"/>
      <c r="F6255" s="74"/>
      <c r="G6255" s="74"/>
      <c r="H6255" s="74"/>
      <c r="I6255" s="54"/>
      <c r="J6255" s="50"/>
      <c r="K6255" s="54"/>
      <c r="L6255" s="55"/>
      <c r="M6255" s="75"/>
      <c r="N6255" s="75"/>
      <c r="O6255" s="74"/>
      <c r="P6255" s="74"/>
      <c r="Q6255" s="57">
        <f t="shared" si="2030"/>
        <v>0</v>
      </c>
      <c r="R6255" s="74"/>
      <c r="S6255" s="53">
        <f t="shared" si="2035"/>
        <v>0</v>
      </c>
      <c r="T6255" s="58"/>
      <c r="U6255" s="58"/>
      <c r="V6255" s="53">
        <f t="shared" si="2032"/>
        <v>0</v>
      </c>
      <c r="W6255" s="75"/>
      <c r="X6255" s="76"/>
    </row>
    <row r="6256" spans="1:24" s="77" customFormat="1" ht="15.75" x14ac:dyDescent="0.25">
      <c r="A6256" s="72" t="s">
        <v>317</v>
      </c>
      <c r="B6256" s="33" t="s">
        <v>333</v>
      </c>
      <c r="C6256" s="78" t="s">
        <v>186</v>
      </c>
      <c r="D6256" s="43" t="s">
        <v>187</v>
      </c>
      <c r="E6256" s="74"/>
      <c r="F6256" s="74"/>
      <c r="G6256" s="74"/>
      <c r="H6256" s="74"/>
      <c r="I6256" s="54"/>
      <c r="J6256" s="50"/>
      <c r="K6256" s="54"/>
      <c r="L6256" s="55"/>
      <c r="M6256" s="75"/>
      <c r="N6256" s="75"/>
      <c r="O6256" s="74"/>
      <c r="P6256" s="74"/>
      <c r="Q6256" s="57">
        <f t="shared" si="2030"/>
        <v>0</v>
      </c>
      <c r="R6256" s="74"/>
      <c r="S6256" s="53">
        <f t="shared" si="2035"/>
        <v>0</v>
      </c>
      <c r="T6256" s="58"/>
      <c r="U6256" s="58"/>
      <c r="V6256" s="53">
        <f t="shared" si="2032"/>
        <v>0</v>
      </c>
      <c r="W6256" s="75"/>
      <c r="X6256" s="76"/>
    </row>
    <row r="6257" spans="1:24" s="77" customFormat="1" ht="31.5" x14ac:dyDescent="0.25">
      <c r="A6257" s="72" t="s">
        <v>317</v>
      </c>
      <c r="B6257" s="33" t="s">
        <v>333</v>
      </c>
      <c r="C6257" s="78" t="s">
        <v>188</v>
      </c>
      <c r="D6257" s="43" t="s">
        <v>189</v>
      </c>
      <c r="E6257" s="74"/>
      <c r="F6257" s="74"/>
      <c r="G6257" s="74"/>
      <c r="H6257" s="74"/>
      <c r="I6257" s="54"/>
      <c r="J6257" s="50"/>
      <c r="K6257" s="54"/>
      <c r="L6257" s="55"/>
      <c r="M6257" s="75"/>
      <c r="N6257" s="75"/>
      <c r="O6257" s="74"/>
      <c r="P6257" s="74"/>
      <c r="Q6257" s="57">
        <f t="shared" si="2030"/>
        <v>0</v>
      </c>
      <c r="R6257" s="74"/>
      <c r="S6257" s="53">
        <f t="shared" si="2035"/>
        <v>0</v>
      </c>
      <c r="T6257" s="58"/>
      <c r="U6257" s="58"/>
      <c r="V6257" s="53">
        <f t="shared" si="2032"/>
        <v>0</v>
      </c>
      <c r="W6257" s="75"/>
      <c r="X6257" s="76"/>
    </row>
    <row r="6258" spans="1:24" s="77" customFormat="1" ht="15.75" x14ac:dyDescent="0.25">
      <c r="A6258" s="72" t="s">
        <v>317</v>
      </c>
      <c r="B6258" s="33" t="s">
        <v>333</v>
      </c>
      <c r="C6258" s="78" t="s">
        <v>124</v>
      </c>
      <c r="D6258" s="43" t="s">
        <v>165</v>
      </c>
      <c r="E6258" s="74"/>
      <c r="F6258" s="74"/>
      <c r="G6258" s="74"/>
      <c r="H6258" s="74"/>
      <c r="I6258" s="54"/>
      <c r="J6258" s="50"/>
      <c r="K6258" s="54"/>
      <c r="L6258" s="55"/>
      <c r="M6258" s="75"/>
      <c r="N6258" s="75"/>
      <c r="O6258" s="74"/>
      <c r="P6258" s="74"/>
      <c r="Q6258" s="57">
        <f t="shared" si="2030"/>
        <v>0</v>
      </c>
      <c r="R6258" s="74"/>
      <c r="S6258" s="53">
        <f t="shared" si="2035"/>
        <v>0</v>
      </c>
      <c r="T6258" s="58"/>
      <c r="U6258" s="58"/>
      <c r="V6258" s="53">
        <f t="shared" si="2032"/>
        <v>0</v>
      </c>
      <c r="W6258" s="75"/>
      <c r="X6258" s="76"/>
    </row>
    <row r="6259" spans="1:24" s="77" customFormat="1" ht="15.75" x14ac:dyDescent="0.25">
      <c r="A6259" s="72" t="s">
        <v>317</v>
      </c>
      <c r="B6259" s="33" t="s">
        <v>333</v>
      </c>
      <c r="C6259" s="78" t="s">
        <v>125</v>
      </c>
      <c r="D6259" s="43" t="s">
        <v>166</v>
      </c>
      <c r="E6259" s="74"/>
      <c r="F6259" s="74"/>
      <c r="G6259" s="74"/>
      <c r="H6259" s="74"/>
      <c r="I6259" s="54"/>
      <c r="J6259" s="50"/>
      <c r="K6259" s="54"/>
      <c r="L6259" s="55"/>
      <c r="M6259" s="75"/>
      <c r="N6259" s="75"/>
      <c r="O6259" s="74"/>
      <c r="P6259" s="74"/>
      <c r="Q6259" s="57">
        <f t="shared" si="2030"/>
        <v>0</v>
      </c>
      <c r="R6259" s="74"/>
      <c r="S6259" s="53">
        <f t="shared" si="2035"/>
        <v>0</v>
      </c>
      <c r="T6259" s="58"/>
      <c r="U6259" s="58"/>
      <c r="V6259" s="53">
        <f t="shared" si="2032"/>
        <v>0</v>
      </c>
      <c r="W6259" s="75"/>
      <c r="X6259" s="76"/>
    </row>
    <row r="6260" spans="1:24" s="77" customFormat="1" ht="47.25" x14ac:dyDescent="0.25">
      <c r="A6260" s="72" t="s">
        <v>317</v>
      </c>
      <c r="B6260" s="33" t="s">
        <v>333</v>
      </c>
      <c r="C6260" s="78" t="s">
        <v>34</v>
      </c>
      <c r="D6260" s="43" t="s">
        <v>167</v>
      </c>
      <c r="E6260" s="74"/>
      <c r="F6260" s="74"/>
      <c r="G6260" s="74"/>
      <c r="H6260" s="74"/>
      <c r="I6260" s="54"/>
      <c r="J6260" s="50"/>
      <c r="K6260" s="54"/>
      <c r="L6260" s="55"/>
      <c r="M6260" s="75"/>
      <c r="N6260" s="75"/>
      <c r="O6260" s="74"/>
      <c r="P6260" s="74"/>
      <c r="Q6260" s="57">
        <f t="shared" si="2030"/>
        <v>0</v>
      </c>
      <c r="R6260" s="74"/>
      <c r="S6260" s="53">
        <f t="shared" si="2035"/>
        <v>0</v>
      </c>
      <c r="T6260" s="58"/>
      <c r="U6260" s="58"/>
      <c r="V6260" s="53">
        <f t="shared" si="2032"/>
        <v>0</v>
      </c>
      <c r="W6260" s="75"/>
      <c r="X6260" s="76"/>
    </row>
    <row r="6261" spans="1:24" s="77" customFormat="1" ht="15.75" x14ac:dyDescent="0.25">
      <c r="A6261" s="72" t="s">
        <v>317</v>
      </c>
      <c r="B6261" s="33" t="s">
        <v>333</v>
      </c>
      <c r="C6261" s="78" t="s">
        <v>35</v>
      </c>
      <c r="D6261" s="43" t="s">
        <v>168</v>
      </c>
      <c r="E6261" s="74"/>
      <c r="F6261" s="74"/>
      <c r="G6261" s="74"/>
      <c r="H6261" s="74"/>
      <c r="I6261" s="54"/>
      <c r="J6261" s="50"/>
      <c r="K6261" s="54"/>
      <c r="L6261" s="55"/>
      <c r="M6261" s="75"/>
      <c r="N6261" s="75"/>
      <c r="O6261" s="74"/>
      <c r="P6261" s="74"/>
      <c r="Q6261" s="57">
        <f t="shared" ref="Q6261:Q6281" si="2036">O6261-P6261</f>
        <v>0</v>
      </c>
      <c r="R6261" s="74"/>
      <c r="S6261" s="53">
        <f t="shared" si="2035"/>
        <v>0</v>
      </c>
      <c r="T6261" s="58"/>
      <c r="U6261" s="58"/>
      <c r="V6261" s="53">
        <f t="shared" ref="V6261:V6281" si="2037">T6261-U6261</f>
        <v>0</v>
      </c>
      <c r="W6261" s="75"/>
      <c r="X6261" s="76"/>
    </row>
    <row r="6262" spans="1:24" s="77" customFormat="1" ht="31.5" x14ac:dyDescent="0.25">
      <c r="A6262" s="72" t="s">
        <v>317</v>
      </c>
      <c r="B6262" s="33" t="s">
        <v>333</v>
      </c>
      <c r="C6262" s="78" t="s">
        <v>36</v>
      </c>
      <c r="D6262" s="43" t="s">
        <v>190</v>
      </c>
      <c r="E6262" s="74"/>
      <c r="F6262" s="74"/>
      <c r="G6262" s="74"/>
      <c r="H6262" s="74"/>
      <c r="I6262" s="54"/>
      <c r="J6262" s="50"/>
      <c r="K6262" s="54"/>
      <c r="L6262" s="55"/>
      <c r="M6262" s="75"/>
      <c r="N6262" s="75"/>
      <c r="O6262" s="74"/>
      <c r="P6262" s="74"/>
      <c r="Q6262" s="57">
        <f t="shared" si="2036"/>
        <v>0</v>
      </c>
      <c r="R6262" s="74"/>
      <c r="S6262" s="53">
        <f t="shared" si="2035"/>
        <v>0</v>
      </c>
      <c r="T6262" s="58"/>
      <c r="U6262" s="58"/>
      <c r="V6262" s="53">
        <f t="shared" si="2037"/>
        <v>0</v>
      </c>
      <c r="W6262" s="75"/>
      <c r="X6262" s="76"/>
    </row>
    <row r="6263" spans="1:24" s="77" customFormat="1" ht="31.5" x14ac:dyDescent="0.25">
      <c r="A6263" s="72" t="s">
        <v>317</v>
      </c>
      <c r="B6263" s="33" t="s">
        <v>333</v>
      </c>
      <c r="C6263" s="78" t="s">
        <v>37</v>
      </c>
      <c r="D6263" s="43" t="s">
        <v>191</v>
      </c>
      <c r="E6263" s="74"/>
      <c r="F6263" s="74"/>
      <c r="G6263" s="74"/>
      <c r="H6263" s="74"/>
      <c r="I6263" s="54"/>
      <c r="J6263" s="50"/>
      <c r="K6263" s="54"/>
      <c r="L6263" s="55"/>
      <c r="M6263" s="75"/>
      <c r="N6263" s="75"/>
      <c r="O6263" s="74"/>
      <c r="P6263" s="74"/>
      <c r="Q6263" s="57">
        <f t="shared" si="2036"/>
        <v>0</v>
      </c>
      <c r="R6263" s="74"/>
      <c r="S6263" s="53">
        <f t="shared" si="2035"/>
        <v>0</v>
      </c>
      <c r="T6263" s="58"/>
      <c r="U6263" s="58"/>
      <c r="V6263" s="53">
        <f t="shared" si="2037"/>
        <v>0</v>
      </c>
      <c r="W6263" s="75"/>
      <c r="X6263" s="76"/>
    </row>
    <row r="6264" spans="1:24" s="77" customFormat="1" ht="31.5" x14ac:dyDescent="0.25">
      <c r="A6264" s="72" t="s">
        <v>317</v>
      </c>
      <c r="B6264" s="33" t="s">
        <v>333</v>
      </c>
      <c r="C6264" s="78" t="s">
        <v>38</v>
      </c>
      <c r="D6264" s="43" t="s">
        <v>169</v>
      </c>
      <c r="E6264" s="74"/>
      <c r="F6264" s="74"/>
      <c r="G6264" s="74"/>
      <c r="H6264" s="74"/>
      <c r="I6264" s="54"/>
      <c r="J6264" s="50"/>
      <c r="K6264" s="54"/>
      <c r="L6264" s="55"/>
      <c r="M6264" s="75"/>
      <c r="N6264" s="75"/>
      <c r="O6264" s="74"/>
      <c r="P6264" s="74"/>
      <c r="Q6264" s="57">
        <f t="shared" si="2036"/>
        <v>0</v>
      </c>
      <c r="R6264" s="74"/>
      <c r="S6264" s="53">
        <f t="shared" si="2035"/>
        <v>0</v>
      </c>
      <c r="T6264" s="58"/>
      <c r="U6264" s="58"/>
      <c r="V6264" s="53">
        <f t="shared" si="2037"/>
        <v>0</v>
      </c>
      <c r="W6264" s="75"/>
      <c r="X6264" s="76"/>
    </row>
    <row r="6265" spans="1:24" s="77" customFormat="1" ht="15.75" x14ac:dyDescent="0.25">
      <c r="A6265" s="72" t="s">
        <v>317</v>
      </c>
      <c r="B6265" s="33" t="s">
        <v>333</v>
      </c>
      <c r="C6265" s="78" t="s">
        <v>39</v>
      </c>
      <c r="D6265" s="43" t="s">
        <v>170</v>
      </c>
      <c r="E6265" s="74"/>
      <c r="F6265" s="74"/>
      <c r="G6265" s="74"/>
      <c r="H6265" s="74"/>
      <c r="I6265" s="54"/>
      <c r="J6265" s="50"/>
      <c r="K6265" s="54"/>
      <c r="L6265" s="55"/>
      <c r="M6265" s="75"/>
      <c r="N6265" s="75"/>
      <c r="O6265" s="74"/>
      <c r="P6265" s="74"/>
      <c r="Q6265" s="57">
        <f t="shared" si="2036"/>
        <v>0</v>
      </c>
      <c r="R6265" s="74"/>
      <c r="S6265" s="53">
        <f t="shared" si="2035"/>
        <v>0</v>
      </c>
      <c r="T6265" s="58"/>
      <c r="U6265" s="58"/>
      <c r="V6265" s="53">
        <f t="shared" si="2037"/>
        <v>0</v>
      </c>
      <c r="W6265" s="75"/>
      <c r="X6265" s="76"/>
    </row>
    <row r="6266" spans="1:24" s="77" customFormat="1" ht="47.25" x14ac:dyDescent="0.25">
      <c r="A6266" s="72" t="s">
        <v>317</v>
      </c>
      <c r="B6266" s="33" t="s">
        <v>333</v>
      </c>
      <c r="C6266" s="78" t="s">
        <v>40</v>
      </c>
      <c r="D6266" s="43" t="s">
        <v>172</v>
      </c>
      <c r="E6266" s="74"/>
      <c r="F6266" s="74"/>
      <c r="G6266" s="74"/>
      <c r="H6266" s="74"/>
      <c r="I6266" s="54"/>
      <c r="J6266" s="50"/>
      <c r="K6266" s="54"/>
      <c r="L6266" s="55"/>
      <c r="M6266" s="75"/>
      <c r="N6266" s="75"/>
      <c r="O6266" s="74"/>
      <c r="P6266" s="74"/>
      <c r="Q6266" s="57">
        <f t="shared" si="2036"/>
        <v>0</v>
      </c>
      <c r="R6266" s="74"/>
      <c r="S6266" s="53">
        <f t="shared" si="2035"/>
        <v>0</v>
      </c>
      <c r="T6266" s="58"/>
      <c r="U6266" s="58"/>
      <c r="V6266" s="53">
        <f t="shared" si="2037"/>
        <v>0</v>
      </c>
      <c r="W6266" s="75"/>
      <c r="X6266" s="76"/>
    </row>
    <row r="6267" spans="1:24" s="77" customFormat="1" ht="15.75" x14ac:dyDescent="0.25">
      <c r="A6267" s="72" t="s">
        <v>317</v>
      </c>
      <c r="B6267" s="33" t="s">
        <v>333</v>
      </c>
      <c r="C6267" s="78" t="s">
        <v>41</v>
      </c>
      <c r="D6267" s="43" t="s">
        <v>171</v>
      </c>
      <c r="E6267" s="74"/>
      <c r="F6267" s="74"/>
      <c r="G6267" s="74"/>
      <c r="H6267" s="74"/>
      <c r="I6267" s="54"/>
      <c r="J6267" s="50"/>
      <c r="K6267" s="54"/>
      <c r="L6267" s="55"/>
      <c r="M6267" s="75"/>
      <c r="N6267" s="75"/>
      <c r="O6267" s="74"/>
      <c r="P6267" s="74"/>
      <c r="Q6267" s="57">
        <f t="shared" si="2036"/>
        <v>0</v>
      </c>
      <c r="R6267" s="74"/>
      <c r="S6267" s="53">
        <f t="shared" si="2035"/>
        <v>0</v>
      </c>
      <c r="T6267" s="58"/>
      <c r="U6267" s="58"/>
      <c r="V6267" s="53">
        <f t="shared" si="2037"/>
        <v>0</v>
      </c>
      <c r="W6267" s="75"/>
      <c r="X6267" s="76"/>
    </row>
    <row r="6268" spans="1:24" s="77" customFormat="1" ht="15.75" x14ac:dyDescent="0.25">
      <c r="A6268" s="72" t="s">
        <v>317</v>
      </c>
      <c r="B6268" s="33" t="s">
        <v>333</v>
      </c>
      <c r="C6268" s="78" t="s">
        <v>42</v>
      </c>
      <c r="D6268" s="43" t="s">
        <v>192</v>
      </c>
      <c r="E6268" s="74"/>
      <c r="F6268" s="74"/>
      <c r="G6268" s="74"/>
      <c r="H6268" s="74"/>
      <c r="I6268" s="54"/>
      <c r="J6268" s="50"/>
      <c r="K6268" s="54"/>
      <c r="L6268" s="55"/>
      <c r="M6268" s="75"/>
      <c r="N6268" s="75"/>
      <c r="O6268" s="74"/>
      <c r="P6268" s="74"/>
      <c r="Q6268" s="57">
        <f t="shared" si="2036"/>
        <v>0</v>
      </c>
      <c r="R6268" s="74"/>
      <c r="S6268" s="53">
        <f t="shared" si="2035"/>
        <v>0</v>
      </c>
      <c r="T6268" s="58"/>
      <c r="U6268" s="58"/>
      <c r="V6268" s="53">
        <f t="shared" si="2037"/>
        <v>0</v>
      </c>
      <c r="W6268" s="75"/>
      <c r="X6268" s="76"/>
    </row>
    <row r="6269" spans="1:24" s="77" customFormat="1" ht="15.75" x14ac:dyDescent="0.25">
      <c r="A6269" s="72" t="s">
        <v>317</v>
      </c>
      <c r="B6269" s="33" t="s">
        <v>333</v>
      </c>
      <c r="C6269" s="78" t="s">
        <v>43</v>
      </c>
      <c r="D6269" s="43" t="s">
        <v>193</v>
      </c>
      <c r="E6269" s="74"/>
      <c r="F6269" s="74"/>
      <c r="G6269" s="74"/>
      <c r="H6269" s="74"/>
      <c r="I6269" s="54"/>
      <c r="J6269" s="50"/>
      <c r="K6269" s="54"/>
      <c r="L6269" s="55"/>
      <c r="M6269" s="75"/>
      <c r="N6269" s="75"/>
      <c r="O6269" s="74"/>
      <c r="P6269" s="74"/>
      <c r="Q6269" s="57">
        <f t="shared" si="2036"/>
        <v>0</v>
      </c>
      <c r="R6269" s="74"/>
      <c r="S6269" s="53">
        <f t="shared" si="2035"/>
        <v>0</v>
      </c>
      <c r="T6269" s="58"/>
      <c r="U6269" s="58"/>
      <c r="V6269" s="53">
        <f t="shared" si="2037"/>
        <v>0</v>
      </c>
      <c r="W6269" s="75"/>
      <c r="X6269" s="76"/>
    </row>
    <row r="6270" spans="1:24" s="77" customFormat="1" ht="15.75" x14ac:dyDescent="0.25">
      <c r="A6270" s="72" t="s">
        <v>317</v>
      </c>
      <c r="B6270" s="33" t="s">
        <v>333</v>
      </c>
      <c r="C6270" s="78" t="s">
        <v>44</v>
      </c>
      <c r="D6270" s="43" t="s">
        <v>173</v>
      </c>
      <c r="E6270" s="53">
        <v>26293</v>
      </c>
      <c r="F6270" s="53">
        <f>ROUND(E6270/12*7,2)</f>
        <v>15337.58</v>
      </c>
      <c r="G6270" s="99">
        <v>15192</v>
      </c>
      <c r="H6270" s="99">
        <v>15192</v>
      </c>
      <c r="I6270" s="119"/>
      <c r="J6270" s="55"/>
      <c r="K6270" s="54">
        <f>G6270-F6270</f>
        <v>-145.57999999999993</v>
      </c>
      <c r="L6270" s="55">
        <f>ROUND(K6270*100/-F6270,2)</f>
        <v>0.95</v>
      </c>
      <c r="M6270" s="75"/>
      <c r="N6270" s="75"/>
      <c r="O6270" s="74">
        <v>679</v>
      </c>
      <c r="P6270" s="74">
        <v>679</v>
      </c>
      <c r="Q6270" s="57">
        <f t="shared" si="2036"/>
        <v>0</v>
      </c>
      <c r="R6270" s="74">
        <v>45</v>
      </c>
      <c r="S6270" s="53">
        <f>ROUND(R6270/12*7,0)</f>
        <v>26</v>
      </c>
      <c r="T6270" s="58">
        <v>26</v>
      </c>
      <c r="U6270" s="58">
        <v>26</v>
      </c>
      <c r="V6270" s="53">
        <f t="shared" si="2037"/>
        <v>0</v>
      </c>
      <c r="W6270" s="75"/>
      <c r="X6270" s="76"/>
    </row>
    <row r="6271" spans="1:24" s="77" customFormat="1" ht="15.75" x14ac:dyDescent="0.25">
      <c r="A6271" s="72" t="s">
        <v>317</v>
      </c>
      <c r="B6271" s="33" t="s">
        <v>333</v>
      </c>
      <c r="C6271" s="78" t="s">
        <v>45</v>
      </c>
      <c r="D6271" s="43" t="s">
        <v>187</v>
      </c>
      <c r="E6271" s="74"/>
      <c r="F6271" s="74"/>
      <c r="G6271" s="74"/>
      <c r="H6271" s="74"/>
      <c r="I6271" s="54"/>
      <c r="J6271" s="50"/>
      <c r="K6271" s="54"/>
      <c r="L6271" s="55"/>
      <c r="M6271" s="75"/>
      <c r="N6271" s="75"/>
      <c r="O6271" s="74"/>
      <c r="P6271" s="74"/>
      <c r="Q6271" s="57">
        <f t="shared" si="2036"/>
        <v>0</v>
      </c>
      <c r="R6271" s="74"/>
      <c r="S6271" s="53">
        <f t="shared" ref="S6271:S6281" si="2038">ROUND(R6271/12*3,0)</f>
        <v>0</v>
      </c>
      <c r="T6271" s="58"/>
      <c r="U6271" s="58"/>
      <c r="V6271" s="53">
        <f t="shared" si="2037"/>
        <v>0</v>
      </c>
      <c r="W6271" s="75"/>
      <c r="X6271" s="76"/>
    </row>
    <row r="6272" spans="1:24" s="77" customFormat="1" ht="15.75" x14ac:dyDescent="0.25">
      <c r="A6272" s="72" t="s">
        <v>317</v>
      </c>
      <c r="B6272" s="33" t="s">
        <v>333</v>
      </c>
      <c r="C6272" s="78" t="s">
        <v>46</v>
      </c>
      <c r="D6272" s="43" t="s">
        <v>194</v>
      </c>
      <c r="E6272" s="74"/>
      <c r="F6272" s="74"/>
      <c r="G6272" s="74"/>
      <c r="H6272" s="74"/>
      <c r="I6272" s="54"/>
      <c r="J6272" s="50"/>
      <c r="K6272" s="54"/>
      <c r="L6272" s="55"/>
      <c r="M6272" s="75"/>
      <c r="N6272" s="75"/>
      <c r="O6272" s="74"/>
      <c r="P6272" s="74"/>
      <c r="Q6272" s="57">
        <f t="shared" si="2036"/>
        <v>0</v>
      </c>
      <c r="R6272" s="74"/>
      <c r="S6272" s="53">
        <f t="shared" si="2038"/>
        <v>0</v>
      </c>
      <c r="T6272" s="58"/>
      <c r="U6272" s="58"/>
      <c r="V6272" s="53">
        <f t="shared" si="2037"/>
        <v>0</v>
      </c>
      <c r="W6272" s="75"/>
      <c r="X6272" s="76"/>
    </row>
    <row r="6273" spans="1:26" s="77" customFormat="1" ht="15.75" x14ac:dyDescent="0.25">
      <c r="A6273" s="72" t="s">
        <v>317</v>
      </c>
      <c r="B6273" s="33" t="s">
        <v>333</v>
      </c>
      <c r="C6273" s="78" t="s">
        <v>47</v>
      </c>
      <c r="D6273" s="43" t="s">
        <v>121</v>
      </c>
      <c r="E6273" s="74"/>
      <c r="F6273" s="74"/>
      <c r="G6273" s="74"/>
      <c r="H6273" s="74"/>
      <c r="I6273" s="54"/>
      <c r="J6273" s="50"/>
      <c r="K6273" s="54"/>
      <c r="L6273" s="55"/>
      <c r="M6273" s="75"/>
      <c r="N6273" s="75"/>
      <c r="O6273" s="74"/>
      <c r="P6273" s="74"/>
      <c r="Q6273" s="57">
        <f t="shared" si="2036"/>
        <v>0</v>
      </c>
      <c r="R6273" s="74"/>
      <c r="S6273" s="53">
        <f t="shared" si="2038"/>
        <v>0</v>
      </c>
      <c r="T6273" s="58"/>
      <c r="U6273" s="58"/>
      <c r="V6273" s="53">
        <f t="shared" si="2037"/>
        <v>0</v>
      </c>
      <c r="W6273" s="75"/>
      <c r="X6273" s="76"/>
    </row>
    <row r="6274" spans="1:26" s="77" customFormat="1" ht="15.75" x14ac:dyDescent="0.25">
      <c r="A6274" s="72" t="s">
        <v>317</v>
      </c>
      <c r="B6274" s="33" t="s">
        <v>333</v>
      </c>
      <c r="C6274" s="78" t="s">
        <v>48</v>
      </c>
      <c r="D6274" s="43" t="s">
        <v>195</v>
      </c>
      <c r="E6274" s="74"/>
      <c r="F6274" s="74"/>
      <c r="G6274" s="74"/>
      <c r="H6274" s="74"/>
      <c r="I6274" s="54"/>
      <c r="J6274" s="50"/>
      <c r="K6274" s="54"/>
      <c r="L6274" s="55"/>
      <c r="M6274" s="75"/>
      <c r="N6274" s="75"/>
      <c r="O6274" s="74"/>
      <c r="P6274" s="74"/>
      <c r="Q6274" s="57">
        <f t="shared" si="2036"/>
        <v>0</v>
      </c>
      <c r="R6274" s="74"/>
      <c r="S6274" s="53">
        <f t="shared" si="2038"/>
        <v>0</v>
      </c>
      <c r="T6274" s="58"/>
      <c r="U6274" s="58"/>
      <c r="V6274" s="53">
        <f t="shared" si="2037"/>
        <v>0</v>
      </c>
      <c r="W6274" s="75"/>
      <c r="X6274" s="76"/>
    </row>
    <row r="6275" spans="1:26" s="77" customFormat="1" ht="31.5" x14ac:dyDescent="0.25">
      <c r="A6275" s="72" t="s">
        <v>317</v>
      </c>
      <c r="B6275" s="33" t="s">
        <v>333</v>
      </c>
      <c r="C6275" s="78" t="s">
        <v>128</v>
      </c>
      <c r="D6275" s="43" t="s">
        <v>118</v>
      </c>
      <c r="E6275" s="74"/>
      <c r="F6275" s="74"/>
      <c r="G6275" s="74"/>
      <c r="H6275" s="74"/>
      <c r="I6275" s="54"/>
      <c r="J6275" s="50"/>
      <c r="K6275" s="54"/>
      <c r="L6275" s="55"/>
      <c r="M6275" s="75"/>
      <c r="N6275" s="75"/>
      <c r="O6275" s="74"/>
      <c r="P6275" s="74"/>
      <c r="Q6275" s="57">
        <f t="shared" si="2036"/>
        <v>0</v>
      </c>
      <c r="R6275" s="74"/>
      <c r="S6275" s="53">
        <f t="shared" si="2038"/>
        <v>0</v>
      </c>
      <c r="T6275" s="58"/>
      <c r="U6275" s="58"/>
      <c r="V6275" s="53">
        <f t="shared" si="2037"/>
        <v>0</v>
      </c>
      <c r="W6275" s="75"/>
      <c r="X6275" s="76"/>
    </row>
    <row r="6276" spans="1:26" s="77" customFormat="1" ht="15.75" x14ac:dyDescent="0.25">
      <c r="A6276" s="72" t="s">
        <v>317</v>
      </c>
      <c r="B6276" s="33" t="s">
        <v>333</v>
      </c>
      <c r="C6276" s="78" t="s">
        <v>47</v>
      </c>
      <c r="D6276" s="43" t="s">
        <v>121</v>
      </c>
      <c r="E6276" s="74"/>
      <c r="F6276" s="74"/>
      <c r="G6276" s="74"/>
      <c r="H6276" s="74"/>
      <c r="I6276" s="54"/>
      <c r="J6276" s="50"/>
      <c r="K6276" s="54"/>
      <c r="L6276" s="55"/>
      <c r="M6276" s="75"/>
      <c r="N6276" s="75"/>
      <c r="O6276" s="74"/>
      <c r="P6276" s="74"/>
      <c r="Q6276" s="57">
        <f t="shared" si="2036"/>
        <v>0</v>
      </c>
      <c r="R6276" s="74"/>
      <c r="S6276" s="53">
        <f t="shared" si="2038"/>
        <v>0</v>
      </c>
      <c r="T6276" s="58"/>
      <c r="U6276" s="58"/>
      <c r="V6276" s="53">
        <f t="shared" si="2037"/>
        <v>0</v>
      </c>
      <c r="W6276" s="75"/>
      <c r="X6276" s="76"/>
    </row>
    <row r="6277" spans="1:26" s="77" customFormat="1" ht="31.5" x14ac:dyDescent="0.25">
      <c r="A6277" s="72" t="s">
        <v>317</v>
      </c>
      <c r="B6277" s="33" t="s">
        <v>333</v>
      </c>
      <c r="C6277" s="78" t="s">
        <v>49</v>
      </c>
      <c r="D6277" s="43" t="s">
        <v>196</v>
      </c>
      <c r="E6277" s="74"/>
      <c r="F6277" s="74"/>
      <c r="G6277" s="74"/>
      <c r="H6277" s="74"/>
      <c r="I6277" s="54"/>
      <c r="J6277" s="50"/>
      <c r="K6277" s="54"/>
      <c r="L6277" s="55"/>
      <c r="M6277" s="75"/>
      <c r="N6277" s="75"/>
      <c r="O6277" s="74"/>
      <c r="P6277" s="74"/>
      <c r="Q6277" s="57">
        <f t="shared" si="2036"/>
        <v>0</v>
      </c>
      <c r="R6277" s="74"/>
      <c r="S6277" s="53">
        <f t="shared" si="2038"/>
        <v>0</v>
      </c>
      <c r="T6277" s="58"/>
      <c r="U6277" s="58"/>
      <c r="V6277" s="53">
        <f t="shared" si="2037"/>
        <v>0</v>
      </c>
      <c r="W6277" s="75"/>
      <c r="X6277" s="76"/>
    </row>
    <row r="6278" spans="1:26" s="77" customFormat="1" ht="31.5" x14ac:dyDescent="0.25">
      <c r="A6278" s="72" t="s">
        <v>317</v>
      </c>
      <c r="B6278" s="33" t="s">
        <v>333</v>
      </c>
      <c r="C6278" s="78" t="s">
        <v>197</v>
      </c>
      <c r="D6278" s="43" t="s">
        <v>198</v>
      </c>
      <c r="E6278" s="74"/>
      <c r="F6278" s="74"/>
      <c r="G6278" s="74"/>
      <c r="H6278" s="74"/>
      <c r="I6278" s="54"/>
      <c r="J6278" s="50"/>
      <c r="K6278" s="54"/>
      <c r="L6278" s="55"/>
      <c r="M6278" s="75"/>
      <c r="N6278" s="75"/>
      <c r="O6278" s="74"/>
      <c r="P6278" s="74"/>
      <c r="Q6278" s="57">
        <f t="shared" si="2036"/>
        <v>0</v>
      </c>
      <c r="R6278" s="74"/>
      <c r="S6278" s="53">
        <f t="shared" si="2038"/>
        <v>0</v>
      </c>
      <c r="T6278" s="58"/>
      <c r="U6278" s="58"/>
      <c r="V6278" s="53">
        <f t="shared" si="2037"/>
        <v>0</v>
      </c>
      <c r="W6278" s="75"/>
      <c r="X6278" s="76"/>
    </row>
    <row r="6279" spans="1:26" s="77" customFormat="1" ht="47.25" x14ac:dyDescent="0.25">
      <c r="A6279" s="72" t="s">
        <v>317</v>
      </c>
      <c r="B6279" s="33" t="s">
        <v>333</v>
      </c>
      <c r="C6279" s="78" t="s">
        <v>199</v>
      </c>
      <c r="D6279" s="43" t="s">
        <v>200</v>
      </c>
      <c r="E6279" s="74"/>
      <c r="F6279" s="74"/>
      <c r="G6279" s="74"/>
      <c r="H6279" s="74"/>
      <c r="I6279" s="54"/>
      <c r="J6279" s="50"/>
      <c r="K6279" s="54"/>
      <c r="L6279" s="55"/>
      <c r="M6279" s="75"/>
      <c r="N6279" s="75"/>
      <c r="O6279" s="74"/>
      <c r="P6279" s="74"/>
      <c r="Q6279" s="57">
        <f t="shared" si="2036"/>
        <v>0</v>
      </c>
      <c r="R6279" s="74"/>
      <c r="S6279" s="53">
        <f t="shared" si="2038"/>
        <v>0</v>
      </c>
      <c r="T6279" s="58"/>
      <c r="U6279" s="58"/>
      <c r="V6279" s="53">
        <f t="shared" si="2037"/>
        <v>0</v>
      </c>
      <c r="W6279" s="75"/>
      <c r="X6279" s="76"/>
      <c r="Y6279" s="177"/>
      <c r="Z6279" s="177"/>
    </row>
    <row r="6280" spans="1:26" s="77" customFormat="1" ht="31.5" x14ac:dyDescent="0.25">
      <c r="A6280" s="72" t="s">
        <v>317</v>
      </c>
      <c r="B6280" s="33" t="s">
        <v>333</v>
      </c>
      <c r="C6280" s="78" t="s">
        <v>201</v>
      </c>
      <c r="D6280" s="43" t="s">
        <v>202</v>
      </c>
      <c r="E6280" s="74"/>
      <c r="F6280" s="74"/>
      <c r="G6280" s="74"/>
      <c r="H6280" s="74"/>
      <c r="I6280" s="119"/>
      <c r="J6280" s="55"/>
      <c r="K6280" s="119"/>
      <c r="L6280" s="55"/>
      <c r="M6280" s="75"/>
      <c r="N6280" s="75"/>
      <c r="O6280" s="74"/>
      <c r="P6280" s="74"/>
      <c r="Q6280" s="59">
        <f t="shared" si="2036"/>
        <v>0</v>
      </c>
      <c r="R6280" s="74"/>
      <c r="S6280" s="53">
        <f t="shared" si="2038"/>
        <v>0</v>
      </c>
      <c r="T6280" s="53"/>
      <c r="U6280" s="53"/>
      <c r="V6280" s="53">
        <f t="shared" si="2037"/>
        <v>0</v>
      </c>
      <c r="W6280" s="75"/>
      <c r="X6280" s="76"/>
    </row>
    <row r="6281" spans="1:26" s="77" customFormat="1" ht="47.25" x14ac:dyDescent="0.25">
      <c r="A6281" s="72" t="s">
        <v>317</v>
      </c>
      <c r="B6281" s="33" t="s">
        <v>333</v>
      </c>
      <c r="C6281" s="78" t="s">
        <v>203</v>
      </c>
      <c r="D6281" s="43" t="s">
        <v>204</v>
      </c>
      <c r="E6281" s="74"/>
      <c r="F6281" s="74"/>
      <c r="G6281" s="74"/>
      <c r="H6281" s="74"/>
      <c r="I6281" s="54"/>
      <c r="J6281" s="50"/>
      <c r="K6281" s="54"/>
      <c r="L6281" s="55"/>
      <c r="M6281" s="75"/>
      <c r="N6281" s="75"/>
      <c r="O6281" s="74"/>
      <c r="P6281" s="74"/>
      <c r="Q6281" s="57">
        <f t="shared" si="2036"/>
        <v>0</v>
      </c>
      <c r="R6281" s="74"/>
      <c r="S6281" s="53">
        <f t="shared" si="2038"/>
        <v>0</v>
      </c>
      <c r="T6281" s="58"/>
      <c r="U6281" s="58"/>
      <c r="V6281" s="53">
        <f t="shared" si="2037"/>
        <v>0</v>
      </c>
      <c r="W6281" s="75"/>
      <c r="X6281" s="76"/>
    </row>
    <row r="6282" spans="1:26" s="77" customFormat="1" ht="31.5" x14ac:dyDescent="0.25">
      <c r="A6282" s="72" t="s">
        <v>317</v>
      </c>
      <c r="B6282" s="22" t="s">
        <v>334</v>
      </c>
      <c r="C6282" s="73" t="s">
        <v>102</v>
      </c>
      <c r="D6282" s="32" t="s">
        <v>50</v>
      </c>
      <c r="E6282" s="64">
        <f>SUM(E6283:E6329)</f>
        <v>10070</v>
      </c>
      <c r="F6282" s="64">
        <f>SUM(F6283:F6329)</f>
        <v>10070</v>
      </c>
      <c r="G6282" s="64">
        <f>SUM(G6283:G6329)</f>
        <v>10090</v>
      </c>
      <c r="H6282" s="64">
        <f>SUM(H6283:H6329)</f>
        <v>10090</v>
      </c>
      <c r="I6282" s="64">
        <f>SUM(I6283:I6329)</f>
        <v>20</v>
      </c>
      <c r="J6282" s="50">
        <f>ROUND(I6282/F6282*100,2)</f>
        <v>0.2</v>
      </c>
      <c r="K6282" s="64">
        <f>SUM(K6283:K6329)</f>
        <v>0</v>
      </c>
      <c r="L6282" s="64">
        <f>SUM(L6283:L6328)</f>
        <v>0</v>
      </c>
      <c r="M6282" s="64"/>
      <c r="N6282" s="64"/>
      <c r="O6282" s="64">
        <f t="shared" ref="O6282:V6282" si="2039">SUM(O6283:O6326)</f>
        <v>0</v>
      </c>
      <c r="P6282" s="64">
        <f t="shared" si="2039"/>
        <v>0</v>
      </c>
      <c r="Q6282" s="126">
        <f t="shared" si="2039"/>
        <v>0</v>
      </c>
      <c r="R6282" s="64">
        <f t="shared" si="2039"/>
        <v>0</v>
      </c>
      <c r="S6282" s="64">
        <f t="shared" si="2039"/>
        <v>0</v>
      </c>
      <c r="T6282" s="136">
        <f t="shared" si="2039"/>
        <v>0</v>
      </c>
      <c r="U6282" s="136">
        <f t="shared" si="2039"/>
        <v>0</v>
      </c>
      <c r="V6282" s="64">
        <f t="shared" si="2039"/>
        <v>0</v>
      </c>
      <c r="W6282" s="64"/>
      <c r="X6282" s="76"/>
    </row>
    <row r="6283" spans="1:26" s="77" customFormat="1" ht="63" x14ac:dyDescent="0.25">
      <c r="A6283" s="72" t="s">
        <v>317</v>
      </c>
      <c r="B6283" s="44" t="s">
        <v>334</v>
      </c>
      <c r="C6283" s="73" t="s">
        <v>102</v>
      </c>
      <c r="D6283" s="43" t="s">
        <v>205</v>
      </c>
      <c r="E6283" s="74"/>
      <c r="F6283" s="74"/>
      <c r="G6283" s="74"/>
      <c r="H6283" s="74"/>
      <c r="I6283" s="54"/>
      <c r="J6283" s="50"/>
      <c r="K6283" s="54"/>
      <c r="L6283" s="55"/>
      <c r="M6283" s="75"/>
      <c r="N6283" s="75"/>
      <c r="O6283" s="74"/>
      <c r="P6283" s="74"/>
      <c r="Q6283" s="57">
        <f>O6283-P6283</f>
        <v>0</v>
      </c>
      <c r="R6283" s="74"/>
      <c r="S6283" s="53">
        <f>ROUND(R6283/12*3,0)</f>
        <v>0</v>
      </c>
      <c r="T6283" s="58"/>
      <c r="U6283" s="58"/>
      <c r="V6283" s="53">
        <f>T6283-U6283</f>
        <v>0</v>
      </c>
      <c r="W6283" s="75"/>
      <c r="X6283" s="76"/>
    </row>
    <row r="6284" spans="1:26" s="77" customFormat="1" ht="15.75" x14ac:dyDescent="0.25">
      <c r="A6284" s="72" t="s">
        <v>317</v>
      </c>
      <c r="B6284" s="44" t="s">
        <v>334</v>
      </c>
      <c r="C6284" s="23" t="s">
        <v>366</v>
      </c>
      <c r="D6284" s="43" t="s">
        <v>369</v>
      </c>
      <c r="E6284" s="74"/>
      <c r="F6284" s="74"/>
      <c r="G6284" s="74"/>
      <c r="H6284" s="74"/>
      <c r="I6284" s="54"/>
      <c r="J6284" s="50"/>
      <c r="K6284" s="54"/>
      <c r="L6284" s="55"/>
      <c r="M6284" s="75"/>
      <c r="N6284" s="75"/>
      <c r="O6284" s="74"/>
      <c r="P6284" s="74"/>
      <c r="Q6284" s="57"/>
      <c r="R6284" s="74"/>
      <c r="S6284" s="53"/>
      <c r="T6284" s="58"/>
      <c r="U6284" s="58"/>
      <c r="V6284" s="53"/>
      <c r="W6284" s="75"/>
      <c r="X6284" s="76"/>
    </row>
    <row r="6285" spans="1:26" s="77" customFormat="1" ht="15.75" x14ac:dyDescent="0.25">
      <c r="A6285" s="72" t="s">
        <v>317</v>
      </c>
      <c r="B6285" s="44" t="s">
        <v>334</v>
      </c>
      <c r="C6285" s="23" t="s">
        <v>367</v>
      </c>
      <c r="D6285" s="43" t="s">
        <v>370</v>
      </c>
      <c r="E6285" s="74"/>
      <c r="F6285" s="74"/>
      <c r="G6285" s="74"/>
      <c r="H6285" s="74"/>
      <c r="I6285" s="54"/>
      <c r="J6285" s="50"/>
      <c r="K6285" s="54"/>
      <c r="L6285" s="55"/>
      <c r="M6285" s="75"/>
      <c r="N6285" s="75"/>
      <c r="O6285" s="74"/>
      <c r="P6285" s="74"/>
      <c r="Q6285" s="57"/>
      <c r="R6285" s="74"/>
      <c r="S6285" s="53"/>
      <c r="T6285" s="58"/>
      <c r="U6285" s="58"/>
      <c r="V6285" s="53"/>
      <c r="W6285" s="75"/>
      <c r="X6285" s="76"/>
    </row>
    <row r="6286" spans="1:26" s="77" customFormat="1" ht="31.5" x14ac:dyDescent="0.25">
      <c r="A6286" s="72" t="s">
        <v>317</v>
      </c>
      <c r="B6286" s="44" t="s">
        <v>334</v>
      </c>
      <c r="C6286" s="23" t="s">
        <v>368</v>
      </c>
      <c r="D6286" s="43" t="s">
        <v>371</v>
      </c>
      <c r="E6286" s="74"/>
      <c r="F6286" s="74"/>
      <c r="G6286" s="74"/>
      <c r="H6286" s="74"/>
      <c r="I6286" s="54"/>
      <c r="J6286" s="50"/>
      <c r="K6286" s="54"/>
      <c r="L6286" s="55"/>
      <c r="M6286" s="75"/>
      <c r="N6286" s="75"/>
      <c r="O6286" s="74"/>
      <c r="P6286" s="74"/>
      <c r="Q6286" s="57"/>
      <c r="R6286" s="74"/>
      <c r="S6286" s="53"/>
      <c r="T6286" s="58"/>
      <c r="U6286" s="58"/>
      <c r="V6286" s="53"/>
      <c r="W6286" s="75"/>
      <c r="X6286" s="76"/>
    </row>
    <row r="6287" spans="1:26" s="77" customFormat="1" ht="31.5" x14ac:dyDescent="0.25">
      <c r="A6287" s="72" t="s">
        <v>317</v>
      </c>
      <c r="B6287" s="44" t="s">
        <v>334</v>
      </c>
      <c r="C6287" s="79" t="s">
        <v>206</v>
      </c>
      <c r="D6287" s="43" t="s">
        <v>207</v>
      </c>
      <c r="E6287" s="74"/>
      <c r="F6287" s="74"/>
      <c r="G6287" s="74"/>
      <c r="H6287" s="74"/>
      <c r="I6287" s="54"/>
      <c r="J6287" s="50"/>
      <c r="K6287" s="54"/>
      <c r="L6287" s="55"/>
      <c r="M6287" s="75"/>
      <c r="N6287" s="75"/>
      <c r="O6287" s="74"/>
      <c r="P6287" s="74"/>
      <c r="Q6287" s="57">
        <f t="shared" ref="Q6287:Q6324" si="2040">O6287-P6287</f>
        <v>0</v>
      </c>
      <c r="R6287" s="74"/>
      <c r="S6287" s="53">
        <f t="shared" ref="S6287:S6324" si="2041">ROUND(R6287/12*3,0)</f>
        <v>0</v>
      </c>
      <c r="T6287" s="58"/>
      <c r="U6287" s="58"/>
      <c r="V6287" s="53">
        <f t="shared" ref="V6287:V6324" si="2042">T6287-U6287</f>
        <v>0</v>
      </c>
      <c r="W6287" s="75"/>
      <c r="X6287" s="76"/>
    </row>
    <row r="6288" spans="1:26" s="77" customFormat="1" ht="31.5" x14ac:dyDescent="0.25">
      <c r="A6288" s="72" t="s">
        <v>317</v>
      </c>
      <c r="B6288" s="44" t="s">
        <v>334</v>
      </c>
      <c r="C6288" s="79" t="s">
        <v>208</v>
      </c>
      <c r="D6288" s="43" t="s">
        <v>209</v>
      </c>
      <c r="E6288" s="53"/>
      <c r="F6288" s="53"/>
      <c r="G6288" s="53"/>
      <c r="H6288" s="53"/>
      <c r="I6288" s="54"/>
      <c r="J6288" s="50"/>
      <c r="K6288" s="54"/>
      <c r="L6288" s="55"/>
      <c r="M6288" s="75"/>
      <c r="N6288" s="75"/>
      <c r="O6288" s="74"/>
      <c r="P6288" s="74"/>
      <c r="Q6288" s="57">
        <f t="shared" si="2040"/>
        <v>0</v>
      </c>
      <c r="R6288" s="74"/>
      <c r="S6288" s="53">
        <f t="shared" si="2041"/>
        <v>0</v>
      </c>
      <c r="T6288" s="58"/>
      <c r="U6288" s="58"/>
      <c r="V6288" s="53">
        <f t="shared" si="2042"/>
        <v>0</v>
      </c>
      <c r="W6288" s="75"/>
      <c r="X6288" s="76"/>
    </row>
    <row r="6289" spans="1:27" s="77" customFormat="1" ht="15.75" x14ac:dyDescent="0.25">
      <c r="A6289" s="72" t="s">
        <v>317</v>
      </c>
      <c r="B6289" s="44" t="s">
        <v>334</v>
      </c>
      <c r="C6289" s="79" t="s">
        <v>210</v>
      </c>
      <c r="D6289" s="43" t="s">
        <v>223</v>
      </c>
      <c r="E6289" s="74"/>
      <c r="F6289" s="74"/>
      <c r="G6289" s="74"/>
      <c r="H6289" s="74"/>
      <c r="I6289" s="54"/>
      <c r="J6289" s="50"/>
      <c r="K6289" s="54"/>
      <c r="L6289" s="55"/>
      <c r="M6289" s="75"/>
      <c r="N6289" s="75"/>
      <c r="O6289" s="74"/>
      <c r="P6289" s="74"/>
      <c r="Q6289" s="57">
        <f t="shared" si="2040"/>
        <v>0</v>
      </c>
      <c r="R6289" s="74"/>
      <c r="S6289" s="53">
        <f t="shared" si="2041"/>
        <v>0</v>
      </c>
      <c r="T6289" s="58"/>
      <c r="U6289" s="58"/>
      <c r="V6289" s="53">
        <f t="shared" si="2042"/>
        <v>0</v>
      </c>
      <c r="W6289" s="75"/>
      <c r="X6289" s="76"/>
    </row>
    <row r="6290" spans="1:27" s="77" customFormat="1" ht="31.5" x14ac:dyDescent="0.25">
      <c r="A6290" s="72" t="s">
        <v>317</v>
      </c>
      <c r="B6290" s="44" t="s">
        <v>334</v>
      </c>
      <c r="C6290" s="79" t="s">
        <v>211</v>
      </c>
      <c r="D6290" s="43" t="s">
        <v>212</v>
      </c>
      <c r="E6290" s="53"/>
      <c r="F6290" s="53"/>
      <c r="G6290" s="53"/>
      <c r="H6290" s="53"/>
      <c r="I6290" s="54"/>
      <c r="J6290" s="50"/>
      <c r="K6290" s="54"/>
      <c r="L6290" s="55"/>
      <c r="M6290" s="75"/>
      <c r="N6290" s="75"/>
      <c r="O6290" s="74"/>
      <c r="P6290" s="74"/>
      <c r="Q6290" s="57">
        <f t="shared" si="2040"/>
        <v>0</v>
      </c>
      <c r="R6290" s="74"/>
      <c r="S6290" s="53">
        <f t="shared" si="2041"/>
        <v>0</v>
      </c>
      <c r="T6290" s="58"/>
      <c r="U6290" s="58"/>
      <c r="V6290" s="53">
        <f t="shared" si="2042"/>
        <v>0</v>
      </c>
      <c r="W6290" s="75"/>
      <c r="X6290" s="76"/>
    </row>
    <row r="6291" spans="1:27" s="77" customFormat="1" ht="15.75" x14ac:dyDescent="0.25">
      <c r="A6291" s="72" t="s">
        <v>317</v>
      </c>
      <c r="B6291" s="44" t="s">
        <v>334</v>
      </c>
      <c r="C6291" s="79" t="s">
        <v>213</v>
      </c>
      <c r="D6291" s="43" t="s">
        <v>214</v>
      </c>
      <c r="E6291" s="74"/>
      <c r="F6291" s="74"/>
      <c r="G6291" s="74"/>
      <c r="H6291" s="74"/>
      <c r="I6291" s="54"/>
      <c r="J6291" s="50"/>
      <c r="K6291" s="54"/>
      <c r="L6291" s="55"/>
      <c r="M6291" s="75"/>
      <c r="N6291" s="75"/>
      <c r="O6291" s="74"/>
      <c r="P6291" s="74"/>
      <c r="Q6291" s="57">
        <f t="shared" si="2040"/>
        <v>0</v>
      </c>
      <c r="R6291" s="74"/>
      <c r="S6291" s="53">
        <f t="shared" si="2041"/>
        <v>0</v>
      </c>
      <c r="T6291" s="58"/>
      <c r="U6291" s="58"/>
      <c r="V6291" s="53">
        <f t="shared" si="2042"/>
        <v>0</v>
      </c>
      <c r="W6291" s="75"/>
      <c r="X6291" s="76"/>
    </row>
    <row r="6292" spans="1:27" s="77" customFormat="1" ht="31.5" x14ac:dyDescent="0.25">
      <c r="A6292" s="72" t="s">
        <v>317</v>
      </c>
      <c r="B6292" s="44" t="s">
        <v>334</v>
      </c>
      <c r="C6292" s="79" t="s">
        <v>215</v>
      </c>
      <c r="D6292" s="43" t="s">
        <v>216</v>
      </c>
      <c r="E6292" s="53"/>
      <c r="F6292" s="53"/>
      <c r="G6292" s="53"/>
      <c r="H6292" s="53"/>
      <c r="I6292" s="54"/>
      <c r="J6292" s="50"/>
      <c r="K6292" s="54"/>
      <c r="L6292" s="55"/>
      <c r="M6292" s="75"/>
      <c r="N6292" s="75"/>
      <c r="O6292" s="74"/>
      <c r="P6292" s="74"/>
      <c r="Q6292" s="57">
        <f t="shared" si="2040"/>
        <v>0</v>
      </c>
      <c r="R6292" s="74"/>
      <c r="S6292" s="53">
        <f t="shared" si="2041"/>
        <v>0</v>
      </c>
      <c r="T6292" s="58"/>
      <c r="U6292" s="58"/>
      <c r="V6292" s="53">
        <f t="shared" si="2042"/>
        <v>0</v>
      </c>
      <c r="W6292" s="75"/>
      <c r="X6292" s="76"/>
      <c r="Y6292" s="177"/>
      <c r="Z6292" s="177"/>
      <c r="AA6292" s="177"/>
    </row>
    <row r="6293" spans="1:27" s="77" customFormat="1" ht="31.5" x14ac:dyDescent="0.25">
      <c r="A6293" s="72" t="s">
        <v>317</v>
      </c>
      <c r="B6293" s="44" t="s">
        <v>334</v>
      </c>
      <c r="C6293" s="79" t="s">
        <v>217</v>
      </c>
      <c r="D6293" s="43" t="s">
        <v>218</v>
      </c>
      <c r="E6293" s="53"/>
      <c r="F6293" s="53"/>
      <c r="G6293" s="53"/>
      <c r="H6293" s="53"/>
      <c r="I6293" s="54"/>
      <c r="J6293" s="50"/>
      <c r="K6293" s="54"/>
      <c r="L6293" s="55"/>
      <c r="M6293" s="75"/>
      <c r="N6293" s="75"/>
      <c r="O6293" s="74"/>
      <c r="P6293" s="74"/>
      <c r="Q6293" s="57">
        <f t="shared" si="2040"/>
        <v>0</v>
      </c>
      <c r="R6293" s="74"/>
      <c r="S6293" s="53">
        <f t="shared" si="2041"/>
        <v>0</v>
      </c>
      <c r="T6293" s="58"/>
      <c r="U6293" s="58"/>
      <c r="V6293" s="53">
        <f t="shared" si="2042"/>
        <v>0</v>
      </c>
      <c r="W6293" s="75"/>
      <c r="X6293" s="76"/>
    </row>
    <row r="6294" spans="1:27" s="77" customFormat="1" ht="31.5" x14ac:dyDescent="0.25">
      <c r="A6294" s="72" t="s">
        <v>317</v>
      </c>
      <c r="B6294" s="44" t="s">
        <v>334</v>
      </c>
      <c r="C6294" s="79" t="s">
        <v>219</v>
      </c>
      <c r="D6294" s="43" t="s">
        <v>220</v>
      </c>
      <c r="E6294" s="53"/>
      <c r="F6294" s="53"/>
      <c r="G6294" s="53"/>
      <c r="H6294" s="53"/>
      <c r="I6294" s="54"/>
      <c r="J6294" s="50"/>
      <c r="K6294" s="54"/>
      <c r="L6294" s="55"/>
      <c r="M6294" s="75"/>
      <c r="N6294" s="75"/>
      <c r="O6294" s="74"/>
      <c r="P6294" s="74"/>
      <c r="Q6294" s="57">
        <f t="shared" si="2040"/>
        <v>0</v>
      </c>
      <c r="R6294" s="74"/>
      <c r="S6294" s="53">
        <f t="shared" si="2041"/>
        <v>0</v>
      </c>
      <c r="T6294" s="58"/>
      <c r="U6294" s="58"/>
      <c r="V6294" s="53">
        <f t="shared" si="2042"/>
        <v>0</v>
      </c>
      <c r="W6294" s="75"/>
      <c r="X6294" s="76"/>
    </row>
    <row r="6295" spans="1:27" s="77" customFormat="1" ht="31.5" x14ac:dyDescent="0.25">
      <c r="A6295" s="72" t="s">
        <v>317</v>
      </c>
      <c r="B6295" s="44" t="s">
        <v>334</v>
      </c>
      <c r="C6295" s="79" t="s">
        <v>221</v>
      </c>
      <c r="D6295" s="43" t="s">
        <v>224</v>
      </c>
      <c r="E6295" s="53"/>
      <c r="F6295" s="53"/>
      <c r="G6295" s="53"/>
      <c r="H6295" s="53"/>
      <c r="I6295" s="54"/>
      <c r="J6295" s="50"/>
      <c r="K6295" s="54"/>
      <c r="L6295" s="55"/>
      <c r="M6295" s="75"/>
      <c r="N6295" s="75"/>
      <c r="O6295" s="74"/>
      <c r="P6295" s="74"/>
      <c r="Q6295" s="57">
        <f t="shared" si="2040"/>
        <v>0</v>
      </c>
      <c r="R6295" s="74"/>
      <c r="S6295" s="53">
        <f t="shared" si="2041"/>
        <v>0</v>
      </c>
      <c r="T6295" s="58"/>
      <c r="U6295" s="58"/>
      <c r="V6295" s="53">
        <f t="shared" si="2042"/>
        <v>0</v>
      </c>
      <c r="W6295" s="75"/>
      <c r="X6295" s="76"/>
    </row>
    <row r="6296" spans="1:27" s="77" customFormat="1" ht="31.5" x14ac:dyDescent="0.25">
      <c r="A6296" s="72" t="s">
        <v>317</v>
      </c>
      <c r="B6296" s="44" t="s">
        <v>334</v>
      </c>
      <c r="C6296" s="79" t="s">
        <v>222</v>
      </c>
      <c r="D6296" s="43" t="s">
        <v>225</v>
      </c>
      <c r="E6296" s="53"/>
      <c r="F6296" s="53"/>
      <c r="G6296" s="53"/>
      <c r="H6296" s="53"/>
      <c r="I6296" s="54"/>
      <c r="J6296" s="50"/>
      <c r="K6296" s="54"/>
      <c r="L6296" s="55"/>
      <c r="M6296" s="75"/>
      <c r="N6296" s="75"/>
      <c r="O6296" s="74"/>
      <c r="P6296" s="74"/>
      <c r="Q6296" s="57">
        <f t="shared" si="2040"/>
        <v>0</v>
      </c>
      <c r="R6296" s="74"/>
      <c r="S6296" s="53">
        <f t="shared" si="2041"/>
        <v>0</v>
      </c>
      <c r="T6296" s="58"/>
      <c r="U6296" s="58"/>
      <c r="V6296" s="53">
        <f t="shared" si="2042"/>
        <v>0</v>
      </c>
      <c r="W6296" s="75"/>
      <c r="X6296" s="76"/>
    </row>
    <row r="6297" spans="1:27" s="77" customFormat="1" ht="31.5" x14ac:dyDescent="0.25">
      <c r="A6297" s="72" t="s">
        <v>317</v>
      </c>
      <c r="B6297" s="44" t="s">
        <v>334</v>
      </c>
      <c r="C6297" s="79" t="s">
        <v>277</v>
      </c>
      <c r="D6297" s="43" t="s">
        <v>278</v>
      </c>
      <c r="E6297" s="53"/>
      <c r="F6297" s="53"/>
      <c r="G6297" s="53"/>
      <c r="H6297" s="53"/>
      <c r="I6297" s="54"/>
      <c r="J6297" s="50"/>
      <c r="K6297" s="54"/>
      <c r="L6297" s="55"/>
      <c r="M6297" s="75"/>
      <c r="N6297" s="75"/>
      <c r="O6297" s="74"/>
      <c r="P6297" s="74"/>
      <c r="Q6297" s="57">
        <f t="shared" si="2040"/>
        <v>0</v>
      </c>
      <c r="R6297" s="74"/>
      <c r="S6297" s="53">
        <f t="shared" si="2041"/>
        <v>0</v>
      </c>
      <c r="T6297" s="58"/>
      <c r="U6297" s="58"/>
      <c r="V6297" s="53">
        <f t="shared" si="2042"/>
        <v>0</v>
      </c>
      <c r="W6297" s="75"/>
      <c r="X6297" s="76"/>
    </row>
    <row r="6298" spans="1:27" s="77" customFormat="1" ht="15.75" x14ac:dyDescent="0.25">
      <c r="A6298" s="72" t="s">
        <v>317</v>
      </c>
      <c r="B6298" s="44" t="s">
        <v>334</v>
      </c>
      <c r="C6298" s="79" t="s">
        <v>226</v>
      </c>
      <c r="D6298" s="38" t="s">
        <v>405</v>
      </c>
      <c r="E6298" s="53">
        <v>70</v>
      </c>
      <c r="F6298" s="53">
        <f>E6298</f>
        <v>70</v>
      </c>
      <c r="G6298" s="59">
        <v>90</v>
      </c>
      <c r="H6298" s="99">
        <v>90</v>
      </c>
      <c r="I6298" s="119">
        <f>G6298-F6298</f>
        <v>20</v>
      </c>
      <c r="J6298" s="55"/>
      <c r="K6298" s="54"/>
      <c r="L6298" s="55"/>
      <c r="M6298" s="75"/>
      <c r="N6298" s="75"/>
      <c r="O6298" s="74"/>
      <c r="P6298" s="74"/>
      <c r="Q6298" s="57">
        <f t="shared" si="2040"/>
        <v>0</v>
      </c>
      <c r="R6298" s="74"/>
      <c r="S6298" s="53">
        <f t="shared" si="2041"/>
        <v>0</v>
      </c>
      <c r="T6298" s="58"/>
      <c r="U6298" s="58"/>
      <c r="V6298" s="53">
        <f t="shared" si="2042"/>
        <v>0</v>
      </c>
      <c r="W6298" s="75"/>
      <c r="X6298" s="76"/>
    </row>
    <row r="6299" spans="1:27" s="77" customFormat="1" ht="31.5" x14ac:dyDescent="0.25">
      <c r="A6299" s="72" t="s">
        <v>317</v>
      </c>
      <c r="B6299" s="44" t="s">
        <v>334</v>
      </c>
      <c r="C6299" s="79" t="s">
        <v>227</v>
      </c>
      <c r="D6299" s="43" t="s">
        <v>228</v>
      </c>
      <c r="E6299" s="53"/>
      <c r="F6299" s="53"/>
      <c r="G6299" s="53"/>
      <c r="H6299" s="53"/>
      <c r="I6299" s="54"/>
      <c r="J6299" s="50"/>
      <c r="K6299" s="54"/>
      <c r="L6299" s="55"/>
      <c r="M6299" s="75"/>
      <c r="N6299" s="75"/>
      <c r="O6299" s="74"/>
      <c r="P6299" s="74"/>
      <c r="Q6299" s="57">
        <f t="shared" si="2040"/>
        <v>0</v>
      </c>
      <c r="R6299" s="74"/>
      <c r="S6299" s="53">
        <f t="shared" si="2041"/>
        <v>0</v>
      </c>
      <c r="T6299" s="58"/>
      <c r="U6299" s="58"/>
      <c r="V6299" s="53">
        <f t="shared" si="2042"/>
        <v>0</v>
      </c>
      <c r="W6299" s="75"/>
      <c r="X6299" s="76"/>
    </row>
    <row r="6300" spans="1:27" s="77" customFormat="1" ht="15.75" x14ac:dyDescent="0.25">
      <c r="A6300" s="72" t="s">
        <v>317</v>
      </c>
      <c r="B6300" s="44" t="s">
        <v>334</v>
      </c>
      <c r="C6300" s="79" t="s">
        <v>229</v>
      </c>
      <c r="D6300" s="43" t="s">
        <v>230</v>
      </c>
      <c r="E6300" s="53"/>
      <c r="F6300" s="53"/>
      <c r="G6300" s="53"/>
      <c r="H6300" s="53"/>
      <c r="I6300" s="54"/>
      <c r="J6300" s="50"/>
      <c r="K6300" s="54"/>
      <c r="L6300" s="55"/>
      <c r="M6300" s="75"/>
      <c r="N6300" s="75"/>
      <c r="O6300" s="74"/>
      <c r="P6300" s="74"/>
      <c r="Q6300" s="57">
        <f t="shared" si="2040"/>
        <v>0</v>
      </c>
      <c r="R6300" s="74"/>
      <c r="S6300" s="53">
        <f t="shared" si="2041"/>
        <v>0</v>
      </c>
      <c r="T6300" s="58"/>
      <c r="U6300" s="58"/>
      <c r="V6300" s="53">
        <f t="shared" si="2042"/>
        <v>0</v>
      </c>
      <c r="W6300" s="75"/>
      <c r="X6300" s="76"/>
    </row>
    <row r="6301" spans="1:27" s="77" customFormat="1" ht="15.75" x14ac:dyDescent="0.25">
      <c r="A6301" s="72" t="s">
        <v>317</v>
      </c>
      <c r="B6301" s="44" t="s">
        <v>334</v>
      </c>
      <c r="C6301" s="37" t="s">
        <v>376</v>
      </c>
      <c r="D6301" s="43" t="s">
        <v>358</v>
      </c>
      <c r="E6301" s="53"/>
      <c r="F6301" s="53"/>
      <c r="G6301" s="53"/>
      <c r="H6301" s="53"/>
      <c r="I6301" s="54"/>
      <c r="J6301" s="50"/>
      <c r="K6301" s="54"/>
      <c r="L6301" s="55"/>
      <c r="M6301" s="75"/>
      <c r="N6301" s="75"/>
      <c r="O6301" s="74"/>
      <c r="P6301" s="74"/>
      <c r="Q6301" s="57">
        <f t="shared" si="2040"/>
        <v>0</v>
      </c>
      <c r="R6301" s="74"/>
      <c r="S6301" s="53">
        <f t="shared" si="2041"/>
        <v>0</v>
      </c>
      <c r="T6301" s="58"/>
      <c r="U6301" s="58"/>
      <c r="V6301" s="53">
        <f t="shared" si="2042"/>
        <v>0</v>
      </c>
      <c r="W6301" s="75"/>
      <c r="X6301" s="76"/>
    </row>
    <row r="6302" spans="1:27" s="77" customFormat="1" ht="15.75" x14ac:dyDescent="0.25">
      <c r="A6302" s="72" t="s">
        <v>317</v>
      </c>
      <c r="B6302" s="44" t="s">
        <v>334</v>
      </c>
      <c r="C6302" s="79" t="s">
        <v>231</v>
      </c>
      <c r="D6302" s="43" t="s">
        <v>232</v>
      </c>
      <c r="E6302" s="53"/>
      <c r="F6302" s="53"/>
      <c r="G6302" s="53"/>
      <c r="H6302" s="53"/>
      <c r="I6302" s="54"/>
      <c r="J6302" s="50"/>
      <c r="K6302" s="54"/>
      <c r="L6302" s="55"/>
      <c r="M6302" s="75"/>
      <c r="N6302" s="75"/>
      <c r="O6302" s="74"/>
      <c r="P6302" s="74"/>
      <c r="Q6302" s="57">
        <f t="shared" si="2040"/>
        <v>0</v>
      </c>
      <c r="R6302" s="74"/>
      <c r="S6302" s="53">
        <f t="shared" si="2041"/>
        <v>0</v>
      </c>
      <c r="T6302" s="58"/>
      <c r="U6302" s="58"/>
      <c r="V6302" s="53">
        <f t="shared" si="2042"/>
        <v>0</v>
      </c>
      <c r="W6302" s="75"/>
      <c r="X6302" s="76"/>
    </row>
    <row r="6303" spans="1:27" s="77" customFormat="1" ht="15.75" x14ac:dyDescent="0.25">
      <c r="A6303" s="72" t="s">
        <v>317</v>
      </c>
      <c r="B6303" s="44" t="s">
        <v>334</v>
      </c>
      <c r="C6303" s="79" t="s">
        <v>233</v>
      </c>
      <c r="D6303" s="43" t="s">
        <v>234</v>
      </c>
      <c r="E6303" s="53"/>
      <c r="F6303" s="53"/>
      <c r="G6303" s="53"/>
      <c r="H6303" s="53"/>
      <c r="I6303" s="119"/>
      <c r="J6303" s="55"/>
      <c r="K6303" s="54"/>
      <c r="L6303" s="55"/>
      <c r="M6303" s="75"/>
      <c r="N6303" s="75"/>
      <c r="O6303" s="74"/>
      <c r="P6303" s="74"/>
      <c r="Q6303" s="57">
        <f t="shared" si="2040"/>
        <v>0</v>
      </c>
      <c r="R6303" s="74"/>
      <c r="S6303" s="53">
        <f t="shared" si="2041"/>
        <v>0</v>
      </c>
      <c r="T6303" s="58"/>
      <c r="U6303" s="58"/>
      <c r="V6303" s="53">
        <f t="shared" si="2042"/>
        <v>0</v>
      </c>
      <c r="W6303" s="75"/>
      <c r="X6303" s="76"/>
    </row>
    <row r="6304" spans="1:27" s="77" customFormat="1" ht="31.5" x14ac:dyDescent="0.25">
      <c r="A6304" s="72" t="s">
        <v>317</v>
      </c>
      <c r="B6304" s="44" t="s">
        <v>334</v>
      </c>
      <c r="C6304" s="79" t="s">
        <v>235</v>
      </c>
      <c r="D6304" s="43" t="s">
        <v>236</v>
      </c>
      <c r="E6304" s="53"/>
      <c r="F6304" s="53"/>
      <c r="G6304" s="53"/>
      <c r="H6304" s="53"/>
      <c r="I6304" s="54"/>
      <c r="J6304" s="50"/>
      <c r="K6304" s="54"/>
      <c r="L6304" s="55"/>
      <c r="M6304" s="75"/>
      <c r="N6304" s="75"/>
      <c r="O6304" s="74"/>
      <c r="P6304" s="74"/>
      <c r="Q6304" s="57">
        <f t="shared" si="2040"/>
        <v>0</v>
      </c>
      <c r="R6304" s="74"/>
      <c r="S6304" s="53">
        <f t="shared" si="2041"/>
        <v>0</v>
      </c>
      <c r="T6304" s="58"/>
      <c r="U6304" s="58"/>
      <c r="V6304" s="53">
        <f t="shared" si="2042"/>
        <v>0</v>
      </c>
      <c r="W6304" s="75"/>
      <c r="X6304" s="76"/>
    </row>
    <row r="6305" spans="1:24" s="77" customFormat="1" ht="31.5" x14ac:dyDescent="0.25">
      <c r="A6305" s="72" t="s">
        <v>317</v>
      </c>
      <c r="B6305" s="44" t="s">
        <v>334</v>
      </c>
      <c r="C6305" s="79" t="s">
        <v>237</v>
      </c>
      <c r="D6305" s="43" t="s">
        <v>238</v>
      </c>
      <c r="E6305" s="53"/>
      <c r="F6305" s="53"/>
      <c r="G6305" s="53"/>
      <c r="H6305" s="53"/>
      <c r="I6305" s="54"/>
      <c r="J6305" s="50"/>
      <c r="K6305" s="54"/>
      <c r="L6305" s="55"/>
      <c r="M6305" s="75"/>
      <c r="N6305" s="75"/>
      <c r="O6305" s="74"/>
      <c r="P6305" s="74"/>
      <c r="Q6305" s="57">
        <f t="shared" si="2040"/>
        <v>0</v>
      </c>
      <c r="R6305" s="74"/>
      <c r="S6305" s="53">
        <f t="shared" si="2041"/>
        <v>0</v>
      </c>
      <c r="T6305" s="58"/>
      <c r="U6305" s="58"/>
      <c r="V6305" s="53">
        <f t="shared" si="2042"/>
        <v>0</v>
      </c>
      <c r="W6305" s="75"/>
      <c r="X6305" s="76"/>
    </row>
    <row r="6306" spans="1:24" s="77" customFormat="1" ht="15.75" x14ac:dyDescent="0.25">
      <c r="A6306" s="72" t="s">
        <v>317</v>
      </c>
      <c r="B6306" s="44" t="s">
        <v>334</v>
      </c>
      <c r="C6306" s="79" t="s">
        <v>239</v>
      </c>
      <c r="D6306" s="43" t="s">
        <v>243</v>
      </c>
      <c r="E6306" s="53"/>
      <c r="F6306" s="53"/>
      <c r="G6306" s="53"/>
      <c r="H6306" s="53"/>
      <c r="I6306" s="54"/>
      <c r="J6306" s="50"/>
      <c r="K6306" s="54"/>
      <c r="L6306" s="55"/>
      <c r="M6306" s="75"/>
      <c r="N6306" s="75"/>
      <c r="O6306" s="74"/>
      <c r="P6306" s="74"/>
      <c r="Q6306" s="57">
        <f t="shared" si="2040"/>
        <v>0</v>
      </c>
      <c r="R6306" s="74"/>
      <c r="S6306" s="53">
        <f t="shared" si="2041"/>
        <v>0</v>
      </c>
      <c r="T6306" s="58"/>
      <c r="U6306" s="58"/>
      <c r="V6306" s="53">
        <f t="shared" si="2042"/>
        <v>0</v>
      </c>
      <c r="W6306" s="75"/>
      <c r="X6306" s="76"/>
    </row>
    <row r="6307" spans="1:24" s="77" customFormat="1" ht="15.75" x14ac:dyDescent="0.25">
      <c r="A6307" s="72" t="s">
        <v>317</v>
      </c>
      <c r="B6307" s="44" t="s">
        <v>334</v>
      </c>
      <c r="C6307" s="79" t="s">
        <v>240</v>
      </c>
      <c r="D6307" s="43" t="s">
        <v>244</v>
      </c>
      <c r="E6307" s="53"/>
      <c r="F6307" s="53"/>
      <c r="G6307" s="53"/>
      <c r="H6307" s="53"/>
      <c r="I6307" s="54"/>
      <c r="J6307" s="50"/>
      <c r="K6307" s="54"/>
      <c r="L6307" s="55"/>
      <c r="M6307" s="75"/>
      <c r="N6307" s="75"/>
      <c r="O6307" s="74"/>
      <c r="P6307" s="74"/>
      <c r="Q6307" s="57">
        <f t="shared" si="2040"/>
        <v>0</v>
      </c>
      <c r="R6307" s="74"/>
      <c r="S6307" s="53">
        <f t="shared" si="2041"/>
        <v>0</v>
      </c>
      <c r="T6307" s="58"/>
      <c r="U6307" s="58"/>
      <c r="V6307" s="53">
        <f t="shared" si="2042"/>
        <v>0</v>
      </c>
      <c r="W6307" s="75"/>
      <c r="X6307" s="76"/>
    </row>
    <row r="6308" spans="1:24" s="77" customFormat="1" ht="15.75" x14ac:dyDescent="0.25">
      <c r="A6308" s="72" t="s">
        <v>317</v>
      </c>
      <c r="B6308" s="44" t="s">
        <v>334</v>
      </c>
      <c r="C6308" s="79" t="s">
        <v>241</v>
      </c>
      <c r="D6308" s="43" t="s">
        <v>242</v>
      </c>
      <c r="E6308" s="53"/>
      <c r="F6308" s="53"/>
      <c r="G6308" s="53"/>
      <c r="H6308" s="53"/>
      <c r="I6308" s="54"/>
      <c r="J6308" s="50"/>
      <c r="K6308" s="54"/>
      <c r="L6308" s="55"/>
      <c r="M6308" s="75"/>
      <c r="N6308" s="75"/>
      <c r="O6308" s="74"/>
      <c r="P6308" s="74"/>
      <c r="Q6308" s="57">
        <f t="shared" si="2040"/>
        <v>0</v>
      </c>
      <c r="R6308" s="74"/>
      <c r="S6308" s="53">
        <f t="shared" si="2041"/>
        <v>0</v>
      </c>
      <c r="T6308" s="58"/>
      <c r="U6308" s="58"/>
      <c r="V6308" s="53">
        <f t="shared" si="2042"/>
        <v>0</v>
      </c>
      <c r="W6308" s="75"/>
      <c r="X6308" s="76"/>
    </row>
    <row r="6309" spans="1:24" s="77" customFormat="1" ht="31.5" x14ac:dyDescent="0.25">
      <c r="A6309" s="72" t="s">
        <v>317</v>
      </c>
      <c r="B6309" s="44" t="s">
        <v>334</v>
      </c>
      <c r="C6309" s="79" t="s">
        <v>245</v>
      </c>
      <c r="D6309" s="43" t="s">
        <v>246</v>
      </c>
      <c r="E6309" s="53"/>
      <c r="F6309" s="53"/>
      <c r="G6309" s="53"/>
      <c r="H6309" s="53"/>
      <c r="I6309" s="54"/>
      <c r="J6309" s="50"/>
      <c r="K6309" s="54"/>
      <c r="L6309" s="55"/>
      <c r="M6309" s="75"/>
      <c r="N6309" s="75"/>
      <c r="O6309" s="74"/>
      <c r="P6309" s="74"/>
      <c r="Q6309" s="57">
        <f t="shared" si="2040"/>
        <v>0</v>
      </c>
      <c r="R6309" s="74"/>
      <c r="S6309" s="53">
        <f t="shared" si="2041"/>
        <v>0</v>
      </c>
      <c r="T6309" s="58"/>
      <c r="U6309" s="58"/>
      <c r="V6309" s="53">
        <f t="shared" si="2042"/>
        <v>0</v>
      </c>
      <c r="W6309" s="75"/>
      <c r="X6309" s="76"/>
    </row>
    <row r="6310" spans="1:24" s="77" customFormat="1" ht="15.75" x14ac:dyDescent="0.25">
      <c r="A6310" s="72" t="s">
        <v>317</v>
      </c>
      <c r="B6310" s="44" t="s">
        <v>334</v>
      </c>
      <c r="C6310" s="79" t="s">
        <v>247</v>
      </c>
      <c r="D6310" s="43" t="s">
        <v>248</v>
      </c>
      <c r="E6310" s="53"/>
      <c r="F6310" s="53"/>
      <c r="G6310" s="53"/>
      <c r="H6310" s="53"/>
      <c r="I6310" s="54"/>
      <c r="J6310" s="50"/>
      <c r="K6310" s="54"/>
      <c r="L6310" s="55"/>
      <c r="M6310" s="75"/>
      <c r="N6310" s="75"/>
      <c r="O6310" s="74"/>
      <c r="P6310" s="74"/>
      <c r="Q6310" s="57">
        <f t="shared" si="2040"/>
        <v>0</v>
      </c>
      <c r="R6310" s="74"/>
      <c r="S6310" s="53">
        <f t="shared" si="2041"/>
        <v>0</v>
      </c>
      <c r="T6310" s="58"/>
      <c r="U6310" s="58"/>
      <c r="V6310" s="53">
        <f t="shared" si="2042"/>
        <v>0</v>
      </c>
      <c r="W6310" s="75"/>
      <c r="X6310" s="76"/>
    </row>
    <row r="6311" spans="1:24" s="77" customFormat="1" ht="31.5" x14ac:dyDescent="0.25">
      <c r="A6311" s="72" t="s">
        <v>317</v>
      </c>
      <c r="B6311" s="44" t="s">
        <v>334</v>
      </c>
      <c r="C6311" s="79" t="s">
        <v>249</v>
      </c>
      <c r="D6311" s="43" t="s">
        <v>250</v>
      </c>
      <c r="E6311" s="53"/>
      <c r="F6311" s="53"/>
      <c r="G6311" s="53"/>
      <c r="H6311" s="53"/>
      <c r="I6311" s="54"/>
      <c r="J6311" s="50"/>
      <c r="K6311" s="54"/>
      <c r="L6311" s="55"/>
      <c r="M6311" s="75"/>
      <c r="N6311" s="75"/>
      <c r="O6311" s="74"/>
      <c r="P6311" s="74"/>
      <c r="Q6311" s="57">
        <f t="shared" si="2040"/>
        <v>0</v>
      </c>
      <c r="R6311" s="74"/>
      <c r="S6311" s="53">
        <f t="shared" si="2041"/>
        <v>0</v>
      </c>
      <c r="T6311" s="58"/>
      <c r="U6311" s="58"/>
      <c r="V6311" s="53">
        <f t="shared" si="2042"/>
        <v>0</v>
      </c>
      <c r="W6311" s="75"/>
      <c r="X6311" s="76"/>
    </row>
    <row r="6312" spans="1:24" s="77" customFormat="1" ht="15.75" x14ac:dyDescent="0.25">
      <c r="A6312" s="72" t="s">
        <v>317</v>
      </c>
      <c r="B6312" s="44" t="s">
        <v>334</v>
      </c>
      <c r="C6312" s="79" t="s">
        <v>251</v>
      </c>
      <c r="D6312" s="43" t="s">
        <v>260</v>
      </c>
      <c r="E6312" s="53"/>
      <c r="F6312" s="53"/>
      <c r="G6312" s="53"/>
      <c r="H6312" s="53"/>
      <c r="I6312" s="54"/>
      <c r="J6312" s="50"/>
      <c r="K6312" s="54"/>
      <c r="L6312" s="55"/>
      <c r="M6312" s="75"/>
      <c r="N6312" s="75"/>
      <c r="O6312" s="74"/>
      <c r="P6312" s="74"/>
      <c r="Q6312" s="57">
        <f t="shared" si="2040"/>
        <v>0</v>
      </c>
      <c r="R6312" s="74"/>
      <c r="S6312" s="53">
        <f t="shared" si="2041"/>
        <v>0</v>
      </c>
      <c r="T6312" s="58"/>
      <c r="U6312" s="58"/>
      <c r="V6312" s="53">
        <f t="shared" si="2042"/>
        <v>0</v>
      </c>
      <c r="W6312" s="75"/>
      <c r="X6312" s="76"/>
    </row>
    <row r="6313" spans="1:24" s="77" customFormat="1" ht="15.75" x14ac:dyDescent="0.25">
      <c r="A6313" s="72" t="s">
        <v>317</v>
      </c>
      <c r="B6313" s="44" t="s">
        <v>334</v>
      </c>
      <c r="C6313" s="79" t="s">
        <v>252</v>
      </c>
      <c r="D6313" s="43" t="s">
        <v>253</v>
      </c>
      <c r="E6313" s="53"/>
      <c r="F6313" s="53"/>
      <c r="G6313" s="53"/>
      <c r="H6313" s="53"/>
      <c r="I6313" s="54"/>
      <c r="J6313" s="50"/>
      <c r="K6313" s="54"/>
      <c r="L6313" s="55"/>
      <c r="M6313" s="75"/>
      <c r="N6313" s="75"/>
      <c r="O6313" s="74"/>
      <c r="P6313" s="74"/>
      <c r="Q6313" s="57">
        <f t="shared" si="2040"/>
        <v>0</v>
      </c>
      <c r="R6313" s="74"/>
      <c r="S6313" s="53">
        <f t="shared" si="2041"/>
        <v>0</v>
      </c>
      <c r="T6313" s="58"/>
      <c r="U6313" s="58"/>
      <c r="V6313" s="53">
        <f t="shared" si="2042"/>
        <v>0</v>
      </c>
      <c r="W6313" s="75"/>
      <c r="X6313" s="76"/>
    </row>
    <row r="6314" spans="1:24" s="77" customFormat="1" ht="15.75" x14ac:dyDescent="0.25">
      <c r="A6314" s="72" t="s">
        <v>317</v>
      </c>
      <c r="B6314" s="44" t="s">
        <v>334</v>
      </c>
      <c r="C6314" s="79" t="s">
        <v>254</v>
      </c>
      <c r="D6314" s="43" t="s">
        <v>255</v>
      </c>
      <c r="E6314" s="53"/>
      <c r="F6314" s="53"/>
      <c r="G6314" s="53"/>
      <c r="H6314" s="53"/>
      <c r="I6314" s="54"/>
      <c r="J6314" s="50"/>
      <c r="K6314" s="54"/>
      <c r="L6314" s="55"/>
      <c r="M6314" s="75"/>
      <c r="N6314" s="75"/>
      <c r="O6314" s="74"/>
      <c r="P6314" s="74"/>
      <c r="Q6314" s="57">
        <f t="shared" si="2040"/>
        <v>0</v>
      </c>
      <c r="R6314" s="74"/>
      <c r="S6314" s="53">
        <f t="shared" si="2041"/>
        <v>0</v>
      </c>
      <c r="T6314" s="58"/>
      <c r="U6314" s="58"/>
      <c r="V6314" s="53">
        <f t="shared" si="2042"/>
        <v>0</v>
      </c>
      <c r="W6314" s="75"/>
      <c r="X6314" s="76"/>
    </row>
    <row r="6315" spans="1:24" s="77" customFormat="1" ht="15.75" x14ac:dyDescent="0.25">
      <c r="A6315" s="72" t="s">
        <v>317</v>
      </c>
      <c r="B6315" s="44" t="s">
        <v>334</v>
      </c>
      <c r="C6315" s="79" t="s">
        <v>256</v>
      </c>
      <c r="D6315" s="43" t="s">
        <v>257</v>
      </c>
      <c r="E6315" s="53"/>
      <c r="F6315" s="53"/>
      <c r="G6315" s="53"/>
      <c r="H6315" s="53"/>
      <c r="I6315" s="54"/>
      <c r="J6315" s="50"/>
      <c r="K6315" s="54"/>
      <c r="L6315" s="55"/>
      <c r="M6315" s="75"/>
      <c r="N6315" s="75"/>
      <c r="O6315" s="74"/>
      <c r="P6315" s="74"/>
      <c r="Q6315" s="57">
        <f t="shared" si="2040"/>
        <v>0</v>
      </c>
      <c r="R6315" s="74"/>
      <c r="S6315" s="53">
        <f t="shared" si="2041"/>
        <v>0</v>
      </c>
      <c r="T6315" s="58"/>
      <c r="U6315" s="58"/>
      <c r="V6315" s="53">
        <f t="shared" si="2042"/>
        <v>0</v>
      </c>
      <c r="W6315" s="75"/>
      <c r="X6315" s="76"/>
    </row>
    <row r="6316" spans="1:24" s="77" customFormat="1" ht="31.5" x14ac:dyDescent="0.25">
      <c r="A6316" s="72" t="s">
        <v>317</v>
      </c>
      <c r="B6316" s="44" t="s">
        <v>334</v>
      </c>
      <c r="C6316" s="79" t="s">
        <v>258</v>
      </c>
      <c r="D6316" s="43" t="s">
        <v>259</v>
      </c>
      <c r="E6316" s="53"/>
      <c r="F6316" s="53"/>
      <c r="G6316" s="53"/>
      <c r="H6316" s="53"/>
      <c r="I6316" s="54"/>
      <c r="J6316" s="50"/>
      <c r="K6316" s="54"/>
      <c r="L6316" s="55"/>
      <c r="M6316" s="75"/>
      <c r="N6316" s="75"/>
      <c r="O6316" s="74"/>
      <c r="P6316" s="74"/>
      <c r="Q6316" s="57">
        <f t="shared" si="2040"/>
        <v>0</v>
      </c>
      <c r="R6316" s="74"/>
      <c r="S6316" s="53">
        <f t="shared" si="2041"/>
        <v>0</v>
      </c>
      <c r="T6316" s="58"/>
      <c r="U6316" s="58"/>
      <c r="V6316" s="53">
        <f t="shared" si="2042"/>
        <v>0</v>
      </c>
      <c r="W6316" s="75"/>
      <c r="X6316" s="76"/>
    </row>
    <row r="6317" spans="1:24" s="77" customFormat="1" ht="15.75" x14ac:dyDescent="0.25">
      <c r="A6317" s="72" t="s">
        <v>317</v>
      </c>
      <c r="B6317" s="44" t="s">
        <v>334</v>
      </c>
      <c r="C6317" s="79" t="s">
        <v>261</v>
      </c>
      <c r="D6317" s="43" t="s">
        <v>262</v>
      </c>
      <c r="E6317" s="53"/>
      <c r="F6317" s="53"/>
      <c r="G6317" s="53"/>
      <c r="H6317" s="53"/>
      <c r="I6317" s="54"/>
      <c r="J6317" s="50"/>
      <c r="K6317" s="54"/>
      <c r="L6317" s="55"/>
      <c r="M6317" s="75"/>
      <c r="N6317" s="75"/>
      <c r="O6317" s="74"/>
      <c r="P6317" s="74"/>
      <c r="Q6317" s="57">
        <f t="shared" si="2040"/>
        <v>0</v>
      </c>
      <c r="R6317" s="74"/>
      <c r="S6317" s="53">
        <f t="shared" si="2041"/>
        <v>0</v>
      </c>
      <c r="T6317" s="58"/>
      <c r="U6317" s="58"/>
      <c r="V6317" s="53">
        <f t="shared" si="2042"/>
        <v>0</v>
      </c>
      <c r="W6317" s="75"/>
      <c r="X6317" s="76"/>
    </row>
    <row r="6318" spans="1:24" s="77" customFormat="1" ht="47.25" x14ac:dyDescent="0.25">
      <c r="A6318" s="72" t="s">
        <v>317</v>
      </c>
      <c r="B6318" s="44" t="s">
        <v>334</v>
      </c>
      <c r="C6318" s="79" t="s">
        <v>263</v>
      </c>
      <c r="D6318" s="43" t="s">
        <v>264</v>
      </c>
      <c r="E6318" s="53"/>
      <c r="F6318" s="53"/>
      <c r="G6318" s="53"/>
      <c r="H6318" s="53"/>
      <c r="I6318" s="54"/>
      <c r="J6318" s="50"/>
      <c r="K6318" s="54"/>
      <c r="L6318" s="55"/>
      <c r="M6318" s="75"/>
      <c r="N6318" s="75"/>
      <c r="O6318" s="74"/>
      <c r="P6318" s="74"/>
      <c r="Q6318" s="57">
        <f t="shared" si="2040"/>
        <v>0</v>
      </c>
      <c r="R6318" s="74"/>
      <c r="S6318" s="53">
        <f t="shared" si="2041"/>
        <v>0</v>
      </c>
      <c r="T6318" s="58"/>
      <c r="U6318" s="58"/>
      <c r="V6318" s="53">
        <f t="shared" si="2042"/>
        <v>0</v>
      </c>
      <c r="W6318" s="75"/>
      <c r="X6318" s="76"/>
    </row>
    <row r="6319" spans="1:24" s="77" customFormat="1" ht="15.75" x14ac:dyDescent="0.25">
      <c r="A6319" s="72" t="s">
        <v>317</v>
      </c>
      <c r="B6319" s="44" t="s">
        <v>334</v>
      </c>
      <c r="C6319" s="79" t="s">
        <v>265</v>
      </c>
      <c r="D6319" s="43" t="s">
        <v>266</v>
      </c>
      <c r="E6319" s="53"/>
      <c r="F6319" s="53"/>
      <c r="G6319" s="53"/>
      <c r="H6319" s="53"/>
      <c r="I6319" s="54"/>
      <c r="J6319" s="50"/>
      <c r="K6319" s="54"/>
      <c r="L6319" s="55"/>
      <c r="M6319" s="75"/>
      <c r="N6319" s="75"/>
      <c r="O6319" s="74"/>
      <c r="P6319" s="74"/>
      <c r="Q6319" s="57">
        <f t="shared" si="2040"/>
        <v>0</v>
      </c>
      <c r="R6319" s="74"/>
      <c r="S6319" s="53">
        <f t="shared" si="2041"/>
        <v>0</v>
      </c>
      <c r="T6319" s="58"/>
      <c r="U6319" s="58"/>
      <c r="V6319" s="53">
        <f t="shared" si="2042"/>
        <v>0</v>
      </c>
      <c r="W6319" s="75"/>
      <c r="X6319" s="76"/>
    </row>
    <row r="6320" spans="1:24" s="77" customFormat="1" ht="31.5" x14ac:dyDescent="0.25">
      <c r="A6320" s="72" t="s">
        <v>317</v>
      </c>
      <c r="B6320" s="44" t="s">
        <v>334</v>
      </c>
      <c r="C6320" s="79" t="s">
        <v>267</v>
      </c>
      <c r="D6320" s="43" t="s">
        <v>268</v>
      </c>
      <c r="E6320" s="53"/>
      <c r="F6320" s="53"/>
      <c r="G6320" s="53"/>
      <c r="H6320" s="53"/>
      <c r="I6320" s="54"/>
      <c r="J6320" s="50"/>
      <c r="K6320" s="54"/>
      <c r="L6320" s="55"/>
      <c r="M6320" s="75"/>
      <c r="N6320" s="75"/>
      <c r="O6320" s="74"/>
      <c r="P6320" s="74"/>
      <c r="Q6320" s="57">
        <f t="shared" si="2040"/>
        <v>0</v>
      </c>
      <c r="R6320" s="74"/>
      <c r="S6320" s="53">
        <f t="shared" si="2041"/>
        <v>0</v>
      </c>
      <c r="T6320" s="58"/>
      <c r="U6320" s="58"/>
      <c r="V6320" s="53">
        <f t="shared" si="2042"/>
        <v>0</v>
      </c>
      <c r="W6320" s="75"/>
      <c r="X6320" s="76"/>
    </row>
    <row r="6321" spans="1:27" s="77" customFormat="1" ht="15.75" x14ac:dyDescent="0.25">
      <c r="A6321" s="72" t="s">
        <v>317</v>
      </c>
      <c r="B6321" s="44" t="s">
        <v>334</v>
      </c>
      <c r="C6321" s="79" t="s">
        <v>269</v>
      </c>
      <c r="D6321" s="43" t="s">
        <v>270</v>
      </c>
      <c r="E6321" s="53"/>
      <c r="F6321" s="53"/>
      <c r="G6321" s="53"/>
      <c r="H6321" s="53"/>
      <c r="I6321" s="54"/>
      <c r="J6321" s="50"/>
      <c r="K6321" s="54"/>
      <c r="L6321" s="55"/>
      <c r="M6321" s="75"/>
      <c r="N6321" s="75"/>
      <c r="O6321" s="74"/>
      <c r="P6321" s="74"/>
      <c r="Q6321" s="57">
        <f t="shared" si="2040"/>
        <v>0</v>
      </c>
      <c r="R6321" s="74"/>
      <c r="S6321" s="53">
        <f t="shared" si="2041"/>
        <v>0</v>
      </c>
      <c r="T6321" s="58"/>
      <c r="U6321" s="58"/>
      <c r="V6321" s="53">
        <f t="shared" si="2042"/>
        <v>0</v>
      </c>
      <c r="W6321" s="75"/>
      <c r="X6321" s="76"/>
    </row>
    <row r="6322" spans="1:27" s="77" customFormat="1" ht="31.5" x14ac:dyDescent="0.25">
      <c r="A6322" s="72" t="s">
        <v>317</v>
      </c>
      <c r="B6322" s="44" t="s">
        <v>334</v>
      </c>
      <c r="C6322" s="79" t="s">
        <v>271</v>
      </c>
      <c r="D6322" s="43" t="s">
        <v>272</v>
      </c>
      <c r="E6322" s="53"/>
      <c r="F6322" s="53"/>
      <c r="G6322" s="53"/>
      <c r="H6322" s="53"/>
      <c r="I6322" s="54"/>
      <c r="J6322" s="50"/>
      <c r="K6322" s="54"/>
      <c r="L6322" s="55"/>
      <c r="M6322" s="75"/>
      <c r="N6322" s="75"/>
      <c r="O6322" s="74"/>
      <c r="P6322" s="74"/>
      <c r="Q6322" s="57">
        <f t="shared" si="2040"/>
        <v>0</v>
      </c>
      <c r="R6322" s="74"/>
      <c r="S6322" s="53">
        <f t="shared" si="2041"/>
        <v>0</v>
      </c>
      <c r="T6322" s="58"/>
      <c r="U6322" s="58"/>
      <c r="V6322" s="53">
        <f t="shared" si="2042"/>
        <v>0</v>
      </c>
      <c r="W6322" s="75"/>
      <c r="X6322" s="76"/>
    </row>
    <row r="6323" spans="1:27" s="77" customFormat="1" ht="15.75" x14ac:dyDescent="0.25">
      <c r="A6323" s="72" t="s">
        <v>317</v>
      </c>
      <c r="B6323" s="44" t="s">
        <v>334</v>
      </c>
      <c r="C6323" s="79" t="s">
        <v>273</v>
      </c>
      <c r="D6323" s="43" t="s">
        <v>274</v>
      </c>
      <c r="E6323" s="53"/>
      <c r="F6323" s="53"/>
      <c r="G6323" s="53"/>
      <c r="H6323" s="53"/>
      <c r="I6323" s="54"/>
      <c r="J6323" s="50"/>
      <c r="K6323" s="54"/>
      <c r="L6323" s="55"/>
      <c r="M6323" s="75"/>
      <c r="N6323" s="75"/>
      <c r="O6323" s="74"/>
      <c r="P6323" s="74"/>
      <c r="Q6323" s="57">
        <f t="shared" si="2040"/>
        <v>0</v>
      </c>
      <c r="R6323" s="74"/>
      <c r="S6323" s="53">
        <f t="shared" si="2041"/>
        <v>0</v>
      </c>
      <c r="T6323" s="58"/>
      <c r="U6323" s="58"/>
      <c r="V6323" s="53">
        <f t="shared" si="2042"/>
        <v>0</v>
      </c>
      <c r="W6323" s="75"/>
      <c r="X6323" s="76"/>
    </row>
    <row r="6324" spans="1:27" s="77" customFormat="1" ht="31.5" x14ac:dyDescent="0.25">
      <c r="A6324" s="72" t="s">
        <v>317</v>
      </c>
      <c r="B6324" s="44" t="s">
        <v>334</v>
      </c>
      <c r="C6324" s="79" t="s">
        <v>275</v>
      </c>
      <c r="D6324" s="43" t="s">
        <v>276</v>
      </c>
      <c r="E6324" s="74"/>
      <c r="F6324" s="74"/>
      <c r="G6324" s="74"/>
      <c r="H6324" s="74"/>
      <c r="I6324" s="54"/>
      <c r="J6324" s="50"/>
      <c r="K6324" s="54"/>
      <c r="L6324" s="55"/>
      <c r="M6324" s="75"/>
      <c r="N6324" s="75"/>
      <c r="O6324" s="74"/>
      <c r="P6324" s="74"/>
      <c r="Q6324" s="57">
        <f t="shared" si="2040"/>
        <v>0</v>
      </c>
      <c r="R6324" s="74"/>
      <c r="S6324" s="53">
        <f t="shared" si="2041"/>
        <v>0</v>
      </c>
      <c r="T6324" s="53"/>
      <c r="U6324" s="53"/>
      <c r="V6324" s="53">
        <f t="shared" si="2042"/>
        <v>0</v>
      </c>
      <c r="W6324" s="75"/>
      <c r="X6324" s="76"/>
    </row>
    <row r="6325" spans="1:27" s="77" customFormat="1" ht="15.75" x14ac:dyDescent="0.25">
      <c r="A6325" s="72" t="s">
        <v>317</v>
      </c>
      <c r="B6325" s="44" t="s">
        <v>334</v>
      </c>
      <c r="C6325" s="37" t="s">
        <v>352</v>
      </c>
      <c r="D6325" s="43" t="s">
        <v>350</v>
      </c>
      <c r="E6325" s="74"/>
      <c r="F6325" s="74"/>
      <c r="G6325" s="74"/>
      <c r="H6325" s="74"/>
      <c r="I6325" s="54"/>
      <c r="J6325" s="50"/>
      <c r="K6325" s="54"/>
      <c r="L6325" s="50"/>
      <c r="M6325" s="75"/>
      <c r="N6325" s="75"/>
      <c r="O6325" s="74"/>
      <c r="P6325" s="74"/>
      <c r="Q6325" s="57"/>
      <c r="R6325" s="74"/>
      <c r="S6325" s="53"/>
      <c r="T6325" s="53"/>
      <c r="U6325" s="53"/>
      <c r="V6325" s="53"/>
      <c r="W6325" s="75"/>
      <c r="X6325" s="76"/>
    </row>
    <row r="6326" spans="1:27" s="77" customFormat="1" ht="15.75" x14ac:dyDescent="0.25">
      <c r="A6326" s="72" t="s">
        <v>317</v>
      </c>
      <c r="B6326" s="44" t="s">
        <v>334</v>
      </c>
      <c r="C6326" s="37" t="s">
        <v>353</v>
      </c>
      <c r="D6326" s="38" t="s">
        <v>354</v>
      </c>
      <c r="E6326" s="53"/>
      <c r="F6326" s="99"/>
      <c r="G6326" s="74"/>
      <c r="H6326" s="74"/>
      <c r="I6326" s="54"/>
      <c r="J6326" s="50"/>
      <c r="K6326" s="54"/>
      <c r="L6326" s="50"/>
      <c r="M6326" s="75"/>
      <c r="N6326" s="75"/>
      <c r="O6326" s="74"/>
      <c r="P6326" s="74"/>
      <c r="Q6326" s="57">
        <f>O6326-P6326</f>
        <v>0</v>
      </c>
      <c r="R6326" s="74"/>
      <c r="S6326" s="53">
        <f>ROUND(R6326/12*3,0)</f>
        <v>0</v>
      </c>
      <c r="T6326" s="53"/>
      <c r="U6326" s="53"/>
      <c r="V6326" s="53">
        <f>T6326-U6326</f>
        <v>0</v>
      </c>
      <c r="W6326" s="75"/>
      <c r="X6326" s="76"/>
    </row>
    <row r="6327" spans="1:27" s="81" customFormat="1" ht="29.25" customHeight="1" x14ac:dyDescent="0.25">
      <c r="A6327" s="72" t="s">
        <v>317</v>
      </c>
      <c r="B6327" s="44" t="s">
        <v>334</v>
      </c>
      <c r="C6327" s="37" t="s">
        <v>359</v>
      </c>
      <c r="D6327" s="43" t="s">
        <v>318</v>
      </c>
      <c r="E6327" s="53"/>
      <c r="F6327" s="99"/>
      <c r="G6327" s="74"/>
      <c r="H6327" s="74"/>
      <c r="I6327" s="119"/>
      <c r="J6327" s="50"/>
      <c r="K6327" s="119"/>
      <c r="L6327" s="50"/>
      <c r="M6327" s="75"/>
      <c r="N6327" s="75"/>
      <c r="O6327" s="74"/>
      <c r="P6327" s="74"/>
      <c r="Q6327" s="59"/>
      <c r="R6327" s="74"/>
      <c r="S6327" s="53"/>
      <c r="T6327" s="53"/>
      <c r="U6327" s="53"/>
      <c r="V6327" s="53"/>
      <c r="W6327" s="75"/>
      <c r="X6327" s="76"/>
    </row>
    <row r="6328" spans="1:27" s="81" customFormat="1" ht="26.25" customHeight="1" x14ac:dyDescent="0.25">
      <c r="A6328" s="72" t="s">
        <v>317</v>
      </c>
      <c r="B6328" s="44" t="s">
        <v>334</v>
      </c>
      <c r="C6328" s="37" t="s">
        <v>379</v>
      </c>
      <c r="D6328" s="39" t="s">
        <v>360</v>
      </c>
      <c r="E6328" s="53"/>
      <c r="F6328" s="99"/>
      <c r="G6328" s="74"/>
      <c r="H6328" s="74"/>
      <c r="I6328" s="119"/>
      <c r="J6328" s="55"/>
      <c r="K6328" s="119"/>
      <c r="L6328" s="55"/>
      <c r="M6328" s="75"/>
      <c r="N6328" s="75"/>
      <c r="O6328" s="74"/>
      <c r="P6328" s="74"/>
      <c r="Q6328" s="59">
        <f>O6328-P6328</f>
        <v>0</v>
      </c>
      <c r="R6328" s="74"/>
      <c r="S6328" s="53">
        <f>ROUND(R6328/12*3,0)</f>
        <v>0</v>
      </c>
      <c r="T6328" s="53"/>
      <c r="U6328" s="53"/>
      <c r="V6328" s="53">
        <f>T6328-U6328</f>
        <v>0</v>
      </c>
      <c r="W6328" s="75"/>
      <c r="X6328" s="76"/>
    </row>
    <row r="6329" spans="1:27" s="81" customFormat="1" ht="26.25" customHeight="1" x14ac:dyDescent="0.25">
      <c r="A6329" s="72" t="s">
        <v>317</v>
      </c>
      <c r="B6329" s="44" t="s">
        <v>334</v>
      </c>
      <c r="C6329" s="98" t="s">
        <v>386</v>
      </c>
      <c r="D6329" s="117" t="s">
        <v>387</v>
      </c>
      <c r="E6329" s="53">
        <v>10000</v>
      </c>
      <c r="F6329" s="53">
        <v>10000</v>
      </c>
      <c r="G6329" s="53">
        <v>10000</v>
      </c>
      <c r="H6329" s="53">
        <v>10000</v>
      </c>
      <c r="I6329" s="119">
        <f>G6329-F6329</f>
        <v>0</v>
      </c>
      <c r="J6329" s="55">
        <f>ROUND(I6329/F6329*100,2)</f>
        <v>0</v>
      </c>
      <c r="K6329" s="54">
        <f>G6329-F6329</f>
        <v>0</v>
      </c>
      <c r="L6329" s="55">
        <f>ROUND(K6329*100/-F6329,2)</f>
        <v>0</v>
      </c>
      <c r="M6329" s="75"/>
      <c r="N6329" s="75"/>
      <c r="O6329" s="74"/>
      <c r="P6329" s="74"/>
      <c r="Q6329" s="59"/>
      <c r="R6329" s="74"/>
      <c r="S6329" s="53"/>
      <c r="T6329" s="53"/>
      <c r="U6329" s="53"/>
      <c r="V6329" s="53"/>
      <c r="W6329" s="75"/>
      <c r="X6329" s="76"/>
    </row>
    <row r="6330" spans="1:27" s="26" customFormat="1" ht="22.5" customHeight="1" x14ac:dyDescent="0.25">
      <c r="A6330" s="100" t="s">
        <v>402</v>
      </c>
      <c r="B6330" s="100" t="s">
        <v>335</v>
      </c>
      <c r="C6330" s="108" t="s">
        <v>102</v>
      </c>
      <c r="D6330" s="102" t="s">
        <v>21</v>
      </c>
      <c r="E6330" s="109">
        <f>E6331+E6370</f>
        <v>61200</v>
      </c>
      <c r="F6330" s="109">
        <f>F6331+F6370</f>
        <v>61200</v>
      </c>
      <c r="G6330" s="109">
        <f>G6331+G6370</f>
        <v>168391.6</v>
      </c>
      <c r="H6330" s="109">
        <f>H6331+H6370</f>
        <v>163992</v>
      </c>
      <c r="I6330" s="103">
        <f>I6331+I6370</f>
        <v>4399.6000000000004</v>
      </c>
      <c r="J6330" s="106"/>
      <c r="K6330" s="103">
        <f>K6331+K6370</f>
        <v>0</v>
      </c>
      <c r="L6330" s="106"/>
      <c r="M6330" s="109">
        <f t="shared" ref="M6330:V6330" si="2043">M6331+M6370</f>
        <v>0</v>
      </c>
      <c r="N6330" s="109">
        <f t="shared" si="2043"/>
        <v>0</v>
      </c>
      <c r="O6330" s="109">
        <f t="shared" si="2043"/>
        <v>2010</v>
      </c>
      <c r="P6330" s="109">
        <f t="shared" si="2043"/>
        <v>2010</v>
      </c>
      <c r="Q6330" s="103">
        <f t="shared" si="2043"/>
        <v>0</v>
      </c>
      <c r="R6330" s="109">
        <f t="shared" si="2043"/>
        <v>9</v>
      </c>
      <c r="S6330" s="103">
        <f t="shared" si="2043"/>
        <v>9</v>
      </c>
      <c r="T6330" s="103">
        <f t="shared" si="2043"/>
        <v>28</v>
      </c>
      <c r="U6330" s="103">
        <f t="shared" si="2043"/>
        <v>28</v>
      </c>
      <c r="V6330" s="103">
        <f t="shared" si="2043"/>
        <v>0</v>
      </c>
      <c r="W6330" s="107"/>
      <c r="X6330" s="80"/>
    </row>
    <row r="6331" spans="1:27" s="35" customFormat="1" ht="15.75" x14ac:dyDescent="0.25">
      <c r="A6331" s="44" t="s">
        <v>402</v>
      </c>
      <c r="B6331" s="21">
        <v>1</v>
      </c>
      <c r="C6331" s="73" t="s">
        <v>102</v>
      </c>
      <c r="D6331" s="27" t="s">
        <v>22</v>
      </c>
      <c r="E6331" s="52">
        <f>E6332+E6338+E6352</f>
        <v>61200</v>
      </c>
      <c r="F6331" s="52">
        <f>F6332+F6338+F6352</f>
        <v>61200</v>
      </c>
      <c r="G6331" s="52">
        <f>G6332+G6338+G6352</f>
        <v>163992</v>
      </c>
      <c r="H6331" s="52">
        <f>H6332+H6338+H6352</f>
        <v>163992</v>
      </c>
      <c r="I6331" s="124">
        <f>I6332+I6338+I6352</f>
        <v>0</v>
      </c>
      <c r="J6331" s="50"/>
      <c r="K6331" s="124">
        <f>K6332+K6338+K6352</f>
        <v>0</v>
      </c>
      <c r="L6331" s="52">
        <f>L6332+L6338+L6352</f>
        <v>0</v>
      </c>
      <c r="M6331" s="49"/>
      <c r="N6331" s="49">
        <f>ROUND(M6331/12*7,2)</f>
        <v>0</v>
      </c>
      <c r="O6331" s="52">
        <f t="shared" ref="O6331:V6331" si="2044">O6332+O6338+O6352</f>
        <v>2010</v>
      </c>
      <c r="P6331" s="52">
        <f t="shared" si="2044"/>
        <v>2010</v>
      </c>
      <c r="Q6331" s="124">
        <f t="shared" si="2044"/>
        <v>0</v>
      </c>
      <c r="R6331" s="52">
        <f t="shared" si="2044"/>
        <v>9</v>
      </c>
      <c r="S6331" s="52">
        <f t="shared" si="2044"/>
        <v>9</v>
      </c>
      <c r="T6331" s="134">
        <f t="shared" si="2044"/>
        <v>28</v>
      </c>
      <c r="U6331" s="134">
        <f t="shared" si="2044"/>
        <v>28</v>
      </c>
      <c r="V6331" s="59">
        <f t="shared" si="2044"/>
        <v>0</v>
      </c>
      <c r="W6331" s="75"/>
      <c r="X6331" s="82"/>
    </row>
    <row r="6332" spans="1:27" s="35" customFormat="1" ht="15.75" x14ac:dyDescent="0.25">
      <c r="A6332" s="44" t="s">
        <v>402</v>
      </c>
      <c r="B6332" s="33" t="s">
        <v>329</v>
      </c>
      <c r="C6332" s="73" t="s">
        <v>102</v>
      </c>
      <c r="D6332" s="32" t="s">
        <v>23</v>
      </c>
      <c r="E6332" s="83">
        <f t="shared" ref="E6332:L6332" si="2045">SUM(E6333:E6337)</f>
        <v>0</v>
      </c>
      <c r="F6332" s="83">
        <f t="shared" si="2045"/>
        <v>0</v>
      </c>
      <c r="G6332" s="83">
        <f t="shared" si="2045"/>
        <v>0</v>
      </c>
      <c r="H6332" s="83">
        <f t="shared" si="2045"/>
        <v>0</v>
      </c>
      <c r="I6332" s="128">
        <f t="shared" si="2045"/>
        <v>0</v>
      </c>
      <c r="J6332" s="128">
        <f t="shared" si="2045"/>
        <v>0</v>
      </c>
      <c r="K6332" s="128">
        <f t="shared" si="2045"/>
        <v>0</v>
      </c>
      <c r="L6332" s="49">
        <f t="shared" si="2045"/>
        <v>0</v>
      </c>
      <c r="M6332" s="83"/>
      <c r="N6332" s="83"/>
      <c r="O6332" s="52">
        <f t="shared" ref="O6332:V6332" si="2046">SUM(O6333:O6337)</f>
        <v>0</v>
      </c>
      <c r="P6332" s="52">
        <f t="shared" si="2046"/>
        <v>0</v>
      </c>
      <c r="Q6332" s="124">
        <f t="shared" si="2046"/>
        <v>0</v>
      </c>
      <c r="R6332" s="52">
        <f t="shared" si="2046"/>
        <v>0</v>
      </c>
      <c r="S6332" s="52">
        <f t="shared" si="2046"/>
        <v>0</v>
      </c>
      <c r="T6332" s="139">
        <f t="shared" si="2046"/>
        <v>0</v>
      </c>
      <c r="U6332" s="141">
        <f t="shared" si="2046"/>
        <v>0</v>
      </c>
      <c r="V6332" s="49">
        <f t="shared" si="2046"/>
        <v>0</v>
      </c>
      <c r="W6332" s="83"/>
      <c r="X6332" s="82"/>
    </row>
    <row r="6333" spans="1:27" s="35" customFormat="1" ht="15.75" x14ac:dyDescent="0.25">
      <c r="A6333" s="44" t="s">
        <v>402</v>
      </c>
      <c r="B6333" s="33" t="s">
        <v>329</v>
      </c>
      <c r="C6333" s="73" t="s">
        <v>73</v>
      </c>
      <c r="D6333" s="34" t="s">
        <v>106</v>
      </c>
      <c r="E6333" s="53"/>
      <c r="F6333" s="99"/>
      <c r="G6333" s="53"/>
      <c r="H6333" s="99"/>
      <c r="I6333" s="54"/>
      <c r="J6333" s="50"/>
      <c r="K6333" s="54"/>
      <c r="L6333" s="55"/>
      <c r="M6333" s="74"/>
      <c r="N6333" s="74"/>
      <c r="O6333" s="74"/>
      <c r="P6333" s="74"/>
      <c r="Q6333" s="57">
        <f>O6333-P6333</f>
        <v>0</v>
      </c>
      <c r="R6333" s="74"/>
      <c r="S6333" s="53">
        <f>ROUND(R6333/12*3,0)</f>
        <v>0</v>
      </c>
      <c r="T6333" s="58"/>
      <c r="U6333" s="58"/>
      <c r="V6333" s="53">
        <f>T6333-U6333</f>
        <v>0</v>
      </c>
      <c r="W6333" s="74"/>
      <c r="X6333" s="76"/>
      <c r="Z6333" s="176"/>
      <c r="AA6333" s="176"/>
    </row>
    <row r="6334" spans="1:27" s="35" customFormat="1" ht="15.75" x14ac:dyDescent="0.25">
      <c r="A6334" s="44" t="s">
        <v>402</v>
      </c>
      <c r="B6334" s="33" t="s">
        <v>329</v>
      </c>
      <c r="C6334" s="73" t="s">
        <v>74</v>
      </c>
      <c r="D6334" s="116" t="s">
        <v>104</v>
      </c>
      <c r="E6334" s="53"/>
      <c r="F6334" s="53"/>
      <c r="G6334" s="53"/>
      <c r="H6334" s="53"/>
      <c r="I6334" s="54"/>
      <c r="J6334" s="50"/>
      <c r="K6334" s="54"/>
      <c r="L6334" s="55"/>
      <c r="M6334" s="75"/>
      <c r="N6334" s="75"/>
      <c r="O6334" s="74"/>
      <c r="P6334" s="74"/>
      <c r="Q6334" s="57">
        <f>O6334-P6334</f>
        <v>0</v>
      </c>
      <c r="R6334" s="74"/>
      <c r="S6334" s="53">
        <f>ROUND(R6334/12*3,0)</f>
        <v>0</v>
      </c>
      <c r="T6334" s="58"/>
      <c r="U6334" s="58"/>
      <c r="V6334" s="53">
        <f>T6334-U6334</f>
        <v>0</v>
      </c>
      <c r="W6334" s="75"/>
      <c r="X6334" s="76"/>
    </row>
    <row r="6335" spans="1:27" s="35" customFormat="1" ht="15.75" x14ac:dyDescent="0.25">
      <c r="A6335" s="44" t="s">
        <v>402</v>
      </c>
      <c r="B6335" s="33" t="s">
        <v>329</v>
      </c>
      <c r="C6335" s="73" t="s">
        <v>74</v>
      </c>
      <c r="D6335" s="116" t="s">
        <v>105</v>
      </c>
      <c r="E6335" s="53"/>
      <c r="F6335" s="53"/>
      <c r="G6335" s="53"/>
      <c r="H6335" s="53"/>
      <c r="I6335" s="54"/>
      <c r="J6335" s="50"/>
      <c r="K6335" s="54"/>
      <c r="L6335" s="55"/>
      <c r="M6335" s="75"/>
      <c r="N6335" s="75"/>
      <c r="O6335" s="74"/>
      <c r="P6335" s="74"/>
      <c r="Q6335" s="57">
        <f>O6335-P6335</f>
        <v>0</v>
      </c>
      <c r="R6335" s="74"/>
      <c r="S6335" s="53">
        <f>ROUND(R6335/12*3,0)</f>
        <v>0</v>
      </c>
      <c r="T6335" s="58"/>
      <c r="U6335" s="58"/>
      <c r="V6335" s="53">
        <f>T6335-U6335</f>
        <v>0</v>
      </c>
      <c r="W6335" s="75"/>
      <c r="X6335" s="76"/>
    </row>
    <row r="6336" spans="1:27" s="35" customFormat="1" ht="15.75" x14ac:dyDescent="0.25">
      <c r="A6336" s="44" t="s">
        <v>402</v>
      </c>
      <c r="B6336" s="33" t="s">
        <v>329</v>
      </c>
      <c r="C6336" s="73" t="s">
        <v>75</v>
      </c>
      <c r="D6336" s="34" t="s">
        <v>107</v>
      </c>
      <c r="E6336" s="74"/>
      <c r="F6336" s="53"/>
      <c r="G6336" s="74"/>
      <c r="H6336" s="74"/>
      <c r="I6336" s="119"/>
      <c r="J6336" s="55"/>
      <c r="K6336" s="119"/>
      <c r="L6336" s="55"/>
      <c r="M6336" s="75"/>
      <c r="N6336" s="75"/>
      <c r="O6336" s="74"/>
      <c r="P6336" s="74"/>
      <c r="Q6336" s="59">
        <f>O6336-P6336</f>
        <v>0</v>
      </c>
      <c r="R6336" s="74"/>
      <c r="S6336" s="53">
        <f>ROUND(R6336/12*3,0)</f>
        <v>0</v>
      </c>
      <c r="T6336" s="53"/>
      <c r="U6336" s="53"/>
      <c r="V6336" s="53">
        <f>T6336-U6336</f>
        <v>0</v>
      </c>
      <c r="W6336" s="75"/>
      <c r="X6336" s="76"/>
    </row>
    <row r="6337" spans="1:24" s="35" customFormat="1" ht="31.5" x14ac:dyDescent="0.25">
      <c r="A6337" s="44" t="s">
        <v>402</v>
      </c>
      <c r="B6337" s="33" t="s">
        <v>329</v>
      </c>
      <c r="C6337" s="73" t="s">
        <v>76</v>
      </c>
      <c r="D6337" s="34" t="s">
        <v>108</v>
      </c>
      <c r="E6337" s="74"/>
      <c r="F6337" s="53"/>
      <c r="G6337" s="74"/>
      <c r="H6337" s="74"/>
      <c r="I6337" s="54"/>
      <c r="J6337" s="50"/>
      <c r="K6337" s="54"/>
      <c r="L6337" s="55"/>
      <c r="M6337" s="75"/>
      <c r="N6337" s="75"/>
      <c r="O6337" s="74"/>
      <c r="P6337" s="74"/>
      <c r="Q6337" s="57">
        <f>O6337-P6337</f>
        <v>0</v>
      </c>
      <c r="R6337" s="74"/>
      <c r="S6337" s="53">
        <f>ROUND(R6337/12*3,0)</f>
        <v>0</v>
      </c>
      <c r="T6337" s="58"/>
      <c r="U6337" s="58"/>
      <c r="V6337" s="53">
        <f>T6337-U6337</f>
        <v>0</v>
      </c>
      <c r="W6337" s="75"/>
      <c r="X6337" s="76"/>
    </row>
    <row r="6338" spans="1:24" s="35" customFormat="1" ht="15.75" x14ac:dyDescent="0.25">
      <c r="A6338" s="44" t="s">
        <v>402</v>
      </c>
      <c r="B6338" s="22" t="s">
        <v>330</v>
      </c>
      <c r="C6338" s="36"/>
      <c r="D6338" s="32" t="s">
        <v>24</v>
      </c>
      <c r="E6338" s="61">
        <f t="shared" ref="E6338:L6338" si="2047">SUM(E6339:E6351)</f>
        <v>0</v>
      </c>
      <c r="F6338" s="61">
        <f t="shared" si="2047"/>
        <v>0</v>
      </c>
      <c r="G6338" s="61">
        <f t="shared" si="2047"/>
        <v>0</v>
      </c>
      <c r="H6338" s="61">
        <f t="shared" si="2047"/>
        <v>0</v>
      </c>
      <c r="I6338" s="120">
        <f t="shared" si="2047"/>
        <v>0</v>
      </c>
      <c r="J6338" s="120">
        <f t="shared" si="2047"/>
        <v>0</v>
      </c>
      <c r="K6338" s="120">
        <f t="shared" si="2047"/>
        <v>0</v>
      </c>
      <c r="L6338" s="61">
        <f t="shared" si="2047"/>
        <v>0</v>
      </c>
      <c r="M6338" s="61"/>
      <c r="N6338" s="61"/>
      <c r="O6338" s="61">
        <f t="shared" ref="O6338:V6338" si="2048">SUM(O6339:O6351)</f>
        <v>0</v>
      </c>
      <c r="P6338" s="61">
        <f t="shared" si="2048"/>
        <v>0</v>
      </c>
      <c r="Q6338" s="120">
        <f t="shared" si="2048"/>
        <v>0</v>
      </c>
      <c r="R6338" s="61">
        <f t="shared" si="2048"/>
        <v>0</v>
      </c>
      <c r="S6338" s="61">
        <f t="shared" si="2048"/>
        <v>0</v>
      </c>
      <c r="T6338" s="137">
        <f t="shared" si="2048"/>
        <v>0</v>
      </c>
      <c r="U6338" s="137">
        <f t="shared" si="2048"/>
        <v>0</v>
      </c>
      <c r="V6338" s="61">
        <f t="shared" si="2048"/>
        <v>0</v>
      </c>
      <c r="W6338" s="68"/>
      <c r="X6338" s="76"/>
    </row>
    <row r="6339" spans="1:24" s="35" customFormat="1" ht="15.75" x14ac:dyDescent="0.25">
      <c r="A6339" s="44" t="s">
        <v>402</v>
      </c>
      <c r="B6339" s="33" t="s">
        <v>330</v>
      </c>
      <c r="C6339" s="79" t="s">
        <v>25</v>
      </c>
      <c r="D6339" s="34" t="s">
        <v>54</v>
      </c>
      <c r="E6339" s="74"/>
      <c r="F6339" s="74"/>
      <c r="G6339" s="74"/>
      <c r="H6339" s="74"/>
      <c r="I6339" s="54"/>
      <c r="J6339" s="50"/>
      <c r="K6339" s="54"/>
      <c r="L6339" s="55"/>
      <c r="M6339" s="75"/>
      <c r="N6339" s="75"/>
      <c r="O6339" s="74"/>
      <c r="P6339" s="74"/>
      <c r="Q6339" s="57">
        <f t="shared" ref="Q6339:Q6351" si="2049">O6339-P6339</f>
        <v>0</v>
      </c>
      <c r="R6339" s="74"/>
      <c r="S6339" s="53">
        <f t="shared" ref="S6339:S6351" si="2050">ROUND(R6339/12*3,0)</f>
        <v>0</v>
      </c>
      <c r="T6339" s="58"/>
      <c r="U6339" s="58"/>
      <c r="V6339" s="53">
        <f t="shared" ref="V6339:V6351" si="2051">T6339-U6339</f>
        <v>0</v>
      </c>
      <c r="W6339" s="75"/>
      <c r="X6339" s="76"/>
    </row>
    <row r="6340" spans="1:24" s="35" customFormat="1" ht="15.75" x14ac:dyDescent="0.25">
      <c r="A6340" s="44" t="s">
        <v>402</v>
      </c>
      <c r="B6340" s="33" t="s">
        <v>330</v>
      </c>
      <c r="C6340" s="79" t="s">
        <v>26</v>
      </c>
      <c r="D6340" s="34" t="s">
        <v>27</v>
      </c>
      <c r="E6340" s="74"/>
      <c r="F6340" s="74"/>
      <c r="G6340" s="74"/>
      <c r="H6340" s="74"/>
      <c r="I6340" s="54"/>
      <c r="J6340" s="50"/>
      <c r="K6340" s="54"/>
      <c r="L6340" s="55"/>
      <c r="M6340" s="75"/>
      <c r="N6340" s="75"/>
      <c r="O6340" s="74"/>
      <c r="P6340" s="74"/>
      <c r="Q6340" s="57">
        <f t="shared" si="2049"/>
        <v>0</v>
      </c>
      <c r="R6340" s="74"/>
      <c r="S6340" s="53">
        <f t="shared" si="2050"/>
        <v>0</v>
      </c>
      <c r="T6340" s="58"/>
      <c r="U6340" s="58"/>
      <c r="V6340" s="53">
        <f t="shared" si="2051"/>
        <v>0</v>
      </c>
      <c r="W6340" s="75"/>
      <c r="X6340" s="76"/>
    </row>
    <row r="6341" spans="1:24" s="35" customFormat="1" ht="31.5" x14ac:dyDescent="0.25">
      <c r="A6341" s="44" t="s">
        <v>402</v>
      </c>
      <c r="B6341" s="33" t="s">
        <v>330</v>
      </c>
      <c r="C6341" s="79" t="s">
        <v>28</v>
      </c>
      <c r="D6341" s="34" t="s">
        <v>29</v>
      </c>
      <c r="E6341" s="74"/>
      <c r="F6341" s="74"/>
      <c r="G6341" s="74"/>
      <c r="H6341" s="74"/>
      <c r="I6341" s="54"/>
      <c r="J6341" s="50"/>
      <c r="K6341" s="54"/>
      <c r="L6341" s="55"/>
      <c r="M6341" s="75"/>
      <c r="N6341" s="75"/>
      <c r="O6341" s="74"/>
      <c r="P6341" s="74"/>
      <c r="Q6341" s="57">
        <f t="shared" si="2049"/>
        <v>0</v>
      </c>
      <c r="R6341" s="74"/>
      <c r="S6341" s="53">
        <f t="shared" si="2050"/>
        <v>0</v>
      </c>
      <c r="T6341" s="58"/>
      <c r="U6341" s="58"/>
      <c r="V6341" s="53">
        <f t="shared" si="2051"/>
        <v>0</v>
      </c>
      <c r="W6341" s="75"/>
      <c r="X6341" s="76"/>
    </row>
    <row r="6342" spans="1:24" s="35" customFormat="1" ht="15.75" x14ac:dyDescent="0.25">
      <c r="A6342" s="44" t="s">
        <v>402</v>
      </c>
      <c r="B6342" s="33" t="s">
        <v>330</v>
      </c>
      <c r="C6342" s="79" t="s">
        <v>56</v>
      </c>
      <c r="D6342" s="34" t="s">
        <v>53</v>
      </c>
      <c r="E6342" s="74"/>
      <c r="F6342" s="74"/>
      <c r="G6342" s="74"/>
      <c r="H6342" s="74"/>
      <c r="I6342" s="54"/>
      <c r="J6342" s="50"/>
      <c r="K6342" s="54"/>
      <c r="L6342" s="55"/>
      <c r="M6342" s="75"/>
      <c r="N6342" s="75"/>
      <c r="O6342" s="74"/>
      <c r="P6342" s="74"/>
      <c r="Q6342" s="57">
        <f t="shared" si="2049"/>
        <v>0</v>
      </c>
      <c r="R6342" s="74"/>
      <c r="S6342" s="53">
        <f t="shared" si="2050"/>
        <v>0</v>
      </c>
      <c r="T6342" s="58"/>
      <c r="U6342" s="58"/>
      <c r="V6342" s="53">
        <f t="shared" si="2051"/>
        <v>0</v>
      </c>
      <c r="W6342" s="75"/>
      <c r="X6342" s="76"/>
    </row>
    <row r="6343" spans="1:24" s="35" customFormat="1" ht="15.75" x14ac:dyDescent="0.25">
      <c r="A6343" s="44" t="s">
        <v>402</v>
      </c>
      <c r="B6343" s="33" t="s">
        <v>330</v>
      </c>
      <c r="C6343" s="79" t="s">
        <v>57</v>
      </c>
      <c r="D6343" s="34" t="s">
        <v>68</v>
      </c>
      <c r="E6343" s="74"/>
      <c r="F6343" s="74"/>
      <c r="G6343" s="74"/>
      <c r="H6343" s="74"/>
      <c r="I6343" s="54"/>
      <c r="J6343" s="50"/>
      <c r="K6343" s="54"/>
      <c r="L6343" s="55"/>
      <c r="M6343" s="75"/>
      <c r="N6343" s="75"/>
      <c r="O6343" s="74"/>
      <c r="P6343" s="74"/>
      <c r="Q6343" s="57">
        <f t="shared" si="2049"/>
        <v>0</v>
      </c>
      <c r="R6343" s="74"/>
      <c r="S6343" s="53">
        <f t="shared" si="2050"/>
        <v>0</v>
      </c>
      <c r="T6343" s="58"/>
      <c r="U6343" s="58"/>
      <c r="V6343" s="53">
        <f t="shared" si="2051"/>
        <v>0</v>
      </c>
      <c r="W6343" s="75"/>
      <c r="X6343" s="76"/>
    </row>
    <row r="6344" spans="1:24" s="35" customFormat="1" ht="15.75" x14ac:dyDescent="0.25">
      <c r="A6344" s="44" t="s">
        <v>402</v>
      </c>
      <c r="B6344" s="33" t="s">
        <v>330</v>
      </c>
      <c r="C6344" s="79" t="s">
        <v>58</v>
      </c>
      <c r="D6344" s="34" t="s">
        <v>70</v>
      </c>
      <c r="E6344" s="74"/>
      <c r="F6344" s="74"/>
      <c r="G6344" s="74"/>
      <c r="H6344" s="74"/>
      <c r="I6344" s="54"/>
      <c r="J6344" s="50"/>
      <c r="K6344" s="54"/>
      <c r="L6344" s="55"/>
      <c r="M6344" s="75"/>
      <c r="N6344" s="75"/>
      <c r="O6344" s="74"/>
      <c r="P6344" s="74"/>
      <c r="Q6344" s="57">
        <f t="shared" si="2049"/>
        <v>0</v>
      </c>
      <c r="R6344" s="74"/>
      <c r="S6344" s="53">
        <f t="shared" si="2050"/>
        <v>0</v>
      </c>
      <c r="T6344" s="58"/>
      <c r="U6344" s="58"/>
      <c r="V6344" s="53">
        <f t="shared" si="2051"/>
        <v>0</v>
      </c>
      <c r="W6344" s="75"/>
      <c r="X6344" s="76"/>
    </row>
    <row r="6345" spans="1:24" s="35" customFormat="1" ht="31.5" x14ac:dyDescent="0.25">
      <c r="A6345" s="44" t="s">
        <v>402</v>
      </c>
      <c r="B6345" s="33" t="s">
        <v>330</v>
      </c>
      <c r="C6345" s="79" t="s">
        <v>59</v>
      </c>
      <c r="D6345" s="34" t="s">
        <v>69</v>
      </c>
      <c r="E6345" s="74"/>
      <c r="F6345" s="74"/>
      <c r="G6345" s="74"/>
      <c r="H6345" s="74"/>
      <c r="I6345" s="54"/>
      <c r="J6345" s="50"/>
      <c r="K6345" s="54"/>
      <c r="L6345" s="55"/>
      <c r="M6345" s="75"/>
      <c r="N6345" s="75"/>
      <c r="O6345" s="74"/>
      <c r="P6345" s="74"/>
      <c r="Q6345" s="57">
        <f t="shared" si="2049"/>
        <v>0</v>
      </c>
      <c r="R6345" s="74"/>
      <c r="S6345" s="53">
        <f t="shared" si="2050"/>
        <v>0</v>
      </c>
      <c r="T6345" s="58"/>
      <c r="U6345" s="58"/>
      <c r="V6345" s="53">
        <f t="shared" si="2051"/>
        <v>0</v>
      </c>
      <c r="W6345" s="75"/>
      <c r="X6345" s="76"/>
    </row>
    <row r="6346" spans="1:24" s="35" customFormat="1" ht="15.75" x14ac:dyDescent="0.25">
      <c r="A6346" s="44" t="s">
        <v>402</v>
      </c>
      <c r="B6346" s="33" t="s">
        <v>330</v>
      </c>
      <c r="C6346" s="79" t="s">
        <v>60</v>
      </c>
      <c r="D6346" s="34" t="s">
        <v>72</v>
      </c>
      <c r="E6346" s="74"/>
      <c r="F6346" s="74"/>
      <c r="G6346" s="74"/>
      <c r="H6346" s="74"/>
      <c r="I6346" s="54"/>
      <c r="J6346" s="50"/>
      <c r="K6346" s="54"/>
      <c r="L6346" s="55"/>
      <c r="M6346" s="75"/>
      <c r="N6346" s="75"/>
      <c r="O6346" s="74"/>
      <c r="P6346" s="74"/>
      <c r="Q6346" s="57">
        <f t="shared" si="2049"/>
        <v>0</v>
      </c>
      <c r="R6346" s="74"/>
      <c r="S6346" s="53">
        <f t="shared" si="2050"/>
        <v>0</v>
      </c>
      <c r="T6346" s="58"/>
      <c r="U6346" s="58"/>
      <c r="V6346" s="53">
        <f t="shared" si="2051"/>
        <v>0</v>
      </c>
      <c r="W6346" s="75"/>
      <c r="X6346" s="76"/>
    </row>
    <row r="6347" spans="1:24" s="35" customFormat="1" ht="15.75" x14ac:dyDescent="0.25">
      <c r="A6347" s="44" t="s">
        <v>402</v>
      </c>
      <c r="B6347" s="33" t="s">
        <v>330</v>
      </c>
      <c r="C6347" s="79" t="s">
        <v>61</v>
      </c>
      <c r="D6347" s="34" t="s">
        <v>67</v>
      </c>
      <c r="E6347" s="74"/>
      <c r="F6347" s="74"/>
      <c r="G6347" s="74"/>
      <c r="H6347" s="74"/>
      <c r="I6347" s="54"/>
      <c r="J6347" s="50"/>
      <c r="K6347" s="54"/>
      <c r="L6347" s="55"/>
      <c r="M6347" s="75"/>
      <c r="N6347" s="75"/>
      <c r="O6347" s="74"/>
      <c r="P6347" s="74"/>
      <c r="Q6347" s="57">
        <f t="shared" si="2049"/>
        <v>0</v>
      </c>
      <c r="R6347" s="74"/>
      <c r="S6347" s="53">
        <f t="shared" si="2050"/>
        <v>0</v>
      </c>
      <c r="T6347" s="58"/>
      <c r="U6347" s="58"/>
      <c r="V6347" s="53">
        <f t="shared" si="2051"/>
        <v>0</v>
      </c>
      <c r="W6347" s="75"/>
      <c r="X6347" s="76"/>
    </row>
    <row r="6348" spans="1:24" s="35" customFormat="1" ht="15.75" x14ac:dyDescent="0.25">
      <c r="A6348" s="44" t="s">
        <v>402</v>
      </c>
      <c r="B6348" s="33" t="s">
        <v>330</v>
      </c>
      <c r="C6348" s="79" t="s">
        <v>62</v>
      </c>
      <c r="D6348" s="34" t="s">
        <v>66</v>
      </c>
      <c r="E6348" s="74"/>
      <c r="F6348" s="74"/>
      <c r="G6348" s="74"/>
      <c r="H6348" s="74"/>
      <c r="I6348" s="54"/>
      <c r="J6348" s="50"/>
      <c r="K6348" s="54"/>
      <c r="L6348" s="55"/>
      <c r="M6348" s="75"/>
      <c r="N6348" s="75"/>
      <c r="O6348" s="74"/>
      <c r="P6348" s="74"/>
      <c r="Q6348" s="57">
        <f t="shared" si="2049"/>
        <v>0</v>
      </c>
      <c r="R6348" s="74"/>
      <c r="S6348" s="53">
        <f t="shared" si="2050"/>
        <v>0</v>
      </c>
      <c r="T6348" s="58"/>
      <c r="U6348" s="58"/>
      <c r="V6348" s="53">
        <f t="shared" si="2051"/>
        <v>0</v>
      </c>
      <c r="W6348" s="75"/>
      <c r="X6348" s="76"/>
    </row>
    <row r="6349" spans="1:24" s="35" customFormat="1" ht="15.75" x14ac:dyDescent="0.25">
      <c r="A6349" s="44" t="s">
        <v>402</v>
      </c>
      <c r="B6349" s="33" t="s">
        <v>330</v>
      </c>
      <c r="C6349" s="79" t="s">
        <v>63</v>
      </c>
      <c r="D6349" s="34" t="s">
        <v>52</v>
      </c>
      <c r="E6349" s="74"/>
      <c r="F6349" s="74"/>
      <c r="G6349" s="74"/>
      <c r="H6349" s="74"/>
      <c r="I6349" s="54"/>
      <c r="J6349" s="50"/>
      <c r="K6349" s="54"/>
      <c r="L6349" s="55"/>
      <c r="M6349" s="75"/>
      <c r="N6349" s="75"/>
      <c r="O6349" s="74"/>
      <c r="P6349" s="74"/>
      <c r="Q6349" s="57">
        <f t="shared" si="2049"/>
        <v>0</v>
      </c>
      <c r="R6349" s="74"/>
      <c r="S6349" s="53">
        <f t="shared" si="2050"/>
        <v>0</v>
      </c>
      <c r="T6349" s="58"/>
      <c r="U6349" s="58"/>
      <c r="V6349" s="53">
        <f t="shared" si="2051"/>
        <v>0</v>
      </c>
      <c r="W6349" s="75"/>
      <c r="X6349" s="76"/>
    </row>
    <row r="6350" spans="1:24" s="35" customFormat="1" ht="15.75" x14ac:dyDescent="0.25">
      <c r="A6350" s="44" t="s">
        <v>402</v>
      </c>
      <c r="B6350" s="33" t="s">
        <v>330</v>
      </c>
      <c r="C6350" s="79" t="s">
        <v>64</v>
      </c>
      <c r="D6350" s="34" t="s">
        <v>55</v>
      </c>
      <c r="E6350" s="74"/>
      <c r="F6350" s="74"/>
      <c r="G6350" s="74"/>
      <c r="H6350" s="74"/>
      <c r="I6350" s="119"/>
      <c r="J6350" s="55"/>
      <c r="K6350" s="119"/>
      <c r="L6350" s="55"/>
      <c r="M6350" s="75"/>
      <c r="N6350" s="75"/>
      <c r="O6350" s="74"/>
      <c r="P6350" s="74"/>
      <c r="Q6350" s="59">
        <f t="shared" si="2049"/>
        <v>0</v>
      </c>
      <c r="R6350" s="74"/>
      <c r="S6350" s="53">
        <f t="shared" si="2050"/>
        <v>0</v>
      </c>
      <c r="T6350" s="53"/>
      <c r="U6350" s="53"/>
      <c r="V6350" s="53">
        <f t="shared" si="2051"/>
        <v>0</v>
      </c>
      <c r="W6350" s="75"/>
      <c r="X6350" s="76"/>
    </row>
    <row r="6351" spans="1:24" s="35" customFormat="1" ht="15.75" x14ac:dyDescent="0.25">
      <c r="A6351" s="44" t="s">
        <v>402</v>
      </c>
      <c r="B6351" s="33" t="s">
        <v>330</v>
      </c>
      <c r="C6351" s="79" t="s">
        <v>65</v>
      </c>
      <c r="D6351" s="34" t="s">
        <v>71</v>
      </c>
      <c r="E6351" s="74"/>
      <c r="F6351" s="74"/>
      <c r="G6351" s="74"/>
      <c r="H6351" s="74"/>
      <c r="I6351" s="54"/>
      <c r="J6351" s="50"/>
      <c r="K6351" s="54"/>
      <c r="L6351" s="55"/>
      <c r="M6351" s="75"/>
      <c r="N6351" s="75"/>
      <c r="O6351" s="74"/>
      <c r="P6351" s="74"/>
      <c r="Q6351" s="57">
        <f t="shared" si="2049"/>
        <v>0</v>
      </c>
      <c r="R6351" s="74"/>
      <c r="S6351" s="53">
        <f t="shared" si="2050"/>
        <v>0</v>
      </c>
      <c r="T6351" s="58"/>
      <c r="U6351" s="58"/>
      <c r="V6351" s="53">
        <f t="shared" si="2051"/>
        <v>0</v>
      </c>
      <c r="W6351" s="75"/>
      <c r="X6351" s="76"/>
    </row>
    <row r="6352" spans="1:24" s="35" customFormat="1" ht="31.5" x14ac:dyDescent="0.25">
      <c r="A6352" s="44" t="s">
        <v>402</v>
      </c>
      <c r="B6352" s="22" t="s">
        <v>331</v>
      </c>
      <c r="C6352" s="73" t="s">
        <v>102</v>
      </c>
      <c r="D6352" s="32" t="s">
        <v>30</v>
      </c>
      <c r="E6352" s="61">
        <f>SUM(E6353:E6369)</f>
        <v>61200</v>
      </c>
      <c r="F6352" s="61">
        <f>SUM(F6353:F6369)</f>
        <v>61200</v>
      </c>
      <c r="G6352" s="61">
        <f>SUM(G6353:G6369)</f>
        <v>163992</v>
      </c>
      <c r="H6352" s="61">
        <f>SUM(H6353:H6369)</f>
        <v>163992</v>
      </c>
      <c r="I6352" s="120">
        <f>SUM(I6353:I6369)</f>
        <v>0</v>
      </c>
      <c r="J6352" s="50">
        <f>ROUND(I6352/F6352*100,2)</f>
        <v>0</v>
      </c>
      <c r="K6352" s="120">
        <f>SUM(K6353:K6369)</f>
        <v>0</v>
      </c>
      <c r="L6352" s="61">
        <f>SUM(L6353:L6369)</f>
        <v>0</v>
      </c>
      <c r="M6352" s="61"/>
      <c r="N6352" s="61"/>
      <c r="O6352" s="61">
        <f t="shared" ref="O6352:V6352" si="2052">SUM(O6353:O6367)</f>
        <v>2010</v>
      </c>
      <c r="P6352" s="61">
        <f t="shared" si="2052"/>
        <v>2010</v>
      </c>
      <c r="Q6352" s="120">
        <f t="shared" si="2052"/>
        <v>0</v>
      </c>
      <c r="R6352" s="61">
        <f t="shared" si="2052"/>
        <v>9</v>
      </c>
      <c r="S6352" s="61">
        <f t="shared" si="2052"/>
        <v>9</v>
      </c>
      <c r="T6352" s="137">
        <f t="shared" si="2052"/>
        <v>28</v>
      </c>
      <c r="U6352" s="137">
        <f t="shared" si="2052"/>
        <v>28</v>
      </c>
      <c r="V6352" s="61">
        <f t="shared" si="2052"/>
        <v>0</v>
      </c>
      <c r="W6352" s="61"/>
      <c r="X6352" s="76"/>
    </row>
    <row r="6353" spans="1:28" s="35" customFormat="1" ht="15.75" x14ac:dyDescent="0.25">
      <c r="A6353" s="44" t="s">
        <v>402</v>
      </c>
      <c r="B6353" s="33" t="s">
        <v>331</v>
      </c>
      <c r="C6353" s="73" t="s">
        <v>79</v>
      </c>
      <c r="D6353" s="43" t="s">
        <v>77</v>
      </c>
      <c r="E6353" s="74"/>
      <c r="F6353" s="53"/>
      <c r="G6353" s="53"/>
      <c r="H6353" s="53"/>
      <c r="I6353" s="119"/>
      <c r="J6353" s="55"/>
      <c r="K6353" s="54"/>
      <c r="L6353" s="55"/>
      <c r="M6353" s="75"/>
      <c r="N6353" s="75"/>
      <c r="O6353" s="74"/>
      <c r="P6353" s="74"/>
      <c r="Q6353" s="57">
        <f t="shared" ref="Q6353:Q6367" si="2053">O6353-P6353</f>
        <v>0</v>
      </c>
      <c r="R6353" s="74"/>
      <c r="S6353" s="53">
        <f>ROUND(R6353/12*3,0)</f>
        <v>0</v>
      </c>
      <c r="T6353" s="58"/>
      <c r="U6353" s="58"/>
      <c r="V6353" s="53">
        <f t="shared" ref="V6353:V6367" si="2054">T6353-U6353</f>
        <v>0</v>
      </c>
      <c r="W6353" s="75"/>
      <c r="X6353" s="76"/>
      <c r="Y6353" s="177"/>
      <c r="Z6353" s="177"/>
      <c r="AA6353" s="177"/>
      <c r="AB6353" s="177"/>
    </row>
    <row r="6354" spans="1:28" s="35" customFormat="1" ht="15.75" x14ac:dyDescent="0.25">
      <c r="A6354" s="44" t="s">
        <v>402</v>
      </c>
      <c r="B6354" s="33" t="s">
        <v>331</v>
      </c>
      <c r="C6354" s="73" t="s">
        <v>80</v>
      </c>
      <c r="D6354" s="43" t="s">
        <v>78</v>
      </c>
      <c r="E6354" s="74"/>
      <c r="F6354" s="74"/>
      <c r="G6354" s="74"/>
      <c r="H6354" s="74"/>
      <c r="I6354" s="54"/>
      <c r="J6354" s="50"/>
      <c r="K6354" s="54"/>
      <c r="L6354" s="55"/>
      <c r="M6354" s="75"/>
      <c r="N6354" s="75"/>
      <c r="O6354" s="74"/>
      <c r="P6354" s="74"/>
      <c r="Q6354" s="57">
        <f t="shared" si="2053"/>
        <v>0</v>
      </c>
      <c r="R6354" s="74"/>
      <c r="S6354" s="53">
        <f>ROUND(R6354/12*3,0)</f>
        <v>0</v>
      </c>
      <c r="T6354" s="58"/>
      <c r="U6354" s="58"/>
      <c r="V6354" s="53">
        <f t="shared" si="2054"/>
        <v>0</v>
      </c>
      <c r="W6354" s="75"/>
      <c r="X6354" s="76"/>
    </row>
    <row r="6355" spans="1:28" s="35" customFormat="1" ht="15.75" x14ac:dyDescent="0.25">
      <c r="A6355" s="44" t="s">
        <v>402</v>
      </c>
      <c r="B6355" s="33" t="s">
        <v>331</v>
      </c>
      <c r="C6355" s="73" t="s">
        <v>82</v>
      </c>
      <c r="D6355" s="34" t="s">
        <v>81</v>
      </c>
      <c r="E6355" s="74"/>
      <c r="F6355" s="74"/>
      <c r="G6355" s="74"/>
      <c r="H6355" s="74"/>
      <c r="I6355" s="54"/>
      <c r="J6355" s="50"/>
      <c r="K6355" s="54"/>
      <c r="L6355" s="55"/>
      <c r="M6355" s="75"/>
      <c r="N6355" s="75"/>
      <c r="O6355" s="74"/>
      <c r="P6355" s="74"/>
      <c r="Q6355" s="57">
        <f t="shared" si="2053"/>
        <v>0</v>
      </c>
      <c r="R6355" s="74"/>
      <c r="S6355" s="53">
        <f>ROUND(R6355/12*4,0)</f>
        <v>0</v>
      </c>
      <c r="T6355" s="58"/>
      <c r="U6355" s="58"/>
      <c r="V6355" s="53">
        <f t="shared" si="2054"/>
        <v>0</v>
      </c>
      <c r="W6355" s="75"/>
      <c r="X6355" s="76"/>
    </row>
    <row r="6356" spans="1:28" s="35" customFormat="1" ht="31.5" x14ac:dyDescent="0.25">
      <c r="A6356" s="44" t="s">
        <v>402</v>
      </c>
      <c r="B6356" s="33" t="s">
        <v>331</v>
      </c>
      <c r="C6356" s="73" t="s">
        <v>84</v>
      </c>
      <c r="D6356" s="43" t="s">
        <v>83</v>
      </c>
      <c r="E6356" s="74"/>
      <c r="F6356" s="74"/>
      <c r="G6356" s="74"/>
      <c r="H6356" s="74"/>
      <c r="I6356" s="54"/>
      <c r="J6356" s="50"/>
      <c r="K6356" s="54"/>
      <c r="L6356" s="55"/>
      <c r="M6356" s="75"/>
      <c r="N6356" s="75"/>
      <c r="O6356" s="74"/>
      <c r="P6356" s="74"/>
      <c r="Q6356" s="57">
        <f t="shared" si="2053"/>
        <v>0</v>
      </c>
      <c r="R6356" s="74"/>
      <c r="S6356" s="53">
        <f>ROUND(R6356/12*3,0)</f>
        <v>0</v>
      </c>
      <c r="T6356" s="58"/>
      <c r="U6356" s="58"/>
      <c r="V6356" s="53">
        <f t="shared" si="2054"/>
        <v>0</v>
      </c>
      <c r="W6356" s="75"/>
      <c r="X6356" s="76"/>
    </row>
    <row r="6357" spans="1:28" s="35" customFormat="1" ht="15.75" x14ac:dyDescent="0.25">
      <c r="A6357" s="44" t="s">
        <v>402</v>
      </c>
      <c r="B6357" s="33" t="s">
        <v>331</v>
      </c>
      <c r="C6357" s="73" t="s">
        <v>95</v>
      </c>
      <c r="D6357" s="43" t="s">
        <v>96</v>
      </c>
      <c r="E6357" s="74"/>
      <c r="F6357" s="74"/>
      <c r="G6357" s="74"/>
      <c r="H6357" s="74"/>
      <c r="I6357" s="54"/>
      <c r="J6357" s="50"/>
      <c r="K6357" s="54"/>
      <c r="L6357" s="55"/>
      <c r="M6357" s="75"/>
      <c r="N6357" s="75"/>
      <c r="O6357" s="74"/>
      <c r="P6357" s="74"/>
      <c r="Q6357" s="57">
        <f t="shared" si="2053"/>
        <v>0</v>
      </c>
      <c r="R6357" s="74"/>
      <c r="S6357" s="53">
        <f>ROUND(R6357/12*3,0)</f>
        <v>0</v>
      </c>
      <c r="T6357" s="58"/>
      <c r="U6357" s="58"/>
      <c r="V6357" s="53">
        <f t="shared" si="2054"/>
        <v>0</v>
      </c>
      <c r="W6357" s="75"/>
      <c r="X6357" s="76"/>
    </row>
    <row r="6358" spans="1:28" s="35" customFormat="1" ht="31.5" x14ac:dyDescent="0.25">
      <c r="A6358" s="44" t="s">
        <v>402</v>
      </c>
      <c r="B6358" s="33" t="s">
        <v>331</v>
      </c>
      <c r="C6358" s="73" t="s">
        <v>86</v>
      </c>
      <c r="D6358" s="43" t="s">
        <v>85</v>
      </c>
      <c r="E6358" s="53">
        <v>61200</v>
      </c>
      <c r="F6358" s="53">
        <f>E6358</f>
        <v>61200</v>
      </c>
      <c r="G6358" s="59">
        <v>163992</v>
      </c>
      <c r="H6358" s="99">
        <v>163992</v>
      </c>
      <c r="I6358" s="119"/>
      <c r="J6358" s="55"/>
      <c r="K6358" s="54"/>
      <c r="L6358" s="55"/>
      <c r="M6358" s="75"/>
      <c r="N6358" s="75"/>
      <c r="O6358" s="74">
        <v>2010</v>
      </c>
      <c r="P6358" s="74">
        <v>2010</v>
      </c>
      <c r="Q6358" s="57">
        <f t="shared" si="2053"/>
        <v>0</v>
      </c>
      <c r="R6358" s="74">
        <v>9</v>
      </c>
      <c r="S6358" s="53">
        <f>R6358</f>
        <v>9</v>
      </c>
      <c r="T6358" s="58">
        <v>28</v>
      </c>
      <c r="U6358" s="58">
        <v>28</v>
      </c>
      <c r="V6358" s="53">
        <f t="shared" si="2054"/>
        <v>0</v>
      </c>
      <c r="W6358" s="75"/>
      <c r="X6358" s="76"/>
    </row>
    <row r="6359" spans="1:28" s="35" customFormat="1" ht="31.5" x14ac:dyDescent="0.25">
      <c r="A6359" s="44" t="s">
        <v>402</v>
      </c>
      <c r="B6359" s="33" t="s">
        <v>331</v>
      </c>
      <c r="C6359" s="73" t="s">
        <v>102</v>
      </c>
      <c r="D6359" s="39" t="s">
        <v>351</v>
      </c>
      <c r="E6359" s="74"/>
      <c r="F6359" s="74"/>
      <c r="G6359" s="74"/>
      <c r="H6359" s="74"/>
      <c r="I6359" s="54"/>
      <c r="J6359" s="50"/>
      <c r="K6359" s="54"/>
      <c r="L6359" s="55"/>
      <c r="M6359" s="75"/>
      <c r="N6359" s="75"/>
      <c r="O6359" s="74"/>
      <c r="P6359" s="74"/>
      <c r="Q6359" s="57">
        <f t="shared" si="2053"/>
        <v>0</v>
      </c>
      <c r="R6359" s="74"/>
      <c r="S6359" s="53">
        <f>R6359</f>
        <v>0</v>
      </c>
      <c r="T6359" s="58"/>
      <c r="U6359" s="58"/>
      <c r="V6359" s="53">
        <f t="shared" si="2054"/>
        <v>0</v>
      </c>
      <c r="W6359" s="75"/>
      <c r="X6359" s="76"/>
    </row>
    <row r="6360" spans="1:28" s="35" customFormat="1" ht="15.75" x14ac:dyDescent="0.25">
      <c r="A6360" s="44" t="s">
        <v>402</v>
      </c>
      <c r="B6360" s="33" t="s">
        <v>331</v>
      </c>
      <c r="C6360" s="73" t="s">
        <v>89</v>
      </c>
      <c r="D6360" s="43" t="s">
        <v>88</v>
      </c>
      <c r="E6360" s="74"/>
      <c r="F6360" s="74"/>
      <c r="G6360" s="74"/>
      <c r="H6360" s="74"/>
      <c r="I6360" s="54"/>
      <c r="J6360" s="50"/>
      <c r="K6360" s="54"/>
      <c r="L6360" s="55"/>
      <c r="M6360" s="75"/>
      <c r="N6360" s="75"/>
      <c r="O6360" s="74"/>
      <c r="P6360" s="74"/>
      <c r="Q6360" s="57">
        <f t="shared" si="2053"/>
        <v>0</v>
      </c>
      <c r="R6360" s="74"/>
      <c r="S6360" s="53">
        <f t="shared" ref="S6360:S6367" si="2055">ROUND(R6360/12*3,0)</f>
        <v>0</v>
      </c>
      <c r="T6360" s="58"/>
      <c r="U6360" s="58"/>
      <c r="V6360" s="53">
        <f t="shared" si="2054"/>
        <v>0</v>
      </c>
      <c r="W6360" s="75"/>
      <c r="X6360" s="76"/>
    </row>
    <row r="6361" spans="1:28" s="35" customFormat="1" ht="37.5" customHeight="1" x14ac:dyDescent="0.25">
      <c r="A6361" s="44" t="s">
        <v>402</v>
      </c>
      <c r="B6361" s="33" t="s">
        <v>331</v>
      </c>
      <c r="C6361" s="73" t="s">
        <v>91</v>
      </c>
      <c r="D6361" s="43" t="s">
        <v>90</v>
      </c>
      <c r="E6361" s="74"/>
      <c r="F6361" s="74"/>
      <c r="G6361" s="74"/>
      <c r="H6361" s="74"/>
      <c r="I6361" s="54"/>
      <c r="J6361" s="54"/>
      <c r="K6361" s="54"/>
      <c r="L6361" s="55"/>
      <c r="M6361" s="75"/>
      <c r="N6361" s="75"/>
      <c r="O6361" s="74"/>
      <c r="P6361" s="74"/>
      <c r="Q6361" s="57">
        <f t="shared" si="2053"/>
        <v>0</v>
      </c>
      <c r="R6361" s="74"/>
      <c r="S6361" s="53">
        <f t="shared" si="2055"/>
        <v>0</v>
      </c>
      <c r="T6361" s="58"/>
      <c r="U6361" s="58"/>
      <c r="V6361" s="53">
        <f t="shared" si="2054"/>
        <v>0</v>
      </c>
      <c r="W6361" s="75"/>
      <c r="X6361" s="76"/>
    </row>
    <row r="6362" spans="1:28" s="35" customFormat="1" ht="15.75" x14ac:dyDescent="0.25">
      <c r="A6362" s="44" t="s">
        <v>402</v>
      </c>
      <c r="B6362" s="33" t="s">
        <v>331</v>
      </c>
      <c r="C6362" s="73" t="s">
        <v>94</v>
      </c>
      <c r="D6362" s="43" t="s">
        <v>97</v>
      </c>
      <c r="E6362" s="74"/>
      <c r="F6362" s="74"/>
      <c r="G6362" s="74"/>
      <c r="H6362" s="74"/>
      <c r="I6362" s="54"/>
      <c r="J6362" s="50"/>
      <c r="K6362" s="54"/>
      <c r="L6362" s="55"/>
      <c r="M6362" s="75"/>
      <c r="N6362" s="75"/>
      <c r="O6362" s="74"/>
      <c r="P6362" s="74"/>
      <c r="Q6362" s="57">
        <f t="shared" si="2053"/>
        <v>0</v>
      </c>
      <c r="R6362" s="74"/>
      <c r="S6362" s="53">
        <f t="shared" si="2055"/>
        <v>0</v>
      </c>
      <c r="T6362" s="58"/>
      <c r="U6362" s="58"/>
      <c r="V6362" s="53">
        <f t="shared" si="2054"/>
        <v>0</v>
      </c>
      <c r="W6362" s="75"/>
      <c r="X6362" s="76"/>
    </row>
    <row r="6363" spans="1:28" s="35" customFormat="1" ht="15.75" x14ac:dyDescent="0.25">
      <c r="A6363" s="44" t="s">
        <v>402</v>
      </c>
      <c r="B6363" s="33" t="s">
        <v>331</v>
      </c>
      <c r="C6363" s="73" t="s">
        <v>93</v>
      </c>
      <c r="D6363" s="43" t="s">
        <v>92</v>
      </c>
      <c r="E6363" s="74"/>
      <c r="F6363" s="74"/>
      <c r="G6363" s="74"/>
      <c r="H6363" s="74"/>
      <c r="I6363" s="54"/>
      <c r="J6363" s="50"/>
      <c r="K6363" s="54"/>
      <c r="L6363" s="55"/>
      <c r="M6363" s="75"/>
      <c r="N6363" s="75"/>
      <c r="O6363" s="74"/>
      <c r="P6363" s="74"/>
      <c r="Q6363" s="57">
        <f t="shared" si="2053"/>
        <v>0</v>
      </c>
      <c r="R6363" s="74"/>
      <c r="S6363" s="53">
        <f t="shared" si="2055"/>
        <v>0</v>
      </c>
      <c r="T6363" s="58"/>
      <c r="U6363" s="58"/>
      <c r="V6363" s="53">
        <f t="shared" si="2054"/>
        <v>0</v>
      </c>
      <c r="W6363" s="75"/>
      <c r="X6363" s="76"/>
    </row>
    <row r="6364" spans="1:28" s="77" customFormat="1" ht="31.5" x14ac:dyDescent="0.25">
      <c r="A6364" s="44" t="s">
        <v>402</v>
      </c>
      <c r="B6364" s="33" t="s">
        <v>331</v>
      </c>
      <c r="C6364" s="73" t="s">
        <v>98</v>
      </c>
      <c r="D6364" s="34" t="s">
        <v>99</v>
      </c>
      <c r="E6364" s="74"/>
      <c r="F6364" s="74"/>
      <c r="G6364" s="74"/>
      <c r="H6364" s="74"/>
      <c r="I6364" s="54"/>
      <c r="J6364" s="50"/>
      <c r="K6364" s="54"/>
      <c r="L6364" s="55"/>
      <c r="M6364" s="75"/>
      <c r="N6364" s="75"/>
      <c r="O6364" s="74"/>
      <c r="P6364" s="74"/>
      <c r="Q6364" s="57">
        <f t="shared" si="2053"/>
        <v>0</v>
      </c>
      <c r="R6364" s="74"/>
      <c r="S6364" s="53">
        <f t="shared" si="2055"/>
        <v>0</v>
      </c>
      <c r="T6364" s="58"/>
      <c r="U6364" s="58"/>
      <c r="V6364" s="53">
        <f t="shared" si="2054"/>
        <v>0</v>
      </c>
      <c r="W6364" s="75"/>
      <c r="X6364" s="76"/>
    </row>
    <row r="6365" spans="1:28" s="77" customFormat="1" ht="15.75" x14ac:dyDescent="0.25">
      <c r="A6365" s="44" t="s">
        <v>402</v>
      </c>
      <c r="B6365" s="33" t="s">
        <v>331</v>
      </c>
      <c r="C6365" s="73" t="s">
        <v>100</v>
      </c>
      <c r="D6365" s="34" t="s">
        <v>101</v>
      </c>
      <c r="E6365" s="74"/>
      <c r="F6365" s="74"/>
      <c r="G6365" s="74"/>
      <c r="H6365" s="74"/>
      <c r="I6365" s="54"/>
      <c r="J6365" s="50"/>
      <c r="K6365" s="54"/>
      <c r="L6365" s="55"/>
      <c r="M6365" s="75"/>
      <c r="N6365" s="75"/>
      <c r="O6365" s="74"/>
      <c r="P6365" s="74"/>
      <c r="Q6365" s="57">
        <f t="shared" si="2053"/>
        <v>0</v>
      </c>
      <c r="R6365" s="74"/>
      <c r="S6365" s="53">
        <f t="shared" si="2055"/>
        <v>0</v>
      </c>
      <c r="T6365" s="58"/>
      <c r="U6365" s="58"/>
      <c r="V6365" s="53">
        <f t="shared" si="2054"/>
        <v>0</v>
      </c>
      <c r="W6365" s="75"/>
      <c r="X6365" s="76"/>
    </row>
    <row r="6366" spans="1:28" s="77" customFormat="1" ht="47.25" x14ac:dyDescent="0.25">
      <c r="A6366" s="44" t="s">
        <v>402</v>
      </c>
      <c r="B6366" s="33" t="s">
        <v>331</v>
      </c>
      <c r="C6366" s="73" t="s">
        <v>102</v>
      </c>
      <c r="D6366" s="39" t="s">
        <v>87</v>
      </c>
      <c r="E6366" s="74"/>
      <c r="F6366" s="74"/>
      <c r="G6366" s="74"/>
      <c r="H6366" s="74"/>
      <c r="I6366" s="54"/>
      <c r="J6366" s="50"/>
      <c r="K6366" s="54"/>
      <c r="L6366" s="55"/>
      <c r="M6366" s="75"/>
      <c r="N6366" s="75"/>
      <c r="O6366" s="74"/>
      <c r="P6366" s="74"/>
      <c r="Q6366" s="57">
        <f t="shared" si="2053"/>
        <v>0</v>
      </c>
      <c r="R6366" s="74"/>
      <c r="S6366" s="53">
        <f t="shared" si="2055"/>
        <v>0</v>
      </c>
      <c r="T6366" s="58"/>
      <c r="U6366" s="58"/>
      <c r="V6366" s="53">
        <f t="shared" si="2054"/>
        <v>0</v>
      </c>
      <c r="W6366" s="75"/>
      <c r="X6366" s="76"/>
    </row>
    <row r="6367" spans="1:28" s="77" customFormat="1" ht="63" x14ac:dyDescent="0.25">
      <c r="A6367" s="44" t="s">
        <v>402</v>
      </c>
      <c r="B6367" s="33" t="s">
        <v>331</v>
      </c>
      <c r="C6367" s="73" t="s">
        <v>102</v>
      </c>
      <c r="D6367" s="39" t="s">
        <v>103</v>
      </c>
      <c r="E6367" s="74"/>
      <c r="F6367" s="74"/>
      <c r="G6367" s="74"/>
      <c r="H6367" s="74"/>
      <c r="I6367" s="54"/>
      <c r="J6367" s="50"/>
      <c r="K6367" s="54"/>
      <c r="L6367" s="55"/>
      <c r="M6367" s="75"/>
      <c r="N6367" s="75"/>
      <c r="O6367" s="74"/>
      <c r="P6367" s="74"/>
      <c r="Q6367" s="57">
        <f t="shared" si="2053"/>
        <v>0</v>
      </c>
      <c r="R6367" s="74"/>
      <c r="S6367" s="53">
        <f t="shared" si="2055"/>
        <v>0</v>
      </c>
      <c r="T6367" s="58"/>
      <c r="U6367" s="58"/>
      <c r="V6367" s="53">
        <f t="shared" si="2054"/>
        <v>0</v>
      </c>
      <c r="W6367" s="75"/>
      <c r="X6367" s="76"/>
    </row>
    <row r="6368" spans="1:28" s="77" customFormat="1" ht="23.25" customHeight="1" x14ac:dyDescent="0.25">
      <c r="A6368" s="44" t="s">
        <v>402</v>
      </c>
      <c r="B6368" s="33" t="s">
        <v>331</v>
      </c>
      <c r="C6368" s="23" t="s">
        <v>361</v>
      </c>
      <c r="D6368" s="39" t="s">
        <v>362</v>
      </c>
      <c r="E6368" s="74"/>
      <c r="F6368" s="74"/>
      <c r="G6368" s="74"/>
      <c r="H6368" s="74"/>
      <c r="I6368" s="119"/>
      <c r="J6368" s="55"/>
      <c r="K6368" s="119"/>
      <c r="L6368" s="55"/>
      <c r="M6368" s="75"/>
      <c r="N6368" s="75"/>
      <c r="O6368" s="74"/>
      <c r="P6368" s="74"/>
      <c r="Q6368" s="59"/>
      <c r="R6368" s="74"/>
      <c r="S6368" s="53"/>
      <c r="T6368" s="53"/>
      <c r="U6368" s="53"/>
      <c r="V6368" s="53"/>
      <c r="W6368" s="75"/>
      <c r="X6368" s="76"/>
    </row>
    <row r="6369" spans="1:24" s="77" customFormat="1" ht="15.75" x14ac:dyDescent="0.25">
      <c r="A6369" s="44" t="s">
        <v>402</v>
      </c>
      <c r="B6369" s="33" t="s">
        <v>331</v>
      </c>
      <c r="C6369" s="23" t="s">
        <v>364</v>
      </c>
      <c r="D6369" s="39" t="s">
        <v>363</v>
      </c>
      <c r="E6369" s="74"/>
      <c r="F6369" s="74"/>
      <c r="G6369" s="74"/>
      <c r="H6369" s="74"/>
      <c r="I6369" s="119"/>
      <c r="J6369" s="55"/>
      <c r="K6369" s="119"/>
      <c r="L6369" s="55"/>
      <c r="M6369" s="75"/>
      <c r="N6369" s="75"/>
      <c r="O6369" s="74"/>
      <c r="P6369" s="74"/>
      <c r="Q6369" s="59"/>
      <c r="R6369" s="74"/>
      <c r="S6369" s="53"/>
      <c r="T6369" s="53"/>
      <c r="U6369" s="53"/>
      <c r="V6369" s="53"/>
      <c r="W6369" s="75"/>
      <c r="X6369" s="76"/>
    </row>
    <row r="6370" spans="1:24" s="77" customFormat="1" ht="15.75" x14ac:dyDescent="0.25">
      <c r="A6370" s="44" t="s">
        <v>402</v>
      </c>
      <c r="B6370" s="21">
        <v>2</v>
      </c>
      <c r="C6370" s="73" t="s">
        <v>102</v>
      </c>
      <c r="D6370" s="40" t="s">
        <v>31</v>
      </c>
      <c r="E6370" s="68">
        <f>E6371+E6377+E6431</f>
        <v>0</v>
      </c>
      <c r="F6370" s="68">
        <f>F6371+F6377+F6431</f>
        <v>0</v>
      </c>
      <c r="G6370" s="68">
        <f>G6371+G6377+G6431</f>
        <v>4399.6000000000004</v>
      </c>
      <c r="H6370" s="68">
        <f>H6371+H6377+H6431</f>
        <v>0</v>
      </c>
      <c r="I6370" s="126">
        <f>I6371+I6377+I6431</f>
        <v>4399.6000000000004</v>
      </c>
      <c r="J6370" s="50"/>
      <c r="K6370" s="126">
        <f>K6371+K6377+K6431</f>
        <v>0</v>
      </c>
      <c r="L6370" s="55"/>
      <c r="M6370" s="64"/>
      <c r="N6370" s="49">
        <f>ROUND(M6370/12*7,2)</f>
        <v>0</v>
      </c>
      <c r="O6370" s="68">
        <f t="shared" ref="O6370:V6370" si="2056">O6371+O6377+O6431</f>
        <v>0</v>
      </c>
      <c r="P6370" s="68">
        <f t="shared" si="2056"/>
        <v>0</v>
      </c>
      <c r="Q6370" s="126">
        <f t="shared" si="2056"/>
        <v>0</v>
      </c>
      <c r="R6370" s="68">
        <f t="shared" si="2056"/>
        <v>0</v>
      </c>
      <c r="S6370" s="64">
        <f t="shared" si="2056"/>
        <v>0</v>
      </c>
      <c r="T6370" s="136">
        <f t="shared" si="2056"/>
        <v>0</v>
      </c>
      <c r="U6370" s="136">
        <f t="shared" si="2056"/>
        <v>0</v>
      </c>
      <c r="V6370" s="64">
        <f t="shared" si="2056"/>
        <v>0</v>
      </c>
      <c r="W6370" s="68"/>
      <c r="X6370" s="76"/>
    </row>
    <row r="6371" spans="1:24" s="77" customFormat="1" ht="15.75" x14ac:dyDescent="0.25">
      <c r="A6371" s="44" t="s">
        <v>402</v>
      </c>
      <c r="B6371" s="22" t="s">
        <v>332</v>
      </c>
      <c r="C6371" s="73" t="s">
        <v>102</v>
      </c>
      <c r="D6371" s="32" t="s">
        <v>32</v>
      </c>
      <c r="E6371" s="64">
        <f>SUM(E6372:E6376)</f>
        <v>0</v>
      </c>
      <c r="F6371" s="64">
        <f>SUM(F6372:F6376)</f>
        <v>0</v>
      </c>
      <c r="G6371" s="64">
        <f>SUM(G6372:G6376)</f>
        <v>0</v>
      </c>
      <c r="H6371" s="64">
        <f>SUM(H6372:H6376)</f>
        <v>0</v>
      </c>
      <c r="I6371" s="126">
        <f>SUM(I6372:I6376)</f>
        <v>0</v>
      </c>
      <c r="J6371" s="50"/>
      <c r="K6371" s="126">
        <f>SUM(K6372:K6376)</f>
        <v>0</v>
      </c>
      <c r="L6371" s="64">
        <f>SUM(L6372:L6376)</f>
        <v>0</v>
      </c>
      <c r="M6371" s="64"/>
      <c r="N6371" s="64"/>
      <c r="O6371" s="64">
        <f t="shared" ref="O6371:V6371" si="2057">SUM(O6372:O6376)</f>
        <v>0</v>
      </c>
      <c r="P6371" s="64">
        <f t="shared" si="2057"/>
        <v>0</v>
      </c>
      <c r="Q6371" s="126">
        <f t="shared" si="2057"/>
        <v>0</v>
      </c>
      <c r="R6371" s="64">
        <f t="shared" si="2057"/>
        <v>0</v>
      </c>
      <c r="S6371" s="64">
        <f t="shared" si="2057"/>
        <v>0</v>
      </c>
      <c r="T6371" s="136">
        <f t="shared" si="2057"/>
        <v>0</v>
      </c>
      <c r="U6371" s="136">
        <f t="shared" si="2057"/>
        <v>0</v>
      </c>
      <c r="V6371" s="64">
        <f t="shared" si="2057"/>
        <v>0</v>
      </c>
      <c r="W6371" s="64"/>
      <c r="X6371" s="76"/>
    </row>
    <row r="6372" spans="1:24" s="77" customFormat="1" ht="15.75" x14ac:dyDescent="0.25">
      <c r="A6372" s="44" t="s">
        <v>402</v>
      </c>
      <c r="B6372" s="33" t="s">
        <v>332</v>
      </c>
      <c r="C6372" s="73" t="s">
        <v>109</v>
      </c>
      <c r="D6372" s="34" t="s">
        <v>106</v>
      </c>
      <c r="E6372" s="53"/>
      <c r="F6372" s="99"/>
      <c r="G6372" s="99"/>
      <c r="H6372" s="53"/>
      <c r="I6372" s="119"/>
      <c r="J6372" s="55"/>
      <c r="K6372" s="54"/>
      <c r="L6372" s="55"/>
      <c r="M6372" s="75"/>
      <c r="N6372" s="75"/>
      <c r="O6372" s="74"/>
      <c r="P6372" s="74"/>
      <c r="Q6372" s="57">
        <f>O6372-P6372</f>
        <v>0</v>
      </c>
      <c r="R6372" s="74"/>
      <c r="S6372" s="53">
        <f>R6372</f>
        <v>0</v>
      </c>
      <c r="T6372" s="58"/>
      <c r="U6372" s="58"/>
      <c r="V6372" s="53">
        <f>T6372-U6372</f>
        <v>0</v>
      </c>
      <c r="W6372" s="75"/>
      <c r="X6372" s="76"/>
    </row>
    <row r="6373" spans="1:24" s="77" customFormat="1" ht="31.5" x14ac:dyDescent="0.25">
      <c r="A6373" s="44" t="s">
        <v>402</v>
      </c>
      <c r="B6373" s="33" t="s">
        <v>332</v>
      </c>
      <c r="C6373" s="73" t="s">
        <v>110</v>
      </c>
      <c r="D6373" s="34" t="s">
        <v>114</v>
      </c>
      <c r="E6373" s="74"/>
      <c r="F6373" s="74"/>
      <c r="G6373" s="74"/>
      <c r="H6373" s="74"/>
      <c r="I6373" s="54"/>
      <c r="J6373" s="50"/>
      <c r="K6373" s="54"/>
      <c r="L6373" s="55"/>
      <c r="M6373" s="75"/>
      <c r="N6373" s="75"/>
      <c r="O6373" s="74"/>
      <c r="P6373" s="74"/>
      <c r="Q6373" s="57">
        <f>O6373-P6373</f>
        <v>0</v>
      </c>
      <c r="R6373" s="74"/>
      <c r="S6373" s="53">
        <f>ROUND(R6373/12*3,0)</f>
        <v>0</v>
      </c>
      <c r="T6373" s="58"/>
      <c r="U6373" s="58"/>
      <c r="V6373" s="53">
        <f>T6373-U6373</f>
        <v>0</v>
      </c>
      <c r="W6373" s="75"/>
      <c r="X6373" s="76"/>
    </row>
    <row r="6374" spans="1:24" s="77" customFormat="1" ht="15.75" x14ac:dyDescent="0.25">
      <c r="A6374" s="44" t="s">
        <v>402</v>
      </c>
      <c r="B6374" s="33" t="s">
        <v>332</v>
      </c>
      <c r="C6374" s="73" t="s">
        <v>111</v>
      </c>
      <c r="D6374" s="34" t="s">
        <v>115</v>
      </c>
      <c r="E6374" s="74"/>
      <c r="F6374" s="74"/>
      <c r="G6374" s="74"/>
      <c r="H6374" s="74"/>
      <c r="I6374" s="54"/>
      <c r="J6374" s="50"/>
      <c r="K6374" s="54"/>
      <c r="L6374" s="55"/>
      <c r="M6374" s="75"/>
      <c r="N6374" s="75"/>
      <c r="O6374" s="74"/>
      <c r="P6374" s="74"/>
      <c r="Q6374" s="57">
        <f>O6374-P6374</f>
        <v>0</v>
      </c>
      <c r="R6374" s="74"/>
      <c r="S6374" s="53">
        <f>ROUND(R6374/12*3,0)</f>
        <v>0</v>
      </c>
      <c r="T6374" s="58"/>
      <c r="U6374" s="58"/>
      <c r="V6374" s="53">
        <f>T6374-U6374</f>
        <v>0</v>
      </c>
      <c r="W6374" s="75"/>
      <c r="X6374" s="76"/>
    </row>
    <row r="6375" spans="1:24" s="77" customFormat="1" ht="31.5" x14ac:dyDescent="0.25">
      <c r="A6375" s="44" t="s">
        <v>402</v>
      </c>
      <c r="B6375" s="33" t="s">
        <v>332</v>
      </c>
      <c r="C6375" s="73" t="s">
        <v>113</v>
      </c>
      <c r="D6375" s="34" t="s">
        <v>116</v>
      </c>
      <c r="E6375" s="74"/>
      <c r="F6375" s="74"/>
      <c r="G6375" s="74"/>
      <c r="H6375" s="74"/>
      <c r="I6375" s="119"/>
      <c r="J6375" s="55"/>
      <c r="K6375" s="119"/>
      <c r="L6375" s="55"/>
      <c r="M6375" s="75"/>
      <c r="N6375" s="75"/>
      <c r="O6375" s="74"/>
      <c r="P6375" s="74"/>
      <c r="Q6375" s="59">
        <f>O6375-P6375</f>
        <v>0</v>
      </c>
      <c r="R6375" s="74"/>
      <c r="S6375" s="53">
        <f>ROUND(R6375/12*3,0)</f>
        <v>0</v>
      </c>
      <c r="T6375" s="53"/>
      <c r="U6375" s="53"/>
      <c r="V6375" s="53">
        <f>T6375-U6375</f>
        <v>0</v>
      </c>
      <c r="W6375" s="75"/>
      <c r="X6375" s="76"/>
    </row>
    <row r="6376" spans="1:24" s="77" customFormat="1" ht="15.75" x14ac:dyDescent="0.25">
      <c r="A6376" s="44" t="s">
        <v>402</v>
      </c>
      <c r="B6376" s="33" t="s">
        <v>332</v>
      </c>
      <c r="C6376" s="73" t="s">
        <v>112</v>
      </c>
      <c r="D6376" s="34" t="s">
        <v>117</v>
      </c>
      <c r="E6376" s="74"/>
      <c r="F6376" s="74"/>
      <c r="G6376" s="74"/>
      <c r="H6376" s="74"/>
      <c r="I6376" s="54"/>
      <c r="J6376" s="50"/>
      <c r="K6376" s="54"/>
      <c r="L6376" s="55"/>
      <c r="M6376" s="75"/>
      <c r="N6376" s="75"/>
      <c r="O6376" s="74"/>
      <c r="P6376" s="74"/>
      <c r="Q6376" s="57">
        <f>O6376-P6376</f>
        <v>0</v>
      </c>
      <c r="R6376" s="74"/>
      <c r="S6376" s="53">
        <f>ROUND(R6376/12*3,0)</f>
        <v>0</v>
      </c>
      <c r="T6376" s="58"/>
      <c r="U6376" s="58"/>
      <c r="V6376" s="53">
        <f>T6376-U6376</f>
        <v>0</v>
      </c>
      <c r="W6376" s="75"/>
      <c r="X6376" s="76"/>
    </row>
    <row r="6377" spans="1:24" s="77" customFormat="1" ht="15.75" x14ac:dyDescent="0.25">
      <c r="A6377" s="44" t="s">
        <v>402</v>
      </c>
      <c r="B6377" s="22" t="s">
        <v>333</v>
      </c>
      <c r="C6377" s="73" t="s">
        <v>102</v>
      </c>
      <c r="D6377" s="41" t="s">
        <v>33</v>
      </c>
      <c r="E6377" s="64">
        <f>SUM(E6378:E6430)</f>
        <v>0</v>
      </c>
      <c r="F6377" s="64">
        <f>SUM(F6378:F6430)</f>
        <v>0</v>
      </c>
      <c r="G6377" s="64">
        <f>SUM(G6378:G6430)</f>
        <v>0</v>
      </c>
      <c r="H6377" s="64">
        <f>SUM(H6378:H6430)</f>
        <v>0</v>
      </c>
      <c r="I6377" s="126">
        <f>SUM(I6378:I6430)</f>
        <v>0</v>
      </c>
      <c r="J6377" s="50"/>
      <c r="K6377" s="126">
        <f>SUM(K6378:K6430)</f>
        <v>0</v>
      </c>
      <c r="L6377" s="55"/>
      <c r="M6377" s="64"/>
      <c r="N6377" s="64"/>
      <c r="O6377" s="64">
        <f t="shared" ref="O6377:V6377" si="2058">SUM(O6378:O6430)</f>
        <v>0</v>
      </c>
      <c r="P6377" s="64">
        <f t="shared" si="2058"/>
        <v>0</v>
      </c>
      <c r="Q6377" s="126">
        <f t="shared" si="2058"/>
        <v>0</v>
      </c>
      <c r="R6377" s="64">
        <f t="shared" si="2058"/>
        <v>0</v>
      </c>
      <c r="S6377" s="64">
        <f t="shared" si="2058"/>
        <v>0</v>
      </c>
      <c r="T6377" s="136">
        <f t="shared" si="2058"/>
        <v>0</v>
      </c>
      <c r="U6377" s="136">
        <f t="shared" si="2058"/>
        <v>0</v>
      </c>
      <c r="V6377" s="64">
        <f t="shared" si="2058"/>
        <v>0</v>
      </c>
      <c r="W6377" s="64"/>
      <c r="X6377" s="76"/>
    </row>
    <row r="6378" spans="1:24" s="77" customFormat="1" ht="31.5" x14ac:dyDescent="0.25">
      <c r="A6378" s="44" t="s">
        <v>402</v>
      </c>
      <c r="B6378" s="33" t="s">
        <v>333</v>
      </c>
      <c r="C6378" s="78" t="s">
        <v>139</v>
      </c>
      <c r="D6378" s="43" t="s">
        <v>119</v>
      </c>
      <c r="E6378" s="53"/>
      <c r="F6378" s="53"/>
      <c r="G6378" s="53"/>
      <c r="H6378" s="53"/>
      <c r="I6378" s="119"/>
      <c r="J6378" s="55"/>
      <c r="K6378" s="54"/>
      <c r="L6378" s="55"/>
      <c r="M6378" s="75"/>
      <c r="N6378" s="75"/>
      <c r="O6378" s="74"/>
      <c r="P6378" s="74"/>
      <c r="Q6378" s="57">
        <f t="shared" ref="Q6378:Q6409" si="2059">O6378-P6378</f>
        <v>0</v>
      </c>
      <c r="R6378" s="74"/>
      <c r="S6378" s="53">
        <f>R6378</f>
        <v>0</v>
      </c>
      <c r="T6378" s="58"/>
      <c r="U6378" s="58"/>
      <c r="V6378" s="53">
        <f t="shared" ref="V6378:V6409" si="2060">T6378-U6378</f>
        <v>0</v>
      </c>
      <c r="W6378" s="75"/>
      <c r="X6378" s="76"/>
    </row>
    <row r="6379" spans="1:24" s="77" customFormat="1" ht="47.25" x14ac:dyDescent="0.25">
      <c r="A6379" s="44" t="s">
        <v>402</v>
      </c>
      <c r="B6379" s="33" t="s">
        <v>333</v>
      </c>
      <c r="C6379" s="78" t="s">
        <v>140</v>
      </c>
      <c r="D6379" s="43" t="s">
        <v>120</v>
      </c>
      <c r="E6379" s="53"/>
      <c r="F6379" s="53"/>
      <c r="G6379" s="53"/>
      <c r="H6379" s="53"/>
      <c r="I6379" s="119"/>
      <c r="J6379" s="55"/>
      <c r="K6379" s="54"/>
      <c r="L6379" s="55"/>
      <c r="M6379" s="75"/>
      <c r="N6379" s="75"/>
      <c r="O6379" s="74"/>
      <c r="P6379" s="74"/>
      <c r="Q6379" s="57">
        <f t="shared" si="2059"/>
        <v>0</v>
      </c>
      <c r="R6379" s="74"/>
      <c r="S6379" s="53">
        <f>R6379</f>
        <v>0</v>
      </c>
      <c r="T6379" s="58"/>
      <c r="U6379" s="58"/>
      <c r="V6379" s="53">
        <f t="shared" si="2060"/>
        <v>0</v>
      </c>
      <c r="W6379" s="75"/>
      <c r="X6379" s="76"/>
    </row>
    <row r="6380" spans="1:24" s="77" customFormat="1" ht="31.5" x14ac:dyDescent="0.25">
      <c r="A6380" s="44" t="s">
        <v>402</v>
      </c>
      <c r="B6380" s="33" t="s">
        <v>333</v>
      </c>
      <c r="C6380" s="78" t="s">
        <v>141</v>
      </c>
      <c r="D6380" s="43" t="s">
        <v>142</v>
      </c>
      <c r="E6380" s="74"/>
      <c r="F6380" s="74"/>
      <c r="G6380" s="74"/>
      <c r="H6380" s="74"/>
      <c r="I6380" s="54"/>
      <c r="J6380" s="50"/>
      <c r="K6380" s="54"/>
      <c r="L6380" s="55"/>
      <c r="M6380" s="75"/>
      <c r="N6380" s="75"/>
      <c r="O6380" s="74"/>
      <c r="P6380" s="74"/>
      <c r="Q6380" s="57">
        <f t="shared" si="2059"/>
        <v>0</v>
      </c>
      <c r="R6380" s="74"/>
      <c r="S6380" s="53">
        <f t="shared" ref="S6380:S6418" si="2061">ROUND(R6380/12*3,0)</f>
        <v>0</v>
      </c>
      <c r="T6380" s="58"/>
      <c r="U6380" s="58"/>
      <c r="V6380" s="53">
        <f t="shared" si="2060"/>
        <v>0</v>
      </c>
      <c r="W6380" s="75"/>
      <c r="X6380" s="76"/>
    </row>
    <row r="6381" spans="1:24" s="77" customFormat="1" ht="31.5" x14ac:dyDescent="0.25">
      <c r="A6381" s="44" t="s">
        <v>402</v>
      </c>
      <c r="B6381" s="33" t="s">
        <v>333</v>
      </c>
      <c r="C6381" s="78" t="s">
        <v>143</v>
      </c>
      <c r="D6381" s="43" t="s">
        <v>144</v>
      </c>
      <c r="E6381" s="74"/>
      <c r="F6381" s="74"/>
      <c r="G6381" s="74"/>
      <c r="H6381" s="74"/>
      <c r="I6381" s="54"/>
      <c r="J6381" s="50"/>
      <c r="K6381" s="54"/>
      <c r="L6381" s="55"/>
      <c r="M6381" s="75"/>
      <c r="N6381" s="75"/>
      <c r="O6381" s="74"/>
      <c r="P6381" s="74"/>
      <c r="Q6381" s="57">
        <f t="shared" si="2059"/>
        <v>0</v>
      </c>
      <c r="R6381" s="74"/>
      <c r="S6381" s="53">
        <f t="shared" si="2061"/>
        <v>0</v>
      </c>
      <c r="T6381" s="58"/>
      <c r="U6381" s="58"/>
      <c r="V6381" s="53">
        <f t="shared" si="2060"/>
        <v>0</v>
      </c>
      <c r="W6381" s="75"/>
      <c r="X6381" s="76"/>
    </row>
    <row r="6382" spans="1:24" s="77" customFormat="1" ht="15.75" x14ac:dyDescent="0.25">
      <c r="A6382" s="44" t="s">
        <v>402</v>
      </c>
      <c r="B6382" s="33" t="s">
        <v>333</v>
      </c>
      <c r="C6382" s="78" t="s">
        <v>145</v>
      </c>
      <c r="D6382" s="43" t="s">
        <v>146</v>
      </c>
      <c r="E6382" s="74"/>
      <c r="F6382" s="74"/>
      <c r="G6382" s="74"/>
      <c r="H6382" s="74"/>
      <c r="I6382" s="54"/>
      <c r="J6382" s="50"/>
      <c r="K6382" s="54"/>
      <c r="L6382" s="55"/>
      <c r="M6382" s="75"/>
      <c r="N6382" s="75"/>
      <c r="O6382" s="74"/>
      <c r="P6382" s="74"/>
      <c r="Q6382" s="57">
        <f t="shared" si="2059"/>
        <v>0</v>
      </c>
      <c r="R6382" s="74"/>
      <c r="S6382" s="53">
        <f t="shared" si="2061"/>
        <v>0</v>
      </c>
      <c r="T6382" s="58"/>
      <c r="U6382" s="58"/>
      <c r="V6382" s="53">
        <f t="shared" si="2060"/>
        <v>0</v>
      </c>
      <c r="W6382" s="75"/>
      <c r="X6382" s="76"/>
    </row>
    <row r="6383" spans="1:24" s="77" customFormat="1" ht="15.75" x14ac:dyDescent="0.25">
      <c r="A6383" s="44" t="s">
        <v>402</v>
      </c>
      <c r="B6383" s="33" t="s">
        <v>333</v>
      </c>
      <c r="C6383" s="78" t="s">
        <v>147</v>
      </c>
      <c r="D6383" s="43" t="s">
        <v>148</v>
      </c>
      <c r="E6383" s="74"/>
      <c r="F6383" s="74"/>
      <c r="G6383" s="74"/>
      <c r="H6383" s="74"/>
      <c r="I6383" s="54"/>
      <c r="J6383" s="50"/>
      <c r="K6383" s="54"/>
      <c r="L6383" s="55"/>
      <c r="M6383" s="75"/>
      <c r="N6383" s="75"/>
      <c r="O6383" s="74"/>
      <c r="P6383" s="74"/>
      <c r="Q6383" s="57">
        <f t="shared" si="2059"/>
        <v>0</v>
      </c>
      <c r="R6383" s="74"/>
      <c r="S6383" s="53">
        <f t="shared" si="2061"/>
        <v>0</v>
      </c>
      <c r="T6383" s="58"/>
      <c r="U6383" s="58"/>
      <c r="V6383" s="53">
        <f t="shared" si="2060"/>
        <v>0</v>
      </c>
      <c r="W6383" s="75"/>
      <c r="X6383" s="76"/>
    </row>
    <row r="6384" spans="1:24" s="77" customFormat="1" ht="78.75" x14ac:dyDescent="0.25">
      <c r="A6384" s="44" t="s">
        <v>402</v>
      </c>
      <c r="B6384" s="33" t="s">
        <v>333</v>
      </c>
      <c r="C6384" s="78" t="s">
        <v>149</v>
      </c>
      <c r="D6384" s="43" t="s">
        <v>150</v>
      </c>
      <c r="E6384" s="74"/>
      <c r="F6384" s="74"/>
      <c r="G6384" s="74"/>
      <c r="H6384" s="74"/>
      <c r="I6384" s="54"/>
      <c r="J6384" s="50"/>
      <c r="K6384" s="54"/>
      <c r="L6384" s="55"/>
      <c r="M6384" s="75"/>
      <c r="N6384" s="75"/>
      <c r="O6384" s="74"/>
      <c r="P6384" s="74"/>
      <c r="Q6384" s="57">
        <f t="shared" si="2059"/>
        <v>0</v>
      </c>
      <c r="R6384" s="74"/>
      <c r="S6384" s="53">
        <f t="shared" si="2061"/>
        <v>0</v>
      </c>
      <c r="T6384" s="58"/>
      <c r="U6384" s="58"/>
      <c r="V6384" s="53">
        <f t="shared" si="2060"/>
        <v>0</v>
      </c>
      <c r="W6384" s="75"/>
      <c r="X6384" s="76"/>
    </row>
    <row r="6385" spans="1:24" s="77" customFormat="1" ht="31.5" x14ac:dyDescent="0.25">
      <c r="A6385" s="44" t="s">
        <v>402</v>
      </c>
      <c r="B6385" s="33" t="s">
        <v>333</v>
      </c>
      <c r="C6385" s="78" t="s">
        <v>130</v>
      </c>
      <c r="D6385" s="43" t="s">
        <v>151</v>
      </c>
      <c r="E6385" s="74"/>
      <c r="F6385" s="74"/>
      <c r="G6385" s="74"/>
      <c r="H6385" s="74"/>
      <c r="I6385" s="54"/>
      <c r="J6385" s="50"/>
      <c r="K6385" s="54"/>
      <c r="L6385" s="55"/>
      <c r="M6385" s="75"/>
      <c r="N6385" s="75"/>
      <c r="O6385" s="74"/>
      <c r="P6385" s="74"/>
      <c r="Q6385" s="57">
        <f t="shared" si="2059"/>
        <v>0</v>
      </c>
      <c r="R6385" s="74"/>
      <c r="S6385" s="53">
        <f t="shared" si="2061"/>
        <v>0</v>
      </c>
      <c r="T6385" s="58"/>
      <c r="U6385" s="58"/>
      <c r="V6385" s="53">
        <f t="shared" si="2060"/>
        <v>0</v>
      </c>
      <c r="W6385" s="75"/>
      <c r="X6385" s="76"/>
    </row>
    <row r="6386" spans="1:24" s="77" customFormat="1" ht="47.25" x14ac:dyDescent="0.25">
      <c r="A6386" s="44" t="s">
        <v>402</v>
      </c>
      <c r="B6386" s="33" t="s">
        <v>333</v>
      </c>
      <c r="C6386" s="78" t="s">
        <v>174</v>
      </c>
      <c r="D6386" s="43" t="s">
        <v>175</v>
      </c>
      <c r="E6386" s="74"/>
      <c r="F6386" s="74"/>
      <c r="G6386" s="74"/>
      <c r="H6386" s="74"/>
      <c r="I6386" s="54"/>
      <c r="J6386" s="50"/>
      <c r="K6386" s="54"/>
      <c r="L6386" s="55"/>
      <c r="M6386" s="75"/>
      <c r="N6386" s="75"/>
      <c r="O6386" s="74"/>
      <c r="P6386" s="74"/>
      <c r="Q6386" s="57">
        <f t="shared" si="2059"/>
        <v>0</v>
      </c>
      <c r="R6386" s="74"/>
      <c r="S6386" s="53">
        <f t="shared" si="2061"/>
        <v>0</v>
      </c>
      <c r="T6386" s="58"/>
      <c r="U6386" s="58"/>
      <c r="V6386" s="53">
        <f t="shared" si="2060"/>
        <v>0</v>
      </c>
      <c r="W6386" s="75"/>
      <c r="X6386" s="76"/>
    </row>
    <row r="6387" spans="1:24" s="77" customFormat="1" ht="31.5" x14ac:dyDescent="0.25">
      <c r="A6387" s="44" t="s">
        <v>402</v>
      </c>
      <c r="B6387" s="33" t="s">
        <v>333</v>
      </c>
      <c r="C6387" s="78" t="s">
        <v>129</v>
      </c>
      <c r="D6387" s="43" t="s">
        <v>152</v>
      </c>
      <c r="E6387" s="74"/>
      <c r="F6387" s="74"/>
      <c r="G6387" s="74"/>
      <c r="H6387" s="74"/>
      <c r="I6387" s="54"/>
      <c r="J6387" s="50"/>
      <c r="K6387" s="54"/>
      <c r="L6387" s="55"/>
      <c r="M6387" s="75"/>
      <c r="N6387" s="75"/>
      <c r="O6387" s="74"/>
      <c r="P6387" s="74"/>
      <c r="Q6387" s="57">
        <f t="shared" si="2059"/>
        <v>0</v>
      </c>
      <c r="R6387" s="74"/>
      <c r="S6387" s="53">
        <f t="shared" si="2061"/>
        <v>0</v>
      </c>
      <c r="T6387" s="58"/>
      <c r="U6387" s="58"/>
      <c r="V6387" s="53">
        <f t="shared" si="2060"/>
        <v>0</v>
      </c>
      <c r="W6387" s="75"/>
      <c r="X6387" s="76"/>
    </row>
    <row r="6388" spans="1:24" s="77" customFormat="1" ht="31.5" x14ac:dyDescent="0.25">
      <c r="A6388" s="44" t="s">
        <v>402</v>
      </c>
      <c r="B6388" s="33" t="s">
        <v>333</v>
      </c>
      <c r="C6388" s="78" t="s">
        <v>176</v>
      </c>
      <c r="D6388" s="43" t="s">
        <v>177</v>
      </c>
      <c r="E6388" s="74"/>
      <c r="F6388" s="74"/>
      <c r="G6388" s="74"/>
      <c r="H6388" s="74"/>
      <c r="I6388" s="54"/>
      <c r="J6388" s="50"/>
      <c r="K6388" s="54"/>
      <c r="L6388" s="55"/>
      <c r="M6388" s="75"/>
      <c r="N6388" s="75"/>
      <c r="O6388" s="74"/>
      <c r="P6388" s="74"/>
      <c r="Q6388" s="57">
        <f t="shared" si="2059"/>
        <v>0</v>
      </c>
      <c r="R6388" s="74"/>
      <c r="S6388" s="53">
        <f t="shared" si="2061"/>
        <v>0</v>
      </c>
      <c r="T6388" s="58"/>
      <c r="U6388" s="58"/>
      <c r="V6388" s="53">
        <f t="shared" si="2060"/>
        <v>0</v>
      </c>
      <c r="W6388" s="75"/>
      <c r="X6388" s="76"/>
    </row>
    <row r="6389" spans="1:24" s="77" customFormat="1" ht="15.75" x14ac:dyDescent="0.25">
      <c r="A6389" s="44" t="s">
        <v>402</v>
      </c>
      <c r="B6389" s="33" t="s">
        <v>333</v>
      </c>
      <c r="C6389" s="78" t="s">
        <v>131</v>
      </c>
      <c r="D6389" s="43" t="s">
        <v>153</v>
      </c>
      <c r="E6389" s="74"/>
      <c r="F6389" s="74"/>
      <c r="G6389" s="74"/>
      <c r="H6389" s="74"/>
      <c r="I6389" s="54"/>
      <c r="J6389" s="50"/>
      <c r="K6389" s="54"/>
      <c r="L6389" s="55"/>
      <c r="M6389" s="75"/>
      <c r="N6389" s="75"/>
      <c r="O6389" s="74"/>
      <c r="P6389" s="74"/>
      <c r="Q6389" s="57">
        <f t="shared" si="2059"/>
        <v>0</v>
      </c>
      <c r="R6389" s="74"/>
      <c r="S6389" s="53">
        <f t="shared" si="2061"/>
        <v>0</v>
      </c>
      <c r="T6389" s="58"/>
      <c r="U6389" s="58"/>
      <c r="V6389" s="53">
        <f t="shared" si="2060"/>
        <v>0</v>
      </c>
      <c r="W6389" s="75"/>
      <c r="X6389" s="76"/>
    </row>
    <row r="6390" spans="1:24" s="77" customFormat="1" ht="31.5" x14ac:dyDescent="0.25">
      <c r="A6390" s="44" t="s">
        <v>402</v>
      </c>
      <c r="B6390" s="33" t="s">
        <v>333</v>
      </c>
      <c r="C6390" s="78" t="s">
        <v>178</v>
      </c>
      <c r="D6390" s="43" t="s">
        <v>179</v>
      </c>
      <c r="E6390" s="74"/>
      <c r="F6390" s="74"/>
      <c r="G6390" s="74"/>
      <c r="H6390" s="74"/>
      <c r="I6390" s="54"/>
      <c r="J6390" s="50"/>
      <c r="K6390" s="54"/>
      <c r="L6390" s="55"/>
      <c r="M6390" s="75"/>
      <c r="N6390" s="75"/>
      <c r="O6390" s="74"/>
      <c r="P6390" s="74"/>
      <c r="Q6390" s="57">
        <f t="shared" si="2059"/>
        <v>0</v>
      </c>
      <c r="R6390" s="74"/>
      <c r="S6390" s="53">
        <f t="shared" si="2061"/>
        <v>0</v>
      </c>
      <c r="T6390" s="58"/>
      <c r="U6390" s="58"/>
      <c r="V6390" s="53">
        <f t="shared" si="2060"/>
        <v>0</v>
      </c>
      <c r="W6390" s="75"/>
      <c r="X6390" s="76"/>
    </row>
    <row r="6391" spans="1:24" s="77" customFormat="1" ht="31.5" x14ac:dyDescent="0.25">
      <c r="A6391" s="44" t="s">
        <v>402</v>
      </c>
      <c r="B6391" s="33" t="s">
        <v>333</v>
      </c>
      <c r="C6391" s="78" t="s">
        <v>132</v>
      </c>
      <c r="D6391" s="43" t="s">
        <v>154</v>
      </c>
      <c r="E6391" s="74"/>
      <c r="F6391" s="74"/>
      <c r="G6391" s="74"/>
      <c r="H6391" s="74"/>
      <c r="I6391" s="54"/>
      <c r="J6391" s="50"/>
      <c r="K6391" s="54"/>
      <c r="L6391" s="55"/>
      <c r="M6391" s="75"/>
      <c r="N6391" s="75"/>
      <c r="O6391" s="74"/>
      <c r="P6391" s="74"/>
      <c r="Q6391" s="57">
        <f t="shared" si="2059"/>
        <v>0</v>
      </c>
      <c r="R6391" s="74"/>
      <c r="S6391" s="53">
        <f t="shared" si="2061"/>
        <v>0</v>
      </c>
      <c r="T6391" s="58"/>
      <c r="U6391" s="58"/>
      <c r="V6391" s="53">
        <f t="shared" si="2060"/>
        <v>0</v>
      </c>
      <c r="W6391" s="75"/>
      <c r="X6391" s="76"/>
    </row>
    <row r="6392" spans="1:24" s="77" customFormat="1" ht="15.75" x14ac:dyDescent="0.25">
      <c r="A6392" s="44" t="s">
        <v>402</v>
      </c>
      <c r="B6392" s="33" t="s">
        <v>333</v>
      </c>
      <c r="C6392" s="78" t="s">
        <v>133</v>
      </c>
      <c r="D6392" s="43" t="s">
        <v>155</v>
      </c>
      <c r="E6392" s="74"/>
      <c r="F6392" s="74"/>
      <c r="G6392" s="74"/>
      <c r="H6392" s="74"/>
      <c r="I6392" s="54"/>
      <c r="J6392" s="50"/>
      <c r="K6392" s="54"/>
      <c r="L6392" s="55"/>
      <c r="M6392" s="75"/>
      <c r="N6392" s="75"/>
      <c r="O6392" s="74"/>
      <c r="P6392" s="74"/>
      <c r="Q6392" s="57">
        <f t="shared" si="2059"/>
        <v>0</v>
      </c>
      <c r="R6392" s="74"/>
      <c r="S6392" s="53">
        <f t="shared" si="2061"/>
        <v>0</v>
      </c>
      <c r="T6392" s="58"/>
      <c r="U6392" s="58"/>
      <c r="V6392" s="53">
        <f t="shared" si="2060"/>
        <v>0</v>
      </c>
      <c r="W6392" s="75"/>
      <c r="X6392" s="76"/>
    </row>
    <row r="6393" spans="1:24" s="77" customFormat="1" ht="15.75" x14ac:dyDescent="0.25">
      <c r="A6393" s="44" t="s">
        <v>402</v>
      </c>
      <c r="B6393" s="33" t="s">
        <v>333</v>
      </c>
      <c r="C6393" s="78" t="s">
        <v>135</v>
      </c>
      <c r="D6393" s="43" t="s">
        <v>156</v>
      </c>
      <c r="E6393" s="74"/>
      <c r="F6393" s="74"/>
      <c r="G6393" s="74"/>
      <c r="H6393" s="74"/>
      <c r="I6393" s="54"/>
      <c r="J6393" s="50"/>
      <c r="K6393" s="54"/>
      <c r="L6393" s="55"/>
      <c r="M6393" s="75"/>
      <c r="N6393" s="75"/>
      <c r="O6393" s="74"/>
      <c r="P6393" s="74"/>
      <c r="Q6393" s="57">
        <f t="shared" si="2059"/>
        <v>0</v>
      </c>
      <c r="R6393" s="74"/>
      <c r="S6393" s="53">
        <f t="shared" si="2061"/>
        <v>0</v>
      </c>
      <c r="T6393" s="58"/>
      <c r="U6393" s="58"/>
      <c r="V6393" s="53">
        <f t="shared" si="2060"/>
        <v>0</v>
      </c>
      <c r="W6393" s="75"/>
      <c r="X6393" s="76"/>
    </row>
    <row r="6394" spans="1:24" s="77" customFormat="1" ht="31.5" x14ac:dyDescent="0.25">
      <c r="A6394" s="44" t="s">
        <v>402</v>
      </c>
      <c r="B6394" s="33" t="s">
        <v>333</v>
      </c>
      <c r="C6394" s="78" t="s">
        <v>136</v>
      </c>
      <c r="D6394" s="43" t="s">
        <v>157</v>
      </c>
      <c r="E6394" s="74"/>
      <c r="F6394" s="74"/>
      <c r="G6394" s="74"/>
      <c r="H6394" s="74"/>
      <c r="I6394" s="54"/>
      <c r="J6394" s="50"/>
      <c r="K6394" s="54"/>
      <c r="L6394" s="55"/>
      <c r="M6394" s="75"/>
      <c r="N6394" s="75"/>
      <c r="O6394" s="74"/>
      <c r="P6394" s="74"/>
      <c r="Q6394" s="57">
        <f t="shared" si="2059"/>
        <v>0</v>
      </c>
      <c r="R6394" s="74"/>
      <c r="S6394" s="53">
        <f t="shared" si="2061"/>
        <v>0</v>
      </c>
      <c r="T6394" s="58"/>
      <c r="U6394" s="58"/>
      <c r="V6394" s="53">
        <f t="shared" si="2060"/>
        <v>0</v>
      </c>
      <c r="W6394" s="75"/>
      <c r="X6394" s="76"/>
    </row>
    <row r="6395" spans="1:24" s="77" customFormat="1" ht="47.25" x14ac:dyDescent="0.25">
      <c r="A6395" s="44" t="s">
        <v>402</v>
      </c>
      <c r="B6395" s="33" t="s">
        <v>333</v>
      </c>
      <c r="C6395" s="78" t="s">
        <v>134</v>
      </c>
      <c r="D6395" s="43" t="s">
        <v>158</v>
      </c>
      <c r="E6395" s="74"/>
      <c r="F6395" s="74"/>
      <c r="G6395" s="74"/>
      <c r="H6395" s="74"/>
      <c r="I6395" s="54"/>
      <c r="J6395" s="50"/>
      <c r="K6395" s="54"/>
      <c r="L6395" s="55"/>
      <c r="M6395" s="75"/>
      <c r="N6395" s="75"/>
      <c r="O6395" s="74"/>
      <c r="P6395" s="74"/>
      <c r="Q6395" s="57">
        <f t="shared" si="2059"/>
        <v>0</v>
      </c>
      <c r="R6395" s="74"/>
      <c r="S6395" s="53">
        <f t="shared" si="2061"/>
        <v>0</v>
      </c>
      <c r="T6395" s="58"/>
      <c r="U6395" s="58"/>
      <c r="V6395" s="53">
        <f t="shared" si="2060"/>
        <v>0</v>
      </c>
      <c r="W6395" s="75"/>
      <c r="X6395" s="76"/>
    </row>
    <row r="6396" spans="1:24" s="77" customFormat="1" ht="15.75" x14ac:dyDescent="0.25">
      <c r="A6396" s="44" t="s">
        <v>402</v>
      </c>
      <c r="B6396" s="33" t="s">
        <v>333</v>
      </c>
      <c r="C6396" s="78" t="s">
        <v>138</v>
      </c>
      <c r="D6396" s="43" t="s">
        <v>159</v>
      </c>
      <c r="E6396" s="74"/>
      <c r="F6396" s="74"/>
      <c r="G6396" s="74"/>
      <c r="H6396" s="74"/>
      <c r="I6396" s="54"/>
      <c r="J6396" s="50"/>
      <c r="K6396" s="54"/>
      <c r="L6396" s="55"/>
      <c r="M6396" s="75"/>
      <c r="N6396" s="75"/>
      <c r="O6396" s="74"/>
      <c r="P6396" s="74"/>
      <c r="Q6396" s="57">
        <f t="shared" si="2059"/>
        <v>0</v>
      </c>
      <c r="R6396" s="74"/>
      <c r="S6396" s="53">
        <f t="shared" si="2061"/>
        <v>0</v>
      </c>
      <c r="T6396" s="58"/>
      <c r="U6396" s="58"/>
      <c r="V6396" s="53">
        <f t="shared" si="2060"/>
        <v>0</v>
      </c>
      <c r="W6396" s="75"/>
      <c r="X6396" s="76"/>
    </row>
    <row r="6397" spans="1:24" s="77" customFormat="1" ht="15.75" x14ac:dyDescent="0.25">
      <c r="A6397" s="44" t="s">
        <v>402</v>
      </c>
      <c r="B6397" s="33" t="s">
        <v>333</v>
      </c>
      <c r="C6397" s="78" t="s">
        <v>180</v>
      </c>
      <c r="D6397" s="43" t="s">
        <v>181</v>
      </c>
      <c r="E6397" s="74"/>
      <c r="F6397" s="74"/>
      <c r="G6397" s="74"/>
      <c r="H6397" s="74"/>
      <c r="I6397" s="54"/>
      <c r="J6397" s="50"/>
      <c r="K6397" s="54"/>
      <c r="L6397" s="55"/>
      <c r="M6397" s="75"/>
      <c r="N6397" s="75"/>
      <c r="O6397" s="74"/>
      <c r="P6397" s="74"/>
      <c r="Q6397" s="57">
        <f t="shared" si="2059"/>
        <v>0</v>
      </c>
      <c r="R6397" s="74"/>
      <c r="S6397" s="53">
        <f t="shared" si="2061"/>
        <v>0</v>
      </c>
      <c r="T6397" s="58"/>
      <c r="U6397" s="58"/>
      <c r="V6397" s="53">
        <f t="shared" si="2060"/>
        <v>0</v>
      </c>
      <c r="W6397" s="75"/>
      <c r="X6397" s="76"/>
    </row>
    <row r="6398" spans="1:24" s="77" customFormat="1" ht="31.5" x14ac:dyDescent="0.25">
      <c r="A6398" s="44" t="s">
        <v>402</v>
      </c>
      <c r="B6398" s="33" t="s">
        <v>333</v>
      </c>
      <c r="C6398" s="78" t="s">
        <v>137</v>
      </c>
      <c r="D6398" s="43" t="s">
        <v>160</v>
      </c>
      <c r="E6398" s="74"/>
      <c r="F6398" s="74"/>
      <c r="G6398" s="74"/>
      <c r="H6398" s="74"/>
      <c r="I6398" s="54"/>
      <c r="J6398" s="50"/>
      <c r="K6398" s="54"/>
      <c r="L6398" s="55"/>
      <c r="M6398" s="75"/>
      <c r="N6398" s="75"/>
      <c r="O6398" s="74"/>
      <c r="P6398" s="74"/>
      <c r="Q6398" s="57">
        <f t="shared" si="2059"/>
        <v>0</v>
      </c>
      <c r="R6398" s="74"/>
      <c r="S6398" s="53">
        <f t="shared" si="2061"/>
        <v>0</v>
      </c>
      <c r="T6398" s="58"/>
      <c r="U6398" s="58"/>
      <c r="V6398" s="53">
        <f t="shared" si="2060"/>
        <v>0</v>
      </c>
      <c r="W6398" s="75"/>
      <c r="X6398" s="76"/>
    </row>
    <row r="6399" spans="1:24" s="77" customFormat="1" ht="15.75" x14ac:dyDescent="0.25">
      <c r="A6399" s="44" t="s">
        <v>402</v>
      </c>
      <c r="B6399" s="33" t="s">
        <v>333</v>
      </c>
      <c r="C6399" s="78" t="s">
        <v>127</v>
      </c>
      <c r="D6399" s="43" t="s">
        <v>161</v>
      </c>
      <c r="E6399" s="74"/>
      <c r="F6399" s="74"/>
      <c r="G6399" s="74"/>
      <c r="H6399" s="74"/>
      <c r="I6399" s="54"/>
      <c r="J6399" s="50"/>
      <c r="K6399" s="54"/>
      <c r="L6399" s="55"/>
      <c r="M6399" s="75"/>
      <c r="N6399" s="75"/>
      <c r="O6399" s="74"/>
      <c r="P6399" s="74"/>
      <c r="Q6399" s="57">
        <f t="shared" si="2059"/>
        <v>0</v>
      </c>
      <c r="R6399" s="74"/>
      <c r="S6399" s="53">
        <f t="shared" si="2061"/>
        <v>0</v>
      </c>
      <c r="T6399" s="58"/>
      <c r="U6399" s="58"/>
      <c r="V6399" s="53">
        <f t="shared" si="2060"/>
        <v>0</v>
      </c>
      <c r="W6399" s="75"/>
      <c r="X6399" s="76"/>
    </row>
    <row r="6400" spans="1:24" s="77" customFormat="1" ht="31.5" x14ac:dyDescent="0.25">
      <c r="A6400" s="44" t="s">
        <v>402</v>
      </c>
      <c r="B6400" s="33" t="s">
        <v>333</v>
      </c>
      <c r="C6400" s="78" t="s">
        <v>126</v>
      </c>
      <c r="D6400" s="43" t="s">
        <v>162</v>
      </c>
      <c r="E6400" s="74"/>
      <c r="F6400" s="74"/>
      <c r="G6400" s="74"/>
      <c r="H6400" s="74"/>
      <c r="I6400" s="54"/>
      <c r="J6400" s="50"/>
      <c r="K6400" s="54"/>
      <c r="L6400" s="55"/>
      <c r="M6400" s="75"/>
      <c r="N6400" s="75"/>
      <c r="O6400" s="74"/>
      <c r="P6400" s="74"/>
      <c r="Q6400" s="57">
        <f t="shared" si="2059"/>
        <v>0</v>
      </c>
      <c r="R6400" s="74"/>
      <c r="S6400" s="53">
        <f t="shared" si="2061"/>
        <v>0</v>
      </c>
      <c r="T6400" s="58"/>
      <c r="U6400" s="58"/>
      <c r="V6400" s="53">
        <f t="shared" si="2060"/>
        <v>0</v>
      </c>
      <c r="W6400" s="75"/>
      <c r="X6400" s="76"/>
    </row>
    <row r="6401" spans="1:24" s="77" customFormat="1" ht="15.75" x14ac:dyDescent="0.25">
      <c r="A6401" s="44" t="s">
        <v>402</v>
      </c>
      <c r="B6401" s="33" t="s">
        <v>333</v>
      </c>
      <c r="C6401" s="78" t="s">
        <v>122</v>
      </c>
      <c r="D6401" s="43" t="s">
        <v>163</v>
      </c>
      <c r="E6401" s="74"/>
      <c r="F6401" s="74"/>
      <c r="G6401" s="74"/>
      <c r="H6401" s="74"/>
      <c r="I6401" s="54"/>
      <c r="J6401" s="50"/>
      <c r="K6401" s="54"/>
      <c r="L6401" s="55"/>
      <c r="M6401" s="75"/>
      <c r="N6401" s="75"/>
      <c r="O6401" s="74"/>
      <c r="P6401" s="74"/>
      <c r="Q6401" s="57">
        <f t="shared" si="2059"/>
        <v>0</v>
      </c>
      <c r="R6401" s="74"/>
      <c r="S6401" s="53">
        <f t="shared" si="2061"/>
        <v>0</v>
      </c>
      <c r="T6401" s="58"/>
      <c r="U6401" s="58"/>
      <c r="V6401" s="53">
        <f t="shared" si="2060"/>
        <v>0</v>
      </c>
      <c r="W6401" s="75"/>
      <c r="X6401" s="76"/>
    </row>
    <row r="6402" spans="1:24" s="77" customFormat="1" ht="15.75" x14ac:dyDescent="0.25">
      <c r="A6402" s="44" t="s">
        <v>402</v>
      </c>
      <c r="B6402" s="33" t="s">
        <v>333</v>
      </c>
      <c r="C6402" s="78" t="s">
        <v>123</v>
      </c>
      <c r="D6402" s="43" t="s">
        <v>164</v>
      </c>
      <c r="E6402" s="74"/>
      <c r="F6402" s="74"/>
      <c r="G6402" s="74"/>
      <c r="H6402" s="74"/>
      <c r="I6402" s="54"/>
      <c r="J6402" s="50"/>
      <c r="K6402" s="54"/>
      <c r="L6402" s="55"/>
      <c r="M6402" s="75"/>
      <c r="N6402" s="75"/>
      <c r="O6402" s="74"/>
      <c r="P6402" s="74"/>
      <c r="Q6402" s="57">
        <f t="shared" si="2059"/>
        <v>0</v>
      </c>
      <c r="R6402" s="74"/>
      <c r="S6402" s="53">
        <f t="shared" si="2061"/>
        <v>0</v>
      </c>
      <c r="T6402" s="58"/>
      <c r="U6402" s="58"/>
      <c r="V6402" s="53">
        <f t="shared" si="2060"/>
        <v>0</v>
      </c>
      <c r="W6402" s="75"/>
      <c r="X6402" s="76"/>
    </row>
    <row r="6403" spans="1:24" s="77" customFormat="1" ht="15.75" x14ac:dyDescent="0.25">
      <c r="A6403" s="44" t="s">
        <v>402</v>
      </c>
      <c r="B6403" s="33" t="s">
        <v>333</v>
      </c>
      <c r="C6403" s="78" t="s">
        <v>182</v>
      </c>
      <c r="D6403" s="43" t="s">
        <v>183</v>
      </c>
      <c r="E6403" s="74"/>
      <c r="F6403" s="74"/>
      <c r="G6403" s="74"/>
      <c r="H6403" s="74"/>
      <c r="I6403" s="54"/>
      <c r="J6403" s="50"/>
      <c r="K6403" s="54"/>
      <c r="L6403" s="55"/>
      <c r="M6403" s="75"/>
      <c r="N6403" s="75"/>
      <c r="O6403" s="74"/>
      <c r="P6403" s="74"/>
      <c r="Q6403" s="57">
        <f t="shared" si="2059"/>
        <v>0</v>
      </c>
      <c r="R6403" s="74"/>
      <c r="S6403" s="53">
        <f t="shared" si="2061"/>
        <v>0</v>
      </c>
      <c r="T6403" s="58"/>
      <c r="U6403" s="58"/>
      <c r="V6403" s="53">
        <f t="shared" si="2060"/>
        <v>0</v>
      </c>
      <c r="W6403" s="75"/>
      <c r="X6403" s="76"/>
    </row>
    <row r="6404" spans="1:24" s="77" customFormat="1" ht="15.75" x14ac:dyDescent="0.25">
      <c r="A6404" s="44" t="s">
        <v>402</v>
      </c>
      <c r="B6404" s="33" t="s">
        <v>333</v>
      </c>
      <c r="C6404" s="78" t="s">
        <v>184</v>
      </c>
      <c r="D6404" s="43" t="s">
        <v>185</v>
      </c>
      <c r="E6404" s="74"/>
      <c r="F6404" s="74"/>
      <c r="G6404" s="74"/>
      <c r="H6404" s="74"/>
      <c r="I6404" s="54"/>
      <c r="J6404" s="50"/>
      <c r="K6404" s="54"/>
      <c r="L6404" s="55"/>
      <c r="M6404" s="75"/>
      <c r="N6404" s="75"/>
      <c r="O6404" s="74"/>
      <c r="P6404" s="74"/>
      <c r="Q6404" s="57">
        <f t="shared" si="2059"/>
        <v>0</v>
      </c>
      <c r="R6404" s="74"/>
      <c r="S6404" s="53">
        <f t="shared" si="2061"/>
        <v>0</v>
      </c>
      <c r="T6404" s="58"/>
      <c r="U6404" s="58"/>
      <c r="V6404" s="53">
        <f t="shared" si="2060"/>
        <v>0</v>
      </c>
      <c r="W6404" s="75"/>
      <c r="X6404" s="76"/>
    </row>
    <row r="6405" spans="1:24" s="77" customFormat="1" ht="15.75" x14ac:dyDescent="0.25">
      <c r="A6405" s="44" t="s">
        <v>402</v>
      </c>
      <c r="B6405" s="33" t="s">
        <v>333</v>
      </c>
      <c r="C6405" s="78" t="s">
        <v>186</v>
      </c>
      <c r="D6405" s="43" t="s">
        <v>187</v>
      </c>
      <c r="E6405" s="74"/>
      <c r="F6405" s="74"/>
      <c r="G6405" s="74"/>
      <c r="H6405" s="74"/>
      <c r="I6405" s="54"/>
      <c r="J6405" s="50"/>
      <c r="K6405" s="54"/>
      <c r="L6405" s="55"/>
      <c r="M6405" s="75"/>
      <c r="N6405" s="75"/>
      <c r="O6405" s="74"/>
      <c r="P6405" s="74"/>
      <c r="Q6405" s="57">
        <f t="shared" si="2059"/>
        <v>0</v>
      </c>
      <c r="R6405" s="74"/>
      <c r="S6405" s="53">
        <f t="shared" si="2061"/>
        <v>0</v>
      </c>
      <c r="T6405" s="58"/>
      <c r="U6405" s="58"/>
      <c r="V6405" s="53">
        <f t="shared" si="2060"/>
        <v>0</v>
      </c>
      <c r="W6405" s="75"/>
      <c r="X6405" s="76"/>
    </row>
    <row r="6406" spans="1:24" s="77" customFormat="1" ht="31.5" x14ac:dyDescent="0.25">
      <c r="A6406" s="44" t="s">
        <v>402</v>
      </c>
      <c r="B6406" s="33" t="s">
        <v>333</v>
      </c>
      <c r="C6406" s="78" t="s">
        <v>188</v>
      </c>
      <c r="D6406" s="43" t="s">
        <v>189</v>
      </c>
      <c r="E6406" s="74"/>
      <c r="F6406" s="74"/>
      <c r="G6406" s="74"/>
      <c r="H6406" s="74"/>
      <c r="I6406" s="54"/>
      <c r="J6406" s="50"/>
      <c r="K6406" s="54"/>
      <c r="L6406" s="55"/>
      <c r="M6406" s="75"/>
      <c r="N6406" s="75"/>
      <c r="O6406" s="74"/>
      <c r="P6406" s="74"/>
      <c r="Q6406" s="57">
        <f t="shared" si="2059"/>
        <v>0</v>
      </c>
      <c r="R6406" s="74"/>
      <c r="S6406" s="53">
        <f t="shared" si="2061"/>
        <v>0</v>
      </c>
      <c r="T6406" s="58"/>
      <c r="U6406" s="58"/>
      <c r="V6406" s="53">
        <f t="shared" si="2060"/>
        <v>0</v>
      </c>
      <c r="W6406" s="75"/>
      <c r="X6406" s="76"/>
    </row>
    <row r="6407" spans="1:24" s="77" customFormat="1" ht="15.75" x14ac:dyDescent="0.25">
      <c r="A6407" s="44" t="s">
        <v>402</v>
      </c>
      <c r="B6407" s="33" t="s">
        <v>333</v>
      </c>
      <c r="C6407" s="78" t="s">
        <v>124</v>
      </c>
      <c r="D6407" s="43" t="s">
        <v>165</v>
      </c>
      <c r="E6407" s="74"/>
      <c r="F6407" s="74"/>
      <c r="G6407" s="74"/>
      <c r="H6407" s="74"/>
      <c r="I6407" s="54"/>
      <c r="J6407" s="50"/>
      <c r="K6407" s="54"/>
      <c r="L6407" s="55"/>
      <c r="M6407" s="75"/>
      <c r="N6407" s="75"/>
      <c r="O6407" s="74"/>
      <c r="P6407" s="74"/>
      <c r="Q6407" s="57">
        <f t="shared" si="2059"/>
        <v>0</v>
      </c>
      <c r="R6407" s="74"/>
      <c r="S6407" s="53">
        <f t="shared" si="2061"/>
        <v>0</v>
      </c>
      <c r="T6407" s="58"/>
      <c r="U6407" s="58"/>
      <c r="V6407" s="53">
        <f t="shared" si="2060"/>
        <v>0</v>
      </c>
      <c r="W6407" s="75"/>
      <c r="X6407" s="76"/>
    </row>
    <row r="6408" spans="1:24" s="77" customFormat="1" ht="15.75" x14ac:dyDescent="0.25">
      <c r="A6408" s="44" t="s">
        <v>402</v>
      </c>
      <c r="B6408" s="33" t="s">
        <v>333</v>
      </c>
      <c r="C6408" s="78" t="s">
        <v>125</v>
      </c>
      <c r="D6408" s="43" t="s">
        <v>166</v>
      </c>
      <c r="E6408" s="74"/>
      <c r="F6408" s="74"/>
      <c r="G6408" s="74"/>
      <c r="H6408" s="74"/>
      <c r="I6408" s="54"/>
      <c r="J6408" s="50"/>
      <c r="K6408" s="54"/>
      <c r="L6408" s="55"/>
      <c r="M6408" s="75"/>
      <c r="N6408" s="75"/>
      <c r="O6408" s="74"/>
      <c r="P6408" s="74"/>
      <c r="Q6408" s="57">
        <f t="shared" si="2059"/>
        <v>0</v>
      </c>
      <c r="R6408" s="74"/>
      <c r="S6408" s="53">
        <f t="shared" si="2061"/>
        <v>0</v>
      </c>
      <c r="T6408" s="58"/>
      <c r="U6408" s="58"/>
      <c r="V6408" s="53">
        <f t="shared" si="2060"/>
        <v>0</v>
      </c>
      <c r="W6408" s="75"/>
      <c r="X6408" s="76"/>
    </row>
    <row r="6409" spans="1:24" s="77" customFormat="1" ht="47.25" x14ac:dyDescent="0.25">
      <c r="A6409" s="44" t="s">
        <v>402</v>
      </c>
      <c r="B6409" s="33" t="s">
        <v>333</v>
      </c>
      <c r="C6409" s="78" t="s">
        <v>34</v>
      </c>
      <c r="D6409" s="43" t="s">
        <v>167</v>
      </c>
      <c r="E6409" s="74"/>
      <c r="F6409" s="74"/>
      <c r="G6409" s="74"/>
      <c r="H6409" s="74"/>
      <c r="I6409" s="54"/>
      <c r="J6409" s="50"/>
      <c r="K6409" s="54"/>
      <c r="L6409" s="55"/>
      <c r="M6409" s="75"/>
      <c r="N6409" s="75"/>
      <c r="O6409" s="74"/>
      <c r="P6409" s="74"/>
      <c r="Q6409" s="57">
        <f t="shared" si="2059"/>
        <v>0</v>
      </c>
      <c r="R6409" s="74"/>
      <c r="S6409" s="53">
        <f t="shared" si="2061"/>
        <v>0</v>
      </c>
      <c r="T6409" s="58"/>
      <c r="U6409" s="58"/>
      <c r="V6409" s="53">
        <f t="shared" si="2060"/>
        <v>0</v>
      </c>
      <c r="W6409" s="75"/>
      <c r="X6409" s="76"/>
    </row>
    <row r="6410" spans="1:24" s="77" customFormat="1" ht="15.75" x14ac:dyDescent="0.25">
      <c r="A6410" s="44" t="s">
        <v>402</v>
      </c>
      <c r="B6410" s="33" t="s">
        <v>333</v>
      </c>
      <c r="C6410" s="78" t="s">
        <v>35</v>
      </c>
      <c r="D6410" s="43" t="s">
        <v>168</v>
      </c>
      <c r="E6410" s="74"/>
      <c r="F6410" s="74"/>
      <c r="G6410" s="74"/>
      <c r="H6410" s="74"/>
      <c r="I6410" s="54"/>
      <c r="J6410" s="50"/>
      <c r="K6410" s="54"/>
      <c r="L6410" s="55"/>
      <c r="M6410" s="75"/>
      <c r="N6410" s="75"/>
      <c r="O6410" s="74"/>
      <c r="P6410" s="74"/>
      <c r="Q6410" s="57">
        <f t="shared" ref="Q6410:Q6430" si="2062">O6410-P6410</f>
        <v>0</v>
      </c>
      <c r="R6410" s="74"/>
      <c r="S6410" s="53">
        <f t="shared" si="2061"/>
        <v>0</v>
      </c>
      <c r="T6410" s="58"/>
      <c r="U6410" s="58"/>
      <c r="V6410" s="53">
        <f t="shared" ref="V6410:V6430" si="2063">T6410-U6410</f>
        <v>0</v>
      </c>
      <c r="W6410" s="75"/>
      <c r="X6410" s="76"/>
    </row>
    <row r="6411" spans="1:24" s="77" customFormat="1" ht="31.5" x14ac:dyDescent="0.25">
      <c r="A6411" s="44" t="s">
        <v>402</v>
      </c>
      <c r="B6411" s="33" t="s">
        <v>333</v>
      </c>
      <c r="C6411" s="78" t="s">
        <v>36</v>
      </c>
      <c r="D6411" s="43" t="s">
        <v>190</v>
      </c>
      <c r="E6411" s="74"/>
      <c r="F6411" s="74"/>
      <c r="G6411" s="74"/>
      <c r="H6411" s="74"/>
      <c r="I6411" s="54"/>
      <c r="J6411" s="50"/>
      <c r="K6411" s="54"/>
      <c r="L6411" s="55"/>
      <c r="M6411" s="75"/>
      <c r="N6411" s="75"/>
      <c r="O6411" s="74"/>
      <c r="P6411" s="74"/>
      <c r="Q6411" s="57">
        <f t="shared" si="2062"/>
        <v>0</v>
      </c>
      <c r="R6411" s="74"/>
      <c r="S6411" s="53">
        <f t="shared" si="2061"/>
        <v>0</v>
      </c>
      <c r="T6411" s="58"/>
      <c r="U6411" s="58"/>
      <c r="V6411" s="53">
        <f t="shared" si="2063"/>
        <v>0</v>
      </c>
      <c r="W6411" s="75"/>
      <c r="X6411" s="76"/>
    </row>
    <row r="6412" spans="1:24" s="77" customFormat="1" ht="31.5" x14ac:dyDescent="0.25">
      <c r="A6412" s="44" t="s">
        <v>402</v>
      </c>
      <c r="B6412" s="33" t="s">
        <v>333</v>
      </c>
      <c r="C6412" s="78" t="s">
        <v>37</v>
      </c>
      <c r="D6412" s="43" t="s">
        <v>191</v>
      </c>
      <c r="E6412" s="74"/>
      <c r="F6412" s="74"/>
      <c r="G6412" s="74"/>
      <c r="H6412" s="74"/>
      <c r="I6412" s="54"/>
      <c r="J6412" s="50"/>
      <c r="K6412" s="54"/>
      <c r="L6412" s="55"/>
      <c r="M6412" s="75"/>
      <c r="N6412" s="75"/>
      <c r="O6412" s="74"/>
      <c r="P6412" s="74"/>
      <c r="Q6412" s="57">
        <f t="shared" si="2062"/>
        <v>0</v>
      </c>
      <c r="R6412" s="74"/>
      <c r="S6412" s="53">
        <f t="shared" si="2061"/>
        <v>0</v>
      </c>
      <c r="T6412" s="58"/>
      <c r="U6412" s="58"/>
      <c r="V6412" s="53">
        <f t="shared" si="2063"/>
        <v>0</v>
      </c>
      <c r="W6412" s="75"/>
      <c r="X6412" s="76"/>
    </row>
    <row r="6413" spans="1:24" s="77" customFormat="1" ht="31.5" x14ac:dyDescent="0.25">
      <c r="A6413" s="44" t="s">
        <v>402</v>
      </c>
      <c r="B6413" s="33" t="s">
        <v>333</v>
      </c>
      <c r="C6413" s="78" t="s">
        <v>38</v>
      </c>
      <c r="D6413" s="43" t="s">
        <v>169</v>
      </c>
      <c r="E6413" s="74"/>
      <c r="F6413" s="74"/>
      <c r="G6413" s="74"/>
      <c r="H6413" s="74"/>
      <c r="I6413" s="54"/>
      <c r="J6413" s="50"/>
      <c r="K6413" s="54"/>
      <c r="L6413" s="55"/>
      <c r="M6413" s="75"/>
      <c r="N6413" s="75"/>
      <c r="O6413" s="74"/>
      <c r="P6413" s="74"/>
      <c r="Q6413" s="57">
        <f t="shared" si="2062"/>
        <v>0</v>
      </c>
      <c r="R6413" s="74"/>
      <c r="S6413" s="53">
        <f t="shared" si="2061"/>
        <v>0</v>
      </c>
      <c r="T6413" s="58"/>
      <c r="U6413" s="58"/>
      <c r="V6413" s="53">
        <f t="shared" si="2063"/>
        <v>0</v>
      </c>
      <c r="W6413" s="75"/>
      <c r="X6413" s="76"/>
    </row>
    <row r="6414" spans="1:24" s="77" customFormat="1" ht="15.75" x14ac:dyDescent="0.25">
      <c r="A6414" s="44" t="s">
        <v>402</v>
      </c>
      <c r="B6414" s="33" t="s">
        <v>333</v>
      </c>
      <c r="C6414" s="78" t="s">
        <v>39</v>
      </c>
      <c r="D6414" s="43" t="s">
        <v>170</v>
      </c>
      <c r="E6414" s="74"/>
      <c r="F6414" s="74"/>
      <c r="G6414" s="74"/>
      <c r="H6414" s="74"/>
      <c r="I6414" s="54"/>
      <c r="J6414" s="50"/>
      <c r="K6414" s="54"/>
      <c r="L6414" s="55"/>
      <c r="M6414" s="75"/>
      <c r="N6414" s="75"/>
      <c r="O6414" s="74"/>
      <c r="P6414" s="74"/>
      <c r="Q6414" s="57">
        <f t="shared" si="2062"/>
        <v>0</v>
      </c>
      <c r="R6414" s="74"/>
      <c r="S6414" s="53">
        <f t="shared" si="2061"/>
        <v>0</v>
      </c>
      <c r="T6414" s="58"/>
      <c r="U6414" s="58"/>
      <c r="V6414" s="53">
        <f t="shared" si="2063"/>
        <v>0</v>
      </c>
      <c r="W6414" s="75"/>
      <c r="X6414" s="76"/>
    </row>
    <row r="6415" spans="1:24" s="77" customFormat="1" ht="47.25" x14ac:dyDescent="0.25">
      <c r="A6415" s="44" t="s">
        <v>402</v>
      </c>
      <c r="B6415" s="33" t="s">
        <v>333</v>
      </c>
      <c r="C6415" s="78" t="s">
        <v>40</v>
      </c>
      <c r="D6415" s="43" t="s">
        <v>172</v>
      </c>
      <c r="E6415" s="74"/>
      <c r="F6415" s="74"/>
      <c r="G6415" s="74"/>
      <c r="H6415" s="74"/>
      <c r="I6415" s="54"/>
      <c r="J6415" s="50"/>
      <c r="K6415" s="54"/>
      <c r="L6415" s="55"/>
      <c r="M6415" s="75"/>
      <c r="N6415" s="75"/>
      <c r="O6415" s="74"/>
      <c r="P6415" s="74"/>
      <c r="Q6415" s="57">
        <f t="shared" si="2062"/>
        <v>0</v>
      </c>
      <c r="R6415" s="74"/>
      <c r="S6415" s="53">
        <f t="shared" si="2061"/>
        <v>0</v>
      </c>
      <c r="T6415" s="58"/>
      <c r="U6415" s="58"/>
      <c r="V6415" s="53">
        <f t="shared" si="2063"/>
        <v>0</v>
      </c>
      <c r="W6415" s="75"/>
      <c r="X6415" s="76"/>
    </row>
    <row r="6416" spans="1:24" s="77" customFormat="1" ht="15.75" x14ac:dyDescent="0.25">
      <c r="A6416" s="44" t="s">
        <v>402</v>
      </c>
      <c r="B6416" s="33" t="s">
        <v>333</v>
      </c>
      <c r="C6416" s="78" t="s">
        <v>41</v>
      </c>
      <c r="D6416" s="43" t="s">
        <v>171</v>
      </c>
      <c r="E6416" s="74"/>
      <c r="F6416" s="74"/>
      <c r="G6416" s="74"/>
      <c r="H6416" s="74"/>
      <c r="I6416" s="54"/>
      <c r="J6416" s="50"/>
      <c r="K6416" s="54"/>
      <c r="L6416" s="55"/>
      <c r="M6416" s="75"/>
      <c r="N6416" s="75"/>
      <c r="O6416" s="74"/>
      <c r="P6416" s="74"/>
      <c r="Q6416" s="57">
        <f t="shared" si="2062"/>
        <v>0</v>
      </c>
      <c r="R6416" s="74"/>
      <c r="S6416" s="53">
        <f t="shared" si="2061"/>
        <v>0</v>
      </c>
      <c r="T6416" s="58"/>
      <c r="U6416" s="58"/>
      <c r="V6416" s="53">
        <f t="shared" si="2063"/>
        <v>0</v>
      </c>
      <c r="W6416" s="75"/>
      <c r="X6416" s="76"/>
    </row>
    <row r="6417" spans="1:26" s="77" customFormat="1" ht="15.75" x14ac:dyDescent="0.25">
      <c r="A6417" s="44" t="s">
        <v>402</v>
      </c>
      <c r="B6417" s="33" t="s">
        <v>333</v>
      </c>
      <c r="C6417" s="78" t="s">
        <v>42</v>
      </c>
      <c r="D6417" s="43" t="s">
        <v>192</v>
      </c>
      <c r="E6417" s="74"/>
      <c r="F6417" s="74"/>
      <c r="G6417" s="74"/>
      <c r="H6417" s="74"/>
      <c r="I6417" s="54"/>
      <c r="J6417" s="50"/>
      <c r="K6417" s="54"/>
      <c r="L6417" s="55"/>
      <c r="M6417" s="75"/>
      <c r="N6417" s="75"/>
      <c r="O6417" s="74"/>
      <c r="P6417" s="74"/>
      <c r="Q6417" s="57">
        <f t="shared" si="2062"/>
        <v>0</v>
      </c>
      <c r="R6417" s="74"/>
      <c r="S6417" s="53">
        <f t="shared" si="2061"/>
        <v>0</v>
      </c>
      <c r="T6417" s="58"/>
      <c r="U6417" s="58"/>
      <c r="V6417" s="53">
        <f t="shared" si="2063"/>
        <v>0</v>
      </c>
      <c r="W6417" s="75"/>
      <c r="X6417" s="76"/>
    </row>
    <row r="6418" spans="1:26" s="77" customFormat="1" ht="15.75" x14ac:dyDescent="0.25">
      <c r="A6418" s="44" t="s">
        <v>402</v>
      </c>
      <c r="B6418" s="33" t="s">
        <v>333</v>
      </c>
      <c r="C6418" s="78" t="s">
        <v>43</v>
      </c>
      <c r="D6418" s="43" t="s">
        <v>193</v>
      </c>
      <c r="E6418" s="74"/>
      <c r="F6418" s="74"/>
      <c r="G6418" s="74"/>
      <c r="H6418" s="74"/>
      <c r="I6418" s="54"/>
      <c r="J6418" s="50"/>
      <c r="K6418" s="54"/>
      <c r="L6418" s="55"/>
      <c r="M6418" s="75"/>
      <c r="N6418" s="75"/>
      <c r="O6418" s="74"/>
      <c r="P6418" s="74"/>
      <c r="Q6418" s="57">
        <f t="shared" si="2062"/>
        <v>0</v>
      </c>
      <c r="R6418" s="74"/>
      <c r="S6418" s="53">
        <f t="shared" si="2061"/>
        <v>0</v>
      </c>
      <c r="T6418" s="58"/>
      <c r="U6418" s="58"/>
      <c r="V6418" s="53">
        <f t="shared" si="2063"/>
        <v>0</v>
      </c>
      <c r="W6418" s="75"/>
      <c r="X6418" s="76"/>
    </row>
    <row r="6419" spans="1:26" s="77" customFormat="1" ht="15.75" x14ac:dyDescent="0.25">
      <c r="A6419" s="44" t="s">
        <v>402</v>
      </c>
      <c r="B6419" s="33" t="s">
        <v>333</v>
      </c>
      <c r="C6419" s="78" t="s">
        <v>44</v>
      </c>
      <c r="D6419" s="43" t="s">
        <v>173</v>
      </c>
      <c r="E6419" s="74"/>
      <c r="F6419" s="53"/>
      <c r="G6419" s="53"/>
      <c r="H6419" s="53"/>
      <c r="I6419" s="119"/>
      <c r="J6419" s="55"/>
      <c r="K6419" s="54"/>
      <c r="L6419" s="55"/>
      <c r="M6419" s="75"/>
      <c r="N6419" s="75"/>
      <c r="O6419" s="74"/>
      <c r="P6419" s="74"/>
      <c r="Q6419" s="57">
        <f t="shared" si="2062"/>
        <v>0</v>
      </c>
      <c r="R6419" s="74"/>
      <c r="S6419" s="53">
        <f>R6419</f>
        <v>0</v>
      </c>
      <c r="T6419" s="58"/>
      <c r="U6419" s="58"/>
      <c r="V6419" s="53">
        <f t="shared" si="2063"/>
        <v>0</v>
      </c>
      <c r="W6419" s="75"/>
      <c r="X6419" s="76"/>
    </row>
    <row r="6420" spans="1:26" s="77" customFormat="1" ht="15.75" x14ac:dyDescent="0.25">
      <c r="A6420" s="44" t="s">
        <v>402</v>
      </c>
      <c r="B6420" s="33" t="s">
        <v>333</v>
      </c>
      <c r="C6420" s="78" t="s">
        <v>45</v>
      </c>
      <c r="D6420" s="43" t="s">
        <v>187</v>
      </c>
      <c r="E6420" s="74"/>
      <c r="F6420" s="74"/>
      <c r="G6420" s="74"/>
      <c r="H6420" s="74"/>
      <c r="I6420" s="54"/>
      <c r="J6420" s="50"/>
      <c r="K6420" s="54"/>
      <c r="L6420" s="55"/>
      <c r="M6420" s="75"/>
      <c r="N6420" s="75"/>
      <c r="O6420" s="74"/>
      <c r="P6420" s="74"/>
      <c r="Q6420" s="57">
        <f t="shared" si="2062"/>
        <v>0</v>
      </c>
      <c r="R6420" s="74"/>
      <c r="S6420" s="53">
        <f t="shared" ref="S6420:S6430" si="2064">ROUND(R6420/12*3,0)</f>
        <v>0</v>
      </c>
      <c r="T6420" s="58"/>
      <c r="U6420" s="58"/>
      <c r="V6420" s="53">
        <f t="shared" si="2063"/>
        <v>0</v>
      </c>
      <c r="W6420" s="75"/>
      <c r="X6420" s="76"/>
    </row>
    <row r="6421" spans="1:26" s="77" customFormat="1" ht="15.75" x14ac:dyDescent="0.25">
      <c r="A6421" s="44" t="s">
        <v>402</v>
      </c>
      <c r="B6421" s="33" t="s">
        <v>333</v>
      </c>
      <c r="C6421" s="78" t="s">
        <v>46</v>
      </c>
      <c r="D6421" s="43" t="s">
        <v>194</v>
      </c>
      <c r="E6421" s="74"/>
      <c r="F6421" s="74"/>
      <c r="G6421" s="74"/>
      <c r="H6421" s="74"/>
      <c r="I6421" s="54"/>
      <c r="J6421" s="50"/>
      <c r="K6421" s="54"/>
      <c r="L6421" s="55"/>
      <c r="M6421" s="75"/>
      <c r="N6421" s="75"/>
      <c r="O6421" s="74"/>
      <c r="P6421" s="74"/>
      <c r="Q6421" s="57">
        <f t="shared" si="2062"/>
        <v>0</v>
      </c>
      <c r="R6421" s="74"/>
      <c r="S6421" s="53">
        <f t="shared" si="2064"/>
        <v>0</v>
      </c>
      <c r="T6421" s="58"/>
      <c r="U6421" s="58"/>
      <c r="V6421" s="53">
        <f t="shared" si="2063"/>
        <v>0</v>
      </c>
      <c r="W6421" s="75"/>
      <c r="X6421" s="76"/>
    </row>
    <row r="6422" spans="1:26" s="77" customFormat="1" ht="15.75" x14ac:dyDescent="0.25">
      <c r="A6422" s="44" t="s">
        <v>402</v>
      </c>
      <c r="B6422" s="33" t="s">
        <v>333</v>
      </c>
      <c r="C6422" s="78" t="s">
        <v>47</v>
      </c>
      <c r="D6422" s="43" t="s">
        <v>121</v>
      </c>
      <c r="E6422" s="74"/>
      <c r="F6422" s="74"/>
      <c r="G6422" s="74"/>
      <c r="H6422" s="74"/>
      <c r="I6422" s="54"/>
      <c r="J6422" s="50"/>
      <c r="K6422" s="54"/>
      <c r="L6422" s="55"/>
      <c r="M6422" s="75"/>
      <c r="N6422" s="75"/>
      <c r="O6422" s="74"/>
      <c r="P6422" s="74"/>
      <c r="Q6422" s="57">
        <f t="shared" si="2062"/>
        <v>0</v>
      </c>
      <c r="R6422" s="74"/>
      <c r="S6422" s="53">
        <f t="shared" si="2064"/>
        <v>0</v>
      </c>
      <c r="T6422" s="58"/>
      <c r="U6422" s="58"/>
      <c r="V6422" s="53">
        <f t="shared" si="2063"/>
        <v>0</v>
      </c>
      <c r="W6422" s="75"/>
      <c r="X6422" s="76"/>
    </row>
    <row r="6423" spans="1:26" s="77" customFormat="1" ht="15.75" x14ac:dyDescent="0.25">
      <c r="A6423" s="44" t="s">
        <v>402</v>
      </c>
      <c r="B6423" s="33" t="s">
        <v>333</v>
      </c>
      <c r="C6423" s="78" t="s">
        <v>48</v>
      </c>
      <c r="D6423" s="43" t="s">
        <v>195</v>
      </c>
      <c r="E6423" s="74"/>
      <c r="F6423" s="74"/>
      <c r="G6423" s="74"/>
      <c r="H6423" s="74"/>
      <c r="I6423" s="54"/>
      <c r="J6423" s="50"/>
      <c r="K6423" s="54"/>
      <c r="L6423" s="55"/>
      <c r="M6423" s="75"/>
      <c r="N6423" s="75"/>
      <c r="O6423" s="74"/>
      <c r="P6423" s="74"/>
      <c r="Q6423" s="57">
        <f t="shared" si="2062"/>
        <v>0</v>
      </c>
      <c r="R6423" s="74"/>
      <c r="S6423" s="53">
        <f t="shared" si="2064"/>
        <v>0</v>
      </c>
      <c r="T6423" s="58"/>
      <c r="U6423" s="58"/>
      <c r="V6423" s="53">
        <f t="shared" si="2063"/>
        <v>0</v>
      </c>
      <c r="W6423" s="75"/>
      <c r="X6423" s="76"/>
    </row>
    <row r="6424" spans="1:26" s="77" customFormat="1" ht="31.5" x14ac:dyDescent="0.25">
      <c r="A6424" s="44" t="s">
        <v>402</v>
      </c>
      <c r="B6424" s="33" t="s">
        <v>333</v>
      </c>
      <c r="C6424" s="78" t="s">
        <v>128</v>
      </c>
      <c r="D6424" s="43" t="s">
        <v>118</v>
      </c>
      <c r="E6424" s="74"/>
      <c r="F6424" s="74"/>
      <c r="G6424" s="74"/>
      <c r="H6424" s="74"/>
      <c r="I6424" s="54"/>
      <c r="J6424" s="50"/>
      <c r="K6424" s="54"/>
      <c r="L6424" s="55"/>
      <c r="M6424" s="75"/>
      <c r="N6424" s="75"/>
      <c r="O6424" s="74"/>
      <c r="P6424" s="74"/>
      <c r="Q6424" s="57">
        <f t="shared" si="2062"/>
        <v>0</v>
      </c>
      <c r="R6424" s="74"/>
      <c r="S6424" s="53">
        <f t="shared" si="2064"/>
        <v>0</v>
      </c>
      <c r="T6424" s="58"/>
      <c r="U6424" s="58"/>
      <c r="V6424" s="53">
        <f t="shared" si="2063"/>
        <v>0</v>
      </c>
      <c r="W6424" s="75"/>
      <c r="X6424" s="76"/>
    </row>
    <row r="6425" spans="1:26" s="77" customFormat="1" ht="15.75" x14ac:dyDescent="0.25">
      <c r="A6425" s="44" t="s">
        <v>402</v>
      </c>
      <c r="B6425" s="33" t="s">
        <v>333</v>
      </c>
      <c r="C6425" s="78" t="s">
        <v>47</v>
      </c>
      <c r="D6425" s="43" t="s">
        <v>121</v>
      </c>
      <c r="E6425" s="74"/>
      <c r="F6425" s="74"/>
      <c r="G6425" s="74"/>
      <c r="H6425" s="74"/>
      <c r="I6425" s="54"/>
      <c r="J6425" s="50"/>
      <c r="K6425" s="54"/>
      <c r="L6425" s="55"/>
      <c r="M6425" s="75"/>
      <c r="N6425" s="75"/>
      <c r="O6425" s="74"/>
      <c r="P6425" s="74"/>
      <c r="Q6425" s="57">
        <f t="shared" si="2062"/>
        <v>0</v>
      </c>
      <c r="R6425" s="74"/>
      <c r="S6425" s="53">
        <f t="shared" si="2064"/>
        <v>0</v>
      </c>
      <c r="T6425" s="58"/>
      <c r="U6425" s="58"/>
      <c r="V6425" s="53">
        <f t="shared" si="2063"/>
        <v>0</v>
      </c>
      <c r="W6425" s="75"/>
      <c r="X6425" s="76"/>
    </row>
    <row r="6426" spans="1:26" s="77" customFormat="1" ht="31.5" x14ac:dyDescent="0.25">
      <c r="A6426" s="44" t="s">
        <v>402</v>
      </c>
      <c r="B6426" s="33" t="s">
        <v>333</v>
      </c>
      <c r="C6426" s="78" t="s">
        <v>49</v>
      </c>
      <c r="D6426" s="43" t="s">
        <v>196</v>
      </c>
      <c r="E6426" s="74"/>
      <c r="F6426" s="74"/>
      <c r="G6426" s="74"/>
      <c r="H6426" s="74"/>
      <c r="I6426" s="54"/>
      <c r="J6426" s="50"/>
      <c r="K6426" s="54"/>
      <c r="L6426" s="55"/>
      <c r="M6426" s="75"/>
      <c r="N6426" s="75"/>
      <c r="O6426" s="74"/>
      <c r="P6426" s="74"/>
      <c r="Q6426" s="57">
        <f t="shared" si="2062"/>
        <v>0</v>
      </c>
      <c r="R6426" s="74"/>
      <c r="S6426" s="53">
        <f t="shared" si="2064"/>
        <v>0</v>
      </c>
      <c r="T6426" s="58"/>
      <c r="U6426" s="58"/>
      <c r="V6426" s="53">
        <f t="shared" si="2063"/>
        <v>0</v>
      </c>
      <c r="W6426" s="75"/>
      <c r="X6426" s="76"/>
    </row>
    <row r="6427" spans="1:26" s="77" customFormat="1" ht="31.5" x14ac:dyDescent="0.25">
      <c r="A6427" s="44" t="s">
        <v>402</v>
      </c>
      <c r="B6427" s="33" t="s">
        <v>333</v>
      </c>
      <c r="C6427" s="78" t="s">
        <v>197</v>
      </c>
      <c r="D6427" s="43" t="s">
        <v>198</v>
      </c>
      <c r="E6427" s="74"/>
      <c r="F6427" s="74"/>
      <c r="G6427" s="74"/>
      <c r="H6427" s="74"/>
      <c r="I6427" s="54"/>
      <c r="J6427" s="50"/>
      <c r="K6427" s="54"/>
      <c r="L6427" s="55"/>
      <c r="M6427" s="75"/>
      <c r="N6427" s="75"/>
      <c r="O6427" s="74"/>
      <c r="P6427" s="74"/>
      <c r="Q6427" s="57">
        <f t="shared" si="2062"/>
        <v>0</v>
      </c>
      <c r="R6427" s="74"/>
      <c r="S6427" s="53">
        <f t="shared" si="2064"/>
        <v>0</v>
      </c>
      <c r="T6427" s="58"/>
      <c r="U6427" s="58"/>
      <c r="V6427" s="53">
        <f t="shared" si="2063"/>
        <v>0</v>
      </c>
      <c r="W6427" s="75"/>
      <c r="X6427" s="76"/>
    </row>
    <row r="6428" spans="1:26" s="77" customFormat="1" ht="47.25" x14ac:dyDescent="0.25">
      <c r="A6428" s="44" t="s">
        <v>402</v>
      </c>
      <c r="B6428" s="33" t="s">
        <v>333</v>
      </c>
      <c r="C6428" s="78" t="s">
        <v>199</v>
      </c>
      <c r="D6428" s="43" t="s">
        <v>200</v>
      </c>
      <c r="E6428" s="74"/>
      <c r="F6428" s="74"/>
      <c r="G6428" s="74"/>
      <c r="H6428" s="74"/>
      <c r="I6428" s="54"/>
      <c r="J6428" s="50"/>
      <c r="K6428" s="54"/>
      <c r="L6428" s="55"/>
      <c r="M6428" s="75"/>
      <c r="N6428" s="75"/>
      <c r="O6428" s="74"/>
      <c r="P6428" s="74"/>
      <c r="Q6428" s="57">
        <f t="shared" si="2062"/>
        <v>0</v>
      </c>
      <c r="R6428" s="74"/>
      <c r="S6428" s="53">
        <f t="shared" si="2064"/>
        <v>0</v>
      </c>
      <c r="T6428" s="58"/>
      <c r="U6428" s="58"/>
      <c r="V6428" s="53">
        <f t="shared" si="2063"/>
        <v>0</v>
      </c>
      <c r="W6428" s="75"/>
      <c r="X6428" s="76"/>
      <c r="Y6428" s="177"/>
      <c r="Z6428" s="177"/>
    </row>
    <row r="6429" spans="1:26" s="77" customFormat="1" ht="31.5" x14ac:dyDescent="0.25">
      <c r="A6429" s="44" t="s">
        <v>402</v>
      </c>
      <c r="B6429" s="33" t="s">
        <v>333</v>
      </c>
      <c r="C6429" s="78" t="s">
        <v>201</v>
      </c>
      <c r="D6429" s="43" t="s">
        <v>202</v>
      </c>
      <c r="E6429" s="74"/>
      <c r="F6429" s="74"/>
      <c r="G6429" s="74"/>
      <c r="H6429" s="74"/>
      <c r="I6429" s="119"/>
      <c r="J6429" s="55"/>
      <c r="K6429" s="119"/>
      <c r="L6429" s="55"/>
      <c r="M6429" s="75"/>
      <c r="N6429" s="75"/>
      <c r="O6429" s="74"/>
      <c r="P6429" s="74"/>
      <c r="Q6429" s="59">
        <f t="shared" si="2062"/>
        <v>0</v>
      </c>
      <c r="R6429" s="74"/>
      <c r="S6429" s="53">
        <f t="shared" si="2064"/>
        <v>0</v>
      </c>
      <c r="T6429" s="53"/>
      <c r="U6429" s="53"/>
      <c r="V6429" s="53">
        <f t="shared" si="2063"/>
        <v>0</v>
      </c>
      <c r="W6429" s="75"/>
      <c r="X6429" s="76"/>
    </row>
    <row r="6430" spans="1:26" s="77" customFormat="1" ht="47.25" x14ac:dyDescent="0.25">
      <c r="A6430" s="44" t="s">
        <v>402</v>
      </c>
      <c r="B6430" s="33" t="s">
        <v>333</v>
      </c>
      <c r="C6430" s="78" t="s">
        <v>203</v>
      </c>
      <c r="D6430" s="43" t="s">
        <v>204</v>
      </c>
      <c r="E6430" s="74"/>
      <c r="F6430" s="74"/>
      <c r="G6430" s="74"/>
      <c r="H6430" s="74"/>
      <c r="I6430" s="54"/>
      <c r="J6430" s="50"/>
      <c r="K6430" s="54"/>
      <c r="L6430" s="55"/>
      <c r="M6430" s="75"/>
      <c r="N6430" s="75"/>
      <c r="O6430" s="74"/>
      <c r="P6430" s="74"/>
      <c r="Q6430" s="57">
        <f t="shared" si="2062"/>
        <v>0</v>
      </c>
      <c r="R6430" s="74"/>
      <c r="S6430" s="53">
        <f t="shared" si="2064"/>
        <v>0</v>
      </c>
      <c r="T6430" s="58"/>
      <c r="U6430" s="58"/>
      <c r="V6430" s="53">
        <f t="shared" si="2063"/>
        <v>0</v>
      </c>
      <c r="W6430" s="75"/>
      <c r="X6430" s="76"/>
    </row>
    <row r="6431" spans="1:26" s="77" customFormat="1" ht="31.5" x14ac:dyDescent="0.25">
      <c r="A6431" s="44" t="s">
        <v>402</v>
      </c>
      <c r="B6431" s="22" t="s">
        <v>334</v>
      </c>
      <c r="C6431" s="73" t="s">
        <v>102</v>
      </c>
      <c r="D6431" s="32" t="s">
        <v>50</v>
      </c>
      <c r="E6431" s="64">
        <f>SUM(E6432:E6478)</f>
        <v>0</v>
      </c>
      <c r="F6431" s="64">
        <f>SUM(F6432:F6478)</f>
        <v>0</v>
      </c>
      <c r="G6431" s="64">
        <f>SUM(G6432:G6478)</f>
        <v>4399.6000000000004</v>
      </c>
      <c r="H6431" s="64">
        <f>SUM(H6432:H6478)</f>
        <v>0</v>
      </c>
      <c r="I6431" s="64">
        <f>SUM(I6432:I6478)</f>
        <v>4399.6000000000004</v>
      </c>
      <c r="J6431" s="50"/>
      <c r="K6431" s="64">
        <f>SUM(K6432:K6478)</f>
        <v>0</v>
      </c>
      <c r="L6431" s="64">
        <f>SUM(L6432:L6477)</f>
        <v>0</v>
      </c>
      <c r="M6431" s="64"/>
      <c r="N6431" s="64"/>
      <c r="O6431" s="64">
        <f t="shared" ref="O6431:V6431" si="2065">SUM(O6432:O6475)</f>
        <v>0</v>
      </c>
      <c r="P6431" s="64">
        <f t="shared" si="2065"/>
        <v>0</v>
      </c>
      <c r="Q6431" s="126">
        <f t="shared" si="2065"/>
        <v>0</v>
      </c>
      <c r="R6431" s="64">
        <f t="shared" si="2065"/>
        <v>0</v>
      </c>
      <c r="S6431" s="64">
        <f t="shared" si="2065"/>
        <v>0</v>
      </c>
      <c r="T6431" s="136">
        <f t="shared" si="2065"/>
        <v>0</v>
      </c>
      <c r="U6431" s="136">
        <f t="shared" si="2065"/>
        <v>0</v>
      </c>
      <c r="V6431" s="64">
        <f t="shared" si="2065"/>
        <v>0</v>
      </c>
      <c r="W6431" s="64"/>
      <c r="X6431" s="76"/>
    </row>
    <row r="6432" spans="1:26" s="77" customFormat="1" ht="63" x14ac:dyDescent="0.25">
      <c r="A6432" s="44" t="s">
        <v>402</v>
      </c>
      <c r="B6432" s="44" t="s">
        <v>334</v>
      </c>
      <c r="C6432" s="73" t="s">
        <v>102</v>
      </c>
      <c r="D6432" s="43" t="s">
        <v>205</v>
      </c>
      <c r="E6432" s="74"/>
      <c r="F6432" s="74"/>
      <c r="G6432" s="74"/>
      <c r="H6432" s="74"/>
      <c r="I6432" s="54"/>
      <c r="J6432" s="50"/>
      <c r="K6432" s="54"/>
      <c r="L6432" s="55"/>
      <c r="M6432" s="75"/>
      <c r="N6432" s="75"/>
      <c r="O6432" s="74"/>
      <c r="P6432" s="74"/>
      <c r="Q6432" s="57">
        <f>O6432-P6432</f>
        <v>0</v>
      </c>
      <c r="R6432" s="74"/>
      <c r="S6432" s="53">
        <f>ROUND(R6432/12*3,0)</f>
        <v>0</v>
      </c>
      <c r="T6432" s="58"/>
      <c r="U6432" s="58"/>
      <c r="V6432" s="53">
        <f>T6432-U6432</f>
        <v>0</v>
      </c>
      <c r="W6432" s="75"/>
      <c r="X6432" s="76"/>
    </row>
    <row r="6433" spans="1:27" s="77" customFormat="1" ht="15.75" x14ac:dyDescent="0.25">
      <c r="A6433" s="44" t="s">
        <v>402</v>
      </c>
      <c r="B6433" s="44" t="s">
        <v>334</v>
      </c>
      <c r="C6433" s="23" t="s">
        <v>366</v>
      </c>
      <c r="D6433" s="43" t="s">
        <v>369</v>
      </c>
      <c r="E6433" s="74"/>
      <c r="F6433" s="74"/>
      <c r="G6433" s="74"/>
      <c r="H6433" s="74"/>
      <c r="I6433" s="54"/>
      <c r="J6433" s="50"/>
      <c r="K6433" s="54"/>
      <c r="L6433" s="55"/>
      <c r="M6433" s="75"/>
      <c r="N6433" s="75"/>
      <c r="O6433" s="74"/>
      <c r="P6433" s="74"/>
      <c r="Q6433" s="57"/>
      <c r="R6433" s="74"/>
      <c r="S6433" s="53"/>
      <c r="T6433" s="58"/>
      <c r="U6433" s="58"/>
      <c r="V6433" s="53"/>
      <c r="W6433" s="75"/>
      <c r="X6433" s="76"/>
    </row>
    <row r="6434" spans="1:27" s="77" customFormat="1" ht="15.75" x14ac:dyDescent="0.25">
      <c r="A6434" s="44" t="s">
        <v>402</v>
      </c>
      <c r="B6434" s="44" t="s">
        <v>334</v>
      </c>
      <c r="C6434" s="23" t="s">
        <v>367</v>
      </c>
      <c r="D6434" s="43" t="s">
        <v>370</v>
      </c>
      <c r="E6434" s="74"/>
      <c r="F6434" s="74"/>
      <c r="G6434" s="74"/>
      <c r="H6434" s="74"/>
      <c r="I6434" s="54"/>
      <c r="J6434" s="50"/>
      <c r="K6434" s="54"/>
      <c r="L6434" s="55"/>
      <c r="M6434" s="75"/>
      <c r="N6434" s="75"/>
      <c r="O6434" s="74"/>
      <c r="P6434" s="74"/>
      <c r="Q6434" s="57"/>
      <c r="R6434" s="74"/>
      <c r="S6434" s="53"/>
      <c r="T6434" s="58"/>
      <c r="U6434" s="58"/>
      <c r="V6434" s="53"/>
      <c r="W6434" s="75"/>
      <c r="X6434" s="76"/>
    </row>
    <row r="6435" spans="1:27" s="77" customFormat="1" ht="31.5" x14ac:dyDescent="0.25">
      <c r="A6435" s="44" t="s">
        <v>402</v>
      </c>
      <c r="B6435" s="44" t="s">
        <v>334</v>
      </c>
      <c r="C6435" s="23" t="s">
        <v>368</v>
      </c>
      <c r="D6435" s="43" t="s">
        <v>371</v>
      </c>
      <c r="E6435" s="74"/>
      <c r="F6435" s="74"/>
      <c r="G6435" s="74"/>
      <c r="H6435" s="74"/>
      <c r="I6435" s="54"/>
      <c r="J6435" s="50"/>
      <c r="K6435" s="54"/>
      <c r="L6435" s="55"/>
      <c r="M6435" s="75"/>
      <c r="N6435" s="75"/>
      <c r="O6435" s="74"/>
      <c r="P6435" s="74"/>
      <c r="Q6435" s="57"/>
      <c r="R6435" s="74"/>
      <c r="S6435" s="53"/>
      <c r="T6435" s="58"/>
      <c r="U6435" s="58"/>
      <c r="V6435" s="53"/>
      <c r="W6435" s="75"/>
      <c r="X6435" s="76"/>
    </row>
    <row r="6436" spans="1:27" s="77" customFormat="1" ht="31.5" x14ac:dyDescent="0.25">
      <c r="A6436" s="44" t="s">
        <v>402</v>
      </c>
      <c r="B6436" s="44" t="s">
        <v>334</v>
      </c>
      <c r="C6436" s="79" t="s">
        <v>206</v>
      </c>
      <c r="D6436" s="43" t="s">
        <v>207</v>
      </c>
      <c r="E6436" s="74"/>
      <c r="F6436" s="74"/>
      <c r="G6436" s="74"/>
      <c r="H6436" s="74"/>
      <c r="I6436" s="54"/>
      <c r="J6436" s="50"/>
      <c r="K6436" s="54"/>
      <c r="L6436" s="55"/>
      <c r="M6436" s="75"/>
      <c r="N6436" s="75"/>
      <c r="O6436" s="74"/>
      <c r="P6436" s="74"/>
      <c r="Q6436" s="57">
        <f t="shared" ref="Q6436:Q6473" si="2066">O6436-P6436</f>
        <v>0</v>
      </c>
      <c r="R6436" s="74"/>
      <c r="S6436" s="53">
        <f t="shared" ref="S6436:S6473" si="2067">ROUND(R6436/12*3,0)</f>
        <v>0</v>
      </c>
      <c r="T6436" s="58"/>
      <c r="U6436" s="58"/>
      <c r="V6436" s="53">
        <f t="shared" ref="V6436:V6473" si="2068">T6436-U6436</f>
        <v>0</v>
      </c>
      <c r="W6436" s="75"/>
      <c r="X6436" s="76"/>
    </row>
    <row r="6437" spans="1:27" s="77" customFormat="1" ht="31.5" x14ac:dyDescent="0.25">
      <c r="A6437" s="44" t="s">
        <v>402</v>
      </c>
      <c r="B6437" s="44" t="s">
        <v>334</v>
      </c>
      <c r="C6437" s="79" t="s">
        <v>208</v>
      </c>
      <c r="D6437" s="43" t="s">
        <v>209</v>
      </c>
      <c r="E6437" s="53"/>
      <c r="F6437" s="53">
        <f>E6437/12*1</f>
        <v>0</v>
      </c>
      <c r="G6437" s="53"/>
      <c r="H6437" s="53"/>
      <c r="I6437" s="54"/>
      <c r="J6437" s="50"/>
      <c r="K6437" s="54"/>
      <c r="L6437" s="55"/>
      <c r="M6437" s="75"/>
      <c r="N6437" s="75"/>
      <c r="O6437" s="74"/>
      <c r="P6437" s="74"/>
      <c r="Q6437" s="57">
        <f t="shared" si="2066"/>
        <v>0</v>
      </c>
      <c r="R6437" s="74"/>
      <c r="S6437" s="53">
        <f t="shared" si="2067"/>
        <v>0</v>
      </c>
      <c r="T6437" s="58"/>
      <c r="U6437" s="58"/>
      <c r="V6437" s="53">
        <f t="shared" si="2068"/>
        <v>0</v>
      </c>
      <c r="W6437" s="75"/>
      <c r="X6437" s="76"/>
    </row>
    <row r="6438" spans="1:27" s="77" customFormat="1" ht="15.75" x14ac:dyDescent="0.25">
      <c r="A6438" s="44" t="s">
        <v>402</v>
      </c>
      <c r="B6438" s="44" t="s">
        <v>334</v>
      </c>
      <c r="C6438" s="79" t="s">
        <v>210</v>
      </c>
      <c r="D6438" s="43" t="s">
        <v>223</v>
      </c>
      <c r="E6438" s="74"/>
      <c r="F6438" s="74"/>
      <c r="G6438" s="74"/>
      <c r="H6438" s="74"/>
      <c r="I6438" s="54"/>
      <c r="J6438" s="50"/>
      <c r="K6438" s="54"/>
      <c r="L6438" s="55"/>
      <c r="M6438" s="75"/>
      <c r="N6438" s="75"/>
      <c r="O6438" s="74"/>
      <c r="P6438" s="74"/>
      <c r="Q6438" s="57">
        <f t="shared" si="2066"/>
        <v>0</v>
      </c>
      <c r="R6438" s="74"/>
      <c r="S6438" s="53">
        <f t="shared" si="2067"/>
        <v>0</v>
      </c>
      <c r="T6438" s="58"/>
      <c r="U6438" s="58"/>
      <c r="V6438" s="53">
        <f t="shared" si="2068"/>
        <v>0</v>
      </c>
      <c r="W6438" s="75"/>
      <c r="X6438" s="76"/>
    </row>
    <row r="6439" spans="1:27" s="77" customFormat="1" ht="31.5" x14ac:dyDescent="0.25">
      <c r="A6439" s="44" t="s">
        <v>402</v>
      </c>
      <c r="B6439" s="44" t="s">
        <v>334</v>
      </c>
      <c r="C6439" s="79" t="s">
        <v>211</v>
      </c>
      <c r="D6439" s="43" t="s">
        <v>212</v>
      </c>
      <c r="E6439" s="53"/>
      <c r="F6439" s="53">
        <f>E6439/12*1</f>
        <v>0</v>
      </c>
      <c r="G6439" s="53"/>
      <c r="H6439" s="53"/>
      <c r="I6439" s="54"/>
      <c r="J6439" s="50"/>
      <c r="K6439" s="54"/>
      <c r="L6439" s="55"/>
      <c r="M6439" s="75"/>
      <c r="N6439" s="75"/>
      <c r="O6439" s="74"/>
      <c r="P6439" s="74"/>
      <c r="Q6439" s="57">
        <f t="shared" si="2066"/>
        <v>0</v>
      </c>
      <c r="R6439" s="74"/>
      <c r="S6439" s="53">
        <f t="shared" si="2067"/>
        <v>0</v>
      </c>
      <c r="T6439" s="58"/>
      <c r="U6439" s="58"/>
      <c r="V6439" s="53">
        <f t="shared" si="2068"/>
        <v>0</v>
      </c>
      <c r="W6439" s="75"/>
      <c r="X6439" s="76"/>
    </row>
    <row r="6440" spans="1:27" s="77" customFormat="1" ht="15.75" x14ac:dyDescent="0.25">
      <c r="A6440" s="44" t="s">
        <v>402</v>
      </c>
      <c r="B6440" s="44" t="s">
        <v>334</v>
      </c>
      <c r="C6440" s="79" t="s">
        <v>213</v>
      </c>
      <c r="D6440" s="43" t="s">
        <v>214</v>
      </c>
      <c r="E6440" s="74"/>
      <c r="F6440" s="74"/>
      <c r="G6440" s="74"/>
      <c r="H6440" s="74"/>
      <c r="I6440" s="54"/>
      <c r="J6440" s="50"/>
      <c r="K6440" s="54"/>
      <c r="L6440" s="55"/>
      <c r="M6440" s="75"/>
      <c r="N6440" s="75"/>
      <c r="O6440" s="74"/>
      <c r="P6440" s="74"/>
      <c r="Q6440" s="57">
        <f t="shared" si="2066"/>
        <v>0</v>
      </c>
      <c r="R6440" s="74"/>
      <c r="S6440" s="53">
        <f t="shared" si="2067"/>
        <v>0</v>
      </c>
      <c r="T6440" s="58"/>
      <c r="U6440" s="58"/>
      <c r="V6440" s="53">
        <f t="shared" si="2068"/>
        <v>0</v>
      </c>
      <c r="W6440" s="75"/>
      <c r="X6440" s="76"/>
    </row>
    <row r="6441" spans="1:27" s="77" customFormat="1" ht="31.5" x14ac:dyDescent="0.25">
      <c r="A6441" s="44" t="s">
        <v>402</v>
      </c>
      <c r="B6441" s="44" t="s">
        <v>334</v>
      </c>
      <c r="C6441" s="79" t="s">
        <v>215</v>
      </c>
      <c r="D6441" s="43" t="s">
        <v>216</v>
      </c>
      <c r="E6441" s="53"/>
      <c r="F6441" s="53">
        <f t="shared" ref="F6441:F6446" si="2069">E6441/12*1</f>
        <v>0</v>
      </c>
      <c r="G6441" s="53"/>
      <c r="H6441" s="53"/>
      <c r="I6441" s="54"/>
      <c r="J6441" s="50"/>
      <c r="K6441" s="54"/>
      <c r="L6441" s="55"/>
      <c r="M6441" s="75"/>
      <c r="N6441" s="75"/>
      <c r="O6441" s="74"/>
      <c r="P6441" s="74"/>
      <c r="Q6441" s="57">
        <f t="shared" si="2066"/>
        <v>0</v>
      </c>
      <c r="R6441" s="74"/>
      <c r="S6441" s="53">
        <f t="shared" si="2067"/>
        <v>0</v>
      </c>
      <c r="T6441" s="58"/>
      <c r="U6441" s="58"/>
      <c r="V6441" s="53">
        <f t="shared" si="2068"/>
        <v>0</v>
      </c>
      <c r="W6441" s="75"/>
      <c r="X6441" s="76"/>
      <c r="Y6441" s="177"/>
      <c r="Z6441" s="177"/>
      <c r="AA6441" s="177"/>
    </row>
    <row r="6442" spans="1:27" s="77" customFormat="1" ht="31.5" x14ac:dyDescent="0.25">
      <c r="A6442" s="44" t="s">
        <v>402</v>
      </c>
      <c r="B6442" s="44" t="s">
        <v>334</v>
      </c>
      <c r="C6442" s="79" t="s">
        <v>217</v>
      </c>
      <c r="D6442" s="43" t="s">
        <v>218</v>
      </c>
      <c r="E6442" s="53"/>
      <c r="F6442" s="53">
        <f t="shared" si="2069"/>
        <v>0</v>
      </c>
      <c r="G6442" s="53"/>
      <c r="H6442" s="53"/>
      <c r="I6442" s="54"/>
      <c r="J6442" s="50"/>
      <c r="K6442" s="54"/>
      <c r="L6442" s="55"/>
      <c r="M6442" s="75"/>
      <c r="N6442" s="75"/>
      <c r="O6442" s="74"/>
      <c r="P6442" s="74"/>
      <c r="Q6442" s="57">
        <f t="shared" si="2066"/>
        <v>0</v>
      </c>
      <c r="R6442" s="74"/>
      <c r="S6442" s="53">
        <f t="shared" si="2067"/>
        <v>0</v>
      </c>
      <c r="T6442" s="58"/>
      <c r="U6442" s="58"/>
      <c r="V6442" s="53">
        <f t="shared" si="2068"/>
        <v>0</v>
      </c>
      <c r="W6442" s="75"/>
      <c r="X6442" s="76"/>
    </row>
    <row r="6443" spans="1:27" s="77" customFormat="1" ht="31.5" x14ac:dyDescent="0.25">
      <c r="A6443" s="44" t="s">
        <v>402</v>
      </c>
      <c r="B6443" s="44" t="s">
        <v>334</v>
      </c>
      <c r="C6443" s="79" t="s">
        <v>219</v>
      </c>
      <c r="D6443" s="43" t="s">
        <v>220</v>
      </c>
      <c r="E6443" s="53"/>
      <c r="F6443" s="53">
        <f t="shared" si="2069"/>
        <v>0</v>
      </c>
      <c r="G6443" s="53"/>
      <c r="H6443" s="53"/>
      <c r="I6443" s="54"/>
      <c r="J6443" s="50"/>
      <c r="K6443" s="54"/>
      <c r="L6443" s="55"/>
      <c r="M6443" s="75"/>
      <c r="N6443" s="75"/>
      <c r="O6443" s="74"/>
      <c r="P6443" s="74"/>
      <c r="Q6443" s="57">
        <f t="shared" si="2066"/>
        <v>0</v>
      </c>
      <c r="R6443" s="74"/>
      <c r="S6443" s="53">
        <f t="shared" si="2067"/>
        <v>0</v>
      </c>
      <c r="T6443" s="58"/>
      <c r="U6443" s="58"/>
      <c r="V6443" s="53">
        <f t="shared" si="2068"/>
        <v>0</v>
      </c>
      <c r="W6443" s="75"/>
      <c r="X6443" s="76"/>
    </row>
    <row r="6444" spans="1:27" s="77" customFormat="1" ht="31.5" x14ac:dyDescent="0.25">
      <c r="A6444" s="44" t="s">
        <v>402</v>
      </c>
      <c r="B6444" s="44" t="s">
        <v>334</v>
      </c>
      <c r="C6444" s="79" t="s">
        <v>221</v>
      </c>
      <c r="D6444" s="43" t="s">
        <v>224</v>
      </c>
      <c r="E6444" s="53"/>
      <c r="F6444" s="53">
        <f t="shared" si="2069"/>
        <v>0</v>
      </c>
      <c r="G6444" s="53"/>
      <c r="H6444" s="53"/>
      <c r="I6444" s="54"/>
      <c r="J6444" s="50"/>
      <c r="K6444" s="54"/>
      <c r="L6444" s="55"/>
      <c r="M6444" s="75"/>
      <c r="N6444" s="75"/>
      <c r="O6444" s="74"/>
      <c r="P6444" s="74"/>
      <c r="Q6444" s="57">
        <f t="shared" si="2066"/>
        <v>0</v>
      </c>
      <c r="R6444" s="74"/>
      <c r="S6444" s="53">
        <f t="shared" si="2067"/>
        <v>0</v>
      </c>
      <c r="T6444" s="58"/>
      <c r="U6444" s="58"/>
      <c r="V6444" s="53">
        <f t="shared" si="2068"/>
        <v>0</v>
      </c>
      <c r="W6444" s="75"/>
      <c r="X6444" s="76"/>
    </row>
    <row r="6445" spans="1:27" s="77" customFormat="1" ht="31.5" x14ac:dyDescent="0.25">
      <c r="A6445" s="44" t="s">
        <v>402</v>
      </c>
      <c r="B6445" s="44" t="s">
        <v>334</v>
      </c>
      <c r="C6445" s="79" t="s">
        <v>222</v>
      </c>
      <c r="D6445" s="43" t="s">
        <v>225</v>
      </c>
      <c r="E6445" s="53"/>
      <c r="F6445" s="53">
        <f t="shared" si="2069"/>
        <v>0</v>
      </c>
      <c r="G6445" s="53"/>
      <c r="H6445" s="53"/>
      <c r="I6445" s="54"/>
      <c r="J6445" s="50"/>
      <c r="K6445" s="54"/>
      <c r="L6445" s="55"/>
      <c r="M6445" s="75"/>
      <c r="N6445" s="75"/>
      <c r="O6445" s="74"/>
      <c r="P6445" s="74"/>
      <c r="Q6445" s="57">
        <f t="shared" si="2066"/>
        <v>0</v>
      </c>
      <c r="R6445" s="74"/>
      <c r="S6445" s="53">
        <f t="shared" si="2067"/>
        <v>0</v>
      </c>
      <c r="T6445" s="58"/>
      <c r="U6445" s="58"/>
      <c r="V6445" s="53">
        <f t="shared" si="2068"/>
        <v>0</v>
      </c>
      <c r="W6445" s="75"/>
      <c r="X6445" s="76"/>
    </row>
    <row r="6446" spans="1:27" s="77" customFormat="1" ht="31.5" x14ac:dyDescent="0.25">
      <c r="A6446" s="44" t="s">
        <v>402</v>
      </c>
      <c r="B6446" s="44" t="s">
        <v>334</v>
      </c>
      <c r="C6446" s="79" t="s">
        <v>277</v>
      </c>
      <c r="D6446" s="43" t="s">
        <v>278</v>
      </c>
      <c r="E6446" s="53"/>
      <c r="F6446" s="53">
        <f t="shared" si="2069"/>
        <v>0</v>
      </c>
      <c r="G6446" s="53"/>
      <c r="H6446" s="53"/>
      <c r="I6446" s="54"/>
      <c r="J6446" s="50"/>
      <c r="K6446" s="54"/>
      <c r="L6446" s="55"/>
      <c r="M6446" s="75"/>
      <c r="N6446" s="75"/>
      <c r="O6446" s="74"/>
      <c r="P6446" s="74"/>
      <c r="Q6446" s="57">
        <f t="shared" si="2066"/>
        <v>0</v>
      </c>
      <c r="R6446" s="74"/>
      <c r="S6446" s="53">
        <f t="shared" si="2067"/>
        <v>0</v>
      </c>
      <c r="T6446" s="58"/>
      <c r="U6446" s="58"/>
      <c r="V6446" s="53">
        <f t="shared" si="2068"/>
        <v>0</v>
      </c>
      <c r="W6446" s="75"/>
      <c r="X6446" s="76"/>
    </row>
    <row r="6447" spans="1:27" s="77" customFormat="1" ht="15.75" x14ac:dyDescent="0.25">
      <c r="A6447" s="44" t="s">
        <v>402</v>
      </c>
      <c r="B6447" s="44" t="s">
        <v>334</v>
      </c>
      <c r="C6447" s="79" t="s">
        <v>226</v>
      </c>
      <c r="D6447" s="38" t="s">
        <v>405</v>
      </c>
      <c r="E6447" s="53"/>
      <c r="F6447" s="53">
        <f>E6447</f>
        <v>0</v>
      </c>
      <c r="G6447" s="53"/>
      <c r="H6447" s="53"/>
      <c r="I6447" s="119"/>
      <c r="J6447" s="55"/>
      <c r="K6447" s="54"/>
      <c r="L6447" s="55"/>
      <c r="M6447" s="75"/>
      <c r="N6447" s="75"/>
      <c r="O6447" s="74"/>
      <c r="P6447" s="74"/>
      <c r="Q6447" s="57">
        <f t="shared" si="2066"/>
        <v>0</v>
      </c>
      <c r="R6447" s="74"/>
      <c r="S6447" s="53">
        <f t="shared" si="2067"/>
        <v>0</v>
      </c>
      <c r="T6447" s="58"/>
      <c r="U6447" s="58"/>
      <c r="V6447" s="53">
        <f t="shared" si="2068"/>
        <v>0</v>
      </c>
      <c r="W6447" s="75"/>
      <c r="X6447" s="76"/>
    </row>
    <row r="6448" spans="1:27" s="77" customFormat="1" ht="31.5" x14ac:dyDescent="0.25">
      <c r="A6448" s="44" t="s">
        <v>402</v>
      </c>
      <c r="B6448" s="44" t="s">
        <v>334</v>
      </c>
      <c r="C6448" s="79" t="s">
        <v>227</v>
      </c>
      <c r="D6448" s="43" t="s">
        <v>228</v>
      </c>
      <c r="E6448" s="53"/>
      <c r="F6448" s="53">
        <f>E6448/12*1</f>
        <v>0</v>
      </c>
      <c r="G6448" s="53"/>
      <c r="H6448" s="53"/>
      <c r="I6448" s="54"/>
      <c r="J6448" s="50"/>
      <c r="K6448" s="54"/>
      <c r="L6448" s="55"/>
      <c r="M6448" s="75"/>
      <c r="N6448" s="75"/>
      <c r="O6448" s="74"/>
      <c r="P6448" s="74"/>
      <c r="Q6448" s="57">
        <f t="shared" si="2066"/>
        <v>0</v>
      </c>
      <c r="R6448" s="74"/>
      <c r="S6448" s="53">
        <f t="shared" si="2067"/>
        <v>0</v>
      </c>
      <c r="T6448" s="58"/>
      <c r="U6448" s="58"/>
      <c r="V6448" s="53">
        <f t="shared" si="2068"/>
        <v>0</v>
      </c>
      <c r="W6448" s="75"/>
      <c r="X6448" s="76"/>
    </row>
    <row r="6449" spans="1:24" s="77" customFormat="1" ht="15.75" x14ac:dyDescent="0.25">
      <c r="A6449" s="44" t="s">
        <v>402</v>
      </c>
      <c r="B6449" s="44" t="s">
        <v>334</v>
      </c>
      <c r="C6449" s="79" t="s">
        <v>229</v>
      </c>
      <c r="D6449" s="43" t="s">
        <v>230</v>
      </c>
      <c r="E6449" s="53"/>
      <c r="F6449" s="53">
        <f>E6449/12*1</f>
        <v>0</v>
      </c>
      <c r="G6449" s="53"/>
      <c r="H6449" s="53"/>
      <c r="I6449" s="54"/>
      <c r="J6449" s="50"/>
      <c r="K6449" s="54"/>
      <c r="L6449" s="55"/>
      <c r="M6449" s="75"/>
      <c r="N6449" s="75"/>
      <c r="O6449" s="74"/>
      <c r="P6449" s="74"/>
      <c r="Q6449" s="57">
        <f t="shared" si="2066"/>
        <v>0</v>
      </c>
      <c r="R6449" s="74"/>
      <c r="S6449" s="53">
        <f t="shared" si="2067"/>
        <v>0</v>
      </c>
      <c r="T6449" s="58"/>
      <c r="U6449" s="58"/>
      <c r="V6449" s="53">
        <f t="shared" si="2068"/>
        <v>0</v>
      </c>
      <c r="W6449" s="75"/>
      <c r="X6449" s="76"/>
    </row>
    <row r="6450" spans="1:24" s="77" customFormat="1" ht="15.75" x14ac:dyDescent="0.25">
      <c r="A6450" s="44" t="s">
        <v>402</v>
      </c>
      <c r="B6450" s="44" t="s">
        <v>334</v>
      </c>
      <c r="C6450" s="37" t="s">
        <v>376</v>
      </c>
      <c r="D6450" s="43" t="s">
        <v>358</v>
      </c>
      <c r="E6450" s="53"/>
      <c r="F6450" s="53">
        <f>ROUND(E6450/12*7,0)</f>
        <v>0</v>
      </c>
      <c r="G6450" s="59">
        <v>4399.6000000000004</v>
      </c>
      <c r="H6450" s="99"/>
      <c r="I6450" s="119">
        <f t="shared" ref="I6450" si="2070">G6450-F6450</f>
        <v>4399.6000000000004</v>
      </c>
      <c r="J6450" s="55"/>
      <c r="K6450" s="54"/>
      <c r="L6450" s="55"/>
      <c r="M6450" s="75"/>
      <c r="N6450" s="75"/>
      <c r="O6450" s="74"/>
      <c r="P6450" s="74"/>
      <c r="Q6450" s="57">
        <f t="shared" si="2066"/>
        <v>0</v>
      </c>
      <c r="R6450" s="74"/>
      <c r="S6450" s="53">
        <f t="shared" si="2067"/>
        <v>0</v>
      </c>
      <c r="T6450" s="58"/>
      <c r="U6450" s="58"/>
      <c r="V6450" s="53">
        <f t="shared" si="2068"/>
        <v>0</v>
      </c>
      <c r="W6450" s="75"/>
      <c r="X6450" s="76"/>
    </row>
    <row r="6451" spans="1:24" s="77" customFormat="1" ht="15.75" x14ac:dyDescent="0.25">
      <c r="A6451" s="44" t="s">
        <v>402</v>
      </c>
      <c r="B6451" s="44" t="s">
        <v>334</v>
      </c>
      <c r="C6451" s="79" t="s">
        <v>231</v>
      </c>
      <c r="D6451" s="43" t="s">
        <v>232</v>
      </c>
      <c r="E6451" s="53"/>
      <c r="F6451" s="53">
        <f>E6451/12*1</f>
        <v>0</v>
      </c>
      <c r="G6451" s="53"/>
      <c r="H6451" s="53"/>
      <c r="I6451" s="54"/>
      <c r="J6451" s="50"/>
      <c r="K6451" s="54"/>
      <c r="L6451" s="55"/>
      <c r="M6451" s="75"/>
      <c r="N6451" s="75"/>
      <c r="O6451" s="74"/>
      <c r="P6451" s="74"/>
      <c r="Q6451" s="57">
        <f t="shared" si="2066"/>
        <v>0</v>
      </c>
      <c r="R6451" s="74"/>
      <c r="S6451" s="53">
        <f t="shared" si="2067"/>
        <v>0</v>
      </c>
      <c r="T6451" s="58"/>
      <c r="U6451" s="58"/>
      <c r="V6451" s="53">
        <f t="shared" si="2068"/>
        <v>0</v>
      </c>
      <c r="W6451" s="75"/>
      <c r="X6451" s="76"/>
    </row>
    <row r="6452" spans="1:24" s="77" customFormat="1" ht="15.75" x14ac:dyDescent="0.25">
      <c r="A6452" s="44" t="s">
        <v>402</v>
      </c>
      <c r="B6452" s="44" t="s">
        <v>334</v>
      </c>
      <c r="C6452" s="79" t="s">
        <v>233</v>
      </c>
      <c r="D6452" s="43" t="s">
        <v>234</v>
      </c>
      <c r="E6452" s="53"/>
      <c r="F6452" s="53">
        <f>E6452</f>
        <v>0</v>
      </c>
      <c r="G6452" s="53"/>
      <c r="H6452" s="53"/>
      <c r="I6452" s="119"/>
      <c r="J6452" s="55"/>
      <c r="K6452" s="54"/>
      <c r="L6452" s="55"/>
      <c r="M6452" s="75"/>
      <c r="N6452" s="75"/>
      <c r="O6452" s="74"/>
      <c r="P6452" s="74"/>
      <c r="Q6452" s="57">
        <f t="shared" si="2066"/>
        <v>0</v>
      </c>
      <c r="R6452" s="74"/>
      <c r="S6452" s="53">
        <f t="shared" si="2067"/>
        <v>0</v>
      </c>
      <c r="T6452" s="58"/>
      <c r="U6452" s="58"/>
      <c r="V6452" s="53">
        <f t="shared" si="2068"/>
        <v>0</v>
      </c>
      <c r="W6452" s="75"/>
      <c r="X6452" s="76"/>
    </row>
    <row r="6453" spans="1:24" s="77" customFormat="1" ht="31.5" x14ac:dyDescent="0.25">
      <c r="A6453" s="44" t="s">
        <v>402</v>
      </c>
      <c r="B6453" s="44" t="s">
        <v>334</v>
      </c>
      <c r="C6453" s="79" t="s">
        <v>235</v>
      </c>
      <c r="D6453" s="43" t="s">
        <v>236</v>
      </c>
      <c r="E6453" s="53"/>
      <c r="F6453" s="53">
        <f t="shared" ref="F6453:F6472" si="2071">E6453/12*1</f>
        <v>0</v>
      </c>
      <c r="G6453" s="53"/>
      <c r="H6453" s="53"/>
      <c r="I6453" s="54"/>
      <c r="J6453" s="50"/>
      <c r="K6453" s="54"/>
      <c r="L6453" s="55"/>
      <c r="M6453" s="75"/>
      <c r="N6453" s="75"/>
      <c r="O6453" s="74"/>
      <c r="P6453" s="74"/>
      <c r="Q6453" s="57">
        <f t="shared" si="2066"/>
        <v>0</v>
      </c>
      <c r="R6453" s="74"/>
      <c r="S6453" s="53">
        <f t="shared" si="2067"/>
        <v>0</v>
      </c>
      <c r="T6453" s="58"/>
      <c r="U6453" s="58"/>
      <c r="V6453" s="53">
        <f t="shared" si="2068"/>
        <v>0</v>
      </c>
      <c r="W6453" s="75"/>
      <c r="X6453" s="76"/>
    </row>
    <row r="6454" spans="1:24" s="77" customFormat="1" ht="31.5" x14ac:dyDescent="0.25">
      <c r="A6454" s="44" t="s">
        <v>402</v>
      </c>
      <c r="B6454" s="44" t="s">
        <v>334</v>
      </c>
      <c r="C6454" s="79" t="s">
        <v>237</v>
      </c>
      <c r="D6454" s="43" t="s">
        <v>238</v>
      </c>
      <c r="E6454" s="53"/>
      <c r="F6454" s="53">
        <f t="shared" si="2071"/>
        <v>0</v>
      </c>
      <c r="G6454" s="53"/>
      <c r="H6454" s="53"/>
      <c r="I6454" s="54"/>
      <c r="J6454" s="50"/>
      <c r="K6454" s="54"/>
      <c r="L6454" s="55"/>
      <c r="M6454" s="75"/>
      <c r="N6454" s="75"/>
      <c r="O6454" s="74"/>
      <c r="P6454" s="74"/>
      <c r="Q6454" s="57">
        <f t="shared" si="2066"/>
        <v>0</v>
      </c>
      <c r="R6454" s="74"/>
      <c r="S6454" s="53">
        <f t="shared" si="2067"/>
        <v>0</v>
      </c>
      <c r="T6454" s="58"/>
      <c r="U6454" s="58"/>
      <c r="V6454" s="53">
        <f t="shared" si="2068"/>
        <v>0</v>
      </c>
      <c r="W6454" s="75"/>
      <c r="X6454" s="76"/>
    </row>
    <row r="6455" spans="1:24" s="77" customFormat="1" ht="15.75" x14ac:dyDescent="0.25">
      <c r="A6455" s="44" t="s">
        <v>402</v>
      </c>
      <c r="B6455" s="44" t="s">
        <v>334</v>
      </c>
      <c r="C6455" s="79" t="s">
        <v>239</v>
      </c>
      <c r="D6455" s="43" t="s">
        <v>243</v>
      </c>
      <c r="E6455" s="53"/>
      <c r="F6455" s="53">
        <f t="shared" si="2071"/>
        <v>0</v>
      </c>
      <c r="G6455" s="53"/>
      <c r="H6455" s="53"/>
      <c r="I6455" s="54"/>
      <c r="J6455" s="50"/>
      <c r="K6455" s="54"/>
      <c r="L6455" s="55"/>
      <c r="M6455" s="75"/>
      <c r="N6455" s="75"/>
      <c r="O6455" s="74"/>
      <c r="P6455" s="74"/>
      <c r="Q6455" s="57">
        <f t="shared" si="2066"/>
        <v>0</v>
      </c>
      <c r="R6455" s="74"/>
      <c r="S6455" s="53">
        <f t="shared" si="2067"/>
        <v>0</v>
      </c>
      <c r="T6455" s="58"/>
      <c r="U6455" s="58"/>
      <c r="V6455" s="53">
        <f t="shared" si="2068"/>
        <v>0</v>
      </c>
      <c r="W6455" s="75"/>
      <c r="X6455" s="76"/>
    </row>
    <row r="6456" spans="1:24" s="77" customFormat="1" ht="15.75" x14ac:dyDescent="0.25">
      <c r="A6456" s="44" t="s">
        <v>402</v>
      </c>
      <c r="B6456" s="44" t="s">
        <v>334</v>
      </c>
      <c r="C6456" s="79" t="s">
        <v>240</v>
      </c>
      <c r="D6456" s="43" t="s">
        <v>244</v>
      </c>
      <c r="E6456" s="53"/>
      <c r="F6456" s="53">
        <f t="shared" si="2071"/>
        <v>0</v>
      </c>
      <c r="G6456" s="53"/>
      <c r="H6456" s="53"/>
      <c r="I6456" s="54"/>
      <c r="J6456" s="50"/>
      <c r="K6456" s="54"/>
      <c r="L6456" s="55"/>
      <c r="M6456" s="75"/>
      <c r="N6456" s="75"/>
      <c r="O6456" s="74"/>
      <c r="P6456" s="74"/>
      <c r="Q6456" s="57">
        <f t="shared" si="2066"/>
        <v>0</v>
      </c>
      <c r="R6456" s="74"/>
      <c r="S6456" s="53">
        <f t="shared" si="2067"/>
        <v>0</v>
      </c>
      <c r="T6456" s="58"/>
      <c r="U6456" s="58"/>
      <c r="V6456" s="53">
        <f t="shared" si="2068"/>
        <v>0</v>
      </c>
      <c r="W6456" s="75"/>
      <c r="X6456" s="76"/>
    </row>
    <row r="6457" spans="1:24" s="77" customFormat="1" ht="15.75" x14ac:dyDescent="0.25">
      <c r="A6457" s="44" t="s">
        <v>402</v>
      </c>
      <c r="B6457" s="44" t="s">
        <v>334</v>
      </c>
      <c r="C6457" s="79" t="s">
        <v>241</v>
      </c>
      <c r="D6457" s="43" t="s">
        <v>242</v>
      </c>
      <c r="E6457" s="53"/>
      <c r="F6457" s="53">
        <f t="shared" si="2071"/>
        <v>0</v>
      </c>
      <c r="G6457" s="53"/>
      <c r="H6457" s="53"/>
      <c r="I6457" s="54"/>
      <c r="J6457" s="50"/>
      <c r="K6457" s="54"/>
      <c r="L6457" s="55"/>
      <c r="M6457" s="75"/>
      <c r="N6457" s="75"/>
      <c r="O6457" s="74"/>
      <c r="P6457" s="74"/>
      <c r="Q6457" s="57">
        <f t="shared" si="2066"/>
        <v>0</v>
      </c>
      <c r="R6457" s="74"/>
      <c r="S6457" s="53">
        <f t="shared" si="2067"/>
        <v>0</v>
      </c>
      <c r="T6457" s="58"/>
      <c r="U6457" s="58"/>
      <c r="V6457" s="53">
        <f t="shared" si="2068"/>
        <v>0</v>
      </c>
      <c r="W6457" s="75"/>
      <c r="X6457" s="76"/>
    </row>
    <row r="6458" spans="1:24" s="77" customFormat="1" ht="31.5" x14ac:dyDescent="0.25">
      <c r="A6458" s="44" t="s">
        <v>402</v>
      </c>
      <c r="B6458" s="44" t="s">
        <v>334</v>
      </c>
      <c r="C6458" s="79" t="s">
        <v>245</v>
      </c>
      <c r="D6458" s="43" t="s">
        <v>246</v>
      </c>
      <c r="E6458" s="53"/>
      <c r="F6458" s="53">
        <f t="shared" si="2071"/>
        <v>0</v>
      </c>
      <c r="G6458" s="53"/>
      <c r="H6458" s="53"/>
      <c r="I6458" s="54"/>
      <c r="J6458" s="50"/>
      <c r="K6458" s="54"/>
      <c r="L6458" s="55"/>
      <c r="M6458" s="75"/>
      <c r="N6458" s="75"/>
      <c r="O6458" s="74"/>
      <c r="P6458" s="74"/>
      <c r="Q6458" s="57">
        <f t="shared" si="2066"/>
        <v>0</v>
      </c>
      <c r="R6458" s="74"/>
      <c r="S6458" s="53">
        <f t="shared" si="2067"/>
        <v>0</v>
      </c>
      <c r="T6458" s="58"/>
      <c r="U6458" s="58"/>
      <c r="V6458" s="53">
        <f t="shared" si="2068"/>
        <v>0</v>
      </c>
      <c r="W6458" s="75"/>
      <c r="X6458" s="76"/>
    </row>
    <row r="6459" spans="1:24" s="77" customFormat="1" ht="15.75" x14ac:dyDescent="0.25">
      <c r="A6459" s="44" t="s">
        <v>402</v>
      </c>
      <c r="B6459" s="44" t="s">
        <v>334</v>
      </c>
      <c r="C6459" s="79" t="s">
        <v>247</v>
      </c>
      <c r="D6459" s="43" t="s">
        <v>248</v>
      </c>
      <c r="E6459" s="53"/>
      <c r="F6459" s="53">
        <f t="shared" si="2071"/>
        <v>0</v>
      </c>
      <c r="G6459" s="53"/>
      <c r="H6459" s="53"/>
      <c r="I6459" s="54"/>
      <c r="J6459" s="50"/>
      <c r="K6459" s="54"/>
      <c r="L6459" s="55"/>
      <c r="M6459" s="75"/>
      <c r="N6459" s="75"/>
      <c r="O6459" s="74"/>
      <c r="P6459" s="74"/>
      <c r="Q6459" s="57">
        <f t="shared" si="2066"/>
        <v>0</v>
      </c>
      <c r="R6459" s="74"/>
      <c r="S6459" s="53">
        <f t="shared" si="2067"/>
        <v>0</v>
      </c>
      <c r="T6459" s="58"/>
      <c r="U6459" s="58"/>
      <c r="V6459" s="53">
        <f t="shared" si="2068"/>
        <v>0</v>
      </c>
      <c r="W6459" s="75"/>
      <c r="X6459" s="76"/>
    </row>
    <row r="6460" spans="1:24" s="77" customFormat="1" ht="31.5" x14ac:dyDescent="0.25">
      <c r="A6460" s="44" t="s">
        <v>402</v>
      </c>
      <c r="B6460" s="44" t="s">
        <v>334</v>
      </c>
      <c r="C6460" s="79" t="s">
        <v>249</v>
      </c>
      <c r="D6460" s="43" t="s">
        <v>250</v>
      </c>
      <c r="E6460" s="53"/>
      <c r="F6460" s="53">
        <f t="shared" si="2071"/>
        <v>0</v>
      </c>
      <c r="G6460" s="53"/>
      <c r="H6460" s="53"/>
      <c r="I6460" s="54"/>
      <c r="J6460" s="50"/>
      <c r="K6460" s="54"/>
      <c r="L6460" s="55"/>
      <c r="M6460" s="75"/>
      <c r="N6460" s="75"/>
      <c r="O6460" s="74"/>
      <c r="P6460" s="74"/>
      <c r="Q6460" s="57">
        <f t="shared" si="2066"/>
        <v>0</v>
      </c>
      <c r="R6460" s="74"/>
      <c r="S6460" s="53">
        <f t="shared" si="2067"/>
        <v>0</v>
      </c>
      <c r="T6460" s="58"/>
      <c r="U6460" s="58"/>
      <c r="V6460" s="53">
        <f t="shared" si="2068"/>
        <v>0</v>
      </c>
      <c r="W6460" s="75"/>
      <c r="X6460" s="76"/>
    </row>
    <row r="6461" spans="1:24" s="77" customFormat="1" ht="15.75" x14ac:dyDescent="0.25">
      <c r="A6461" s="44" t="s">
        <v>402</v>
      </c>
      <c r="B6461" s="44" t="s">
        <v>334</v>
      </c>
      <c r="C6461" s="79" t="s">
        <v>251</v>
      </c>
      <c r="D6461" s="43" t="s">
        <v>260</v>
      </c>
      <c r="E6461" s="53"/>
      <c r="F6461" s="53">
        <f t="shared" si="2071"/>
        <v>0</v>
      </c>
      <c r="G6461" s="53"/>
      <c r="H6461" s="53"/>
      <c r="I6461" s="54"/>
      <c r="J6461" s="50"/>
      <c r="K6461" s="54"/>
      <c r="L6461" s="55"/>
      <c r="M6461" s="75"/>
      <c r="N6461" s="75"/>
      <c r="O6461" s="74"/>
      <c r="P6461" s="74"/>
      <c r="Q6461" s="57">
        <f t="shared" si="2066"/>
        <v>0</v>
      </c>
      <c r="R6461" s="74"/>
      <c r="S6461" s="53">
        <f t="shared" si="2067"/>
        <v>0</v>
      </c>
      <c r="T6461" s="58"/>
      <c r="U6461" s="58"/>
      <c r="V6461" s="53">
        <f t="shared" si="2068"/>
        <v>0</v>
      </c>
      <c r="W6461" s="75"/>
      <c r="X6461" s="76"/>
    </row>
    <row r="6462" spans="1:24" s="77" customFormat="1" ht="15.75" x14ac:dyDescent="0.25">
      <c r="A6462" s="44" t="s">
        <v>402</v>
      </c>
      <c r="B6462" s="44" t="s">
        <v>334</v>
      </c>
      <c r="C6462" s="79" t="s">
        <v>252</v>
      </c>
      <c r="D6462" s="43" t="s">
        <v>253</v>
      </c>
      <c r="E6462" s="53"/>
      <c r="F6462" s="53">
        <f t="shared" si="2071"/>
        <v>0</v>
      </c>
      <c r="G6462" s="53"/>
      <c r="H6462" s="53"/>
      <c r="I6462" s="54"/>
      <c r="J6462" s="50"/>
      <c r="K6462" s="54"/>
      <c r="L6462" s="55"/>
      <c r="M6462" s="75"/>
      <c r="N6462" s="75"/>
      <c r="O6462" s="74"/>
      <c r="P6462" s="74"/>
      <c r="Q6462" s="57">
        <f t="shared" si="2066"/>
        <v>0</v>
      </c>
      <c r="R6462" s="74"/>
      <c r="S6462" s="53">
        <f t="shared" si="2067"/>
        <v>0</v>
      </c>
      <c r="T6462" s="58"/>
      <c r="U6462" s="58"/>
      <c r="V6462" s="53">
        <f t="shared" si="2068"/>
        <v>0</v>
      </c>
      <c r="W6462" s="75"/>
      <c r="X6462" s="76"/>
    </row>
    <row r="6463" spans="1:24" s="77" customFormat="1" ht="15.75" x14ac:dyDescent="0.25">
      <c r="A6463" s="44" t="s">
        <v>402</v>
      </c>
      <c r="B6463" s="44" t="s">
        <v>334</v>
      </c>
      <c r="C6463" s="79" t="s">
        <v>254</v>
      </c>
      <c r="D6463" s="43" t="s">
        <v>255</v>
      </c>
      <c r="E6463" s="53"/>
      <c r="F6463" s="53">
        <f t="shared" si="2071"/>
        <v>0</v>
      </c>
      <c r="G6463" s="53"/>
      <c r="H6463" s="53"/>
      <c r="I6463" s="54"/>
      <c r="J6463" s="50"/>
      <c r="K6463" s="54"/>
      <c r="L6463" s="55"/>
      <c r="M6463" s="75"/>
      <c r="N6463" s="75"/>
      <c r="O6463" s="74"/>
      <c r="P6463" s="74"/>
      <c r="Q6463" s="57">
        <f t="shared" si="2066"/>
        <v>0</v>
      </c>
      <c r="R6463" s="74"/>
      <c r="S6463" s="53">
        <f t="shared" si="2067"/>
        <v>0</v>
      </c>
      <c r="T6463" s="58"/>
      <c r="U6463" s="58"/>
      <c r="V6463" s="53">
        <f t="shared" si="2068"/>
        <v>0</v>
      </c>
      <c r="W6463" s="75"/>
      <c r="X6463" s="76"/>
    </row>
    <row r="6464" spans="1:24" s="77" customFormat="1" ht="15.75" x14ac:dyDescent="0.25">
      <c r="A6464" s="44" t="s">
        <v>402</v>
      </c>
      <c r="B6464" s="44" t="s">
        <v>334</v>
      </c>
      <c r="C6464" s="79" t="s">
        <v>256</v>
      </c>
      <c r="D6464" s="43" t="s">
        <v>257</v>
      </c>
      <c r="E6464" s="53"/>
      <c r="F6464" s="53">
        <f t="shared" si="2071"/>
        <v>0</v>
      </c>
      <c r="G6464" s="53"/>
      <c r="H6464" s="53"/>
      <c r="I6464" s="54"/>
      <c r="J6464" s="50"/>
      <c r="K6464" s="54"/>
      <c r="L6464" s="55"/>
      <c r="M6464" s="75"/>
      <c r="N6464" s="75"/>
      <c r="O6464" s="74"/>
      <c r="P6464" s="74"/>
      <c r="Q6464" s="57">
        <f t="shared" si="2066"/>
        <v>0</v>
      </c>
      <c r="R6464" s="74"/>
      <c r="S6464" s="53">
        <f t="shared" si="2067"/>
        <v>0</v>
      </c>
      <c r="T6464" s="58"/>
      <c r="U6464" s="58"/>
      <c r="V6464" s="53">
        <f t="shared" si="2068"/>
        <v>0</v>
      </c>
      <c r="W6464" s="75"/>
      <c r="X6464" s="76"/>
    </row>
    <row r="6465" spans="1:24" s="77" customFormat="1" ht="31.5" x14ac:dyDescent="0.25">
      <c r="A6465" s="44" t="s">
        <v>402</v>
      </c>
      <c r="B6465" s="44" t="s">
        <v>334</v>
      </c>
      <c r="C6465" s="79" t="s">
        <v>258</v>
      </c>
      <c r="D6465" s="43" t="s">
        <v>259</v>
      </c>
      <c r="E6465" s="53"/>
      <c r="F6465" s="53">
        <f t="shared" si="2071"/>
        <v>0</v>
      </c>
      <c r="G6465" s="53"/>
      <c r="H6465" s="53"/>
      <c r="I6465" s="54"/>
      <c r="J6465" s="50"/>
      <c r="K6465" s="54"/>
      <c r="L6465" s="55"/>
      <c r="M6465" s="75"/>
      <c r="N6465" s="75"/>
      <c r="O6465" s="74"/>
      <c r="P6465" s="74"/>
      <c r="Q6465" s="57">
        <f t="shared" si="2066"/>
        <v>0</v>
      </c>
      <c r="R6465" s="74"/>
      <c r="S6465" s="53">
        <f t="shared" si="2067"/>
        <v>0</v>
      </c>
      <c r="T6465" s="58"/>
      <c r="U6465" s="58"/>
      <c r="V6465" s="53">
        <f t="shared" si="2068"/>
        <v>0</v>
      </c>
      <c r="W6465" s="75"/>
      <c r="X6465" s="76"/>
    </row>
    <row r="6466" spans="1:24" s="77" customFormat="1" ht="15.75" x14ac:dyDescent="0.25">
      <c r="A6466" s="44" t="s">
        <v>402</v>
      </c>
      <c r="B6466" s="44" t="s">
        <v>334</v>
      </c>
      <c r="C6466" s="79" t="s">
        <v>261</v>
      </c>
      <c r="D6466" s="43" t="s">
        <v>262</v>
      </c>
      <c r="E6466" s="53"/>
      <c r="F6466" s="53">
        <f t="shared" si="2071"/>
        <v>0</v>
      </c>
      <c r="G6466" s="53"/>
      <c r="H6466" s="53"/>
      <c r="I6466" s="54"/>
      <c r="J6466" s="50"/>
      <c r="K6466" s="54"/>
      <c r="L6466" s="55"/>
      <c r="M6466" s="75"/>
      <c r="N6466" s="75"/>
      <c r="O6466" s="74"/>
      <c r="P6466" s="74"/>
      <c r="Q6466" s="57">
        <f t="shared" si="2066"/>
        <v>0</v>
      </c>
      <c r="R6466" s="74"/>
      <c r="S6466" s="53">
        <f t="shared" si="2067"/>
        <v>0</v>
      </c>
      <c r="T6466" s="58"/>
      <c r="U6466" s="58"/>
      <c r="V6466" s="53">
        <f t="shared" si="2068"/>
        <v>0</v>
      </c>
      <c r="W6466" s="75"/>
      <c r="X6466" s="76"/>
    </row>
    <row r="6467" spans="1:24" s="77" customFormat="1" ht="47.25" x14ac:dyDescent="0.25">
      <c r="A6467" s="44" t="s">
        <v>402</v>
      </c>
      <c r="B6467" s="44" t="s">
        <v>334</v>
      </c>
      <c r="C6467" s="79" t="s">
        <v>263</v>
      </c>
      <c r="D6467" s="43" t="s">
        <v>264</v>
      </c>
      <c r="E6467" s="53"/>
      <c r="F6467" s="53">
        <f t="shared" si="2071"/>
        <v>0</v>
      </c>
      <c r="G6467" s="53"/>
      <c r="H6467" s="53"/>
      <c r="I6467" s="54"/>
      <c r="J6467" s="50"/>
      <c r="K6467" s="54"/>
      <c r="L6467" s="55"/>
      <c r="M6467" s="75"/>
      <c r="N6467" s="75"/>
      <c r="O6467" s="74"/>
      <c r="P6467" s="74"/>
      <c r="Q6467" s="57">
        <f t="shared" si="2066"/>
        <v>0</v>
      </c>
      <c r="R6467" s="74"/>
      <c r="S6467" s="53">
        <f t="shared" si="2067"/>
        <v>0</v>
      </c>
      <c r="T6467" s="58"/>
      <c r="U6467" s="58"/>
      <c r="V6467" s="53">
        <f t="shared" si="2068"/>
        <v>0</v>
      </c>
      <c r="W6467" s="75"/>
      <c r="X6467" s="76"/>
    </row>
    <row r="6468" spans="1:24" s="77" customFormat="1" ht="15.75" x14ac:dyDescent="0.25">
      <c r="A6468" s="44" t="s">
        <v>402</v>
      </c>
      <c r="B6468" s="44" t="s">
        <v>334</v>
      </c>
      <c r="C6468" s="79" t="s">
        <v>265</v>
      </c>
      <c r="D6468" s="43" t="s">
        <v>266</v>
      </c>
      <c r="E6468" s="53"/>
      <c r="F6468" s="53">
        <f t="shared" si="2071"/>
        <v>0</v>
      </c>
      <c r="G6468" s="53"/>
      <c r="H6468" s="53"/>
      <c r="I6468" s="54"/>
      <c r="J6468" s="50"/>
      <c r="K6468" s="54"/>
      <c r="L6468" s="55"/>
      <c r="M6468" s="75"/>
      <c r="N6468" s="75"/>
      <c r="O6468" s="74"/>
      <c r="P6468" s="74"/>
      <c r="Q6468" s="57">
        <f t="shared" si="2066"/>
        <v>0</v>
      </c>
      <c r="R6468" s="74"/>
      <c r="S6468" s="53">
        <f t="shared" si="2067"/>
        <v>0</v>
      </c>
      <c r="T6468" s="58"/>
      <c r="U6468" s="58"/>
      <c r="V6468" s="53">
        <f t="shared" si="2068"/>
        <v>0</v>
      </c>
      <c r="W6468" s="75"/>
      <c r="X6468" s="76"/>
    </row>
    <row r="6469" spans="1:24" s="77" customFormat="1" ht="31.5" x14ac:dyDescent="0.25">
      <c r="A6469" s="44" t="s">
        <v>402</v>
      </c>
      <c r="B6469" s="44" t="s">
        <v>334</v>
      </c>
      <c r="C6469" s="79" t="s">
        <v>267</v>
      </c>
      <c r="D6469" s="43" t="s">
        <v>268</v>
      </c>
      <c r="E6469" s="53"/>
      <c r="F6469" s="53">
        <f t="shared" si="2071"/>
        <v>0</v>
      </c>
      <c r="G6469" s="53"/>
      <c r="H6469" s="53"/>
      <c r="I6469" s="54"/>
      <c r="J6469" s="50"/>
      <c r="K6469" s="54"/>
      <c r="L6469" s="55"/>
      <c r="M6469" s="75"/>
      <c r="N6469" s="75"/>
      <c r="O6469" s="74"/>
      <c r="P6469" s="74"/>
      <c r="Q6469" s="57">
        <f t="shared" si="2066"/>
        <v>0</v>
      </c>
      <c r="R6469" s="74"/>
      <c r="S6469" s="53">
        <f t="shared" si="2067"/>
        <v>0</v>
      </c>
      <c r="T6469" s="58"/>
      <c r="U6469" s="58"/>
      <c r="V6469" s="53">
        <f t="shared" si="2068"/>
        <v>0</v>
      </c>
      <c r="W6469" s="75"/>
      <c r="X6469" s="76"/>
    </row>
    <row r="6470" spans="1:24" s="77" customFormat="1" ht="15.75" x14ac:dyDescent="0.25">
      <c r="A6470" s="44" t="s">
        <v>402</v>
      </c>
      <c r="B6470" s="44" t="s">
        <v>334</v>
      </c>
      <c r="C6470" s="79" t="s">
        <v>269</v>
      </c>
      <c r="D6470" s="43" t="s">
        <v>270</v>
      </c>
      <c r="E6470" s="53"/>
      <c r="F6470" s="53">
        <f t="shared" si="2071"/>
        <v>0</v>
      </c>
      <c r="G6470" s="53"/>
      <c r="H6470" s="53"/>
      <c r="I6470" s="54"/>
      <c r="J6470" s="50"/>
      <c r="K6470" s="54"/>
      <c r="L6470" s="55"/>
      <c r="M6470" s="75"/>
      <c r="N6470" s="75"/>
      <c r="O6470" s="74"/>
      <c r="P6470" s="74"/>
      <c r="Q6470" s="57">
        <f t="shared" si="2066"/>
        <v>0</v>
      </c>
      <c r="R6470" s="74"/>
      <c r="S6470" s="53">
        <f t="shared" si="2067"/>
        <v>0</v>
      </c>
      <c r="T6470" s="58"/>
      <c r="U6470" s="58"/>
      <c r="V6470" s="53">
        <f t="shared" si="2068"/>
        <v>0</v>
      </c>
      <c r="W6470" s="75"/>
      <c r="X6470" s="76"/>
    </row>
    <row r="6471" spans="1:24" s="77" customFormat="1" ht="31.5" x14ac:dyDescent="0.25">
      <c r="A6471" s="44" t="s">
        <v>402</v>
      </c>
      <c r="B6471" s="44" t="s">
        <v>334</v>
      </c>
      <c r="C6471" s="79" t="s">
        <v>271</v>
      </c>
      <c r="D6471" s="43" t="s">
        <v>272</v>
      </c>
      <c r="E6471" s="53"/>
      <c r="F6471" s="53">
        <f t="shared" si="2071"/>
        <v>0</v>
      </c>
      <c r="G6471" s="53"/>
      <c r="H6471" s="53"/>
      <c r="I6471" s="54"/>
      <c r="J6471" s="50"/>
      <c r="K6471" s="54"/>
      <c r="L6471" s="55"/>
      <c r="M6471" s="75"/>
      <c r="N6471" s="75"/>
      <c r="O6471" s="74"/>
      <c r="P6471" s="74"/>
      <c r="Q6471" s="57">
        <f t="shared" si="2066"/>
        <v>0</v>
      </c>
      <c r="R6471" s="74"/>
      <c r="S6471" s="53">
        <f t="shared" si="2067"/>
        <v>0</v>
      </c>
      <c r="T6471" s="58"/>
      <c r="U6471" s="58"/>
      <c r="V6471" s="53">
        <f t="shared" si="2068"/>
        <v>0</v>
      </c>
      <c r="W6471" s="75"/>
      <c r="X6471" s="76"/>
    </row>
    <row r="6472" spans="1:24" s="77" customFormat="1" ht="15.75" x14ac:dyDescent="0.25">
      <c r="A6472" s="44" t="s">
        <v>402</v>
      </c>
      <c r="B6472" s="44" t="s">
        <v>334</v>
      </c>
      <c r="C6472" s="79" t="s">
        <v>273</v>
      </c>
      <c r="D6472" s="43" t="s">
        <v>274</v>
      </c>
      <c r="E6472" s="53"/>
      <c r="F6472" s="53">
        <f t="shared" si="2071"/>
        <v>0</v>
      </c>
      <c r="G6472" s="53"/>
      <c r="H6472" s="53"/>
      <c r="I6472" s="54"/>
      <c r="J6472" s="50"/>
      <c r="K6472" s="54"/>
      <c r="L6472" s="55"/>
      <c r="M6472" s="75"/>
      <c r="N6472" s="75"/>
      <c r="O6472" s="74"/>
      <c r="P6472" s="74"/>
      <c r="Q6472" s="57">
        <f t="shared" si="2066"/>
        <v>0</v>
      </c>
      <c r="R6472" s="74"/>
      <c r="S6472" s="53">
        <f t="shared" si="2067"/>
        <v>0</v>
      </c>
      <c r="T6472" s="58"/>
      <c r="U6472" s="58"/>
      <c r="V6472" s="53">
        <f t="shared" si="2068"/>
        <v>0</v>
      </c>
      <c r="W6472" s="75"/>
      <c r="X6472" s="76"/>
    </row>
    <row r="6473" spans="1:24" s="77" customFormat="1" ht="31.5" x14ac:dyDescent="0.25">
      <c r="A6473" s="44" t="s">
        <v>402</v>
      </c>
      <c r="B6473" s="44" t="s">
        <v>334</v>
      </c>
      <c r="C6473" s="79" t="s">
        <v>275</v>
      </c>
      <c r="D6473" s="43" t="s">
        <v>276</v>
      </c>
      <c r="E6473" s="74"/>
      <c r="F6473" s="74"/>
      <c r="G6473" s="74"/>
      <c r="H6473" s="74"/>
      <c r="I6473" s="54"/>
      <c r="J6473" s="50"/>
      <c r="K6473" s="54"/>
      <c r="L6473" s="55"/>
      <c r="M6473" s="75"/>
      <c r="N6473" s="75"/>
      <c r="O6473" s="74"/>
      <c r="P6473" s="74"/>
      <c r="Q6473" s="57">
        <f t="shared" si="2066"/>
        <v>0</v>
      </c>
      <c r="R6473" s="74"/>
      <c r="S6473" s="53">
        <f t="shared" si="2067"/>
        <v>0</v>
      </c>
      <c r="T6473" s="53"/>
      <c r="U6473" s="53"/>
      <c r="V6473" s="53">
        <f t="shared" si="2068"/>
        <v>0</v>
      </c>
      <c r="W6473" s="75"/>
      <c r="X6473" s="76"/>
    </row>
    <row r="6474" spans="1:24" s="77" customFormat="1" ht="15.75" x14ac:dyDescent="0.25">
      <c r="A6474" s="44" t="s">
        <v>402</v>
      </c>
      <c r="B6474" s="44" t="s">
        <v>334</v>
      </c>
      <c r="C6474" s="37" t="s">
        <v>352</v>
      </c>
      <c r="D6474" s="43" t="s">
        <v>350</v>
      </c>
      <c r="E6474" s="74"/>
      <c r="F6474" s="74"/>
      <c r="G6474" s="74"/>
      <c r="H6474" s="74"/>
      <c r="I6474" s="54"/>
      <c r="J6474" s="50"/>
      <c r="K6474" s="54"/>
      <c r="L6474" s="50"/>
      <c r="M6474" s="75"/>
      <c r="N6474" s="75"/>
      <c r="O6474" s="74"/>
      <c r="P6474" s="74"/>
      <c r="Q6474" s="57"/>
      <c r="R6474" s="74"/>
      <c r="S6474" s="53"/>
      <c r="T6474" s="53"/>
      <c r="U6474" s="53"/>
      <c r="V6474" s="53"/>
      <c r="W6474" s="75"/>
      <c r="X6474" s="76"/>
    </row>
    <row r="6475" spans="1:24" s="77" customFormat="1" ht="15.75" x14ac:dyDescent="0.25">
      <c r="A6475" s="44" t="s">
        <v>402</v>
      </c>
      <c r="B6475" s="44" t="s">
        <v>334</v>
      </c>
      <c r="C6475" s="37" t="s">
        <v>353</v>
      </c>
      <c r="D6475" s="38" t="s">
        <v>354</v>
      </c>
      <c r="E6475" s="53"/>
      <c r="F6475" s="99">
        <f>E6475/12*1</f>
        <v>0</v>
      </c>
      <c r="G6475" s="74"/>
      <c r="H6475" s="74"/>
      <c r="I6475" s="54"/>
      <c r="J6475" s="50"/>
      <c r="K6475" s="54"/>
      <c r="L6475" s="50"/>
      <c r="M6475" s="75"/>
      <c r="N6475" s="75"/>
      <c r="O6475" s="74"/>
      <c r="P6475" s="74"/>
      <c r="Q6475" s="57">
        <f>O6475-P6475</f>
        <v>0</v>
      </c>
      <c r="R6475" s="74"/>
      <c r="S6475" s="53">
        <f>ROUND(R6475/12*3,0)</f>
        <v>0</v>
      </c>
      <c r="T6475" s="53"/>
      <c r="U6475" s="53"/>
      <c r="V6475" s="53">
        <f>T6475-U6475</f>
        <v>0</v>
      </c>
      <c r="W6475" s="75"/>
      <c r="X6475" s="76"/>
    </row>
    <row r="6476" spans="1:24" s="81" customFormat="1" ht="29.25" customHeight="1" x14ac:dyDescent="0.25">
      <c r="A6476" s="44" t="s">
        <v>402</v>
      </c>
      <c r="B6476" s="44" t="s">
        <v>334</v>
      </c>
      <c r="C6476" s="37" t="s">
        <v>359</v>
      </c>
      <c r="D6476" s="43" t="s">
        <v>318</v>
      </c>
      <c r="E6476" s="53"/>
      <c r="F6476" s="99">
        <f>E6476/12*1</f>
        <v>0</v>
      </c>
      <c r="G6476" s="74"/>
      <c r="H6476" s="74"/>
      <c r="I6476" s="119"/>
      <c r="J6476" s="50"/>
      <c r="K6476" s="119"/>
      <c r="L6476" s="50"/>
      <c r="M6476" s="75"/>
      <c r="N6476" s="75"/>
      <c r="O6476" s="74"/>
      <c r="P6476" s="74"/>
      <c r="Q6476" s="59"/>
      <c r="R6476" s="74"/>
      <c r="S6476" s="53"/>
      <c r="T6476" s="53"/>
      <c r="U6476" s="53"/>
      <c r="V6476" s="53"/>
      <c r="W6476" s="75"/>
      <c r="X6476" s="76"/>
    </row>
    <row r="6477" spans="1:24" s="81" customFormat="1" ht="26.25" customHeight="1" x14ac:dyDescent="0.25">
      <c r="A6477" s="44" t="s">
        <v>402</v>
      </c>
      <c r="B6477" s="44" t="s">
        <v>334</v>
      </c>
      <c r="C6477" s="37" t="s">
        <v>379</v>
      </c>
      <c r="D6477" s="39" t="s">
        <v>360</v>
      </c>
      <c r="E6477" s="53"/>
      <c r="F6477" s="99">
        <f>E6477/12*1</f>
        <v>0</v>
      </c>
      <c r="G6477" s="74"/>
      <c r="H6477" s="74"/>
      <c r="I6477" s="119"/>
      <c r="J6477" s="55"/>
      <c r="K6477" s="119"/>
      <c r="L6477" s="55"/>
      <c r="M6477" s="75"/>
      <c r="N6477" s="75"/>
      <c r="O6477" s="74"/>
      <c r="P6477" s="74"/>
      <c r="Q6477" s="59">
        <f>O6477-P6477</f>
        <v>0</v>
      </c>
      <c r="R6477" s="74"/>
      <c r="S6477" s="53">
        <f>ROUND(R6477/12*3,0)</f>
        <v>0</v>
      </c>
      <c r="T6477" s="53"/>
      <c r="U6477" s="53"/>
      <c r="V6477" s="53">
        <f>T6477-U6477</f>
        <v>0</v>
      </c>
      <c r="W6477" s="75"/>
      <c r="X6477" s="76"/>
    </row>
    <row r="6478" spans="1:24" s="81" customFormat="1" ht="26.25" customHeight="1" x14ac:dyDescent="0.25">
      <c r="A6478" s="44" t="s">
        <v>402</v>
      </c>
      <c r="B6478" s="44" t="s">
        <v>334</v>
      </c>
      <c r="C6478" s="98" t="s">
        <v>386</v>
      </c>
      <c r="D6478" s="117" t="s">
        <v>387</v>
      </c>
      <c r="E6478" s="53"/>
      <c r="F6478" s="53"/>
      <c r="G6478" s="53"/>
      <c r="H6478" s="53"/>
      <c r="I6478" s="119"/>
      <c r="J6478" s="55"/>
      <c r="K6478" s="54"/>
      <c r="L6478" s="55"/>
      <c r="M6478" s="75"/>
      <c r="N6478" s="75"/>
      <c r="O6478" s="74"/>
      <c r="P6478" s="74"/>
      <c r="Q6478" s="59"/>
      <c r="R6478" s="74"/>
      <c r="S6478" s="53"/>
      <c r="T6478" s="53"/>
      <c r="U6478" s="53"/>
      <c r="V6478" s="53"/>
      <c r="W6478" s="75"/>
      <c r="X6478" s="76"/>
    </row>
    <row r="6479" spans="1:24" ht="15" customHeight="1" x14ac:dyDescent="0.2">
      <c r="A6479" s="97" t="s">
        <v>347</v>
      </c>
    </row>
    <row r="6480" spans="1:24" x14ac:dyDescent="0.2">
      <c r="A6480" s="154" t="s">
        <v>390</v>
      </c>
    </row>
    <row r="6481" spans="1:28" x14ac:dyDescent="0.2">
      <c r="A6481" s="145" t="s">
        <v>427</v>
      </c>
    </row>
    <row r="6482" spans="1:28" s="26" customFormat="1" ht="15" x14ac:dyDescent="0.2">
      <c r="A6482" s="145" t="s">
        <v>385</v>
      </c>
      <c r="B6482" s="146"/>
      <c r="C6482" s="146"/>
      <c r="D6482" s="147"/>
      <c r="E6482" s="146"/>
      <c r="F6482" s="146"/>
      <c r="G6482" s="146"/>
      <c r="H6482" s="146"/>
      <c r="I6482" s="146"/>
      <c r="J6482" s="148"/>
      <c r="K6482" s="174"/>
      <c r="L6482" s="146"/>
      <c r="M6482" s="146"/>
      <c r="N6482" s="146"/>
      <c r="O6482" s="146"/>
      <c r="P6482" s="146"/>
      <c r="Q6482" s="146"/>
      <c r="R6482" s="146"/>
      <c r="S6482" s="146"/>
      <c r="T6482" s="146"/>
      <c r="U6482" s="146"/>
      <c r="V6482" s="146"/>
      <c r="W6482" s="149"/>
      <c r="X6482" s="6"/>
    </row>
    <row r="6483" spans="1:28" x14ac:dyDescent="0.2">
      <c r="Z6483" s="177"/>
      <c r="AA6483" s="177"/>
      <c r="AB6483" s="177"/>
    </row>
    <row r="6484" spans="1:28" x14ac:dyDescent="0.2">
      <c r="Z6484" s="177"/>
      <c r="AA6484" s="177"/>
      <c r="AB6484" s="177"/>
    </row>
    <row r="6485" spans="1:28" x14ac:dyDescent="0.2">
      <c r="H6485" s="8"/>
    </row>
  </sheetData>
  <autoFilter ref="A8:X6482" xr:uid="{B6D7B7BA-7DF4-4ADE-B95F-60463B840871}"/>
  <mergeCells count="17">
    <mergeCell ref="A3:D3"/>
    <mergeCell ref="A5:A7"/>
    <mergeCell ref="B5:B7"/>
    <mergeCell ref="C5:C7"/>
    <mergeCell ref="D5:D7"/>
    <mergeCell ref="E5:L5"/>
    <mergeCell ref="A2:F2"/>
    <mergeCell ref="M5:Q5"/>
    <mergeCell ref="R5:V5"/>
    <mergeCell ref="W5:W7"/>
    <mergeCell ref="E6:F6"/>
    <mergeCell ref="I6:J6"/>
    <mergeCell ref="K6:L6"/>
    <mergeCell ref="M6:N6"/>
    <mergeCell ref="Q6:Q7"/>
    <mergeCell ref="R6:S6"/>
    <mergeCell ref="V6:V7"/>
  </mergeCells>
  <phoneticPr fontId="20" type="noConversion"/>
  <pageMargins left="0.11811023622047245" right="0.11811023622047245" top="0.35433070866141736" bottom="0.35433070866141736" header="0.31496062992125984" footer="0.31496062992125984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julijs</vt:lpstr>
      <vt:lpstr>julijs!Print_Titles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Baiba Dreimane</dc:creator>
  <cp:lastModifiedBy>Baiba Dreimane</cp:lastModifiedBy>
  <cp:lastPrinted>2025-04-30T11:47:27Z</cp:lastPrinted>
  <dcterms:created xsi:type="dcterms:W3CDTF">2023-01-25T10:55:28Z</dcterms:created>
  <dcterms:modified xsi:type="dcterms:W3CDTF">2025-09-01T13:48:03Z</dcterms:modified>
</cp:coreProperties>
</file>