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Finansu_planosanas_nodala\Gunita\Pārskati_2025_6mēn\"/>
    </mc:Choice>
  </mc:AlternateContent>
  <xr:revisionPtr revIDLastSave="0" documentId="13_ncr:1_{84E041E5-FB0D-4311-8AA4-ABB3641B6D7E}" xr6:coauthVersionLast="47" xr6:coauthVersionMax="47" xr10:uidLastSave="{00000000-0000-0000-0000-000000000000}"/>
  <bookViews>
    <workbookView xWindow="-120" yWindow="-120" windowWidth="29040" windowHeight="15720" tabRatio="822" xr2:uid="{00000000-000D-0000-FFFF-FFFF00000000}"/>
  </bookViews>
  <sheets>
    <sheet name="mājas lapai" sheetId="261" r:id="rId1"/>
  </sheets>
  <definedNames>
    <definedName name="_xlnm._FilterDatabase" localSheetId="0" hidden="1">'mājas lapai'!$A$2:$L$33</definedName>
    <definedName name="_xlnm.Print_Area" localSheetId="0">'mājas lapai'!$A$1:$J$123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2" i="261" l="1"/>
  <c r="I64" i="261" l="1"/>
  <c r="G64" i="261"/>
  <c r="G62" i="261"/>
  <c r="I30" i="261" l="1"/>
  <c r="E30" i="261"/>
  <c r="F30" i="261"/>
  <c r="G30" i="261"/>
  <c r="D30" i="261"/>
  <c r="C73" i="261"/>
  <c r="I67" i="261"/>
  <c r="I65" i="261" s="1"/>
  <c r="G67" i="261"/>
  <c r="G65" i="261" s="1"/>
  <c r="E67" i="261"/>
  <c r="J67" i="261"/>
  <c r="J65" i="261" s="1"/>
  <c r="J61" i="261" s="1"/>
  <c r="H67" i="261"/>
  <c r="H65" i="261" s="1"/>
  <c r="F67" i="261"/>
  <c r="F65" i="261" s="1"/>
  <c r="F61" i="261" s="1"/>
  <c r="D67" i="261"/>
  <c r="D65" i="261" s="1"/>
  <c r="D61" i="261" s="1"/>
  <c r="C65" i="261"/>
  <c r="C64" i="261"/>
  <c r="C63" i="261" s="1"/>
  <c r="C61" i="261" s="1"/>
  <c r="D41" i="261"/>
  <c r="G41" i="261"/>
  <c r="F41" i="261"/>
  <c r="C41" i="261"/>
  <c r="C36" i="261"/>
  <c r="C30" i="261"/>
  <c r="C29" i="261"/>
  <c r="H6" i="261"/>
  <c r="G6" i="261"/>
  <c r="C26" i="261"/>
  <c r="C25" i="261"/>
  <c r="J6" i="261"/>
  <c r="C14" i="261"/>
  <c r="D6" i="261"/>
  <c r="C13" i="261"/>
  <c r="I6" i="261"/>
  <c r="E6" i="261"/>
  <c r="F6" i="261"/>
  <c r="H61" i="261" l="1"/>
  <c r="G61" i="261"/>
  <c r="I61" i="261"/>
  <c r="C6" i="261"/>
  <c r="E65" i="261"/>
  <c r="E61" i="261" s="1"/>
  <c r="E41" i="261"/>
  <c r="I41" i="261"/>
</calcChain>
</file>

<file path=xl/sharedStrings.xml><?xml version="1.0" encoding="utf-8"?>
<sst xmlns="http://schemas.openxmlformats.org/spreadsheetml/2006/main" count="480" uniqueCount="264">
  <si>
    <t>x</t>
  </si>
  <si>
    <t>Epizodes un manipulācijas</t>
  </si>
  <si>
    <t>Nieru aizstājējterapija dienas stacionārā (AP101)</t>
  </si>
  <si>
    <t>Augsta riska bērnu profilakse pret sezonālo saslimšanu ar respiratori sincitiālo vīrusu (AP47)</t>
  </si>
  <si>
    <t>Priekšlaicīgi dzimušo bērnu profilakse (AP54)</t>
  </si>
  <si>
    <t>Prognozējamā invaliditāte un novēršamās invaliditātes ārstu konsīlijs (AP44)</t>
  </si>
  <si>
    <t>Mammogrāfija (AP07)</t>
  </si>
  <si>
    <t>Medicīniskā apaugļošana (AP43)</t>
  </si>
  <si>
    <t>Pacientu izmeklēšana pirms un pēc aknu transplantācijas (AP63)</t>
  </si>
  <si>
    <t>Pozitronu emisijas tomogrāfijas/datortomogrāfijas (PET/DT) izmeklējumi (AP67)</t>
  </si>
  <si>
    <t>Skābekļa terapija (AP93)</t>
  </si>
  <si>
    <t>Psihologa/psihoterapeita pakalpojumi (AP87)</t>
  </si>
  <si>
    <t>Patvēruma meklētājiem sniegtie pakalpojumi, saskaņā ar valdības apstiprināto rīcības plānu (AP57)</t>
  </si>
  <si>
    <t>Valsts kompensētais pacienta līdzmaksājums</t>
  </si>
  <si>
    <t>N.p.k.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</si>
  <si>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</si>
  <si>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</si>
  <si>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</si>
  <si>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</si>
  <si>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</si>
  <si>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</si>
  <si>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</si>
  <si>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</si>
  <si>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</si>
  <si>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</si>
  <si>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</si>
  <si>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</si>
  <si>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</si>
  <si>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</si>
  <si>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</si>
  <si>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</si>
  <si>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</si>
  <si>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1.20.</t>
  </si>
  <si>
    <t>2.1.</t>
  </si>
  <si>
    <t>2.2.</t>
  </si>
  <si>
    <t>2.3.</t>
  </si>
  <si>
    <t>2.4.</t>
  </si>
  <si>
    <t>2.5.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</si>
  <si>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</si>
  <si>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</si>
  <si>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</si>
  <si>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</si>
  <si>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</si>
  <si>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</si>
  <si>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</si>
  <si>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</si>
  <si>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</si>
  <si>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</si>
  <si>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</si>
  <si>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</si>
  <si>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</si>
  <si>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 xml:space="preserve">Pārskats par ambulatorai veselības aprūpei plānotiem līdzekļiem, noslēgtiem līgumiem un faktisko izpildi </t>
  </si>
  <si>
    <t>Maksājums</t>
  </si>
  <si>
    <t>Pakalpojumu apmaksas faktiskā izpilde</t>
  </si>
  <si>
    <t xml:space="preserve">Valsts kompensētais pacienta līdzmaksājums </t>
  </si>
  <si>
    <t xml:space="preserve">1. Primārās ambulatorās veselības aprūpes (PVA) nodrošināšana </t>
  </si>
  <si>
    <t xml:space="preserve">1.1. </t>
  </si>
  <si>
    <t>PVA ārstu kapitācijas nauda</t>
  </si>
  <si>
    <t>Nereģistrēto pacientu ambulatorās aprūpes pakalpojumu apmaksa</t>
  </si>
  <si>
    <t>Ģimenes ārsta kontrolēto ambulatoro laboratorisko pakalpojumu samaksai paredzēto līdzekļu atlikuma izmaksa</t>
  </si>
  <si>
    <t>Ikmēneša fiksētais maksājums ģimenes ārstu praksei</t>
  </si>
  <si>
    <t>PVA ārstu fiksētās piemaksas:</t>
  </si>
  <si>
    <t>Apmaksājamās manipulācijas</t>
  </si>
  <si>
    <t>Ģimenes ārsta praksei paredzētā māsas un ārsta palīga darbības nodrošināšanas maksājums</t>
  </si>
  <si>
    <t>Maksājums jaunvērtām ģimenes ārstu praksēm</t>
  </si>
  <si>
    <t>Fiksētais maksājums dežūrārstu kabinetiem</t>
  </si>
  <si>
    <t>Vecmātes kabinetiem paredzētais finanšu apjoms</t>
  </si>
  <si>
    <t>Maksājums par PVA pakalpojumu nodrošināšanu (ārstu palīgi sertificētos feldšerpunktos)</t>
  </si>
  <si>
    <t>Zobārstniecība</t>
  </si>
  <si>
    <t>Veselības aprūpes pakalpojumi mājās pacientiem ar smagām slimībām</t>
  </si>
  <si>
    <t>APPK03 rēķini - kvotētā daļa (ārsta palīga (feldšera) vai māsas pacienta veselības aprūpe mājās, rehabilitācijas speciālista pacienta veselības aprūpe mājās)</t>
  </si>
  <si>
    <t>Zarnu vēža skrīnings (FIT tests)</t>
  </si>
  <si>
    <t>Fiksētais maksājums ārstu speciālistu kabinietiem un struktūrvienībām</t>
  </si>
  <si>
    <t>Profilaktiskie izmeklējumi, t.sk.</t>
  </si>
  <si>
    <t>Cukura diabēta skrīningizmeklējumi (AP76)</t>
  </si>
  <si>
    <t>Profilaktiskie izmeklējumi sirds un asinsvadu slimību riska noteikšanai (AP64, AP65)</t>
  </si>
  <si>
    <t>3.14.</t>
  </si>
  <si>
    <t>3.15.</t>
  </si>
  <si>
    <t>3.16.</t>
  </si>
  <si>
    <t>3.17.</t>
  </si>
  <si>
    <t>3.18.</t>
  </si>
  <si>
    <t>3.19.</t>
  </si>
  <si>
    <t>3.21.</t>
  </si>
  <si>
    <t>3.23.</t>
  </si>
  <si>
    <t>3.24.</t>
  </si>
  <si>
    <t>3.25.</t>
  </si>
  <si>
    <t>3.26.</t>
  </si>
  <si>
    <t>3.27.</t>
  </si>
  <si>
    <t>Mātes piena bankas darbības nodrošināšana</t>
  </si>
  <si>
    <t>3.28.</t>
  </si>
  <si>
    <t>3.29.</t>
  </si>
  <si>
    <t xml:space="preserve">Ģimenes ārstu gada darbības novērtējuma maksājums </t>
  </si>
  <si>
    <t>3.31.</t>
  </si>
  <si>
    <t>Psihoemocionālā atbalsta konsultatīvā tālruņa līnijas nodrošināšana pusaudžiem (SIA BPRS)</t>
  </si>
  <si>
    <t>Vienota psihoemocionālā atbalsta tālruņa līnijas izveide COVID-19 pandēmijas skarto personu psiholoģiskam un konsultatīvam atbalstam (b-ba Skalbes)</t>
  </si>
  <si>
    <t>3. Sekundārās ambulatorās veselības aprūpes pakalpojumu apmaksa (SAVA)</t>
  </si>
  <si>
    <r>
      <t xml:space="preserve">Pakalpojumu apmaksas faktiskā izpilde </t>
    </r>
    <r>
      <rPr>
        <b/>
        <u/>
        <sz val="11"/>
        <rFont val="Calibri"/>
        <family val="2"/>
        <charset val="186"/>
        <scheme val="minor"/>
      </rPr>
      <t>līguma ietvaros</t>
    </r>
  </si>
  <si>
    <r>
      <t xml:space="preserve">Valsts kompensētais pacienta līdzmaksājums </t>
    </r>
    <r>
      <rPr>
        <b/>
        <u/>
        <sz val="11"/>
        <rFont val="Calibri"/>
        <family val="2"/>
        <charset val="186"/>
        <scheme val="minor"/>
      </rPr>
      <t>līguma ietvaros</t>
    </r>
  </si>
  <si>
    <t>AP13 - nekvotētā daļa (Rehabilitologa mājas vizītes pie pacientiem, kuri saņem rehabiltācijas speciālista veselības aprūpi mājās,mājas aprūpes pakalpojumi pacientiem, kam nepieciešama mākslīgā plaušu ventilācija, skābekļa terapijas nodrošināšana bērniem mājas aprūpes ietvaros)</t>
  </si>
  <si>
    <t>Fiksētais maksājums par ģimenes ārsta prakses otro un katru nākamo pieņemšanas vietu</t>
  </si>
  <si>
    <t>Fiksētā  piemaksa par prakses darbības nodrošināšanu lauku teritorijā</t>
  </si>
  <si>
    <t>Fiksētā  piemaksa par reģistrēto pacientu vecuma struktūras atbilstību ģimenes ārsta prakses tipam</t>
  </si>
  <si>
    <t>Fiksētā  piemaksa par hronisko slimnieku aprūpi</t>
  </si>
  <si>
    <t>Nesadalīti līdzekļi</t>
  </si>
  <si>
    <t>1.21.</t>
  </si>
  <si>
    <t>1.22.</t>
  </si>
  <si>
    <t>1.23.</t>
  </si>
  <si>
    <t>Līgumos nesadalīti līdzekļi</t>
  </si>
  <si>
    <t>2.6.</t>
  </si>
  <si>
    <t>2.7.</t>
  </si>
  <si>
    <t xml:space="preserve">Starptautiskie un starpvalstu norēķini </t>
  </si>
  <si>
    <t>Pērtiķu baku diagnostika un vakcinācija (AP130)</t>
  </si>
  <si>
    <t>3.20.</t>
  </si>
  <si>
    <t>3.22.</t>
  </si>
  <si>
    <t>Ambulatorie pakalpojumi Ukrainas iedzīvotājiem saistībā ar militāro konfliktu (AP125)</t>
  </si>
  <si>
    <t>Ieturējumi</t>
  </si>
  <si>
    <t>1.24.</t>
  </si>
  <si>
    <t>Apvienotās laboratorijas audu saderības un imūnģenētikas jomas attīstība</t>
  </si>
  <si>
    <t>2.8.</t>
  </si>
  <si>
    <t>2.9.</t>
  </si>
  <si>
    <t>2.10.</t>
  </si>
  <si>
    <t>2.11.</t>
  </si>
  <si>
    <r>
      <rPr>
        <b/>
        <sz val="10"/>
        <rFont val="Calibri"/>
        <family val="2"/>
        <charset val="186"/>
        <scheme val="minor"/>
      </rPr>
      <t>2. LABORATORISKO IZMEKLĒJUMU</t>
    </r>
    <r>
      <rPr>
        <sz val="10"/>
        <rFont val="Calibri"/>
        <family val="2"/>
        <charset val="186"/>
        <scheme val="minor"/>
      </rPr>
      <t xml:space="preserve"> nodrošināšana ambulatorajā aprūpē </t>
    </r>
  </si>
  <si>
    <t>Diagnostiskie izmeklējumi grūtniecēm un sievietēm pēcdzemdību periodā (AP137)</t>
  </si>
  <si>
    <t>3.30.</t>
  </si>
  <si>
    <t>3.32.</t>
  </si>
  <si>
    <t>3.33.</t>
  </si>
  <si>
    <t>3.34.</t>
  </si>
  <si>
    <t>3.35.</t>
  </si>
  <si>
    <t>3.36.</t>
  </si>
  <si>
    <t>3.37.</t>
  </si>
  <si>
    <t>3.38.</t>
  </si>
  <si>
    <t>3.39.</t>
  </si>
  <si>
    <t>3.40.</t>
  </si>
  <si>
    <t>3.41.</t>
  </si>
  <si>
    <t>3.43.</t>
  </si>
  <si>
    <t>3.44.</t>
  </si>
  <si>
    <t>3.45.</t>
  </si>
  <si>
    <t>3.46.</t>
  </si>
  <si>
    <t>3.47.</t>
  </si>
  <si>
    <t>3.48.</t>
  </si>
  <si>
    <t>3.49.</t>
  </si>
  <si>
    <t>3.50.</t>
  </si>
  <si>
    <t>3.51.</t>
  </si>
  <si>
    <t>3.52.</t>
  </si>
  <si>
    <t>3.53.</t>
  </si>
  <si>
    <t>2.12.</t>
  </si>
  <si>
    <t>Ģimenes ārstu sasniegto skrīninga atsaucības rādītāju maksājums</t>
  </si>
  <si>
    <t>2.13.</t>
  </si>
  <si>
    <t>2.14.</t>
  </si>
  <si>
    <t>Covid-19 laboratorijas pakalpojumi (AP82)</t>
  </si>
  <si>
    <t>SARS-CoV-2 antigēna noteikšana (AP86)</t>
  </si>
  <si>
    <t>Covid-19 vakcinācijas kabineta pakalpojumi (AP83)</t>
  </si>
  <si>
    <t>Pārējie pakalpojumi, kas tiek finansēti no līdzekļiem neparedzētiem gadījumiem (AP124)</t>
  </si>
  <si>
    <t>Laboratoriskie izmeklējumi Ukrainas iedzīvotājiem saistībā ar militāro konfliktu (AP126)</t>
  </si>
  <si>
    <t>Dienas stacionāra pakalpojumi Ukrainas iedzīvotājiem saistībā ar militāro konfliktu (AP127)</t>
  </si>
  <si>
    <t>Izmeklējumi Ukrainas iedzīvotājiem saistībā ar militāro konfliktu (AP128)</t>
  </si>
  <si>
    <t>Dinamiskā novērošana pacientiem, kas pārslimojuši Covid-19 (AP131)</t>
  </si>
  <si>
    <t>Agrīnas intervences programmu pēc akūtiem psihotiskiem traucējumiem (pirmā epizode) izstrāde un ieviešana (AP139)</t>
  </si>
  <si>
    <t>Autiska spektra traucējumu diagnostika (AP99)</t>
  </si>
  <si>
    <t>Prioritāri pakalpojumi pacientiem ar ļaundabīgo audzēju (AP122)</t>
  </si>
  <si>
    <t>Izmeklējumi nāves gadījumā, kas cēloniski iespējami saistīta ar COVID-19 vakcināciju (AP94)</t>
  </si>
  <si>
    <t>Staru terapija (AP09)</t>
  </si>
  <si>
    <t>Ķīmijterapija un hematoloģija dienas stacionārā (AP107)</t>
  </si>
  <si>
    <t xml:space="preserve">Speciālistu kabineti agrīnās intervences bērniem ar AST (AP132) </t>
  </si>
  <si>
    <t>Norēķini 2025.gadā par 2024.gada decembri</t>
  </si>
  <si>
    <t>Veselības aprūpes uzlabošanai iedzīvotājiem, kuri atrodas ilgstošas sociālās aprūpes un sociālās rehabilitācijas institūcijās</t>
  </si>
  <si>
    <t>1.25.</t>
  </si>
  <si>
    <t>Aizpilda Centrālais dirojs</t>
  </si>
  <si>
    <t>Laboratorijas pakalpojumi (AP53)</t>
  </si>
  <si>
    <t>Histoloģiskie izmeklējumi (AP52)</t>
  </si>
  <si>
    <t>Mutāciju noteikšana audzēju šūnās (AP68)</t>
  </si>
  <si>
    <t>HLA noteikšana transplantācijas pakalpojumiem (AP129)</t>
  </si>
  <si>
    <t>Laboratorijas pakalpojumi uzņemšanas nodaļā (AP136)</t>
  </si>
  <si>
    <t>Reto slimību diagnostikas pieejamībai (AP133)</t>
  </si>
  <si>
    <t>References laboratorijas pakalpojumi (AP71)</t>
  </si>
  <si>
    <t>References laboratorijas pakalpojumi (organizatriski metodiskais darbs)</t>
  </si>
  <si>
    <t>Reto slimību organizatriski metodiskais darbs</t>
  </si>
  <si>
    <t>PP "Specializētas pārtikas nodrošināšana"</t>
  </si>
  <si>
    <t>PP "Apvienotās laboratorijas audu saderības un imūnģenētikas jomas attīstība"</t>
  </si>
  <si>
    <t>PP "Reproduktīvā materiāla saglabāšana pacientiem pirms ķīmijterapijas procedūrām, nodrošinot reproduktīvā materiāla uzglabāšanu un sieviešu kontracepcija"</t>
  </si>
  <si>
    <t>PP "Laboratoriska paredzes biomarķieru noteikšanas nodrošināšana</t>
  </si>
  <si>
    <t>PP "Nātrijurētisko peptīdu noteikšanas izmeklējumu veikšanai"</t>
  </si>
  <si>
    <t>Covid-19 laboratorijas izmeklējumi - stacionārie pakalpojumi</t>
  </si>
  <si>
    <t>Laboratoriskie izmeklējumi pacientiem ar ļaundabīgo audzēju (AP134)</t>
  </si>
  <si>
    <t>2.15.</t>
  </si>
  <si>
    <t>2.16.</t>
  </si>
  <si>
    <t>2.17.</t>
  </si>
  <si>
    <t>profilaktisko apskašu programma (AP201,AP207,AP0804)</t>
  </si>
  <si>
    <t>pēcprofilakses izmeklējumi (ja ir patoloģiska atradne) (AP20,AP0803)</t>
  </si>
  <si>
    <t>Reproduktīvā materiāla saglabāšana pacientiem pirms ķīmijterapijas procedūrām, nodrošinot reproduktīvā materiāla uzglabāšanu un sieviešu kontracepcija AP142) PP</t>
  </si>
  <si>
    <t xml:space="preserve">Ļaundabīgo audzēju primārie diagnostiskie izmeklējumi (AP55) </t>
  </si>
  <si>
    <t xml:space="preserve">Speciālistu konsultācijas konstatētas atradnes gadījumā (AP56) </t>
  </si>
  <si>
    <t xml:space="preserve">Ļaundabīgo audzēju sekundārie diagnostiskie izmeklējumi (AP58) </t>
  </si>
  <si>
    <t>Radioķirurģija (AP98)</t>
  </si>
  <si>
    <t>Gripas vakcinācija (AP97)</t>
  </si>
  <si>
    <t>Uzaicinājuma vēstuļu uz vēža skrīninga izmeklējumiem sagatavošana un nosūtīšana adresātiem</t>
  </si>
  <si>
    <t>"Vaivari" organizatriski metodiskais darbs</t>
  </si>
  <si>
    <t>3.42.</t>
  </si>
  <si>
    <t>Kompensācijas maksājums saistībā ar ģimenes ārsta aiziešanu pensijā - maksāts uz lēmuma pamata atbilstoši MK Nr.555 176.punkts.</t>
  </si>
  <si>
    <t>Ārstu konsīlijs par paliatīvās aprūpes mobilās komandas pakalpojuma pacienta dzīvesvietā nepieciešamību (AP141)</t>
  </si>
  <si>
    <t>Bērnu apskates un vakcinācijas pret tuberkulozi, kuri nav saņēmuši BCG vakcīnu dzemdību nodaļā (AP49)</t>
  </si>
  <si>
    <t>AP13</t>
  </si>
  <si>
    <t>APLG</t>
  </si>
  <si>
    <t xml:space="preserve">Lēmums </t>
  </si>
  <si>
    <t>ZPLG</t>
  </si>
  <si>
    <t>APPK03</t>
  </si>
  <si>
    <t>AP3L</t>
  </si>
  <si>
    <t>AP03</t>
  </si>
  <si>
    <t>APSV</t>
  </si>
  <si>
    <t>???</t>
  </si>
  <si>
    <t>Pārskata periods:</t>
  </si>
  <si>
    <t>Nereģistrēto pacientu ambulatorās aprūpes pakalpojumu apmaksa - Ukrainas iedzīvotājiem</t>
  </si>
  <si>
    <t>Veiktās manipulācijas Ukrainas iedzīvotājiem</t>
  </si>
  <si>
    <t>1.10.1.</t>
  </si>
  <si>
    <t>1.10.2.</t>
  </si>
  <si>
    <t>1.10.3.</t>
  </si>
  <si>
    <t>1.10.4.</t>
  </si>
  <si>
    <t>1.11.</t>
  </si>
  <si>
    <t>1.20.1.</t>
  </si>
  <si>
    <t>1.20.2.</t>
  </si>
  <si>
    <t>1.26.</t>
  </si>
  <si>
    <t>1.27.</t>
  </si>
  <si>
    <t>Projekts</t>
  </si>
  <si>
    <t>Piezīmes</t>
  </si>
  <si>
    <t>RĪKOJUMS</t>
  </si>
  <si>
    <t>GLABORAT</t>
  </si>
  <si>
    <t>KomMM</t>
  </si>
  <si>
    <t>V_Skrin</t>
  </si>
  <si>
    <t>Aizviet_ĢĀP</t>
  </si>
  <si>
    <t>GATKLV</t>
  </si>
  <si>
    <t>KVAL-G2024</t>
  </si>
  <si>
    <t>Plānotais līdzekļu apjoms (Rīkojums)</t>
  </si>
  <si>
    <t>Staru terapija dienas stacionārā (AP108)</t>
  </si>
  <si>
    <t>Covid-19 laboratorijas izmeklējumi - ambulatorie pakalpojumi</t>
  </si>
  <si>
    <t>AP3L (AP71 un AP53)/APSV (AP82)</t>
  </si>
  <si>
    <t>"Antimikrobiālās rezistences ierobežošanas un piesardzīgas antibiotiku lietošanas plāna projekta Viena veselība 2023.-2027. gadam" ietvaros kompetences centra antimikrobiālās rezistences jomā izveide PP</t>
  </si>
  <si>
    <t>2.18.</t>
  </si>
  <si>
    <t>faktiskā izpilde - 2025.gada 6 mēneši</t>
  </si>
  <si>
    <t>apmaksa (naudas plūsma) - 2025.gada 7 mēneši</t>
  </si>
  <si>
    <t>Paliatīvā aprūpe PP</t>
  </si>
  <si>
    <t>Apmaksāts 01.01.2025.-30.07.2025.</t>
  </si>
  <si>
    <t>Faktiskā izpilde 01.01.2025.-31.06.2025.</t>
  </si>
  <si>
    <t>Jaundzimušo skrīninga laboratoriskie izmeklējumi (AP72,AP73)</t>
  </si>
  <si>
    <t>Norēķini par 2025.gada janvāri - jūniju</t>
  </si>
  <si>
    <t>Avansa maksājums par jūliju</t>
  </si>
  <si>
    <t>krūts vēža skrīnings (AP206)</t>
  </si>
  <si>
    <t>dzemdes kakla vēža skrīnings (AP203)</t>
  </si>
  <si>
    <t>šķidruma citoloģijas izmeklējums (AP208)</t>
  </si>
  <si>
    <t>prostatas vēža skrīnings (AP88)</t>
  </si>
  <si>
    <t>Skrīningizmeklējumu programma, tai skaitā:</t>
  </si>
  <si>
    <t>Maksājums par pacientam savlaicīgi atklātu vēzi 1. vai 2.stadijā</t>
  </si>
  <si>
    <t xml:space="preserve">Maksājums ģimenes ārsta praksei par praksē nodarbināto ārstniecības personu aizvietošanu </t>
  </si>
  <si>
    <t xml:space="preserve">Papildus darbinieka apmaksai ģimenes ārstu praksēm </t>
  </si>
  <si>
    <t>Medikamenti RAKUS, BKUS</t>
  </si>
  <si>
    <t>3.4.1.</t>
  </si>
  <si>
    <t>3.4.2.</t>
  </si>
  <si>
    <t>3.4.2.1.</t>
  </si>
  <si>
    <t>3.4.2.2.</t>
  </si>
  <si>
    <t>3.4.2.3.</t>
  </si>
  <si>
    <t>3.4.2.4.</t>
  </si>
  <si>
    <t>3.4.3.</t>
  </si>
  <si>
    <t>3.4.4.</t>
  </si>
  <si>
    <t>3.4.5.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</si>
</sst>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.0"/>
    <numFmt numFmtId="165" formatCode="_-* #,##0.00\ _L_s_-;\-* #,##0.00\ _L_s_-;_-* &quot;-&quot;??\ _L_s_-;_-@_-"/>
    <numFmt numFmtId="166" formatCode="_-* #,##0.00\ _€_-;\-* #,##0.00\ _€_-;_-* &quot;-&quot;??\ _€_-;_-@_-"/>
    <numFmt numFmtId="167" formatCode="_-&quot;€&quot;\ * #,##0.00_-;\-&quot;€&quot;\ * #,##0.00_-;_-&quot;€&quot;\ * &quot;-&quot;??_-;_-@_-"/>
    <numFmt numFmtId="168" formatCode="0.000"/>
    <numFmt numFmtId="169" formatCode="[$-409]General"/>
    <numFmt numFmtId="170" formatCode="[$-426]General"/>
    <numFmt numFmtId="171" formatCode="[$Ls-426]&quot; &quot;#,##0.00;[Red][$Ls-426]&quot; -&quot;#,##0.00"/>
  </numFmts>
  <fonts count="66">
    <font>
      <sz val="12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Arial"/>
      <family val="2"/>
      <charset val="186"/>
    </font>
    <font>
      <sz val="10"/>
      <name val="Times New Roman"/>
      <family val="1"/>
      <charset val="186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  <charset val="186"/>
    </font>
    <font>
      <sz val="12"/>
      <name val="Arial"/>
      <family val="2"/>
      <charset val="186"/>
    </font>
    <font>
      <sz val="12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186"/>
    </font>
    <font>
      <u/>
      <sz val="12"/>
      <color theme="10"/>
      <name val="Arial"/>
      <family val="2"/>
      <charset val="186"/>
    </font>
    <font>
      <u/>
      <sz val="10"/>
      <color theme="10"/>
      <name val="Times New Roman"/>
      <family val="1"/>
      <charset val="186"/>
    </font>
    <font>
      <sz val="10"/>
      <color rgb="FF000000"/>
      <name val="Arial"/>
      <family val="2"/>
      <charset val="186"/>
    </font>
    <font>
      <sz val="10"/>
      <name val="Arial"/>
      <family val="2"/>
      <charset val="186"/>
    </font>
    <font>
      <sz val="11"/>
      <name val="Arial"/>
      <family val="2"/>
      <charset val="186"/>
    </font>
    <font>
      <sz val="10"/>
      <name val="Helv"/>
    </font>
    <font>
      <sz val="10"/>
      <name val="BaltGaramond"/>
      <family val="2"/>
    </font>
    <font>
      <sz val="10"/>
      <name val="BaltHelvetica"/>
    </font>
    <font>
      <sz val="10"/>
      <name val="BaltGaramond"/>
      <family val="2"/>
      <charset val="186"/>
    </font>
    <font>
      <sz val="12"/>
      <color theme="1"/>
      <name val="Calibri"/>
      <family val="2"/>
      <charset val="186"/>
      <scheme val="minor"/>
    </font>
    <font>
      <sz val="8"/>
      <color theme="1"/>
      <name val="Times New Roman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1"/>
      <color rgb="FF00000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name val="FreeSans"/>
      <family val="2"/>
    </font>
    <font>
      <sz val="10"/>
      <name val="Times New Roman Baltic"/>
      <charset val="186"/>
    </font>
    <font>
      <sz val="10"/>
      <name val="Palatino Linotype"/>
      <family val="1"/>
      <charset val="186"/>
    </font>
    <font>
      <sz val="11"/>
      <color rgb="FF9C6500"/>
      <name val="Calibri"/>
      <family val="2"/>
      <charset val="186"/>
    </font>
    <font>
      <sz val="11"/>
      <color theme="1"/>
      <name val="Arial"/>
      <family val="2"/>
      <charset val="186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b/>
      <i/>
      <sz val="10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b/>
      <u/>
      <sz val="11"/>
      <name val="Calibri"/>
      <family val="2"/>
      <charset val="186"/>
      <scheme val="minor"/>
    </font>
    <font>
      <b/>
      <sz val="10"/>
      <name val="Times New Roman"/>
      <family val="1"/>
      <charset val="186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EB9C"/>
        <b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4D4D4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16">
    <xf numFmtId="0" fontId="0" fillId="0" borderId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2" fillId="0" borderId="0"/>
    <xf numFmtId="0" fontId="11" fillId="0" borderId="0"/>
    <xf numFmtId="0" fontId="7" fillId="0" borderId="0"/>
    <xf numFmtId="0" fontId="12" fillId="0" borderId="0"/>
    <xf numFmtId="0" fontId="10" fillId="0" borderId="0"/>
    <xf numFmtId="0" fontId="5" fillId="0" borderId="0"/>
    <xf numFmtId="0" fontId="13" fillId="0" borderId="0"/>
    <xf numFmtId="0" fontId="11" fillId="0" borderId="0"/>
    <xf numFmtId="0" fontId="6" fillId="0" borderId="0"/>
    <xf numFmtId="0" fontId="5" fillId="0" borderId="0"/>
    <xf numFmtId="0" fontId="8" fillId="0" borderId="0"/>
    <xf numFmtId="0" fontId="11" fillId="0" borderId="0"/>
    <xf numFmtId="0" fontId="7" fillId="0" borderId="0"/>
    <xf numFmtId="0" fontId="9" fillId="0" borderId="0"/>
    <xf numFmtId="0" fontId="6" fillId="0" borderId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3" fillId="0" borderId="0"/>
    <xf numFmtId="0" fontId="14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7" fillId="0" borderId="0"/>
    <xf numFmtId="0" fontId="17" fillId="0" borderId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20" fillId="0" borderId="0" applyBorder="0" applyAlignment="0" applyProtection="0"/>
    <xf numFmtId="168" fontId="20" fillId="3" borderId="0"/>
    <xf numFmtId="0" fontId="7" fillId="0" borderId="0"/>
    <xf numFmtId="0" fontId="7" fillId="0" borderId="0"/>
    <xf numFmtId="0" fontId="1" fillId="0" borderId="0"/>
    <xf numFmtId="0" fontId="12" fillId="0" borderId="0"/>
    <xf numFmtId="0" fontId="5" fillId="0" borderId="0"/>
    <xf numFmtId="0" fontId="23" fillId="0" borderId="0"/>
    <xf numFmtId="0" fontId="1" fillId="0" borderId="0"/>
    <xf numFmtId="0" fontId="18" fillId="0" borderId="0"/>
    <xf numFmtId="0" fontId="7" fillId="0" borderId="0"/>
    <xf numFmtId="0" fontId="7" fillId="0" borderId="0"/>
    <xf numFmtId="0" fontId="21" fillId="0" borderId="0"/>
    <xf numFmtId="164" fontId="20" fillId="4" borderId="0" applyBorder="0" applyProtection="0"/>
    <xf numFmtId="0" fontId="19" fillId="0" borderId="0"/>
    <xf numFmtId="164" fontId="22" fillId="5" borderId="0" applyBorder="0" applyProtection="0"/>
    <xf numFmtId="0" fontId="24" fillId="0" borderId="0"/>
    <xf numFmtId="43" fontId="24" fillId="0" borderId="0" applyFont="0" applyFill="0" applyBorder="0" applyAlignment="0" applyProtection="0"/>
    <xf numFmtId="0" fontId="7" fillId="0" borderId="0"/>
    <xf numFmtId="0" fontId="7" fillId="0" borderId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7" fillId="7" borderId="0" applyNumberFormat="0" applyBorder="0" applyAlignment="0" applyProtection="0"/>
    <xf numFmtId="0" fontId="28" fillId="24" borderId="6" applyNumberFormat="0" applyAlignment="0" applyProtection="0"/>
    <xf numFmtId="0" fontId="29" fillId="25" borderId="7" applyNumberFormat="0" applyAlignment="0" applyProtection="0"/>
    <xf numFmtId="167" fontId="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4" fillId="0" borderId="0" applyNumberFormat="0" applyFill="0" applyBorder="0" applyAlignment="0" applyProtection="0"/>
    <xf numFmtId="0" fontId="35" fillId="11" borderId="6" applyNumberFormat="0" applyAlignment="0" applyProtection="0"/>
    <xf numFmtId="0" fontId="36" fillId="0" borderId="11" applyNumberFormat="0" applyFill="0" applyAlignment="0" applyProtection="0"/>
    <xf numFmtId="0" fontId="37" fillId="26" borderId="0" applyNumberFormat="0" applyBorder="0" applyAlignment="0" applyProtection="0"/>
    <xf numFmtId="0" fontId="7" fillId="0" borderId="0"/>
    <xf numFmtId="0" fontId="38" fillId="0" borderId="0"/>
    <xf numFmtId="0" fontId="7" fillId="0" borderId="0"/>
    <xf numFmtId="0" fontId="1" fillId="0" borderId="0"/>
    <xf numFmtId="0" fontId="5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27" borderId="12" applyNumberFormat="0" applyFont="0" applyAlignment="0" applyProtection="0"/>
    <xf numFmtId="0" fontId="39" fillId="24" borderId="13" applyNumberFormat="0" applyAlignment="0" applyProtection="0"/>
    <xf numFmtId="0" fontId="40" fillId="0" borderId="0" applyNumberFormat="0" applyFill="0" applyBorder="0" applyAlignment="0" applyProtection="0"/>
    <xf numFmtId="0" fontId="41" fillId="0" borderId="14" applyNumberFormat="0" applyFill="0" applyAlignment="0" applyProtection="0"/>
    <xf numFmtId="0" fontId="42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1" fillId="0" borderId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3" fillId="0" borderId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44" fillId="0" borderId="0"/>
    <xf numFmtId="0" fontId="45" fillId="0" borderId="0"/>
    <xf numFmtId="0" fontId="44" fillId="0" borderId="0"/>
    <xf numFmtId="0" fontId="45" fillId="0" borderId="0"/>
    <xf numFmtId="0" fontId="1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46" fillId="28" borderId="0" applyBorder="0" applyProtection="0"/>
    <xf numFmtId="0" fontId="16" fillId="0" borderId="0" applyNumberFormat="0" applyBorder="0" applyProtection="0"/>
    <xf numFmtId="0" fontId="16" fillId="0" borderId="0" applyNumberFormat="0" applyBorder="0" applyProtection="0"/>
    <xf numFmtId="0" fontId="7" fillId="0" borderId="0"/>
    <xf numFmtId="0" fontId="7" fillId="0" borderId="0"/>
    <xf numFmtId="0" fontId="25" fillId="0" borderId="0"/>
    <xf numFmtId="166" fontId="1" fillId="0" borderId="0" applyFont="0" applyFill="0" applyBorder="0" applyAlignment="0" applyProtection="0"/>
    <xf numFmtId="0" fontId="7" fillId="0" borderId="0"/>
    <xf numFmtId="0" fontId="7" fillId="0" borderId="0"/>
    <xf numFmtId="166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47" fillId="0" borderId="0"/>
    <xf numFmtId="0" fontId="1" fillId="0" borderId="0"/>
    <xf numFmtId="0" fontId="1" fillId="0" borderId="0"/>
    <xf numFmtId="0" fontId="48" fillId="0" borderId="0"/>
    <xf numFmtId="0" fontId="38" fillId="0" borderId="0"/>
    <xf numFmtId="0" fontId="1" fillId="0" borderId="0"/>
    <xf numFmtId="169" fontId="49" fillId="0" borderId="0" applyFont="0" applyBorder="0" applyProtection="0"/>
    <xf numFmtId="169" fontId="49" fillId="0" borderId="0"/>
    <xf numFmtId="170" fontId="50" fillId="0" borderId="0"/>
    <xf numFmtId="0" fontId="5" fillId="0" borderId="0"/>
    <xf numFmtId="0" fontId="1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51" fillId="0" borderId="0"/>
    <xf numFmtId="170" fontId="50" fillId="0" borderId="0"/>
    <xf numFmtId="170" fontId="50" fillId="0" borderId="0"/>
    <xf numFmtId="170" fontId="50" fillId="0" borderId="0"/>
    <xf numFmtId="0" fontId="52" fillId="0" borderId="0">
      <alignment horizontal="center"/>
    </xf>
    <xf numFmtId="0" fontId="52" fillId="0" borderId="0">
      <alignment horizontal="center" textRotation="90"/>
    </xf>
    <xf numFmtId="170" fontId="50" fillId="0" borderId="0"/>
    <xf numFmtId="0" fontId="53" fillId="0" borderId="0"/>
    <xf numFmtId="171" fontId="53" fillId="0" borderId="0"/>
    <xf numFmtId="0" fontId="49" fillId="0" borderId="0"/>
    <xf numFmtId="170" fontId="50" fillId="0" borderId="0" applyBorder="0" applyProtection="0"/>
    <xf numFmtId="170" fontId="50" fillId="0" borderId="0" applyBorder="0" applyProtection="0"/>
    <xf numFmtId="170" fontId="50" fillId="0" borderId="0" applyBorder="0" applyProtection="0"/>
    <xf numFmtId="170" fontId="50" fillId="0" borderId="0" applyBorder="0" applyProtection="0"/>
    <xf numFmtId="0" fontId="54" fillId="0" borderId="0" applyNumberFormat="0" applyBorder="0" applyProtection="0">
      <alignment horizontal="center"/>
    </xf>
    <xf numFmtId="0" fontId="54" fillId="0" borderId="0" applyNumberFormat="0" applyBorder="0" applyProtection="0">
      <alignment horizontal="center" textRotation="90"/>
    </xf>
    <xf numFmtId="170" fontId="50" fillId="0" borderId="0" applyBorder="0" applyProtection="0"/>
    <xf numFmtId="0" fontId="55" fillId="0" borderId="0" applyNumberFormat="0" applyBorder="0" applyProtection="0"/>
    <xf numFmtId="171" fontId="55" fillId="0" borderId="0" applyBorder="0" applyProtection="0"/>
    <xf numFmtId="43" fontId="12" fillId="0" borderId="0" applyFont="0" applyFill="0" applyBorder="0" applyAlignment="0" applyProtection="0"/>
    <xf numFmtId="0" fontId="4" fillId="0" borderId="0"/>
    <xf numFmtId="0" fontId="4" fillId="0" borderId="0"/>
    <xf numFmtId="0" fontId="15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</cellStyleXfs>
  <cellXfs count="110">
    <xf numFmtId="0" fontId="0" fillId="0" borderId="0" xfId="0"/>
    <xf numFmtId="0" fontId="63" fillId="2" borderId="0" xfId="5" applyFont="1" applyFill="1"/>
    <xf numFmtId="0" fontId="60" fillId="2" borderId="0" xfId="0" applyFont="1" applyFill="1"/>
    <xf numFmtId="0" fontId="59" fillId="2" borderId="0" xfId="0" applyFont="1" applyFill="1" applyAlignment="1">
      <alignment horizontal="left" vertical="center"/>
    </xf>
    <xf numFmtId="0" fontId="56" fillId="2" borderId="0" xfId="0" applyFont="1" applyFill="1"/>
    <xf numFmtId="0" fontId="63" fillId="2" borderId="0" xfId="0" applyFont="1" applyFill="1"/>
    <xf numFmtId="0" fontId="57" fillId="2" borderId="4" xfId="0" applyFont="1" applyFill="1" applyBorder="1" applyAlignment="1">
      <alignment horizontal="left" wrapText="1"/>
    </xf>
    <xf numFmtId="0" fontId="57" fillId="2" borderId="5" xfId="0" applyFont="1" applyFill="1" applyBorder="1" applyAlignment="1">
      <alignment horizontal="left"/>
    </xf>
    <xf numFmtId="4" fontId="63" fillId="2" borderId="3" xfId="0" applyNumberFormat="1" applyFont="1" applyFill="1" applyBorder="1" applyAlignment="1">
      <alignment horizontal="center"/>
    </xf>
    <xf numFmtId="4" fontId="57" fillId="2" borderId="3" xfId="0" applyNumberFormat="1" applyFont="1" applyFill="1" applyBorder="1" applyAlignment="1">
      <alignment horizontal="center"/>
    </xf>
    <xf numFmtId="0" fontId="56" fillId="2" borderId="0" xfId="0" applyFont="1" applyFill="1" applyAlignment="1">
      <alignment horizontal="center"/>
    </xf>
    <xf numFmtId="4" fontId="56" fillId="2" borderId="0" xfId="0" applyNumberFormat="1" applyFont="1" applyFill="1" applyAlignment="1">
      <alignment horizontal="right"/>
    </xf>
    <xf numFmtId="4" fontId="56" fillId="2" borderId="0" xfId="0" applyNumberFormat="1" applyFont="1" applyFill="1" applyAlignment="1">
      <alignment horizontal="center" vertical="top"/>
    </xf>
    <xf numFmtId="4" fontId="56" fillId="2" borderId="0" xfId="0" applyNumberFormat="1" applyFont="1" applyFill="1" applyAlignment="1">
      <alignment wrapText="1"/>
    </xf>
    <xf numFmtId="0" fontId="57" fillId="2" borderId="0" xfId="0" applyFont="1" applyFill="1" applyAlignment="1">
      <alignment horizontal="left"/>
    </xf>
    <xf numFmtId="4" fontId="56" fillId="2" borderId="1" xfId="0" applyNumberFormat="1" applyFont="1" applyFill="1" applyBorder="1" applyAlignment="1">
      <alignment horizontal="center"/>
    </xf>
    <xf numFmtId="4" fontId="56" fillId="2" borderId="1" xfId="0" applyNumberFormat="1" applyFont="1" applyFill="1" applyBorder="1" applyAlignment="1">
      <alignment horizontal="left" vertical="center"/>
    </xf>
    <xf numFmtId="4" fontId="56" fillId="2" borderId="1" xfId="0" applyNumberFormat="1" applyFont="1" applyFill="1" applyBorder="1" applyAlignment="1">
      <alignment horizontal="right"/>
    </xf>
    <xf numFmtId="4" fontId="63" fillId="2" borderId="1" xfId="0" applyNumberFormat="1" applyFont="1" applyFill="1" applyBorder="1" applyAlignment="1">
      <alignment horizontal="center"/>
    </xf>
    <xf numFmtId="4" fontId="56" fillId="2" borderId="1" xfId="0" applyNumberFormat="1" applyFont="1" applyFill="1" applyBorder="1" applyAlignment="1">
      <alignment horizontal="left" vertical="center" wrapText="1"/>
    </xf>
    <xf numFmtId="4" fontId="63" fillId="2" borderId="1" xfId="0" applyNumberFormat="1" applyFont="1" applyFill="1" applyBorder="1" applyAlignment="1">
      <alignment horizontal="right"/>
    </xf>
    <xf numFmtId="4" fontId="63" fillId="2" borderId="1" xfId="0" applyNumberFormat="1" applyFont="1" applyFill="1" applyBorder="1" applyAlignment="1">
      <alignment horizontal="left" vertical="center" wrapText="1"/>
    </xf>
    <xf numFmtId="4" fontId="56" fillId="2" borderId="1" xfId="0" applyNumberFormat="1" applyFont="1" applyFill="1" applyBorder="1" applyAlignment="1">
      <alignment horizontal="center" wrapText="1"/>
    </xf>
    <xf numFmtId="4" fontId="63" fillId="2" borderId="1" xfId="0" applyNumberFormat="1" applyFont="1" applyFill="1" applyBorder="1" applyAlignment="1">
      <alignment horizontal="center" vertical="center"/>
    </xf>
    <xf numFmtId="0" fontId="56" fillId="2" borderId="1" xfId="0" applyFont="1" applyFill="1" applyBorder="1" applyAlignment="1">
      <alignment horizontal="left" vertical="center" wrapText="1"/>
    </xf>
    <xf numFmtId="0" fontId="56" fillId="2" borderId="1" xfId="0" applyFont="1" applyFill="1" applyBorder="1" applyAlignment="1">
      <alignment horizontal="left" vertical="center"/>
    </xf>
    <xf numFmtId="0" fontId="63" fillId="2" borderId="1" xfId="0" applyFont="1" applyFill="1" applyBorder="1" applyAlignment="1">
      <alignment horizontal="left" vertical="center"/>
    </xf>
    <xf numFmtId="0" fontId="63" fillId="2" borderId="1" xfId="0" applyFont="1" applyFill="1" applyBorder="1" applyAlignment="1">
      <alignment horizontal="left" vertical="center" wrapText="1"/>
    </xf>
    <xf numFmtId="0" fontId="57" fillId="2" borderId="0" xfId="0" applyFont="1" applyFill="1"/>
    <xf numFmtId="4" fontId="56" fillId="2" borderId="16" xfId="0" applyNumberFormat="1" applyFont="1" applyFill="1" applyBorder="1" applyAlignment="1">
      <alignment horizontal="center"/>
    </xf>
    <xf numFmtId="4" fontId="56" fillId="2" borderId="16" xfId="0" applyNumberFormat="1" applyFont="1" applyFill="1" applyBorder="1" applyAlignment="1">
      <alignment horizontal="left" vertical="center" wrapText="1"/>
    </xf>
    <xf numFmtId="4" fontId="57" fillId="2" borderId="1" xfId="0" applyNumberFormat="1" applyFont="1" applyFill="1" applyBorder="1" applyAlignment="1">
      <alignment horizontal="center"/>
    </xf>
    <xf numFmtId="4" fontId="57" fillId="2" borderId="1" xfId="0" applyNumberFormat="1" applyFont="1" applyFill="1" applyBorder="1" applyAlignment="1">
      <alignment horizontal="left" vertical="center" wrapText="1"/>
    </xf>
    <xf numFmtId="4" fontId="57" fillId="2" borderId="1" xfId="0" applyNumberFormat="1" applyFont="1" applyFill="1" applyBorder="1" applyAlignment="1">
      <alignment horizontal="left" vertical="center"/>
    </xf>
    <xf numFmtId="4" fontId="57" fillId="2" borderId="1" xfId="0" applyNumberFormat="1" applyFont="1" applyFill="1" applyBorder="1" applyAlignment="1">
      <alignment horizontal="right"/>
    </xf>
    <xf numFmtId="0" fontId="57" fillId="2" borderId="1" xfId="0" applyFont="1" applyFill="1" applyBorder="1" applyAlignment="1">
      <alignment horizontal="left" vertical="center" wrapText="1"/>
    </xf>
    <xf numFmtId="4" fontId="62" fillId="2" borderId="1" xfId="0" applyNumberFormat="1" applyFont="1" applyFill="1" applyBorder="1" applyAlignment="1">
      <alignment horizontal="right"/>
    </xf>
    <xf numFmtId="0" fontId="62" fillId="2" borderId="0" xfId="0" applyFont="1" applyFill="1"/>
    <xf numFmtId="0" fontId="57" fillId="2" borderId="16" xfId="0" applyFont="1" applyFill="1" applyBorder="1" applyAlignment="1">
      <alignment horizontal="left" vertical="center" wrapText="1"/>
    </xf>
    <xf numFmtId="4" fontId="57" fillId="2" borderId="16" xfId="0" applyNumberFormat="1" applyFont="1" applyFill="1" applyBorder="1"/>
    <xf numFmtId="4" fontId="56" fillId="2" borderId="16" xfId="0" applyNumberFormat="1" applyFont="1" applyFill="1" applyBorder="1" applyAlignment="1">
      <alignment horizontal="right"/>
    </xf>
    <xf numFmtId="4" fontId="56" fillId="2" borderId="1" xfId="0" applyNumberFormat="1" applyFont="1" applyFill="1" applyBorder="1" applyAlignment="1">
      <alignment horizontal="right" wrapText="1"/>
    </xf>
    <xf numFmtId="4" fontId="56" fillId="2" borderId="16" xfId="0" applyNumberFormat="1" applyFont="1" applyFill="1" applyBorder="1"/>
    <xf numFmtId="0" fontId="56" fillId="2" borderId="16" xfId="0" applyFont="1" applyFill="1" applyBorder="1" applyAlignment="1">
      <alignment horizontal="left" vertical="center" wrapText="1"/>
    </xf>
    <xf numFmtId="4" fontId="63" fillId="2" borderId="1" xfId="0" applyNumberFormat="1" applyFont="1" applyFill="1" applyBorder="1" applyAlignment="1">
      <alignment horizontal="center" wrapText="1"/>
    </xf>
    <xf numFmtId="4" fontId="56" fillId="2" borderId="1" xfId="0" applyNumberFormat="1" applyFont="1" applyFill="1" applyBorder="1" applyAlignment="1">
      <alignment horizontal="left"/>
    </xf>
    <xf numFmtId="4" fontId="63" fillId="29" borderId="15" xfId="0" applyNumberFormat="1" applyFont="1" applyFill="1" applyBorder="1" applyAlignment="1">
      <alignment horizontal="center"/>
    </xf>
    <xf numFmtId="0" fontId="56" fillId="2" borderId="1" xfId="0" applyFont="1" applyFill="1" applyBorder="1" applyAlignment="1">
      <alignment horizontal="left" wrapText="1"/>
    </xf>
    <xf numFmtId="4" fontId="56" fillId="2" borderId="16" xfId="0" applyNumberFormat="1" applyFont="1" applyFill="1" applyBorder="1" applyAlignment="1">
      <alignment horizontal="left"/>
    </xf>
    <xf numFmtId="0" fontId="56" fillId="2" borderId="16" xfId="0" applyFont="1" applyFill="1" applyBorder="1" applyAlignment="1">
      <alignment horizontal="left" wrapText="1"/>
    </xf>
    <xf numFmtId="4" fontId="57" fillId="2" borderId="1" xfId="0" applyNumberFormat="1" applyFont="1" applyFill="1" applyBorder="1" applyAlignment="1">
      <alignment horizontal="right" wrapText="1"/>
    </xf>
    <xf numFmtId="4" fontId="57" fillId="2" borderId="16" xfId="0" applyNumberFormat="1" applyFont="1" applyFill="1" applyBorder="1" applyAlignment="1">
      <alignment horizontal="right"/>
    </xf>
    <xf numFmtId="4" fontId="63" fillId="2" borderId="1" xfId="0" applyNumberFormat="1" applyFont="1" applyFill="1" applyBorder="1" applyAlignment="1">
      <alignment horizontal="right" wrapText="1"/>
    </xf>
    <xf numFmtId="4" fontId="57" fillId="2" borderId="5" xfId="0" applyNumberFormat="1" applyFont="1" applyFill="1" applyBorder="1" applyAlignment="1">
      <alignment horizontal="right"/>
    </xf>
    <xf numFmtId="4" fontId="57" fillId="2" borderId="16" xfId="0" applyNumberFormat="1" applyFont="1" applyFill="1" applyBorder="1" applyAlignment="1">
      <alignment horizontal="left" vertical="center"/>
    </xf>
    <xf numFmtId="4" fontId="57" fillId="2" borderId="16" xfId="0" applyNumberFormat="1" applyFont="1" applyFill="1" applyBorder="1" applyAlignment="1">
      <alignment horizontal="right" wrapText="1"/>
    </xf>
    <xf numFmtId="4" fontId="58" fillId="2" borderId="17" xfId="0" applyNumberFormat="1" applyFont="1" applyFill="1" applyBorder="1" applyAlignment="1">
      <alignment horizontal="center" vertical="center" wrapText="1"/>
    </xf>
    <xf numFmtId="4" fontId="63" fillId="2" borderId="0" xfId="0" applyNumberFormat="1" applyFont="1" applyFill="1" applyAlignment="1">
      <alignment horizontal="center" vertical="top"/>
    </xf>
    <xf numFmtId="4" fontId="63" fillId="2" borderId="0" xfId="0" applyNumberFormat="1" applyFont="1" applyFill="1" applyAlignment="1">
      <alignment wrapText="1"/>
    </xf>
    <xf numFmtId="4" fontId="56" fillId="0" borderId="0" xfId="0" applyNumberFormat="1" applyFont="1" applyAlignment="1">
      <alignment horizontal="right"/>
    </xf>
    <xf numFmtId="4" fontId="58" fillId="0" borderId="17" xfId="0" applyNumberFormat="1" applyFont="1" applyBorder="1" applyAlignment="1">
      <alignment horizontal="center" vertical="center" wrapText="1"/>
    </xf>
    <xf numFmtId="0" fontId="56" fillId="0" borderId="0" xfId="0" applyFont="1"/>
    <xf numFmtId="4" fontId="56" fillId="0" borderId="16" xfId="0" applyNumberFormat="1" applyFont="1" applyBorder="1"/>
    <xf numFmtId="4" fontId="63" fillId="0" borderId="3" xfId="0" applyNumberFormat="1" applyFont="1" applyBorder="1" applyAlignment="1">
      <alignment horizontal="center"/>
    </xf>
    <xf numFmtId="4" fontId="57" fillId="0" borderId="5" xfId="0" applyNumberFormat="1" applyFont="1" applyBorder="1" applyAlignment="1">
      <alignment horizontal="right"/>
    </xf>
    <xf numFmtId="4" fontId="56" fillId="0" borderId="16" xfId="0" applyNumberFormat="1" applyFont="1" applyBorder="1" applyAlignment="1">
      <alignment horizontal="right" wrapText="1"/>
    </xf>
    <xf numFmtId="4" fontId="63" fillId="0" borderId="16" xfId="0" applyNumberFormat="1" applyFont="1" applyBorder="1" applyAlignment="1">
      <alignment horizontal="center" wrapText="1"/>
    </xf>
    <xf numFmtId="4" fontId="57" fillId="0" borderId="16" xfId="0" applyNumberFormat="1" applyFont="1" applyBorder="1" applyAlignment="1">
      <alignment horizontal="right"/>
    </xf>
    <xf numFmtId="0" fontId="58" fillId="2" borderId="17" xfId="0" applyFont="1" applyFill="1" applyBorder="1" applyAlignment="1">
      <alignment horizontal="center" vertical="center" wrapText="1"/>
    </xf>
    <xf numFmtId="0" fontId="56" fillId="2" borderId="16" xfId="0" applyFont="1" applyFill="1" applyBorder="1"/>
    <xf numFmtId="0" fontId="57" fillId="2" borderId="16" xfId="0" applyFont="1" applyFill="1" applyBorder="1"/>
    <xf numFmtId="4" fontId="57" fillId="2" borderId="16" xfId="0" applyNumberFormat="1" applyFont="1" applyFill="1" applyBorder="1" applyAlignment="1">
      <alignment horizontal="left" vertical="center" wrapText="1"/>
    </xf>
    <xf numFmtId="4" fontId="57" fillId="2" borderId="0" xfId="0" applyNumberFormat="1" applyFont="1" applyFill="1"/>
    <xf numFmtId="4" fontId="62" fillId="2" borderId="16" xfId="0" applyNumberFormat="1" applyFont="1" applyFill="1" applyBorder="1" applyAlignment="1">
      <alignment horizontal="right" wrapText="1"/>
    </xf>
    <xf numFmtId="4" fontId="56" fillId="2" borderId="0" xfId="0" applyNumberFormat="1" applyFont="1" applyFill="1" applyAlignment="1">
      <alignment horizontal="right" wrapText="1"/>
    </xf>
    <xf numFmtId="4" fontId="56" fillId="0" borderId="0" xfId="0" applyNumberFormat="1" applyFont="1" applyAlignment="1">
      <alignment horizontal="right" wrapText="1"/>
    </xf>
    <xf numFmtId="4" fontId="56" fillId="2" borderId="1" xfId="0" applyNumberFormat="1" applyFont="1" applyFill="1" applyBorder="1"/>
    <xf numFmtId="4" fontId="57" fillId="29" borderId="15" xfId="0" applyNumberFormat="1" applyFont="1" applyFill="1" applyBorder="1" applyAlignment="1">
      <alignment horizontal="right"/>
    </xf>
    <xf numFmtId="0" fontId="56" fillId="2" borderId="16" xfId="0" applyFont="1" applyFill="1" applyBorder="1" applyAlignment="1">
      <alignment horizontal="center"/>
    </xf>
    <xf numFmtId="0" fontId="56" fillId="2" borderId="0" xfId="0" applyFont="1" applyFill="1" applyAlignment="1">
      <alignment horizontal="right"/>
    </xf>
    <xf numFmtId="0" fontId="56" fillId="2" borderId="1" xfId="0" applyFont="1" applyFill="1" applyBorder="1"/>
    <xf numFmtId="0" fontId="63" fillId="2" borderId="1" xfId="0" applyFont="1" applyFill="1" applyBorder="1"/>
    <xf numFmtId="4" fontId="56" fillId="2" borderId="1" xfId="0" applyNumberFormat="1" applyFont="1" applyFill="1" applyBorder="1" applyAlignment="1">
      <alignment horizontal="center" vertical="top"/>
    </xf>
    <xf numFmtId="4" fontId="63" fillId="2" borderId="1" xfId="0" applyNumberFormat="1" applyFont="1" applyFill="1" applyBorder="1" applyAlignment="1">
      <alignment horizontal="center" vertical="top"/>
    </xf>
    <xf numFmtId="0" fontId="56" fillId="2" borderId="1" xfId="0" applyFont="1" applyFill="1" applyBorder="1" applyAlignment="1">
      <alignment wrapText="1"/>
    </xf>
    <xf numFmtId="0" fontId="57" fillId="2" borderId="1" xfId="0" applyFont="1" applyFill="1" applyBorder="1"/>
    <xf numFmtId="4" fontId="56" fillId="2" borderId="1" xfId="0" applyNumberFormat="1" applyFont="1" applyFill="1" applyBorder="1" applyAlignment="1">
      <alignment wrapText="1"/>
    </xf>
    <xf numFmtId="4" fontId="63" fillId="2" borderId="1" xfId="0" applyNumberFormat="1" applyFont="1" applyFill="1" applyBorder="1"/>
    <xf numFmtId="4" fontId="62" fillId="2" borderId="1" xfId="0" applyNumberFormat="1" applyFont="1" applyFill="1" applyBorder="1" applyAlignment="1">
      <alignment horizontal="right" wrapText="1"/>
    </xf>
    <xf numFmtId="4" fontId="65" fillId="2" borderId="16" xfId="0" applyNumberFormat="1" applyFont="1" applyFill="1" applyBorder="1" applyAlignment="1">
      <alignment horizontal="left" wrapText="1"/>
    </xf>
    <xf numFmtId="4" fontId="65" fillId="2" borderId="16" xfId="0" applyNumberFormat="1" applyFont="1" applyFill="1" applyBorder="1" applyAlignment="1">
      <alignment horizontal="left" vertical="center" wrapText="1"/>
    </xf>
    <xf numFmtId="4" fontId="57" fillId="0" borderId="16" xfId="0" applyNumberFormat="1" applyFont="1" applyBorder="1"/>
    <xf numFmtId="4" fontId="57" fillId="30" borderId="15" xfId="0" applyNumberFormat="1" applyFont="1" applyFill="1" applyBorder="1" applyAlignment="1">
      <alignment horizontal="right"/>
    </xf>
    <xf numFmtId="4" fontId="62" fillId="29" borderId="15" xfId="0" applyNumberFormat="1" applyFont="1" applyFill="1" applyBorder="1" applyAlignment="1">
      <alignment horizontal="center"/>
    </xf>
    <xf numFmtId="0" fontId="58" fillId="2" borderId="17" xfId="0" applyFont="1" applyFill="1" applyBorder="1" applyAlignment="1">
      <alignment horizontal="center" vertical="center" wrapText="1"/>
    </xf>
    <xf numFmtId="0" fontId="58" fillId="2" borderId="2" xfId="0" applyFont="1" applyFill="1" applyBorder="1" applyAlignment="1">
      <alignment horizontal="center" vertical="center" wrapText="1"/>
    </xf>
    <xf numFmtId="4" fontId="57" fillId="29" borderId="15" xfId="0" applyNumberFormat="1" applyFont="1" applyFill="1" applyBorder="1" applyAlignment="1">
      <alignment wrapText="1"/>
    </xf>
    <xf numFmtId="0" fontId="57" fillId="29" borderId="15" xfId="0" applyFont="1" applyFill="1" applyBorder="1" applyAlignment="1">
      <alignment wrapText="1"/>
    </xf>
    <xf numFmtId="4" fontId="56" fillId="29" borderId="15" xfId="0" applyNumberFormat="1" applyFont="1" applyFill="1" applyBorder="1" applyAlignment="1">
      <alignment horizontal="left" vertical="center" wrapText="1"/>
    </xf>
    <xf numFmtId="0" fontId="56" fillId="29" borderId="15" xfId="0" applyFont="1" applyFill="1" applyBorder="1" applyAlignment="1">
      <alignment horizontal="left" vertical="center" wrapText="1"/>
    </xf>
    <xf numFmtId="4" fontId="57" fillId="29" borderId="15" xfId="0" applyNumberFormat="1" applyFont="1" applyFill="1" applyBorder="1" applyAlignment="1">
      <alignment horizontal="left" vertical="center" wrapText="1"/>
    </xf>
    <xf numFmtId="0" fontId="57" fillId="29" borderId="15" xfId="0" applyFont="1" applyFill="1" applyBorder="1" applyAlignment="1">
      <alignment horizontal="left" vertical="center" wrapText="1"/>
    </xf>
    <xf numFmtId="4" fontId="58" fillId="2" borderId="18" xfId="0" applyNumberFormat="1" applyFont="1" applyFill="1" applyBorder="1" applyAlignment="1">
      <alignment horizontal="center" vertical="center" wrapText="1"/>
    </xf>
    <xf numFmtId="4" fontId="58" fillId="2" borderId="19" xfId="0" applyNumberFormat="1" applyFont="1" applyFill="1" applyBorder="1" applyAlignment="1">
      <alignment horizontal="center" vertical="center" wrapText="1"/>
    </xf>
    <xf numFmtId="4" fontId="58" fillId="2" borderId="20" xfId="0" applyNumberFormat="1" applyFont="1" applyFill="1" applyBorder="1" applyAlignment="1">
      <alignment horizontal="center" vertical="center" wrapText="1"/>
    </xf>
    <xf numFmtId="0" fontId="61" fillId="2" borderId="0" xfId="0" applyFont="1" applyFill="1" applyBorder="1" applyAlignment="1">
      <alignment horizontal="center" vertical="center" wrapText="1"/>
    </xf>
    <xf numFmtId="0" fontId="59" fillId="2" borderId="0" xfId="0" applyFont="1" applyFill="1" applyBorder="1" applyAlignment="1">
      <alignment horizontal="left" vertical="center" wrapText="1"/>
    </xf>
    <xf numFmtId="0" fontId="59" fillId="2" borderId="0" xfId="0" applyFont="1" applyFill="1" applyBorder="1" applyAlignment="1">
      <alignment horizontal="left"/>
    </xf>
    <xf numFmtId="4" fontId="60" fillId="2" borderId="0" xfId="0" applyNumberFormat="1" applyFont="1" applyFill="1" applyBorder="1" applyAlignment="1">
      <alignment horizontal="left" vertical="center" wrapText="1"/>
    </xf>
    <xf numFmtId="4" fontId="56" fillId="2" borderId="0" xfId="0" applyNumberFormat="1" applyFont="1" applyFill="1" applyBorder="1" applyAlignment="1">
      <alignment horizontal="right"/>
    </xf>
  </cellXfs>
  <cellStyles count="416">
    <cellStyle name="20% - Accent1 2" xfId="53" xr:uid="{27CAFA7B-F730-4AE6-B8E8-EAAB6329372F}"/>
    <cellStyle name="20% - Accent2 2" xfId="54" xr:uid="{E3B61B14-8C24-40B8-9AAA-97B5C3DB9FFE}"/>
    <cellStyle name="20% - Accent3 2" xfId="55" xr:uid="{B5FA3567-7B38-4062-942B-753B1302E37F}"/>
    <cellStyle name="20% - Accent4 2" xfId="56" xr:uid="{02F4D240-16B2-4AC3-95B8-D196A9742753}"/>
    <cellStyle name="20% - Accent5 2" xfId="57" xr:uid="{112E036A-E517-4ED0-B558-8C1672811672}"/>
    <cellStyle name="20% - Accent6 2" xfId="58" xr:uid="{84CF7996-A460-45E9-9AA3-2322E989AA3A}"/>
    <cellStyle name="40% - Accent1 2" xfId="59" xr:uid="{A880F4C0-9879-43A5-8CC3-393B8CEEE981}"/>
    <cellStyle name="40% - Accent2 2" xfId="60" xr:uid="{58E01ADC-9EC1-4EED-B277-DB77BA4BF498}"/>
    <cellStyle name="40% - Accent3 2" xfId="61" xr:uid="{148F0FF0-BE8F-4609-829F-A33620987AFC}"/>
    <cellStyle name="40% - Accent4 2" xfId="62" xr:uid="{420ED09C-5681-4769-831A-5C8DA3252DD2}"/>
    <cellStyle name="40% - Accent5 2" xfId="63" xr:uid="{73F80963-B6D0-4218-A0F9-2F09E69BE6FC}"/>
    <cellStyle name="40% - Accent6 2" xfId="64" xr:uid="{39749643-1AA5-48D2-B5EF-DAF4CA39A199}"/>
    <cellStyle name="60% - Accent1 2" xfId="65" xr:uid="{219DE983-566B-4B04-8413-7057B50F15D2}"/>
    <cellStyle name="60% - Accent2 2" xfId="66" xr:uid="{58218021-3BBD-4400-B05D-44C68F4BBBDA}"/>
    <cellStyle name="60% - Accent3 2" xfId="67" xr:uid="{D8F5E106-0E56-43ED-AF45-38956A76D078}"/>
    <cellStyle name="60% - Accent4 2" xfId="68" xr:uid="{B4106FBA-C1F8-467F-AF90-C797198790C6}"/>
    <cellStyle name="60% - Accent5 2" xfId="69" xr:uid="{3D8FDDEC-6EFB-49F0-92C3-C25483891ADC}"/>
    <cellStyle name="60% - Accent6 2" xfId="70" xr:uid="{E5FC8F41-FF13-45A0-A610-A771C97001C3}"/>
    <cellStyle name="Accent1 2" xfId="71" xr:uid="{109A23D4-57ED-440C-8C77-E00484AD3CAE}"/>
    <cellStyle name="Accent2 2" xfId="72" xr:uid="{A9BE84EA-E8EE-4849-9A9D-B897910620CF}"/>
    <cellStyle name="Accent3 2" xfId="73" xr:uid="{775A66EF-F12D-4648-AC72-A3990F9F4AB0}"/>
    <cellStyle name="Accent4 2" xfId="74" xr:uid="{12442C43-5BC5-4882-91F4-C2B7538D357A}"/>
    <cellStyle name="Accent5 2" xfId="75" xr:uid="{9D3102AA-90DE-4ACA-B6F5-D703441E38A3}"/>
    <cellStyle name="Accent6 2" xfId="76" xr:uid="{639A53CA-DEC2-4D04-91AB-3C2E79B56A0D}"/>
    <cellStyle name="Bad 2" xfId="77" xr:uid="{3C93BB99-855C-4E09-993A-434B5F9C4C5C}"/>
    <cellStyle name="Calculation 2" xfId="78" xr:uid="{9EDF93F8-33E9-4897-B7FC-02AE3F7CD711}"/>
    <cellStyle name="Check Cell 2" xfId="79" xr:uid="{938BE9A0-B40F-4243-9B08-1EE3CA245E45}"/>
    <cellStyle name="Comma 2" xfId="1" xr:uid="{00000000-0005-0000-0000-000001000000}"/>
    <cellStyle name="Comma 2 2" xfId="109" xr:uid="{50DB9C9C-AEBE-4597-8D8F-DDA0FD5ED921}"/>
    <cellStyle name="Comma 2 2 2" xfId="169" xr:uid="{75F39F01-D46F-44E7-B6F0-FCC4DDBAD7C2}"/>
    <cellStyle name="Comma 2 2 2 2" xfId="173" xr:uid="{1717BD01-F6A0-44A0-960A-D64F15FDA564}"/>
    <cellStyle name="Comma 2 2 2 2 2" xfId="331" xr:uid="{9432E043-B8ED-4FED-B086-86008ECCF169}"/>
    <cellStyle name="Comma 2 2 2 3" xfId="258" xr:uid="{868DE909-8F4A-41DB-A892-E131F109FB08}"/>
    <cellStyle name="Comma 2 2 2 3 2" xfId="393" xr:uid="{27B89127-7655-4AD3-B387-BF43F0C9DDEC}"/>
    <cellStyle name="Comma 2 2 2 4" xfId="327" xr:uid="{518A4B9E-7F76-4DED-8393-814D575BD8BC}"/>
    <cellStyle name="Comma 2 2 3" xfId="155" xr:uid="{7A5B79D1-6DD4-4F85-818E-1432D8245D92}"/>
    <cellStyle name="Comma 2 2 3 2" xfId="321" xr:uid="{2E98326A-AAB5-4763-A48A-0187352F00D8}"/>
    <cellStyle name="Comma 2 2 4" xfId="220" xr:uid="{C03EC85E-AB98-4EA5-90F7-67077D017B20}"/>
    <cellStyle name="Comma 2 2 4 2" xfId="355" xr:uid="{E2C9EC3B-E7C5-4B81-A263-D1954C88709F}"/>
    <cellStyle name="Comma 2 2 5" xfId="292" xr:uid="{DAD64F2B-4A66-41C2-A8AA-E1E798FC5FD6}"/>
    <cellStyle name="Comma 2 3" xfId="115" xr:uid="{3573FD1A-4086-469A-99F3-9ABC8FA11849}"/>
    <cellStyle name="Comma 2 3 2" xfId="263" xr:uid="{4B6FC840-D72C-4B09-9201-35A081863422}"/>
    <cellStyle name="Comma 2 3 2 2" xfId="398" xr:uid="{B0558008-3485-4ED3-9F08-308973D10F24}"/>
    <cellStyle name="Comma 2 3 3" xfId="225" xr:uid="{1570C14B-9967-4C1F-911F-CA90CDF587F6}"/>
    <cellStyle name="Comma 2 3 3 2" xfId="360" xr:uid="{55E52EA2-269D-48EB-9A94-41ABD8A1B636}"/>
    <cellStyle name="Comma 2 3 4" xfId="297" xr:uid="{4D013950-FB07-4581-8339-FA36920E88A0}"/>
    <cellStyle name="Comma 2 4" xfId="120" xr:uid="{318AB60E-F349-4EAC-BEF3-01DD3FEB20F2}"/>
    <cellStyle name="Comma 2 4 2" xfId="268" xr:uid="{AD10E4CC-FA31-4351-A75C-533DEC9B957B}"/>
    <cellStyle name="Comma 2 4 2 2" xfId="403" xr:uid="{A0FECAC9-0AE0-41E1-97A8-1449FA49FA19}"/>
    <cellStyle name="Comma 2 4 3" xfId="230" xr:uid="{5D2FABF8-C7AF-4C5C-8CD9-A1D5A16A0CB9}"/>
    <cellStyle name="Comma 2 4 3 2" xfId="365" xr:uid="{E2561F28-02AA-4443-AA9C-A8EE6D31D3C5}"/>
    <cellStyle name="Comma 2 4 4" xfId="302" xr:uid="{B7409D2E-48DB-4C21-8146-D83EE1D2B780}"/>
    <cellStyle name="Comma 2 5" xfId="152" xr:uid="{A12CC410-CD64-4F35-AA3F-D75BB8344B34}"/>
    <cellStyle name="Comma 2 5 2" xfId="247" xr:uid="{6243D887-8DD5-4129-AC07-1B745287D2B7}"/>
    <cellStyle name="Comma 2 5 2 2" xfId="382" xr:uid="{87C11A1E-A8E7-45FA-825E-FCF07B8A4CA5}"/>
    <cellStyle name="Comma 2 5 3" xfId="320" xr:uid="{1CD9195B-9712-480C-B49E-4AE15421C495}"/>
    <cellStyle name="Comma 2 6" xfId="209" xr:uid="{B9B968DC-C77F-4851-A4E1-DF7059DDB24D}"/>
    <cellStyle name="Comma 2 6 2" xfId="344" xr:uid="{83FBD360-8B19-40E2-9218-C039EE992769}"/>
    <cellStyle name="Comma 2 7" xfId="281" xr:uid="{70840C44-7766-4344-822C-181E6E3B86F7}"/>
    <cellStyle name="Comma 2 8" xfId="31" xr:uid="{F0B09430-0706-44F7-966C-9C3369332521}"/>
    <cellStyle name="Comma 3" xfId="2" xr:uid="{00000000-0005-0000-0000-000002000000}"/>
    <cellStyle name="Comma 3 10" xfId="32" xr:uid="{DC1D7526-4421-4650-9EC8-25F722F65C53}"/>
    <cellStyle name="Comma 3 2" xfId="110" xr:uid="{6D9ACCB5-0A18-4E65-85E8-742E05E35ED4}"/>
    <cellStyle name="Comma 3 2 2" xfId="174" xr:uid="{4E833FF1-0764-402A-9D3B-D2281EDF4B21}"/>
    <cellStyle name="Comma 3 2 2 2" xfId="259" xr:uid="{D1087250-FE47-49E4-BEF4-F1147BF9D50B}"/>
    <cellStyle name="Comma 3 2 2 2 2" xfId="394" xr:uid="{880816B1-E4C4-4D22-9742-DA398F9F4529}"/>
    <cellStyle name="Comma 3 2 2 3" xfId="332" xr:uid="{6E8F233E-8343-426A-91B1-6F9E8E428C3B}"/>
    <cellStyle name="Comma 3 2 3" xfId="170" xr:uid="{FC316F4F-CE55-40FF-8981-3A25CB1FE020}"/>
    <cellStyle name="Comma 3 2 3 2" xfId="328" xr:uid="{48C76633-D274-4835-B6DF-542F09DB2427}"/>
    <cellStyle name="Comma 3 2 4" xfId="221" xr:uid="{3C73288F-9F2A-4066-A7B0-F5860647B9DC}"/>
    <cellStyle name="Comma 3 2 4 2" xfId="356" xr:uid="{3A1129EB-160F-47A8-8E5E-F2803EC23B40}"/>
    <cellStyle name="Comma 3 2 5" xfId="293" xr:uid="{241EB546-7921-4FFC-B2D9-AA461D2978F9}"/>
    <cellStyle name="Comma 3 3" xfId="116" xr:uid="{29ECD2E7-BB05-462D-BCAE-B42ECCC239F3}"/>
    <cellStyle name="Comma 3 3 2" xfId="171" xr:uid="{9163567B-A487-41A6-A0F4-76AAF456A909}"/>
    <cellStyle name="Comma 3 3 2 2" xfId="264" xr:uid="{0774EBD3-5A85-4408-9CB0-252979D57C50}"/>
    <cellStyle name="Comma 3 3 2 2 2" xfId="399" xr:uid="{6069BAAC-B77A-4D41-8F57-90B376999A51}"/>
    <cellStyle name="Comma 3 3 2 3" xfId="329" xr:uid="{A8D58491-DE78-48F8-93E5-8D49F0B66C6A}"/>
    <cellStyle name="Comma 3 3 3" xfId="226" xr:uid="{4BE6FFC1-B81B-4202-8936-964B3F738B7D}"/>
    <cellStyle name="Comma 3 3 3 2" xfId="361" xr:uid="{2935993D-68D4-4A1A-B01A-291597CEE996}"/>
    <cellStyle name="Comma 3 3 4" xfId="298" xr:uid="{2CE212D7-9FA4-4799-8756-A9A09D00F00A}"/>
    <cellStyle name="Comma 3 4" xfId="121" xr:uid="{1B27516D-5392-43E6-9BB5-3562E013AC9D}"/>
    <cellStyle name="Comma 3 4 2" xfId="176" xr:uid="{283B748F-D135-47BE-86EE-35391AF20CAC}"/>
    <cellStyle name="Comma 3 4 2 2" xfId="269" xr:uid="{FD14E63C-4AAF-4C7E-BA81-39F534F62701}"/>
    <cellStyle name="Comma 3 4 2 2 2" xfId="404" xr:uid="{8F3D7A68-AE1E-4766-A912-75B5C5999798}"/>
    <cellStyle name="Comma 3 4 2 3" xfId="334" xr:uid="{38DC8EA5-BB16-4D96-840D-A20A01ADF734}"/>
    <cellStyle name="Comma 3 4 3" xfId="231" xr:uid="{F82B3707-63F6-4433-ACB3-2CA9C7A90501}"/>
    <cellStyle name="Comma 3 4 3 2" xfId="366" xr:uid="{0592F2B2-1DE8-44B4-8C7A-599302D905F8}"/>
    <cellStyle name="Comma 3 4 4" xfId="303" xr:uid="{F9B131B3-790E-41A2-B530-95ECA5364286}"/>
    <cellStyle name="Comma 3 5" xfId="200" xr:uid="{8A490481-B422-4007-A814-4AB721003A33}"/>
    <cellStyle name="Comma 3 5 2" xfId="248" xr:uid="{9A714DB8-FDBA-42DE-84E2-742D1142F51A}"/>
    <cellStyle name="Comma 3 5 2 2" xfId="383" xr:uid="{850EB67B-E9EF-4771-983D-049E3DAB20F6}"/>
    <cellStyle name="Comma 3 5 3" xfId="336" xr:uid="{E74BCE34-6B32-4817-9F96-5A2771BA676C}"/>
    <cellStyle name="Comma 3 6" xfId="205" xr:uid="{A5CDC8F4-BA8D-4DD1-B691-54EFF9DB88CA}"/>
    <cellStyle name="Comma 3 6 2" xfId="341" xr:uid="{DD3B6984-E7C4-4D59-96CD-81B6E7586EFF}"/>
    <cellStyle name="Comma 3 7" xfId="156" xr:uid="{77B2C9F0-94AA-4DCC-AC29-BA2D9CA23799}"/>
    <cellStyle name="Comma 3 7 2" xfId="322" xr:uid="{C11313BC-D026-448E-A569-9CF979815AE7}"/>
    <cellStyle name="Comma 3 8" xfId="210" xr:uid="{69A81F3F-7D80-410C-A2E7-BA989FC16441}"/>
    <cellStyle name="Comma 3 8 2" xfId="345" xr:uid="{B620CEFA-B29D-4FA8-AAFD-202D867719CE}"/>
    <cellStyle name="Comma 3 9" xfId="282" xr:uid="{3FC6D336-69E6-413A-835B-3113B8476001}"/>
    <cellStyle name="Comma 4" xfId="3" xr:uid="{00000000-0005-0000-0000-000003000000}"/>
    <cellStyle name="Comma 4 2" xfId="124" xr:uid="{38450BEA-0C01-4BD7-8627-9917B9E0F662}"/>
    <cellStyle name="Comma 4 2 2" xfId="172" xr:uid="{6A4D6D1D-796C-4F69-A996-549D4BE969BC}"/>
    <cellStyle name="Comma 4 2 2 2" xfId="272" xr:uid="{8BCFA792-D63E-40E8-8307-BD5A8F246441}"/>
    <cellStyle name="Comma 4 2 2 2 2" xfId="407" xr:uid="{BCBE81CF-893A-43BF-AF7B-273135299818}"/>
    <cellStyle name="Comma 4 2 2 3" xfId="330" xr:uid="{366848F3-6316-44D7-A143-BA0576D20454}"/>
    <cellStyle name="Comma 4 2 3" xfId="234" xr:uid="{CCAFEE89-D40A-4552-B267-A058078BE374}"/>
    <cellStyle name="Comma 4 2 3 2" xfId="369" xr:uid="{3FC4E37E-FE6D-47CE-8692-4E8F6DA3EEB1}"/>
    <cellStyle name="Comma 4 2 4" xfId="306" xr:uid="{BAB9F1BA-65FE-46CB-BB71-8B9ED92C0223}"/>
    <cellStyle name="Comma 4 3" xfId="168" xr:uid="{839DB1D7-E21B-48FB-B854-10F4CEA9CBFB}"/>
    <cellStyle name="Comma 4 3 2" xfId="326" xr:uid="{CD96AF92-2BD8-405F-B012-DB6EF9845071}"/>
    <cellStyle name="Comma 4 4" xfId="50" xr:uid="{F996364D-F400-4FD1-8395-3A722F53F1FB}"/>
    <cellStyle name="Comma 5" xfId="24" xr:uid="{1925032D-BFFE-4B9E-8541-AECC9C0970C0}"/>
    <cellStyle name="Comma 5 2" xfId="196" xr:uid="{735AAB63-A13B-40A8-B544-751E6CFB16C0}"/>
    <cellStyle name="Comma 5 2 2" xfId="257" xr:uid="{9DF1704C-381B-4B72-BED6-5C2802981D2A}"/>
    <cellStyle name="Comma 5 2 2 2" xfId="392" xr:uid="{E6DF5D88-E2BC-41B7-BA16-5BB67EA62EA6}"/>
    <cellStyle name="Comma 5 2 3" xfId="335" xr:uid="{46CB5D59-EBD5-4F02-BD51-DF9605F67535}"/>
    <cellStyle name="Comma 5 3" xfId="219" xr:uid="{2C6A209A-ED68-4CAF-B4A7-54D37EBE82AA}"/>
    <cellStyle name="Comma 5 3 2" xfId="354" xr:uid="{D5BC7DCF-E7E0-4B3A-B074-A440D1C3DB8F}"/>
    <cellStyle name="Comma 5 4" xfId="291" xr:uid="{1019AC57-7348-4467-AF61-46B2C385F997}"/>
    <cellStyle name="Comma 5 5" xfId="108" xr:uid="{492551B1-DDB0-4BD4-907C-B45DB5C4E222}"/>
    <cellStyle name="Comma 6" xfId="135" xr:uid="{3F9EB42F-44E4-41AB-8C5D-00FE1E620602}"/>
    <cellStyle name="Comma 6 2" xfId="280" xr:uid="{82F8F7C5-8E01-4168-9432-C1B2BCBAC10C}"/>
    <cellStyle name="Comma 6 2 2" xfId="415" xr:uid="{08364937-0936-4809-B8D9-6F36A0F14FF0}"/>
    <cellStyle name="Comma 6 3" xfId="242" xr:uid="{D2192BCC-0179-46E4-B31A-7389189CF7BE}"/>
    <cellStyle name="Comma 6 3 2" xfId="377" xr:uid="{ED2DFFD6-81E5-4025-9A8D-665DBE34E797}"/>
    <cellStyle name="Comma 6 4" xfId="314" xr:uid="{6596A742-13BE-4EBC-99C7-713083AC285E}"/>
    <cellStyle name="Comma 7" xfId="203" xr:uid="{3C43B505-D628-46B8-BAEA-82DF058E2360}"/>
    <cellStyle name="Comma 7 2" xfId="339" xr:uid="{8B6926D6-698E-43BD-ADC6-91AE85927FF7}"/>
    <cellStyle name="Currency 2" xfId="80" xr:uid="{DA73E3AE-1386-4788-883F-25C53A55C17A}"/>
    <cellStyle name="Currency 2 2" xfId="204" xr:uid="{B527924D-E8B3-431C-ACB9-64EB18F1F387}"/>
    <cellStyle name="Currency 2 2 2" xfId="340" xr:uid="{342ACF30-F851-417F-9C72-247294F3BBDF}"/>
    <cellStyle name="Excel Built-in Neutral" xfId="146" xr:uid="{0F279955-AD1C-4E3B-A2D8-3D7460F1FCED}"/>
    <cellStyle name="Excel Built-in Normal" xfId="151" xr:uid="{274780D3-483E-4D0E-8146-00166463AFD7}"/>
    <cellStyle name="Excel Built-in Normal 1" xfId="165" xr:uid="{0021422A-6B46-4261-939C-BFCDD2D85BC7}"/>
    <cellStyle name="Excel Built-in Normal 1 2" xfId="188" xr:uid="{1EC96910-0110-414B-A5D2-8151DC84A332}"/>
    <cellStyle name="Excel Built-in Normal 2" xfId="179" xr:uid="{7671EFF6-4A9F-4FAF-9FF0-F98A635A3A49}"/>
    <cellStyle name="Excel Built-in Normal 2 2" xfId="189" xr:uid="{08070E79-75F9-47B9-A68D-ED0FB33F6EF1}"/>
    <cellStyle name="Excel Built-in Normal 3" xfId="180" xr:uid="{50193E7B-A52B-48DE-94B7-4FC82AC817DC}"/>
    <cellStyle name="Excel Built-in Normal 3 2" xfId="190" xr:uid="{8ACF9EFA-7A92-4AED-9E33-8B06D9D60862}"/>
    <cellStyle name="Excel Built-in Normal 4" xfId="178" xr:uid="{6D90F8B3-99EC-41DB-BA09-F0728DACCF5A}"/>
    <cellStyle name="Excel Built-in Normal 5" xfId="187" xr:uid="{FB814EED-378D-4AFC-AE25-8B79492FB9BE}"/>
    <cellStyle name="exo" xfId="33" xr:uid="{29773AE7-EBF5-4B30-8DAD-7262BADBA786}"/>
    <cellStyle name="Explanatory Text 2" xfId="81" xr:uid="{1A99974B-1ADE-4634-93A7-39D96F8FDDFD}"/>
    <cellStyle name="Good 2" xfId="82" xr:uid="{62436328-04B6-4F82-AEA3-47E326F041E4}"/>
    <cellStyle name="Heading" xfId="181" xr:uid="{4DC1C32B-987D-4D8B-81A5-270C03D2DA3C}"/>
    <cellStyle name="Heading 1 2" xfId="83" xr:uid="{2F803A4A-FEB8-44CB-B25D-046AC2CCFD29}"/>
    <cellStyle name="Heading 2 2" xfId="84" xr:uid="{E015D55B-BE4F-4093-808D-474F01A124F8}"/>
    <cellStyle name="Heading 3 2" xfId="85" xr:uid="{014527B0-258C-4459-9049-9B64134C0A56}"/>
    <cellStyle name="Heading 4 2" xfId="86" xr:uid="{8EE4730E-A39A-42AA-B735-FDAA487C380E}"/>
    <cellStyle name="Heading 5" xfId="191" xr:uid="{E3048D7B-F5D0-4D87-9015-EA583199241C}"/>
    <cellStyle name="Heading1" xfId="182" xr:uid="{C3BB72AC-96A1-4B08-BC3B-4756AB3D0DB9}"/>
    <cellStyle name="Heading1 2" xfId="192" xr:uid="{08E0A1C2-3B99-44D8-BB83-311E8EDB8A8B}"/>
    <cellStyle name="Hyperlink 2" xfId="27" xr:uid="{06E5B6AE-53B9-4C2C-9A9B-6D2924E259A2}"/>
    <cellStyle name="Hyperlink 2 2" xfId="199" xr:uid="{3B9AC730-A9F8-4DE0-B7D7-50B2C67F3325}"/>
    <cellStyle name="Input 2" xfId="87" xr:uid="{FE4464F9-177B-452C-A39F-9DC57DBB27E5}"/>
    <cellStyle name="Koefic." xfId="34" xr:uid="{2D389466-5992-4034-992A-9E8F6019DF02}"/>
    <cellStyle name="Linked Cell 2" xfId="88" xr:uid="{27FD8E76-C6FB-47BB-BE7A-02A80D3FF122}"/>
    <cellStyle name="Neutral 2" xfId="89" xr:uid="{2B110C64-54E0-46AF-A900-6952C9295ECC}"/>
    <cellStyle name="Normal" xfId="0" builtinId="0"/>
    <cellStyle name="Normal 10" xfId="4" xr:uid="{00000000-0005-0000-0000-000008000000}"/>
    <cellStyle name="Normal 10 2" xfId="132" xr:uid="{CF4A5170-B955-45DB-8B31-CD2732B3B92A}"/>
    <cellStyle name="Normal 10 2 2" xfId="134" xr:uid="{A66047EE-2413-4089-9883-8C0105A9A2E6}"/>
    <cellStyle name="Normal 10 3" xfId="197" xr:uid="{7F58E4D4-6576-4E0E-B99F-4B793860081E}"/>
    <cellStyle name="Normal 10 4" xfId="35" xr:uid="{776093C5-F49C-4CF3-8CC1-15C9E6553696}"/>
    <cellStyle name="Normal 10 7" xfId="206" xr:uid="{C179FC53-7E88-4F47-B59F-A9B8E9DBC67F}"/>
    <cellStyle name="Normal 11" xfId="36" xr:uid="{AE644989-4FEE-494D-B53B-101A449E4B26}"/>
    <cellStyle name="Normal 11 2" xfId="202" xr:uid="{EE8F645A-6892-42F0-B2D6-7C169C6E5450}"/>
    <cellStyle name="Normal 11 2 2" xfId="338" xr:uid="{06C4DC14-E724-407D-A3DE-49B106BEB690}"/>
    <cellStyle name="Normal 12" xfId="90" xr:uid="{A8DB0EC9-5156-4888-82ED-9C2F55ADDA22}"/>
    <cellStyle name="Normal 13" xfId="91" xr:uid="{38875589-5F50-4117-8B52-B8E5BA6E3E73}"/>
    <cellStyle name="Normal 14" xfId="51" xr:uid="{7E6C22A8-1835-43C9-B9E8-5180888E7892}"/>
    <cellStyle name="Normal 14 2 2" xfId="131" xr:uid="{98CD637B-6E36-4EBF-90F7-FD65B501A1BF}"/>
    <cellStyle name="Normal 14 2 2 2" xfId="279" xr:uid="{92898696-92B4-4E57-A2CA-B1C88BD84DC9}"/>
    <cellStyle name="Normal 14 2 2 2 2" xfId="414" xr:uid="{E84AC774-47C9-4EA5-AA39-8DD23E09709A}"/>
    <cellStyle name="Normal 14 2 2 3" xfId="241" xr:uid="{6953EFE9-1833-4D18-A92F-5521A18A085F}"/>
    <cellStyle name="Normal 14 2 2 3 2" xfId="376" xr:uid="{24489BCE-E638-4942-9508-2C5681B93A09}"/>
    <cellStyle name="Normal 14 2 2 4" xfId="313" xr:uid="{864002D4-224E-44BB-BBB2-477414584801}"/>
    <cellStyle name="Normal 15" xfId="136" xr:uid="{2B16BAB8-68AB-4499-87CD-97FF32F30B1B}"/>
    <cellStyle name="Normal 16" xfId="145" xr:uid="{E1EA0606-C2CB-4CF5-B9C5-F5E3C5B12763}"/>
    <cellStyle name="Normal 16 2" xfId="319" xr:uid="{7489ED98-D111-4F80-AF26-566FE30A76A6}"/>
    <cellStyle name="Normal 17" xfId="30" xr:uid="{6A236478-5286-4DF4-B353-AE46930C64B6}"/>
    <cellStyle name="Normal 19" xfId="37" xr:uid="{688058D2-3991-4A4D-9436-2748D73AD4B1}"/>
    <cellStyle name="Normal 19 2" xfId="111" xr:uid="{5BACD8BE-1E6C-45C1-BECE-A9A6CACD4B90}"/>
    <cellStyle name="Normal 19 2 2" xfId="260" xr:uid="{CD085236-D3D9-40AA-AF4D-7BEFD5D1A430}"/>
    <cellStyle name="Normal 19 2 2 2" xfId="395" xr:uid="{0A04910C-79FD-40B7-A045-BD8774052FF4}"/>
    <cellStyle name="Normal 19 2 3" xfId="222" xr:uid="{0AF4ED88-2300-4BE1-9C01-458D0AB5DE12}"/>
    <cellStyle name="Normal 19 2 3 2" xfId="357" xr:uid="{A42B9F0B-AF4B-4E36-8B38-F8DC039656BE}"/>
    <cellStyle name="Normal 19 2 4" xfId="294" xr:uid="{F4E6CEDE-73F4-42E2-B845-E72272AB9608}"/>
    <cellStyle name="Normal 19 3" xfId="117" xr:uid="{C9CE152D-4A14-4942-803C-199957EC3129}"/>
    <cellStyle name="Normal 19 3 2" xfId="265" xr:uid="{E75CDBCD-BF57-4AF9-B381-FF05F8FD534A}"/>
    <cellStyle name="Normal 19 3 2 2" xfId="400" xr:uid="{56C9AF21-6720-413E-A97D-9974B905759D}"/>
    <cellStyle name="Normal 19 3 3" xfId="227" xr:uid="{3C4ECDA2-1C3D-47EF-A739-29B5CD157B0C}"/>
    <cellStyle name="Normal 19 3 3 2" xfId="362" xr:uid="{EB1FCF7D-A42A-4947-B524-A3A00E5C9DC9}"/>
    <cellStyle name="Normal 19 3 4" xfId="299" xr:uid="{06D64D41-B609-49B1-8BF0-9C3A0653D567}"/>
    <cellStyle name="Normal 19 4" xfId="122" xr:uid="{07F2EAD8-1C85-45FA-9C09-067DA90EC839}"/>
    <cellStyle name="Normal 19 4 2" xfId="270" xr:uid="{1724ABFF-F966-41CB-BA7A-DF41BE2BBFF6}"/>
    <cellStyle name="Normal 19 4 2 2" xfId="405" xr:uid="{FED9C37F-E0B7-461B-96EC-3171B58C30EC}"/>
    <cellStyle name="Normal 19 4 3" xfId="232" xr:uid="{5B3B9709-C704-4655-A4C7-6006EE3DDA1C}"/>
    <cellStyle name="Normal 19 4 3 2" xfId="367" xr:uid="{30F4ABFE-07FA-447A-9ECA-416265907A7A}"/>
    <cellStyle name="Normal 19 4 4" xfId="304" xr:uid="{90100E51-1DD8-41CD-884E-370117E043EF}"/>
    <cellStyle name="Normal 19 5" xfId="249" xr:uid="{38A55DB7-A9D1-425E-8851-E1C897D279A1}"/>
    <cellStyle name="Normal 19 5 2" xfId="384" xr:uid="{C5759D39-241A-4961-A29E-EDAE6AE100B2}"/>
    <cellStyle name="Normal 19 6" xfId="211" xr:uid="{206DFA18-EE59-4DB4-8BC6-E70624CC4DEA}"/>
    <cellStyle name="Normal 19 6 2" xfId="346" xr:uid="{9B685492-5B0F-40C0-AFD2-274A436A2F60}"/>
    <cellStyle name="Normal 19 7" xfId="283" xr:uid="{DB9CF03A-83F9-42E1-A4D8-F6A19AB32529}"/>
    <cellStyle name="Normal 2" xfId="5" xr:uid="{00000000-0005-0000-0000-000009000000}"/>
    <cellStyle name="Normal 2 2" xfId="6" xr:uid="{00000000-0005-0000-0000-00000A000000}"/>
    <cellStyle name="Normal 2 2 2" xfId="25" xr:uid="{D5801A7D-46E8-4880-B4EC-2D038515062C}"/>
    <cellStyle name="Normal 2 2 2 2" xfId="162" xr:uid="{B321FD5A-36FA-42F0-9352-E0478780B34A}"/>
    <cellStyle name="Normal 2 2 2 2 2" xfId="325" xr:uid="{A1C7EDA4-AFF6-4C2A-B3E7-510EE35DDB7D}"/>
    <cellStyle name="Normal 2 2 2 3" xfId="39" xr:uid="{34B8441C-4750-4C70-AF78-021AD79D8A50}"/>
    <cellStyle name="Normal 2 2 3" xfId="92" xr:uid="{D76997DD-9E2F-4461-9EE3-821FB985CAEC}"/>
    <cellStyle name="Normal 2 2 3 2" xfId="183" xr:uid="{F7B47F25-EB25-4709-B2E7-965AA2075F4D}"/>
    <cellStyle name="Normal 2 2 4" xfId="139" xr:uid="{5181B4EB-1A4D-45D4-B768-55BC6105E5B7}"/>
    <cellStyle name="Normal 2 2 5" xfId="38" xr:uid="{5CFC16F8-3D13-46B3-BE73-9115FCFD039E}"/>
    <cellStyle name="Normal 2 3" xfId="7" xr:uid="{00000000-0005-0000-0000-00000B000000}"/>
    <cellStyle name="Normal 2 3 2" xfId="93" xr:uid="{93779E29-0B2D-4715-BFF0-3474AD2A014E}"/>
    <cellStyle name="Normal 2 3 2 2" xfId="125" xr:uid="{A1F0E938-9D1C-4125-90C1-8B4162022488}"/>
    <cellStyle name="Normal 2 3 2 2 2" xfId="273" xr:uid="{F62A4028-3C6B-4BDA-8DFA-7EF4C541B704}"/>
    <cellStyle name="Normal 2 3 2 2 2 2" xfId="408" xr:uid="{F4D3F05C-CFD6-4114-A546-134618605E7A}"/>
    <cellStyle name="Normal 2 3 2 2 3" xfId="235" xr:uid="{8CF11AAE-2094-4E75-90FC-4A331BEDE0CC}"/>
    <cellStyle name="Normal 2 3 2 2 3 2" xfId="370" xr:uid="{3D51FE07-D41D-49C2-9AB6-12F73F25C266}"/>
    <cellStyle name="Normal 2 3 2 2 4" xfId="307" xr:uid="{1748EA80-B3FD-4763-9FD3-14DA1361E010}"/>
    <cellStyle name="Normal 2 3 2 3" xfId="193" xr:uid="{7B31230B-76D5-4B7F-9459-BE86E922FBFF}"/>
    <cellStyle name="Normal 2 3 2 3 2" xfId="251" xr:uid="{6C702E7B-3625-4A32-B5F6-16A7351C2015}"/>
    <cellStyle name="Normal 2 3 2 3 2 2" xfId="386" xr:uid="{FFA16EE1-361C-4CAB-BD45-90858B64132B}"/>
    <cellStyle name="Normal 2 3 2 4" xfId="213" xr:uid="{D5823BB0-2577-4AD8-917C-A564FD1F4072}"/>
    <cellStyle name="Normal 2 3 2 4 2" xfId="348" xr:uid="{2A92CCC2-A37B-4ABB-89E4-F594517AE8AA}"/>
    <cellStyle name="Normal 2 3 2 5" xfId="285" xr:uid="{A03C9C35-681A-48B1-AB08-DC97DAECEB18}"/>
    <cellStyle name="Normal 2 3 3" xfId="142" xr:uid="{B31C82F2-99A1-4FAB-814E-F4DC786437CD}"/>
    <cellStyle name="Normal 2 3 4" xfId="158" xr:uid="{E0205981-2C76-4F27-8C14-A71E995C60B8}"/>
    <cellStyle name="Normal 2 3 4 2" xfId="323" xr:uid="{DD343406-B21C-4ECB-817D-0EE299EE4409}"/>
    <cellStyle name="Normal 2 3 5" xfId="40" xr:uid="{7AA2B665-92BF-4468-A811-BE984303371E}"/>
    <cellStyle name="Normal 2 4" xfId="8" xr:uid="{00000000-0005-0000-0000-00000C000000}"/>
    <cellStyle name="Normal 2 4 2" xfId="29" xr:uid="{A313F1F3-33EB-4872-9B06-D7671707F74C}"/>
    <cellStyle name="Normal 2 4 2 2" xfId="166" xr:uid="{4626FA30-39F8-49F4-9261-6B14197A1AFA}"/>
    <cellStyle name="Normal 2 5" xfId="9" xr:uid="{00000000-0005-0000-0000-00000D000000}"/>
    <cellStyle name="Normal 2 5 2" xfId="198" xr:uid="{9D462270-BB0C-4118-A435-4A1C9FB5686A}"/>
    <cellStyle name="Normal 2 5 3" xfId="138" xr:uid="{06E4B431-5284-4DEA-8A94-BADD45846387}"/>
    <cellStyle name="Normal 2 6" xfId="137" xr:uid="{3BF23E54-8B8C-43A1-A3CB-E3C42C7C4987}"/>
    <cellStyle name="Normal 2_Operat_uzsk_pieteik_stacion_2011" xfId="94" xr:uid="{04B8F0C3-1CC8-489E-BB53-A4466BEC569A}"/>
    <cellStyle name="Normal 3" xfId="10" xr:uid="{00000000-0005-0000-0000-00000E000000}"/>
    <cellStyle name="Normal 3 10" xfId="212" xr:uid="{6001AFD6-3132-4A45-9925-8AC6A9CEB070}"/>
    <cellStyle name="Normal 3 10 2" xfId="347" xr:uid="{6F44A224-82E9-479B-A715-F4785EDD9E18}"/>
    <cellStyle name="Normal 3 11" xfId="284" xr:uid="{9EF0ABBD-2C4B-4260-87CE-CDFD8906DB45}"/>
    <cellStyle name="Normal 3 12" xfId="41" xr:uid="{07D9E413-B9A6-48CC-89AC-493BBBF5DA52}"/>
    <cellStyle name="Normal 3 2" xfId="95" xr:uid="{FE29DD66-CEAA-4A8F-BE20-AA82F086E746}"/>
    <cellStyle name="Normal 3 2 2" xfId="96" xr:uid="{2C4BC18F-EC49-4EA9-9E96-5ECD336F24F8}"/>
    <cellStyle name="Normal 3 2 3" xfId="201" xr:uid="{7E2FC9E9-51D6-46A7-A481-F126E340E5FA}"/>
    <cellStyle name="Normal 3 2 3 2" xfId="337" xr:uid="{80E1884F-85D5-4F5C-9BE6-B80EB9EAE2A3}"/>
    <cellStyle name="Normal 3 2 4" xfId="159" xr:uid="{3DDF12E3-84D2-41B9-B9D2-58C999F0D102}"/>
    <cellStyle name="Normal 3 2 4 2" xfId="324" xr:uid="{230A65CF-B5D7-4152-8981-AA61A4DBB69E}"/>
    <cellStyle name="Normal 3 3" xfId="97" xr:uid="{FB816A40-F65E-4872-BD88-A8BDAA34968E}"/>
    <cellStyle name="Normal 3 3 2" xfId="126" xr:uid="{16C2659F-D300-4AE7-BE36-8831E244D380}"/>
    <cellStyle name="Normal 3 3 2 2" xfId="274" xr:uid="{F0F4B522-14D3-4896-B59C-DF5FBDB3E8D1}"/>
    <cellStyle name="Normal 3 3 2 2 2" xfId="409" xr:uid="{94A22E2E-2466-49E3-874A-35F8F06DF2AF}"/>
    <cellStyle name="Normal 3 3 2 3" xfId="236" xr:uid="{EEC62771-D3BD-4807-BDBB-FD46EBB6DE36}"/>
    <cellStyle name="Normal 3 3 2 3 2" xfId="371" xr:uid="{147552E5-9417-419F-8E30-59B22A7073A0}"/>
    <cellStyle name="Normal 3 3 2 4" xfId="308" xr:uid="{97E4AD1F-A1D3-468F-971F-14F309978DC9}"/>
    <cellStyle name="Normal 3 3 3" xfId="252" xr:uid="{B3A05AA2-CC44-4699-A42E-4F0E6B7CE4C6}"/>
    <cellStyle name="Normal 3 3 3 2" xfId="387" xr:uid="{0F33C70A-6E14-4771-AE32-56F7B7C6A0EF}"/>
    <cellStyle name="Normal 3 3 4" xfId="214" xr:uid="{4E10539B-F085-4926-A0C1-B4FFA86DCE65}"/>
    <cellStyle name="Normal 3 3 4 2" xfId="349" xr:uid="{2252841C-40BB-4F43-AD24-61D5EB43FD5C}"/>
    <cellStyle name="Normal 3 3 5" xfId="286" xr:uid="{E53CC634-5370-4856-877E-3A1E762693F8}"/>
    <cellStyle name="Normal 3 4" xfId="112" xr:uid="{52622D7D-4331-454B-8560-C39E92A71E5E}"/>
    <cellStyle name="Normal 3 4 2" xfId="261" xr:uid="{53ECB9C1-4D37-4787-8B7C-27A1C9632431}"/>
    <cellStyle name="Normal 3 4 2 2" xfId="396" xr:uid="{0AADC77E-1715-4B04-A94D-9AB00490CF30}"/>
    <cellStyle name="Normal 3 4 3" xfId="223" xr:uid="{0C78F4D7-E896-48E7-AA96-E970C458A686}"/>
    <cellStyle name="Normal 3 4 3 2" xfId="358" xr:uid="{193269BD-5F61-4652-9D22-CAE48181A376}"/>
    <cellStyle name="Normal 3 4 4" xfId="295" xr:uid="{F8F2EDD4-9C03-4169-BB71-190B3549EF5C}"/>
    <cellStyle name="Normal 3 5" xfId="118" xr:uid="{6F1D7E17-A8B5-4A6B-A719-4D7A78A3DA16}"/>
    <cellStyle name="Normal 3 5 2" xfId="266" xr:uid="{C7052FC4-FAA0-4071-B666-A0CA64E33B40}"/>
    <cellStyle name="Normal 3 5 2 2" xfId="401" xr:uid="{348C413F-AF5D-4A70-A9CC-D95B5B008B3E}"/>
    <cellStyle name="Normal 3 5 3" xfId="228" xr:uid="{02EA9C0E-6B9A-4C4B-B988-85AE79F68B46}"/>
    <cellStyle name="Normal 3 5 3 2" xfId="363" xr:uid="{9EC88B4B-1F42-4378-8218-C1FF54AC8F62}"/>
    <cellStyle name="Normal 3 5 4" xfId="300" xr:uid="{4670C399-5613-4244-8FDE-65C6F7C06DDA}"/>
    <cellStyle name="Normal 3 6" xfId="123" xr:uid="{E7B027FE-D379-4C62-98C5-3038B5917412}"/>
    <cellStyle name="Normal 3 6 2" xfId="271" xr:uid="{34CBDB99-E4F0-49A8-B3C2-B5FDFD10A8AC}"/>
    <cellStyle name="Normal 3 6 2 2" xfId="406" xr:uid="{D38C40E0-B27C-464C-9DA3-B410A13E8500}"/>
    <cellStyle name="Normal 3 6 3" xfId="233" xr:uid="{399D9663-0CF2-4057-B68D-4C43918C532C}"/>
    <cellStyle name="Normal 3 6 3 2" xfId="368" xr:uid="{FDC6994E-017C-4A0B-8E83-D0BA5633138D}"/>
    <cellStyle name="Normal 3 6 4" xfId="305" xr:uid="{6F2B3414-8513-4854-A1CF-E0EC81DBC638}"/>
    <cellStyle name="Normal 3 7" xfId="140" xr:uid="{F9EF321C-66C0-4C84-846F-22F4B514DFBB}"/>
    <cellStyle name="Normal 3 7 2" xfId="243" xr:uid="{11FACC5D-155A-48E8-A807-1578D0C0868B}"/>
    <cellStyle name="Normal 3 7 2 2" xfId="378" xr:uid="{A067DC3E-DE25-4748-867B-E3C39D3F6F46}"/>
    <cellStyle name="Normal 3 7 3" xfId="315" xr:uid="{66698AD1-AE49-48B2-9907-B3D2AA20BEA6}"/>
    <cellStyle name="Normal 3 8" xfId="143" xr:uid="{E37DC12A-62A2-48E9-B149-21909C4C802B}"/>
    <cellStyle name="Normal 3 8 2" xfId="245" xr:uid="{F03B52F0-74D1-49E3-AE8C-807455167660}"/>
    <cellStyle name="Normal 3 8 2 2" xfId="380" xr:uid="{90490B2B-5FE2-4C9B-BD12-669B21D1C953}"/>
    <cellStyle name="Normal 3 8 3" xfId="317" xr:uid="{90A5CD73-1890-4BFE-9440-2A4843F29D4A}"/>
    <cellStyle name="Normal 3 9" xfId="207" xr:uid="{2D1DE3C3-D76F-4BE6-B418-9E8E9E92C9AC}"/>
    <cellStyle name="Normal 3 9 2" xfId="250" xr:uid="{1665DBF6-34A2-432E-8E98-1689B4A39766}"/>
    <cellStyle name="Normal 3 9 2 2" xfId="385" xr:uid="{A7046CAE-3F74-48D2-9C65-E06C6B6969F8}"/>
    <cellStyle name="Normal 3 9 3" xfId="342" xr:uid="{699E3B6D-26DD-44B8-93E5-298DAFD4690C}"/>
    <cellStyle name="Normal 4" xfId="11" xr:uid="{00000000-0005-0000-0000-00000F000000}"/>
    <cellStyle name="Normal 4 2" xfId="12" xr:uid="{00000000-0005-0000-0000-000010000000}"/>
    <cellStyle name="Normal 4 2 2" xfId="127" xr:uid="{792CF934-6610-48FE-AD13-63FECADEDEB4}"/>
    <cellStyle name="Normal 4 2 2 2" xfId="275" xr:uid="{47968AC7-7B06-4912-ABE0-FBEB774C5449}"/>
    <cellStyle name="Normal 4 2 2 2 2" xfId="410" xr:uid="{84641403-69C2-4EA0-9551-597FDBAF0D22}"/>
    <cellStyle name="Normal 4 2 2 3" xfId="237" xr:uid="{E37373B3-8380-49D3-AD17-F37985CE2979}"/>
    <cellStyle name="Normal 4 2 2 3 2" xfId="372" xr:uid="{BF338136-D1F8-48C2-AD90-3AF66DA660F2}"/>
    <cellStyle name="Normal 4 2 2 4" xfId="309" xr:uid="{238BD173-D6A2-4423-9E1D-F9F91C9DAB3D}"/>
    <cellStyle name="Normal 4 2 3" xfId="153" xr:uid="{39900764-9306-4D94-AE43-00A1D9160980}"/>
    <cellStyle name="Normal 4 2 3 2" xfId="253" xr:uid="{20201FDE-A3F2-45CC-AE6A-E232A8293641}"/>
    <cellStyle name="Normal 4 2 3 2 2" xfId="388" xr:uid="{3305114F-7753-4AAF-A388-A2F1F145CDEB}"/>
    <cellStyle name="Normal 4 2 4" xfId="215" xr:uid="{149466A2-4456-4BC0-AD20-1CE8DB03ADDA}"/>
    <cellStyle name="Normal 4 2 4 2" xfId="350" xr:uid="{6F35AE59-4A31-41F6-BD92-EEC776D73249}"/>
    <cellStyle name="Normal 4 2 5" xfId="287" xr:uid="{F5E83CD6-660A-4D19-9776-1065B621414F}"/>
    <cellStyle name="Normal 4 2 6" xfId="98" xr:uid="{F16CB417-8666-4150-BF35-81F5319BCBFC}"/>
    <cellStyle name="Normal 4 3" xfId="13" xr:uid="{00000000-0005-0000-0000-000011000000}"/>
    <cellStyle name="Normal 4 4" xfId="149" xr:uid="{FF8F39F6-44B0-4741-8F77-D947859C248B}"/>
    <cellStyle name="Normal 5" xfId="14" xr:uid="{00000000-0005-0000-0000-000012000000}"/>
    <cellStyle name="Normal 5 2" xfId="15" xr:uid="{00000000-0005-0000-0000-000013000000}"/>
    <cellStyle name="Normal 5 2 2" xfId="128" xr:uid="{82726699-5412-407E-8775-FCB3C044C6AA}"/>
    <cellStyle name="Normal 5 2 2 2" xfId="276" xr:uid="{5C2E1C1A-FB3B-4A07-A689-B7C5FB46CC5A}"/>
    <cellStyle name="Normal 5 2 2 2 2" xfId="411" xr:uid="{5213D48C-A256-489F-B5BC-22B9924A22BD}"/>
    <cellStyle name="Normal 5 2 2 3" xfId="238" xr:uid="{FDBC6CE9-4F8F-4388-A60E-D089ACB30347}"/>
    <cellStyle name="Normal 5 2 2 3 2" xfId="373" xr:uid="{DE4F4F07-6BEB-44DC-B393-796144FE4CEB}"/>
    <cellStyle name="Normal 5 2 2 4" xfId="310" xr:uid="{1979FEE0-F91A-445D-9F4E-FD67E4BB900C}"/>
    <cellStyle name="Normal 5 2 3" xfId="154" xr:uid="{5D150DBE-9698-4FE2-86B6-965B9440E3BE}"/>
    <cellStyle name="Normal 5 2 3 2" xfId="254" xr:uid="{CE5A289C-0ABC-4571-B3F7-99A9BEE23E31}"/>
    <cellStyle name="Normal 5 2 3 2 2" xfId="389" xr:uid="{0D907EE4-73AC-4CAB-8EEC-2DFE754C7CCE}"/>
    <cellStyle name="Normal 5 2 4" xfId="216" xr:uid="{2EBFF976-54D3-463D-B27E-3D8593C49E4C}"/>
    <cellStyle name="Normal 5 2 4 2" xfId="351" xr:uid="{36FA86F7-4B07-4230-A090-8233A7EC6C1C}"/>
    <cellStyle name="Normal 5 2 5" xfId="288" xr:uid="{8875686D-B485-4985-948B-43A8B78D8E0D}"/>
    <cellStyle name="Normal 5 2 6" xfId="99" xr:uid="{38C4D424-76B6-4E5C-93D0-1DED3E0B3F9D}"/>
    <cellStyle name="Normal 5 3" xfId="150" xr:uid="{C6C1418A-5951-48DF-92F3-83E70FF5CCCC}"/>
    <cellStyle name="Normal 5 4" xfId="42" xr:uid="{C7903F76-2815-4425-823E-CA8A4FC1C4AD}"/>
    <cellStyle name="Normal 6" xfId="23" xr:uid="{1249CAC2-1432-4215-B5A3-9B1361B7641F}"/>
    <cellStyle name="Normal 6 2" xfId="26" xr:uid="{F49CA0AA-0D16-4CCC-AF80-E8D2ACD24AB8}"/>
    <cellStyle name="Normal 6 2 2" xfId="164" xr:uid="{76E65AC1-C8BF-44F1-9E75-B41808CC32E1}"/>
    <cellStyle name="Normal 6 2 3" xfId="52" xr:uid="{811569C2-7449-4CA3-AAE0-92FE67840E2D}"/>
    <cellStyle name="Normal 6 3" xfId="163" xr:uid="{9FF73CF0-11A3-4231-8452-6AA80E6792B6}"/>
    <cellStyle name="Normal 6 4" xfId="167" xr:uid="{AE3B5DAE-CC0A-4907-97EA-8190DE1C6DF5}"/>
    <cellStyle name="Normal 6 5" xfId="157" xr:uid="{7FB59110-461F-461F-8979-064CD45057CD}"/>
    <cellStyle name="Normal 6 6" xfId="43" xr:uid="{A3502439-AB88-47E7-849F-C1EFB7DDDCCD}"/>
    <cellStyle name="Normal 7" xfId="16" xr:uid="{00000000-0005-0000-0000-000014000000}"/>
    <cellStyle name="Normal 7 2" xfId="100" xr:uid="{E8A5BF0A-B095-4B00-A035-547E685E628C}"/>
    <cellStyle name="Normal 7 3" xfId="186" xr:uid="{EC388538-01D5-4F75-986B-A2EB95CE9FBA}"/>
    <cellStyle name="Normal 7 4" xfId="49" xr:uid="{A463BEBA-9051-46A0-87B8-B5E1D4434B9F}"/>
    <cellStyle name="Normal 8" xfId="44" xr:uid="{C71D0CD8-6670-4475-851C-CBC8B6829C1F}"/>
    <cellStyle name="Normal 8 2" xfId="113" xr:uid="{D60678C0-5E2B-47A3-A9EE-E988B8B902D2}"/>
    <cellStyle name="Normal 8 3" xfId="160" xr:uid="{D3467242-14D9-4383-A2EB-4DD527B13792}"/>
    <cellStyle name="Normal 9" xfId="17" xr:uid="{00000000-0005-0000-0000-000015000000}"/>
    <cellStyle name="Normal 9 2" xfId="18" xr:uid="{00000000-0005-0000-0000-000016000000}"/>
    <cellStyle name="Normal 9 2 2" xfId="114" xr:uid="{9BF15E2D-DDF9-4F23-A16B-AD59A2E5BEB5}"/>
    <cellStyle name="Normal 9 2 2 2" xfId="262" xr:uid="{FA61EBFC-1007-4E5C-A044-800AA429BCF8}"/>
    <cellStyle name="Normal 9 2 2 2 2" xfId="397" xr:uid="{4CFF7AFA-C3C5-4389-A9E4-067617F367C6}"/>
    <cellStyle name="Normal 9 2 2 3" xfId="224" xr:uid="{9C67F600-C4A6-46FD-9285-FD332FD9E574}"/>
    <cellStyle name="Normal 9 2 2 3 2" xfId="359" xr:uid="{68D81481-F30D-4FA7-9BDF-24F7E8ECFEE1}"/>
    <cellStyle name="Normal 9 2 2 4" xfId="296" xr:uid="{E38339EE-5AE0-4837-8193-3760CB9D5B19}"/>
    <cellStyle name="Normal 9 2 3" xfId="119" xr:uid="{2954F8BE-6B04-4236-8F59-2DA5BA11F17A}"/>
    <cellStyle name="Normal 9 2 3 2" xfId="267" xr:uid="{C325A81D-6A76-4909-901F-3A53FF7D17F7}"/>
    <cellStyle name="Normal 9 2 3 2 2" xfId="402" xr:uid="{369011A0-0FAC-405B-9B1D-C2E0B7B1291D}"/>
    <cellStyle name="Normal 9 2 3 3" xfId="229" xr:uid="{8EBAD1D6-639F-452B-B84C-9621BF17DA8E}"/>
    <cellStyle name="Normal 9 2 3 3 2" xfId="364" xr:uid="{92C56E7E-FBB6-419D-AE5B-57985834C3A2}"/>
    <cellStyle name="Normal 9 2 3 4" xfId="301" xr:uid="{AC486E8B-308D-4359-92A3-3A1935CE6AC8}"/>
    <cellStyle name="Normal 9 2 4" xfId="130" xr:uid="{0D260176-5BDA-4832-888A-1A0BB5AA5D55}"/>
    <cellStyle name="Normal 9 2 4 2" xfId="278" xr:uid="{92A2AAC9-03D5-4ECE-95D7-8793666D4238}"/>
    <cellStyle name="Normal 9 2 4 2 2" xfId="413" xr:uid="{41D6368E-364E-44B9-8CBF-322413BB03ED}"/>
    <cellStyle name="Normal 9 2 4 3" xfId="240" xr:uid="{8A1FC069-7ECE-4138-B08C-F3A7A600AC2F}"/>
    <cellStyle name="Normal 9 2 4 3 2" xfId="375" xr:uid="{CD3092F8-9E3A-421B-821F-8DF1AA50F027}"/>
    <cellStyle name="Normal 9 2 4 4" xfId="312" xr:uid="{ADB06F6F-5975-4554-B17F-63F32D3F704D}"/>
    <cellStyle name="Normal 9 2 5" xfId="256" xr:uid="{8F763839-FD50-4506-A00E-6DF11BA5F49F}"/>
    <cellStyle name="Normal 9 2 5 2" xfId="391" xr:uid="{F839AE0E-87B7-4567-B530-FA05EC77B70C}"/>
    <cellStyle name="Normal 9 2 6" xfId="218" xr:uid="{0C0FB509-B2F7-4868-AA5E-9D49473AE571}"/>
    <cellStyle name="Normal 9 2 6 2" xfId="353" xr:uid="{CDBB7355-76F4-4CF2-9EE5-1D627EA6FC48}"/>
    <cellStyle name="Normal 9 2 7" xfId="290" xr:uid="{0FF6E97A-C8DC-40B1-AD75-C6CD8B14A57F}"/>
    <cellStyle name="Normal 9 2 8" xfId="102" xr:uid="{CA167701-DD28-4CC3-BD51-64C2906DD2B5}"/>
    <cellStyle name="Normal 9 3" xfId="129" xr:uid="{EFD14086-3259-43C4-9480-7231D61382F2}"/>
    <cellStyle name="Normal 9 3 2" xfId="277" xr:uid="{926DBF7E-2E79-477C-A46B-03C6206F4FF2}"/>
    <cellStyle name="Normal 9 3 2 2" xfId="412" xr:uid="{E53382E8-C6A2-42C7-B082-7ECD67152055}"/>
    <cellStyle name="Normal 9 3 3" xfId="239" xr:uid="{670BBCF6-5AAC-42D7-B666-6639FA6E9386}"/>
    <cellStyle name="Normal 9 3 3 2" xfId="374" xr:uid="{BF0D047B-B5D4-4C0F-9251-A8DFD094FD0C}"/>
    <cellStyle name="Normal 9 3 4" xfId="311" xr:uid="{8E29D493-5391-46CE-85B5-64FFE141B82B}"/>
    <cellStyle name="Normal 9 4" xfId="161" xr:uid="{1C0B9C32-539E-4029-8F7D-82894B5489D0}"/>
    <cellStyle name="Normal 9 4 2" xfId="255" xr:uid="{0936485B-F321-4C2E-8175-70EC274A8255}"/>
    <cellStyle name="Normal 9 4 2 2" xfId="390" xr:uid="{0AA962D7-42F6-4CCA-A6C4-C2C395FEF19E}"/>
    <cellStyle name="Normal 9 5" xfId="217" xr:uid="{FC2EB574-21AD-4B76-A0D7-0FA9C52DF8DB}"/>
    <cellStyle name="Normal 9 5 2" xfId="352" xr:uid="{072A6E64-C940-4530-AB0B-1959D28FE1ED}"/>
    <cellStyle name="Normal 9 6" xfId="289" xr:uid="{9111BB8E-C182-47E0-A237-E031C2FF60C0}"/>
    <cellStyle name="Normal 9 7" xfId="101" xr:uid="{E7F7E35D-FC4B-4F01-820F-AE20B1264F15}"/>
    <cellStyle name="Note 2" xfId="103" xr:uid="{28F8A6BF-049C-4991-8E57-2879297127B9}"/>
    <cellStyle name="Output 2" xfId="104" xr:uid="{2436791A-CCE6-4E40-837A-5EFF1DC80A83}"/>
    <cellStyle name="Parastais_FMLikp01_p05_221205_pap_afp_makp" xfId="45" xr:uid="{D143E88D-5540-402D-86C5-57E20454C4DF}"/>
    <cellStyle name="Parasts 2" xfId="147" xr:uid="{4AACC7AF-606E-4D82-9783-62BC43D70773}"/>
    <cellStyle name="Parasts 3" xfId="148" xr:uid="{7F55CD13-5310-44CA-8262-27844DE52388}"/>
    <cellStyle name="Parasts 4" xfId="177" xr:uid="{60BE5BCA-ECD5-4D43-957E-35DEEB0452D7}"/>
    <cellStyle name="Percent 2" xfId="19" xr:uid="{00000000-0005-0000-0000-000020000000}"/>
    <cellStyle name="Percent 2 2" xfId="141" xr:uid="{B8A60D72-6472-4AD3-A55A-A0BAC3FA7439}"/>
    <cellStyle name="Percent 2 2 2" xfId="20" xr:uid="{00000000-0005-0000-0000-000021000000}"/>
    <cellStyle name="Percent 2 2 2 2" xfId="379" xr:uid="{B9BD919D-9C7B-4550-9022-F2622F828BC1}"/>
    <cellStyle name="Percent 2 2 2 3" xfId="244" xr:uid="{F80D8694-E58D-4635-8AAC-07F113B14D4B}"/>
    <cellStyle name="Percent 2 2 3" xfId="316" xr:uid="{0A7F336A-998B-4F4F-B63F-8132DCF69260}"/>
    <cellStyle name="Percent 2 3" xfId="21" xr:uid="{00000000-0005-0000-0000-000022000000}"/>
    <cellStyle name="Percent 2 3 2" xfId="246" xr:uid="{DFD160DB-E267-447F-8C86-16DE9BEA489D}"/>
    <cellStyle name="Percent 2 3 2 2" xfId="381" xr:uid="{AFDB3273-DD03-4984-B926-C014391F3D0D}"/>
    <cellStyle name="Percent 2 3 3" xfId="318" xr:uid="{A013464A-DC0B-4FF0-9F60-1BC86083F8D3}"/>
    <cellStyle name="Percent 2 3 4" xfId="144" xr:uid="{CBD04A5C-A8C1-45C9-9093-4613F7BACC58}"/>
    <cellStyle name="Percent 2 4" xfId="208" xr:uid="{BA92358F-7E7E-48B4-A448-907881AE0573}"/>
    <cellStyle name="Percent 2 4 2" xfId="343" xr:uid="{08C9C321-5B39-48B3-9585-93BB263F7049}"/>
    <cellStyle name="Percent 3" xfId="28" xr:uid="{BF641AB3-772F-44FC-B9CB-4134667112DA}"/>
    <cellStyle name="Percent 3 2" xfId="333" xr:uid="{552B4A66-7740-4090-8CF3-B84FAF0AADC0}"/>
    <cellStyle name="Percent 3 3" xfId="175" xr:uid="{7A230D86-7DD3-447E-B915-20BC00192D10}"/>
    <cellStyle name="Percent 4" xfId="22" xr:uid="{00000000-0005-0000-0000-000023000000}"/>
    <cellStyle name="Pie??m." xfId="46" xr:uid="{B12483AA-F6EA-4EE9-8E83-27047C3A511B}"/>
    <cellStyle name="Result" xfId="184" xr:uid="{38DE3FDE-0DF6-4E1F-87E0-E561B19BEDEE}"/>
    <cellStyle name="Result 2" xfId="194" xr:uid="{10C7BE44-76E0-4AEE-82EB-5159BF152250}"/>
    <cellStyle name="Result2" xfId="185" xr:uid="{AE03014F-5A86-4E5B-8060-039E6B0D2B76}"/>
    <cellStyle name="Result2 2" xfId="195" xr:uid="{A6E1DF0C-026B-4622-BA8F-CE4A502980F0}"/>
    <cellStyle name="Style 1" xfId="47" xr:uid="{4E707345-A931-45CC-96CA-ADD79A72EC63}"/>
    <cellStyle name="TableStyleLight1" xfId="133" xr:uid="{094D8E49-D2FD-45D3-AC49-17BDCFF5C495}"/>
    <cellStyle name="Title 2" xfId="105" xr:uid="{BD73EEF5-FF4A-4D9A-8232-55FF1C57DA04}"/>
    <cellStyle name="Total 2" xfId="106" xr:uid="{B7676E45-AFB0-474B-A2D3-AED706AF898C}"/>
    <cellStyle name="V?st." xfId="48" xr:uid="{33D3D0A2-0A43-491E-B8D3-B200C6EF28F8}"/>
    <cellStyle name="Warning Text 2" xfId="107" xr:uid="{1B6DB96C-A8DD-4F70-8378-6804E3944882}"/>
  </cellStyles>
  <dxfs count="0"/>
  <tableStyles count="1" defaultTableStyle="TableStyleMedium9" defaultPivotStyle="PivotStyleLight16">
    <tableStyle name="Invisible" pivot="0" table="0" count="0" xr9:uid="{3AC483D0-7AB2-4B74-9A61-B38A76B692BD}"/>
  </tableStyles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618F8-CA1A-426B-8CBF-F71A45CE8FC2}">
  <dimension ref="A1:CF129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11" sqref="A11"/>
      <selection pane="bottomRight" activeCell="C7" sqref="C7"/>
    </sheetView>
  </sheetViews>
  <sheetFormatPr defaultColWidth="8.88671875" defaultRowHeight="12.75"/>
  <cols>
    <col min="1" max="1" width="9.44140625" style="10" customWidth="1"/>
    <col min="2" max="2" width="33.33203125" style="4" customWidth="1"/>
    <col min="3" max="3" width="13.33203125" style="11" customWidth="1"/>
    <col min="4" max="4" width="12.21875" style="11" customWidth="1"/>
    <col min="5" max="5" width="12.21875" style="59" customWidth="1"/>
    <col min="6" max="7" width="12.21875" style="11" customWidth="1"/>
    <col min="8" max="8" width="12.5546875" style="11" customWidth="1"/>
    <col min="9" max="9" width="12.109375" style="11" customWidth="1"/>
    <col min="10" max="10" width="13.33203125" style="11" customWidth="1"/>
    <col min="11" max="11" width="10.44140625" style="4" hidden="1" customWidth="1"/>
    <col min="12" max="12" width="16.77734375" style="4" hidden="1" customWidth="1"/>
    <col min="13" max="16384" width="8.88671875" style="4"/>
  </cols>
  <sheetData>
    <row r="1" spans="1:12" ht="18.75">
      <c r="A1" s="105" t="s">
        <v>51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2" s="2" customFormat="1" ht="31.5">
      <c r="A2" s="106" t="s">
        <v>211</v>
      </c>
      <c r="B2" s="107" t="s">
        <v>238</v>
      </c>
      <c r="C2" s="108"/>
      <c r="D2" s="109"/>
      <c r="E2" s="109"/>
      <c r="F2" s="109"/>
      <c r="G2" s="109"/>
      <c r="H2" s="109"/>
      <c r="I2" s="109"/>
      <c r="J2" s="109"/>
    </row>
    <row r="3" spans="1:12" ht="15.75">
      <c r="A3" s="3"/>
      <c r="B3" s="3" t="s">
        <v>239</v>
      </c>
      <c r="C3" s="74"/>
      <c r="D3" s="74"/>
      <c r="E3" s="75"/>
      <c r="F3" s="74"/>
      <c r="G3" s="74"/>
      <c r="H3" s="74"/>
      <c r="I3" s="74"/>
      <c r="J3" s="74"/>
    </row>
    <row r="4" spans="1:12" s="10" customFormat="1" ht="21.75" customHeight="1">
      <c r="A4" s="94" t="s">
        <v>14</v>
      </c>
      <c r="B4" s="94" t="s">
        <v>52</v>
      </c>
      <c r="C4" s="94" t="s">
        <v>232</v>
      </c>
      <c r="D4" s="102" t="s">
        <v>241</v>
      </c>
      <c r="E4" s="103"/>
      <c r="F4" s="103"/>
      <c r="G4" s="102" t="s">
        <v>242</v>
      </c>
      <c r="H4" s="103"/>
      <c r="I4" s="103"/>
      <c r="J4" s="104"/>
      <c r="K4" s="94" t="s">
        <v>223</v>
      </c>
      <c r="L4" s="94" t="s">
        <v>224</v>
      </c>
    </row>
    <row r="5" spans="1:12" s="10" customFormat="1" ht="95.45" customHeight="1" thickBot="1">
      <c r="A5" s="95"/>
      <c r="B5" s="95"/>
      <c r="C5" s="95"/>
      <c r="D5" s="56" t="s">
        <v>165</v>
      </c>
      <c r="E5" s="60" t="s">
        <v>244</v>
      </c>
      <c r="F5" s="56" t="s">
        <v>245</v>
      </c>
      <c r="G5" s="68" t="s">
        <v>53</v>
      </c>
      <c r="H5" s="68" t="s">
        <v>54</v>
      </c>
      <c r="I5" s="68" t="s">
        <v>96</v>
      </c>
      <c r="J5" s="68" t="s">
        <v>97</v>
      </c>
      <c r="K5" s="95"/>
      <c r="L5" s="95"/>
    </row>
    <row r="6" spans="1:12" ht="27.75" customHeight="1" thickTop="1">
      <c r="A6" s="96" t="s">
        <v>55</v>
      </c>
      <c r="B6" s="97"/>
      <c r="C6" s="77">
        <f>C7+C8+C10+C11+C12+C15+C17+C18+C19+C20+C21+C23+C25+C26+C27+C28+C29+C30+C33+C34+C35+C37+C36+C38+C13+C14</f>
        <v>226652566</v>
      </c>
      <c r="D6" s="92">
        <f>D7+D8+D10+D11+D12+D13+D14+D15+D17+D18+D19+D20+D21+D23+D25+D26+D27+D28+D29+D31+D32+D33+D34+D35+D36+D9+D22+D24</f>
        <v>17387958.440000001</v>
      </c>
      <c r="E6" s="92">
        <f>E7+E8+E10+E11+E12+E13+E14+E15+E17+E18+E19+E20+E21+E23+E24+E25+E26+E27+E28+E29+E31+E32+E33+E34+E35+E36+E39+E9+E22</f>
        <v>112881970.18000007</v>
      </c>
      <c r="F6" s="92">
        <f t="shared" ref="F6" si="0">F7+F8+F10+F11+F12+F13+F14+F15+F17+F18+F19+F20+F21+F23+F24+F25+F26+F27+F28+F29+F31+F32+F33+F34+F35+F36</f>
        <v>945529</v>
      </c>
      <c r="G6" s="77">
        <f>G7+G8+G10+G11+G15+G17+G18+G19+G20+G21+G23+G25+G26+G27+G28+G29+G31+G32+G33+G34+G35+G36+G12+G13+G14+G9+G22+G24</f>
        <v>111768155.03000005</v>
      </c>
      <c r="H6" s="77">
        <f>H7+H8+H21+H26+H32+H9+H22</f>
        <v>2164427.1999999997</v>
      </c>
      <c r="I6" s="77">
        <f>I7+I8+I10+I11+I15+I17+I18+I19+I20+I21+I23+I25+I26+I27+I28+I29+I31+I32+I33+I34+I35+I36+I12+I13+I14+I9+I22+I24</f>
        <v>109101248.21000004</v>
      </c>
      <c r="J6" s="77">
        <f>J7+J8+J21+J26+J32+J9+J22</f>
        <v>2163100.1999999997</v>
      </c>
      <c r="K6" s="80"/>
      <c r="L6" s="80"/>
    </row>
    <row r="7" spans="1:12" ht="18.95" customHeight="1">
      <c r="A7" s="15" t="s">
        <v>56</v>
      </c>
      <c r="B7" s="19" t="s">
        <v>57</v>
      </c>
      <c r="C7" s="76">
        <v>66190590</v>
      </c>
      <c r="D7" s="42">
        <v>5559462.0499999998</v>
      </c>
      <c r="E7" s="42">
        <v>34729610.969999999</v>
      </c>
      <c r="F7" s="42">
        <v>578004</v>
      </c>
      <c r="G7" s="42">
        <v>32913106.989999998</v>
      </c>
      <c r="H7" s="42">
        <v>1816754.0999999994</v>
      </c>
      <c r="I7" s="42">
        <v>32913106.989999998</v>
      </c>
      <c r="J7" s="42">
        <v>1816754.0999999994</v>
      </c>
      <c r="K7" s="80" t="s">
        <v>202</v>
      </c>
      <c r="L7" s="80"/>
    </row>
    <row r="8" spans="1:12" ht="25.5">
      <c r="A8" s="15" t="s">
        <v>15</v>
      </c>
      <c r="B8" s="19" t="s">
        <v>58</v>
      </c>
      <c r="C8" s="76">
        <v>367215</v>
      </c>
      <c r="D8" s="42">
        <v>34622.809999999932</v>
      </c>
      <c r="E8" s="42">
        <v>198943.16000000003</v>
      </c>
      <c r="F8" s="42">
        <v>0</v>
      </c>
      <c r="G8" s="42">
        <v>171508.61000000004</v>
      </c>
      <c r="H8" s="42">
        <v>27434.550000000003</v>
      </c>
      <c r="I8" s="42">
        <v>171508.61000000004</v>
      </c>
      <c r="J8" s="42">
        <v>27434.550000000003</v>
      </c>
      <c r="K8" s="80" t="s">
        <v>202</v>
      </c>
      <c r="L8" s="80"/>
    </row>
    <row r="9" spans="1:12" s="5" customFormat="1" ht="25.5">
      <c r="A9" s="15" t="s">
        <v>16</v>
      </c>
      <c r="B9" s="19" t="s">
        <v>212</v>
      </c>
      <c r="C9" s="18" t="s">
        <v>0</v>
      </c>
      <c r="D9" s="42">
        <v>26318.749999999964</v>
      </c>
      <c r="E9" s="42">
        <v>165200.72999999998</v>
      </c>
      <c r="F9" s="42">
        <v>0</v>
      </c>
      <c r="G9" s="42">
        <v>139634.27999999997</v>
      </c>
      <c r="H9" s="42">
        <v>31098.499999999996</v>
      </c>
      <c r="I9" s="42">
        <v>135427.22999999998</v>
      </c>
      <c r="J9" s="42">
        <v>29773.499999999996</v>
      </c>
      <c r="K9" s="81" t="s">
        <v>203</v>
      </c>
      <c r="L9" s="81"/>
    </row>
    <row r="10" spans="1:12" ht="24.75" customHeight="1">
      <c r="A10" s="15" t="s">
        <v>17</v>
      </c>
      <c r="B10" s="19" t="s">
        <v>251</v>
      </c>
      <c r="C10" s="76">
        <v>780500</v>
      </c>
      <c r="D10" s="42">
        <v>0</v>
      </c>
      <c r="E10" s="42">
        <v>0</v>
      </c>
      <c r="F10" s="42">
        <v>0</v>
      </c>
      <c r="G10" s="42">
        <v>0</v>
      </c>
      <c r="H10" s="18" t="s">
        <v>0</v>
      </c>
      <c r="I10" s="42">
        <v>0</v>
      </c>
      <c r="J10" s="18" t="s">
        <v>0</v>
      </c>
      <c r="K10" s="80" t="s">
        <v>230</v>
      </c>
      <c r="L10" s="80" t="s">
        <v>225</v>
      </c>
    </row>
    <row r="11" spans="1:12" ht="45" customHeight="1">
      <c r="A11" s="15" t="s">
        <v>18</v>
      </c>
      <c r="B11" s="19" t="s">
        <v>59</v>
      </c>
      <c r="C11" s="76">
        <v>35288</v>
      </c>
      <c r="D11" s="42">
        <v>4049.85</v>
      </c>
      <c r="E11" s="42">
        <v>31238.68</v>
      </c>
      <c r="F11" s="42">
        <v>0</v>
      </c>
      <c r="G11" s="42">
        <v>23267.11</v>
      </c>
      <c r="H11" s="18" t="s">
        <v>0</v>
      </c>
      <c r="I11" s="42">
        <v>23267.11</v>
      </c>
      <c r="J11" s="18" t="s">
        <v>0</v>
      </c>
      <c r="K11" s="80" t="s">
        <v>226</v>
      </c>
      <c r="L11" s="80" t="s">
        <v>225</v>
      </c>
    </row>
    <row r="12" spans="1:12" ht="25.5" customHeight="1">
      <c r="A12" s="15" t="s">
        <v>19</v>
      </c>
      <c r="B12" s="19" t="s">
        <v>91</v>
      </c>
      <c r="C12" s="76">
        <v>1502796</v>
      </c>
      <c r="D12" s="42">
        <v>0</v>
      </c>
      <c r="E12" s="42">
        <v>0</v>
      </c>
      <c r="F12" s="42">
        <v>0</v>
      </c>
      <c r="G12" s="42">
        <v>0</v>
      </c>
      <c r="H12" s="18" t="s">
        <v>0</v>
      </c>
      <c r="I12" s="42">
        <v>0</v>
      </c>
      <c r="J12" s="18" t="s">
        <v>0</v>
      </c>
      <c r="K12" s="80" t="s">
        <v>231</v>
      </c>
      <c r="L12" s="80" t="s">
        <v>225</v>
      </c>
    </row>
    <row r="13" spans="1:12" ht="34.5" customHeight="1">
      <c r="A13" s="15" t="s">
        <v>20</v>
      </c>
      <c r="B13" s="19" t="s">
        <v>252</v>
      </c>
      <c r="C13" s="76">
        <f>5550286+248610</f>
        <v>5798896</v>
      </c>
      <c r="D13" s="42">
        <v>4357.0499999999993</v>
      </c>
      <c r="E13" s="42">
        <v>5546391.9699999997</v>
      </c>
      <c r="F13" s="42">
        <v>0</v>
      </c>
      <c r="G13" s="42">
        <v>4052330.5200000005</v>
      </c>
      <c r="H13" s="18" t="s">
        <v>0</v>
      </c>
      <c r="I13" s="42">
        <v>4052330.5200000005</v>
      </c>
      <c r="J13" s="18" t="s">
        <v>0</v>
      </c>
      <c r="K13" s="80" t="s">
        <v>229</v>
      </c>
      <c r="L13" s="80" t="s">
        <v>225</v>
      </c>
    </row>
    <row r="14" spans="1:12" ht="25.5" customHeight="1">
      <c r="A14" s="15" t="s">
        <v>21</v>
      </c>
      <c r="B14" s="19" t="s">
        <v>253</v>
      </c>
      <c r="C14" s="76">
        <f>3577080+3241010</f>
        <v>6818090</v>
      </c>
      <c r="D14" s="42">
        <v>254878.67000000016</v>
      </c>
      <c r="E14" s="42">
        <v>1755837.4699999997</v>
      </c>
      <c r="F14" s="42">
        <v>0</v>
      </c>
      <c r="G14" s="42">
        <v>1755837.4700000002</v>
      </c>
      <c r="H14" s="18" t="s">
        <v>0</v>
      </c>
      <c r="I14" s="42">
        <v>1755837.4700000002</v>
      </c>
      <c r="J14" s="18" t="s">
        <v>0</v>
      </c>
      <c r="K14" s="80" t="s">
        <v>202</v>
      </c>
      <c r="L14" s="80"/>
    </row>
    <row r="15" spans="1:12" ht="30" customHeight="1">
      <c r="A15" s="15" t="s">
        <v>22</v>
      </c>
      <c r="B15" s="19" t="s">
        <v>60</v>
      </c>
      <c r="C15" s="76">
        <v>14398000</v>
      </c>
      <c r="D15" s="42">
        <v>1192444.44</v>
      </c>
      <c r="E15" s="42">
        <v>7147963.5499999989</v>
      </c>
      <c r="F15" s="42">
        <v>0</v>
      </c>
      <c r="G15" s="42">
        <v>7147963.5499999989</v>
      </c>
      <c r="H15" s="18" t="s">
        <v>0</v>
      </c>
      <c r="I15" s="42">
        <v>7147963.5499999989</v>
      </c>
      <c r="J15" s="18" t="s">
        <v>0</v>
      </c>
      <c r="K15" s="80" t="s">
        <v>202</v>
      </c>
      <c r="L15" s="80"/>
    </row>
    <row r="16" spans="1:12">
      <c r="A16" s="22" t="s">
        <v>23</v>
      </c>
      <c r="B16" s="19" t="s">
        <v>61</v>
      </c>
      <c r="C16" s="76"/>
      <c r="D16" s="42"/>
      <c r="E16" s="42"/>
      <c r="F16" s="42"/>
      <c r="G16" s="42"/>
      <c r="H16" s="18"/>
      <c r="I16" s="42"/>
      <c r="J16" s="18" t="s">
        <v>0</v>
      </c>
      <c r="K16" s="80"/>
      <c r="L16" s="80"/>
    </row>
    <row r="17" spans="1:84" s="5" customFormat="1" ht="29.25" customHeight="1">
      <c r="A17" s="18" t="s">
        <v>214</v>
      </c>
      <c r="B17" s="21" t="s">
        <v>99</v>
      </c>
      <c r="C17" s="76">
        <v>691200</v>
      </c>
      <c r="D17" s="42">
        <v>58000</v>
      </c>
      <c r="E17" s="42">
        <v>349361.81</v>
      </c>
      <c r="F17" s="42">
        <v>0</v>
      </c>
      <c r="G17" s="42">
        <v>349361.81</v>
      </c>
      <c r="H17" s="18" t="s">
        <v>0</v>
      </c>
      <c r="I17" s="42">
        <v>349361.81</v>
      </c>
      <c r="J17" s="18" t="s">
        <v>0</v>
      </c>
      <c r="K17" s="80" t="s">
        <v>202</v>
      </c>
      <c r="L17" s="81"/>
    </row>
    <row r="18" spans="1:84" s="5" customFormat="1" ht="30.75" customHeight="1">
      <c r="A18" s="18" t="s">
        <v>215</v>
      </c>
      <c r="B18" s="21" t="s">
        <v>100</v>
      </c>
      <c r="C18" s="76">
        <v>2732043</v>
      </c>
      <c r="D18" s="42">
        <v>225696.43</v>
      </c>
      <c r="E18" s="42">
        <v>1359866.3599999999</v>
      </c>
      <c r="F18" s="42">
        <v>0</v>
      </c>
      <c r="G18" s="42">
        <v>1359866.3599999999</v>
      </c>
      <c r="H18" s="18" t="s">
        <v>0</v>
      </c>
      <c r="I18" s="42">
        <v>1359866.3599999999</v>
      </c>
      <c r="J18" s="18" t="s">
        <v>0</v>
      </c>
      <c r="K18" s="80" t="s">
        <v>202</v>
      </c>
      <c r="L18" s="81"/>
    </row>
    <row r="19" spans="1:84" s="5" customFormat="1" ht="25.5">
      <c r="A19" s="18" t="s">
        <v>216</v>
      </c>
      <c r="B19" s="21" t="s">
        <v>101</v>
      </c>
      <c r="C19" s="76">
        <v>402310</v>
      </c>
      <c r="D19" s="42">
        <v>33521.149999999783</v>
      </c>
      <c r="E19" s="42">
        <v>200868.89999999956</v>
      </c>
      <c r="F19" s="42">
        <v>0</v>
      </c>
      <c r="G19" s="42">
        <v>200868.89999999898</v>
      </c>
      <c r="H19" s="18" t="s">
        <v>0</v>
      </c>
      <c r="I19" s="42">
        <v>200868.89999999898</v>
      </c>
      <c r="J19" s="18" t="s">
        <v>0</v>
      </c>
      <c r="K19" s="80" t="s">
        <v>202</v>
      </c>
      <c r="L19" s="81"/>
    </row>
    <row r="20" spans="1:84" s="5" customFormat="1">
      <c r="A20" s="18" t="s">
        <v>217</v>
      </c>
      <c r="B20" s="21" t="s">
        <v>102</v>
      </c>
      <c r="C20" s="76">
        <v>230280</v>
      </c>
      <c r="D20" s="42">
        <v>18680.960000000003</v>
      </c>
      <c r="E20" s="42">
        <v>115133.51999999997</v>
      </c>
      <c r="F20" s="42">
        <v>0</v>
      </c>
      <c r="G20" s="42">
        <v>115133.51999999997</v>
      </c>
      <c r="H20" s="18" t="s">
        <v>0</v>
      </c>
      <c r="I20" s="42">
        <v>115133.51999999997</v>
      </c>
      <c r="J20" s="18" t="s">
        <v>0</v>
      </c>
      <c r="K20" s="80" t="s">
        <v>202</v>
      </c>
      <c r="L20" s="81"/>
    </row>
    <row r="21" spans="1:84" s="5" customFormat="1" ht="15.75" customHeight="1">
      <c r="A21" s="22" t="s">
        <v>218</v>
      </c>
      <c r="B21" s="19" t="s">
        <v>62</v>
      </c>
      <c r="C21" s="86">
        <v>11879869</v>
      </c>
      <c r="D21" s="42">
        <v>869809.46999999974</v>
      </c>
      <c r="E21" s="42">
        <v>5601586.4600000009</v>
      </c>
      <c r="F21" s="42">
        <v>0</v>
      </c>
      <c r="G21" s="42">
        <v>5314626.6600000011</v>
      </c>
      <c r="H21" s="42">
        <v>286959.8000000001</v>
      </c>
      <c r="I21" s="42">
        <v>5314626.6600000011</v>
      </c>
      <c r="J21" s="42">
        <v>286959.8000000001</v>
      </c>
      <c r="K21" s="80" t="s">
        <v>202</v>
      </c>
      <c r="L21" s="82"/>
      <c r="M21" s="13"/>
      <c r="N21" s="12"/>
      <c r="O21" s="13"/>
      <c r="P21" s="12"/>
      <c r="Q21" s="13"/>
      <c r="R21" s="12"/>
      <c r="S21" s="13"/>
      <c r="T21" s="12"/>
      <c r="U21" s="13"/>
      <c r="V21" s="12"/>
      <c r="W21" s="13"/>
      <c r="X21" s="12"/>
      <c r="Y21" s="13"/>
      <c r="Z21" s="12"/>
      <c r="AA21" s="13"/>
      <c r="AB21" s="12"/>
      <c r="AC21" s="13"/>
      <c r="AD21" s="12"/>
      <c r="AE21" s="13"/>
      <c r="AF21" s="12"/>
      <c r="AG21" s="13"/>
      <c r="AH21" s="12"/>
      <c r="AI21" s="13"/>
      <c r="AJ21" s="12"/>
      <c r="AK21" s="13"/>
      <c r="AL21" s="12"/>
      <c r="AM21" s="13"/>
      <c r="AN21" s="12"/>
      <c r="AO21" s="13"/>
      <c r="AP21" s="12"/>
      <c r="AQ21" s="13"/>
      <c r="AR21" s="12"/>
      <c r="AS21" s="13"/>
      <c r="AT21" s="12"/>
      <c r="AU21" s="13"/>
      <c r="AV21" s="12"/>
      <c r="AW21" s="13"/>
      <c r="AX21" s="12"/>
      <c r="AY21" s="13"/>
      <c r="AZ21" s="12"/>
      <c r="BA21" s="13"/>
      <c r="BB21" s="12"/>
      <c r="BC21" s="13"/>
      <c r="BD21" s="12"/>
      <c r="BE21" s="13"/>
      <c r="BF21" s="12"/>
      <c r="BG21" s="13"/>
      <c r="BH21" s="12"/>
      <c r="BI21" s="13"/>
      <c r="BJ21" s="12"/>
      <c r="BK21" s="13"/>
      <c r="BL21" s="12"/>
      <c r="BM21" s="13"/>
      <c r="BN21" s="12"/>
      <c r="BO21" s="13"/>
      <c r="BP21" s="12"/>
      <c r="BQ21" s="13"/>
      <c r="BR21" s="12"/>
      <c r="BS21" s="13"/>
      <c r="BT21" s="12"/>
      <c r="BU21" s="13"/>
      <c r="BV21" s="12"/>
      <c r="BW21" s="13"/>
      <c r="BX21" s="12"/>
      <c r="BY21" s="13"/>
      <c r="BZ21" s="12"/>
      <c r="CA21" s="13"/>
      <c r="CB21" s="12"/>
      <c r="CC21" s="13"/>
      <c r="CD21" s="12"/>
      <c r="CE21" s="13"/>
      <c r="CF21" s="12"/>
    </row>
    <row r="22" spans="1:84" s="5" customFormat="1" ht="19.5" customHeight="1">
      <c r="A22" s="22" t="s">
        <v>24</v>
      </c>
      <c r="B22" s="19" t="s">
        <v>213</v>
      </c>
      <c r="C22" s="18" t="s">
        <v>0</v>
      </c>
      <c r="D22" s="42">
        <v>38162.330000000038</v>
      </c>
      <c r="E22" s="42">
        <v>174966.67</v>
      </c>
      <c r="F22" s="42">
        <v>0</v>
      </c>
      <c r="G22" s="42">
        <v>174188.87</v>
      </c>
      <c r="H22" s="42">
        <v>786.05000000000007</v>
      </c>
      <c r="I22" s="42">
        <v>174154.02000000002</v>
      </c>
      <c r="J22" s="42">
        <v>784.05000000000007</v>
      </c>
      <c r="K22" s="80" t="s">
        <v>203</v>
      </c>
      <c r="L22" s="83"/>
      <c r="M22" s="58"/>
      <c r="N22" s="57"/>
      <c r="O22" s="58"/>
      <c r="P22" s="57"/>
      <c r="Q22" s="58"/>
      <c r="R22" s="57"/>
      <c r="S22" s="58"/>
      <c r="T22" s="57"/>
      <c r="U22" s="58"/>
      <c r="V22" s="57"/>
      <c r="W22" s="58"/>
      <c r="X22" s="57"/>
      <c r="Y22" s="58"/>
      <c r="Z22" s="57"/>
      <c r="AA22" s="58"/>
      <c r="AB22" s="57"/>
      <c r="AC22" s="58"/>
      <c r="AD22" s="57"/>
      <c r="AE22" s="58"/>
      <c r="AF22" s="57"/>
      <c r="AG22" s="58"/>
      <c r="AH22" s="57"/>
      <c r="AI22" s="58"/>
      <c r="AJ22" s="57"/>
      <c r="AK22" s="58"/>
      <c r="AL22" s="57"/>
      <c r="AM22" s="58"/>
      <c r="AN22" s="57"/>
      <c r="AO22" s="58"/>
      <c r="AP22" s="57"/>
      <c r="AQ22" s="58"/>
      <c r="AR22" s="57"/>
      <c r="AS22" s="58"/>
      <c r="AT22" s="57"/>
      <c r="AU22" s="58"/>
      <c r="AV22" s="57"/>
      <c r="AW22" s="58"/>
      <c r="AX22" s="57"/>
      <c r="AY22" s="58"/>
      <c r="AZ22" s="57"/>
      <c r="BA22" s="58"/>
      <c r="BB22" s="57"/>
      <c r="BC22" s="58"/>
      <c r="BD22" s="57"/>
      <c r="BE22" s="58"/>
      <c r="BF22" s="57"/>
      <c r="BG22" s="58"/>
      <c r="BH22" s="57"/>
      <c r="BI22" s="58"/>
      <c r="BJ22" s="57"/>
      <c r="BK22" s="58"/>
      <c r="BL22" s="57"/>
      <c r="BM22" s="58"/>
      <c r="BN22" s="57"/>
      <c r="BO22" s="58"/>
      <c r="BP22" s="57"/>
      <c r="BQ22" s="58"/>
      <c r="BR22" s="57"/>
      <c r="BS22" s="58"/>
      <c r="BT22" s="57"/>
      <c r="BU22" s="58"/>
      <c r="BV22" s="57"/>
      <c r="BW22" s="58"/>
      <c r="BX22" s="57"/>
      <c r="BY22" s="58"/>
      <c r="BZ22" s="57"/>
      <c r="CA22" s="58"/>
      <c r="CB22" s="57"/>
      <c r="CC22" s="58"/>
      <c r="CD22" s="57"/>
      <c r="CE22" s="58"/>
      <c r="CF22" s="57"/>
    </row>
    <row r="23" spans="1:84" ht="38.450000000000003" customHeight="1">
      <c r="A23" s="22" t="s">
        <v>25</v>
      </c>
      <c r="B23" s="19" t="s">
        <v>63</v>
      </c>
      <c r="C23" s="86">
        <v>52355348</v>
      </c>
      <c r="D23" s="42">
        <v>4355537.0700000059</v>
      </c>
      <c r="E23" s="42">
        <v>25947257.930000059</v>
      </c>
      <c r="F23" s="42">
        <v>0</v>
      </c>
      <c r="G23" s="42">
        <v>25947257.930000059</v>
      </c>
      <c r="H23" s="15" t="s">
        <v>0</v>
      </c>
      <c r="I23" s="42">
        <v>25947257.930000059</v>
      </c>
      <c r="J23" s="15" t="s">
        <v>0</v>
      </c>
      <c r="K23" s="80" t="s">
        <v>202</v>
      </c>
      <c r="L23" s="80"/>
    </row>
    <row r="24" spans="1:84" ht="45" customHeight="1">
      <c r="A24" s="22" t="s">
        <v>26</v>
      </c>
      <c r="B24" s="30" t="s">
        <v>199</v>
      </c>
      <c r="C24" s="18" t="s">
        <v>0</v>
      </c>
      <c r="D24" s="42">
        <v>28691.5</v>
      </c>
      <c r="E24" s="42">
        <v>113475.68000000001</v>
      </c>
      <c r="F24" s="42">
        <v>0</v>
      </c>
      <c r="G24" s="42">
        <v>13723.44</v>
      </c>
      <c r="H24" s="15" t="s">
        <v>0</v>
      </c>
      <c r="I24" s="42">
        <v>13723.44</v>
      </c>
      <c r="J24" s="15" t="s">
        <v>0</v>
      </c>
      <c r="K24" s="80" t="s">
        <v>227</v>
      </c>
      <c r="L24" s="80" t="s">
        <v>204</v>
      </c>
    </row>
    <row r="25" spans="1:84" s="5" customFormat="1">
      <c r="A25" s="22" t="s">
        <v>27</v>
      </c>
      <c r="B25" s="19" t="s">
        <v>64</v>
      </c>
      <c r="C25" s="76">
        <f>756559+333777</f>
        <v>1090336</v>
      </c>
      <c r="D25" s="42">
        <v>50066.46</v>
      </c>
      <c r="E25" s="42">
        <v>268411.86</v>
      </c>
      <c r="F25" s="42">
        <v>0</v>
      </c>
      <c r="G25" s="42">
        <v>268411.86</v>
      </c>
      <c r="H25" s="15" t="s">
        <v>0</v>
      </c>
      <c r="I25" s="42">
        <v>268411.86</v>
      </c>
      <c r="J25" s="15" t="s">
        <v>0</v>
      </c>
      <c r="K25" s="80" t="s">
        <v>202</v>
      </c>
      <c r="L25" s="81"/>
    </row>
    <row r="26" spans="1:84" s="5" customFormat="1" ht="22.5" customHeight="1">
      <c r="A26" s="22" t="s">
        <v>28</v>
      </c>
      <c r="B26" s="19" t="s">
        <v>65</v>
      </c>
      <c r="C26" s="76">
        <f>718655+39271</f>
        <v>757926</v>
      </c>
      <c r="D26" s="42">
        <v>64969.75</v>
      </c>
      <c r="E26" s="42">
        <v>322920.69</v>
      </c>
      <c r="F26" s="42">
        <v>0</v>
      </c>
      <c r="G26" s="42">
        <v>322920.69</v>
      </c>
      <c r="H26" s="42">
        <v>0</v>
      </c>
      <c r="I26" s="42">
        <v>322920.69</v>
      </c>
      <c r="J26" s="42">
        <v>0</v>
      </c>
      <c r="K26" s="80" t="s">
        <v>202</v>
      </c>
      <c r="L26" s="81"/>
    </row>
    <row r="27" spans="1:84" s="5" customFormat="1" ht="21.75" customHeight="1">
      <c r="A27" s="22" t="s">
        <v>29</v>
      </c>
      <c r="B27" s="19" t="s">
        <v>66</v>
      </c>
      <c r="C27" s="76">
        <v>93664</v>
      </c>
      <c r="D27" s="42">
        <v>7805.31</v>
      </c>
      <c r="E27" s="42">
        <v>46832.34</v>
      </c>
      <c r="F27" s="42">
        <v>0</v>
      </c>
      <c r="G27" s="42">
        <v>46832.34</v>
      </c>
      <c r="H27" s="42">
        <v>0</v>
      </c>
      <c r="I27" s="42">
        <v>46832.34</v>
      </c>
      <c r="J27" s="42">
        <v>0</v>
      </c>
      <c r="K27" s="80" t="s">
        <v>202</v>
      </c>
      <c r="L27" s="81"/>
    </row>
    <row r="28" spans="1:84" ht="38.25" customHeight="1">
      <c r="A28" s="22" t="s">
        <v>30</v>
      </c>
      <c r="B28" s="19" t="s">
        <v>67</v>
      </c>
      <c r="C28" s="86">
        <v>1924165</v>
      </c>
      <c r="D28" s="42">
        <v>155038.19999999998</v>
      </c>
      <c r="E28" s="42">
        <v>942263.02000000118</v>
      </c>
      <c r="F28" s="42">
        <v>0</v>
      </c>
      <c r="G28" s="42">
        <v>942263.02000000118</v>
      </c>
      <c r="H28" s="15" t="s">
        <v>0</v>
      </c>
      <c r="I28" s="42">
        <v>942263.02000000118</v>
      </c>
      <c r="J28" s="15" t="s">
        <v>0</v>
      </c>
      <c r="K28" s="80" t="s">
        <v>202</v>
      </c>
      <c r="L28" s="80"/>
    </row>
    <row r="29" spans="1:84">
      <c r="A29" s="22" t="s">
        <v>31</v>
      </c>
      <c r="B29" s="19" t="s">
        <v>68</v>
      </c>
      <c r="C29" s="76">
        <f>33834047+241228</f>
        <v>34075275</v>
      </c>
      <c r="D29" s="42">
        <v>2727803.8499999996</v>
      </c>
      <c r="E29" s="42">
        <v>16288550.719999999</v>
      </c>
      <c r="F29" s="42">
        <v>240538</v>
      </c>
      <c r="G29" s="42">
        <v>18153817.079999998</v>
      </c>
      <c r="H29" s="15" t="s">
        <v>0</v>
      </c>
      <c r="I29" s="42">
        <v>16288550.719999999</v>
      </c>
      <c r="J29" s="15" t="s">
        <v>0</v>
      </c>
      <c r="K29" s="80" t="s">
        <v>205</v>
      </c>
      <c r="L29" s="80"/>
    </row>
    <row r="30" spans="1:84" ht="32.25" customHeight="1">
      <c r="A30" s="22" t="s">
        <v>32</v>
      </c>
      <c r="B30" s="19" t="s">
        <v>69</v>
      </c>
      <c r="C30" s="76">
        <f>C31+C32</f>
        <v>10462351</v>
      </c>
      <c r="D30" s="42">
        <f>SUM(D31+D32)</f>
        <v>990865.45</v>
      </c>
      <c r="E30" s="42">
        <f t="shared" ref="E30:I30" si="1">SUM(E31+E32)</f>
        <v>4793034.9800000004</v>
      </c>
      <c r="F30" s="42">
        <f t="shared" si="1"/>
        <v>41987</v>
      </c>
      <c r="G30" s="42">
        <f t="shared" si="1"/>
        <v>5589039.3400000008</v>
      </c>
      <c r="H30" s="17"/>
      <c r="I30" s="42">
        <f t="shared" si="1"/>
        <v>4791640.78</v>
      </c>
      <c r="J30" s="17"/>
      <c r="K30" s="80"/>
      <c r="L30" s="80"/>
    </row>
    <row r="31" spans="1:84" s="5" customFormat="1" ht="51">
      <c r="A31" s="23" t="s">
        <v>219</v>
      </c>
      <c r="B31" s="21" t="s">
        <v>70</v>
      </c>
      <c r="C31" s="87">
        <v>9821744</v>
      </c>
      <c r="D31" s="42">
        <v>886909.40999999992</v>
      </c>
      <c r="E31" s="42">
        <v>4269474.08</v>
      </c>
      <c r="F31" s="42">
        <v>41987</v>
      </c>
      <c r="G31" s="42">
        <v>5066872.6400000006</v>
      </c>
      <c r="H31" s="18" t="s">
        <v>0</v>
      </c>
      <c r="I31" s="42">
        <v>4269474.08</v>
      </c>
      <c r="J31" s="18" t="s">
        <v>0</v>
      </c>
      <c r="K31" s="80" t="s">
        <v>206</v>
      </c>
      <c r="L31" s="81"/>
    </row>
    <row r="32" spans="1:84" s="5" customFormat="1" ht="76.5">
      <c r="A32" s="23" t="s">
        <v>220</v>
      </c>
      <c r="B32" s="21" t="s">
        <v>98</v>
      </c>
      <c r="C32" s="87">
        <v>640607</v>
      </c>
      <c r="D32" s="42">
        <v>103956.03999999998</v>
      </c>
      <c r="E32" s="42">
        <v>523560.89999999991</v>
      </c>
      <c r="F32" s="42">
        <v>0</v>
      </c>
      <c r="G32" s="42">
        <v>522166.69999999995</v>
      </c>
      <c r="H32" s="42">
        <v>1394.1999999999998</v>
      </c>
      <c r="I32" s="42">
        <v>522166.69999999995</v>
      </c>
      <c r="J32" s="42">
        <v>1394.1999999999998</v>
      </c>
      <c r="K32" s="80" t="s">
        <v>202</v>
      </c>
      <c r="L32" s="81"/>
    </row>
    <row r="33" spans="1:12" ht="15.75" customHeight="1">
      <c r="A33" s="22" t="s">
        <v>104</v>
      </c>
      <c r="B33" s="19" t="s">
        <v>71</v>
      </c>
      <c r="C33" s="76">
        <v>550687</v>
      </c>
      <c r="D33" s="42">
        <v>26125.26</v>
      </c>
      <c r="E33" s="42">
        <v>199132.13999999998</v>
      </c>
      <c r="F33" s="42">
        <v>0</v>
      </c>
      <c r="G33" s="42">
        <v>269106.24</v>
      </c>
      <c r="H33" s="15" t="s">
        <v>0</v>
      </c>
      <c r="I33" s="42">
        <v>269106.24</v>
      </c>
      <c r="J33" s="15" t="s">
        <v>0</v>
      </c>
      <c r="K33" s="80"/>
      <c r="L33" s="80" t="s">
        <v>168</v>
      </c>
    </row>
    <row r="34" spans="1:12" ht="27" customHeight="1">
      <c r="A34" s="22" t="s">
        <v>105</v>
      </c>
      <c r="B34" s="19" t="s">
        <v>147</v>
      </c>
      <c r="C34" s="76">
        <v>1479483</v>
      </c>
      <c r="D34" s="42">
        <v>80260</v>
      </c>
      <c r="E34" s="42">
        <v>346860</v>
      </c>
      <c r="F34" s="42">
        <v>0</v>
      </c>
      <c r="G34" s="42">
        <v>260950</v>
      </c>
      <c r="H34" s="15" t="s">
        <v>0</v>
      </c>
      <c r="I34" s="42">
        <v>260950</v>
      </c>
      <c r="J34" s="15" t="s">
        <v>0</v>
      </c>
      <c r="K34" s="80" t="s">
        <v>228</v>
      </c>
      <c r="L34" s="80" t="s">
        <v>225</v>
      </c>
    </row>
    <row r="35" spans="1:12" s="5" customFormat="1">
      <c r="A35" s="22" t="s">
        <v>106</v>
      </c>
      <c r="B35" s="19" t="s">
        <v>240</v>
      </c>
      <c r="C35" s="42">
        <v>6762990</v>
      </c>
      <c r="D35" s="42">
        <v>580791.63</v>
      </c>
      <c r="E35" s="42">
        <v>6054986.2399999993</v>
      </c>
      <c r="F35" s="42">
        <v>85000</v>
      </c>
      <c r="G35" s="42">
        <v>6054986.2399999993</v>
      </c>
      <c r="H35" s="15" t="s">
        <v>0</v>
      </c>
      <c r="I35" s="42">
        <v>6054986.2399999993</v>
      </c>
      <c r="J35" s="15" t="s">
        <v>0</v>
      </c>
      <c r="K35" s="80" t="s">
        <v>202</v>
      </c>
      <c r="L35" s="81"/>
    </row>
    <row r="36" spans="1:12" s="5" customFormat="1" ht="37.5" customHeight="1">
      <c r="A36" s="22" t="s">
        <v>116</v>
      </c>
      <c r="B36" s="30" t="s">
        <v>166</v>
      </c>
      <c r="C36" s="42">
        <f>576232+615815</f>
        <v>1192047</v>
      </c>
      <c r="D36" s="42">
        <v>0</v>
      </c>
      <c r="E36" s="42">
        <v>181152.2</v>
      </c>
      <c r="F36" s="42">
        <v>0</v>
      </c>
      <c r="G36" s="42">
        <v>181152.2</v>
      </c>
      <c r="H36" s="15" t="s">
        <v>0</v>
      </c>
      <c r="I36" s="42">
        <v>181152.2</v>
      </c>
      <c r="J36" s="15" t="s">
        <v>0</v>
      </c>
      <c r="K36" s="81"/>
      <c r="L36" s="81"/>
    </row>
    <row r="37" spans="1:12" ht="18.75" customHeight="1">
      <c r="A37" s="22" t="s">
        <v>167</v>
      </c>
      <c r="B37" s="19" t="s">
        <v>13</v>
      </c>
      <c r="C37" s="76">
        <v>4081217</v>
      </c>
      <c r="D37" s="18" t="s">
        <v>0</v>
      </c>
      <c r="E37" s="18" t="s">
        <v>0</v>
      </c>
      <c r="F37" s="18" t="s">
        <v>0</v>
      </c>
      <c r="G37" s="18" t="s">
        <v>0</v>
      </c>
      <c r="H37" s="18" t="s">
        <v>0</v>
      </c>
      <c r="I37" s="18" t="s">
        <v>0</v>
      </c>
      <c r="J37" s="18" t="s">
        <v>0</v>
      </c>
      <c r="K37" s="80"/>
      <c r="L37" s="80"/>
    </row>
    <row r="38" spans="1:12" ht="17.25" customHeight="1">
      <c r="A38" s="22" t="s">
        <v>221</v>
      </c>
      <c r="B38" s="30" t="s">
        <v>103</v>
      </c>
      <c r="C38" s="42"/>
      <c r="D38" s="18" t="s">
        <v>0</v>
      </c>
      <c r="E38" s="18" t="s">
        <v>0</v>
      </c>
      <c r="F38" s="18" t="s">
        <v>0</v>
      </c>
      <c r="G38" s="18" t="s">
        <v>0</v>
      </c>
      <c r="H38" s="18" t="s">
        <v>0</v>
      </c>
      <c r="I38" s="18" t="s">
        <v>0</v>
      </c>
      <c r="J38" s="18" t="s">
        <v>0</v>
      </c>
      <c r="K38" s="80"/>
      <c r="L38" s="80"/>
    </row>
    <row r="39" spans="1:12" ht="18" customHeight="1" thickBot="1">
      <c r="A39" s="22" t="s">
        <v>222</v>
      </c>
      <c r="B39" s="30" t="s">
        <v>115</v>
      </c>
      <c r="C39" s="29" t="s">
        <v>0</v>
      </c>
      <c r="D39" s="18" t="s">
        <v>0</v>
      </c>
      <c r="E39" s="42">
        <v>122.13</v>
      </c>
      <c r="F39" s="18" t="s">
        <v>0</v>
      </c>
      <c r="G39" s="18" t="s">
        <v>0</v>
      </c>
      <c r="H39" s="29" t="s">
        <v>0</v>
      </c>
      <c r="I39" s="18" t="s">
        <v>0</v>
      </c>
      <c r="J39" s="29" t="s">
        <v>0</v>
      </c>
      <c r="K39" s="80"/>
      <c r="L39" s="80"/>
    </row>
    <row r="40" spans="1:12" ht="14.25" thickTop="1" thickBot="1">
      <c r="A40" s="6"/>
      <c r="B40" s="7"/>
      <c r="C40" s="8"/>
      <c r="D40" s="63"/>
      <c r="E40" s="63"/>
      <c r="F40" s="63"/>
      <c r="G40" s="8"/>
      <c r="H40" s="9"/>
      <c r="I40" s="8"/>
      <c r="J40" s="8"/>
      <c r="K40" s="80"/>
      <c r="L40" s="80"/>
    </row>
    <row r="41" spans="1:12" ht="27.75" customHeight="1" thickTop="1">
      <c r="A41" s="98" t="s">
        <v>122</v>
      </c>
      <c r="B41" s="99"/>
      <c r="C41" s="77">
        <f>SUM(C42:C59)</f>
        <v>62407180</v>
      </c>
      <c r="D41" s="77">
        <f t="shared" ref="D41:F41" si="2">SUM(D42:D59)</f>
        <v>2657088.7899999991</v>
      </c>
      <c r="E41" s="77">
        <f>SUM(E42:E59)</f>
        <v>28385212.460000001</v>
      </c>
      <c r="F41" s="77">
        <f t="shared" si="2"/>
        <v>6580735</v>
      </c>
      <c r="G41" s="77">
        <f>SUM(G42:G59)</f>
        <v>32993973.279999997</v>
      </c>
      <c r="H41" s="93" t="s">
        <v>0</v>
      </c>
      <c r="I41" s="77">
        <f>SUM(I42:I59)</f>
        <v>28553001.899999999</v>
      </c>
      <c r="J41" s="46" t="s">
        <v>0</v>
      </c>
      <c r="K41" s="80"/>
      <c r="L41" s="80"/>
    </row>
    <row r="42" spans="1:12" ht="20.25" customHeight="1">
      <c r="A42" s="16" t="s">
        <v>33</v>
      </c>
      <c r="B42" s="24" t="s">
        <v>169</v>
      </c>
      <c r="C42" s="42">
        <v>41609026</v>
      </c>
      <c r="D42" s="62">
        <v>1143568.1499999999</v>
      </c>
      <c r="E42" s="62">
        <v>20524551.07</v>
      </c>
      <c r="F42" s="62">
        <v>6580735</v>
      </c>
      <c r="G42" s="62">
        <v>23315610.57</v>
      </c>
      <c r="H42" s="44" t="s">
        <v>0</v>
      </c>
      <c r="I42" s="62">
        <v>20524551.07</v>
      </c>
      <c r="J42" s="44" t="s">
        <v>0</v>
      </c>
      <c r="K42" s="80" t="s">
        <v>207</v>
      </c>
      <c r="L42" s="80"/>
    </row>
    <row r="43" spans="1:12" ht="17.25" customHeight="1">
      <c r="A43" s="16" t="s">
        <v>34</v>
      </c>
      <c r="B43" s="24" t="s">
        <v>170</v>
      </c>
      <c r="C43" s="42">
        <v>3294875</v>
      </c>
      <c r="D43" s="62">
        <v>348988.26999999996</v>
      </c>
      <c r="E43" s="62">
        <v>1609831.1500000001</v>
      </c>
      <c r="F43" s="62">
        <v>0</v>
      </c>
      <c r="G43" s="62">
        <v>2048433.19</v>
      </c>
      <c r="H43" s="44" t="s">
        <v>0</v>
      </c>
      <c r="I43" s="62">
        <v>1609831.1500000001</v>
      </c>
      <c r="J43" s="44" t="s">
        <v>0</v>
      </c>
      <c r="K43" s="80" t="s">
        <v>207</v>
      </c>
      <c r="L43" s="80"/>
    </row>
    <row r="44" spans="1:12" ht="17.25" customHeight="1">
      <c r="A44" s="16" t="s">
        <v>35</v>
      </c>
      <c r="B44" s="24" t="s">
        <v>171</v>
      </c>
      <c r="C44" s="42">
        <v>316895</v>
      </c>
      <c r="D44" s="62">
        <v>101435.36</v>
      </c>
      <c r="E44" s="62">
        <v>158433.54</v>
      </c>
      <c r="F44" s="62">
        <v>0</v>
      </c>
      <c r="G44" s="62">
        <v>327174.83999999997</v>
      </c>
      <c r="H44" s="44" t="s">
        <v>0</v>
      </c>
      <c r="I44" s="62">
        <v>158433.53999999998</v>
      </c>
      <c r="J44" s="44" t="s">
        <v>0</v>
      </c>
      <c r="K44" s="80" t="s">
        <v>207</v>
      </c>
      <c r="L44" s="80"/>
    </row>
    <row r="45" spans="1:12" ht="27" customHeight="1">
      <c r="A45" s="16" t="s">
        <v>36</v>
      </c>
      <c r="B45" s="43" t="s">
        <v>172</v>
      </c>
      <c r="C45" s="42">
        <v>0</v>
      </c>
      <c r="D45" s="62">
        <v>0</v>
      </c>
      <c r="E45" s="62">
        <v>0</v>
      </c>
      <c r="F45" s="62">
        <v>0</v>
      </c>
      <c r="G45" s="62">
        <v>0</v>
      </c>
      <c r="H45" s="44" t="s">
        <v>0</v>
      </c>
      <c r="I45" s="62">
        <v>0</v>
      </c>
      <c r="J45" s="44" t="s">
        <v>0</v>
      </c>
      <c r="K45" s="80" t="s">
        <v>207</v>
      </c>
      <c r="L45" s="80"/>
    </row>
    <row r="46" spans="1:12" ht="27" customHeight="1">
      <c r="A46" s="45" t="s">
        <v>37</v>
      </c>
      <c r="B46" s="43" t="s">
        <v>184</v>
      </c>
      <c r="C46" s="42">
        <v>3501010</v>
      </c>
      <c r="D46" s="62">
        <v>232918.37999999998</v>
      </c>
      <c r="E46" s="62">
        <v>1567005.66</v>
      </c>
      <c r="F46" s="62">
        <v>0</v>
      </c>
      <c r="G46" s="62">
        <v>1767425.2599999998</v>
      </c>
      <c r="H46" s="44" t="s">
        <v>0</v>
      </c>
      <c r="I46" s="62">
        <v>1567005.66</v>
      </c>
      <c r="J46" s="44" t="s">
        <v>0</v>
      </c>
      <c r="K46" s="80" t="s">
        <v>207</v>
      </c>
      <c r="L46" s="80"/>
    </row>
    <row r="47" spans="1:12" ht="27" customHeight="1">
      <c r="A47" s="16" t="s">
        <v>108</v>
      </c>
      <c r="B47" s="24" t="s">
        <v>173</v>
      </c>
      <c r="C47" s="76">
        <v>3014004</v>
      </c>
      <c r="D47" s="62">
        <v>391880.98</v>
      </c>
      <c r="E47" s="62">
        <v>1549543.5000000002</v>
      </c>
      <c r="F47" s="62">
        <v>0</v>
      </c>
      <c r="G47" s="62">
        <v>2241999.79</v>
      </c>
      <c r="H47" s="44" t="s">
        <v>0</v>
      </c>
      <c r="I47" s="62">
        <v>1549543.5</v>
      </c>
      <c r="J47" s="44" t="s">
        <v>0</v>
      </c>
      <c r="K47" s="80" t="s">
        <v>207</v>
      </c>
      <c r="L47" s="80"/>
    </row>
    <row r="48" spans="1:12" ht="17.25" customHeight="1">
      <c r="A48" s="45" t="s">
        <v>109</v>
      </c>
      <c r="B48" s="24" t="s">
        <v>174</v>
      </c>
      <c r="C48" s="42">
        <v>751757</v>
      </c>
      <c r="D48" s="62">
        <v>56204.34</v>
      </c>
      <c r="E48" s="62">
        <v>375750.69</v>
      </c>
      <c r="F48" s="62">
        <v>0</v>
      </c>
      <c r="G48" s="62">
        <v>432481.04</v>
      </c>
      <c r="H48" s="44" t="s">
        <v>0</v>
      </c>
      <c r="I48" s="62">
        <v>375750.69</v>
      </c>
      <c r="J48" s="44" t="s">
        <v>0</v>
      </c>
      <c r="K48" s="80" t="s">
        <v>207</v>
      </c>
      <c r="L48" s="80"/>
    </row>
    <row r="49" spans="1:12" ht="15" customHeight="1">
      <c r="A49" s="45" t="s">
        <v>118</v>
      </c>
      <c r="B49" s="47" t="s">
        <v>175</v>
      </c>
      <c r="C49" s="42">
        <v>4286844</v>
      </c>
      <c r="D49" s="62">
        <v>285821.46000000002</v>
      </c>
      <c r="E49" s="62">
        <v>2443489.5</v>
      </c>
      <c r="F49" s="62">
        <v>0</v>
      </c>
      <c r="G49" s="62">
        <v>2536451.7999999998</v>
      </c>
      <c r="H49" s="44" t="s">
        <v>0</v>
      </c>
      <c r="I49" s="62">
        <v>2443489.5</v>
      </c>
      <c r="J49" s="44" t="s">
        <v>0</v>
      </c>
      <c r="K49" s="80" t="s">
        <v>207</v>
      </c>
      <c r="L49" s="80"/>
    </row>
    <row r="50" spans="1:12" ht="27" customHeight="1">
      <c r="A50" s="45" t="s">
        <v>119</v>
      </c>
      <c r="B50" s="24" t="s">
        <v>176</v>
      </c>
      <c r="C50" s="42">
        <v>601521</v>
      </c>
      <c r="D50" s="62">
        <v>27621.8</v>
      </c>
      <c r="E50" s="62"/>
      <c r="F50" s="62"/>
      <c r="G50" s="62">
        <v>0</v>
      </c>
      <c r="H50" s="44" t="s">
        <v>0</v>
      </c>
      <c r="I50" s="62"/>
      <c r="J50" s="44" t="s">
        <v>0</v>
      </c>
      <c r="K50" s="80"/>
      <c r="L50" s="80" t="s">
        <v>168</v>
      </c>
    </row>
    <row r="51" spans="1:12" ht="21.75" customHeight="1">
      <c r="A51" s="45" t="s">
        <v>120</v>
      </c>
      <c r="B51" s="24" t="s">
        <v>177</v>
      </c>
      <c r="C51" s="76">
        <v>239919</v>
      </c>
      <c r="D51" s="62"/>
      <c r="E51" s="62"/>
      <c r="F51" s="62"/>
      <c r="G51" s="62"/>
      <c r="H51" s="44" t="s">
        <v>0</v>
      </c>
      <c r="I51" s="62"/>
      <c r="J51" s="44" t="s">
        <v>0</v>
      </c>
      <c r="K51" s="80"/>
      <c r="L51" s="80" t="s">
        <v>168</v>
      </c>
    </row>
    <row r="52" spans="1:12" ht="15" customHeight="1">
      <c r="A52" s="45" t="s">
        <v>121</v>
      </c>
      <c r="B52" s="47" t="s">
        <v>178</v>
      </c>
      <c r="C52" s="76">
        <v>146250</v>
      </c>
      <c r="D52" s="62"/>
      <c r="E52" s="62"/>
      <c r="F52" s="62"/>
      <c r="G52" s="62"/>
      <c r="H52" s="44" t="s">
        <v>0</v>
      </c>
      <c r="I52" s="62"/>
      <c r="J52" s="44" t="s">
        <v>0</v>
      </c>
      <c r="K52" s="80"/>
      <c r="L52" s="80" t="s">
        <v>168</v>
      </c>
    </row>
    <row r="53" spans="1:12" ht="30" customHeight="1">
      <c r="A53" s="45" t="s">
        <v>146</v>
      </c>
      <c r="B53" s="47" t="s">
        <v>179</v>
      </c>
      <c r="C53" s="76">
        <v>590300</v>
      </c>
      <c r="D53" s="42">
        <v>68650.049999999988</v>
      </c>
      <c r="E53" s="42">
        <v>156607.35</v>
      </c>
      <c r="F53" s="42">
        <v>0</v>
      </c>
      <c r="G53" s="42">
        <v>275343.5</v>
      </c>
      <c r="H53" s="29" t="s">
        <v>0</v>
      </c>
      <c r="I53" s="42">
        <v>275343.5</v>
      </c>
      <c r="J53" s="44" t="s">
        <v>0</v>
      </c>
      <c r="K53" s="80"/>
      <c r="L53" s="80" t="s">
        <v>168</v>
      </c>
    </row>
    <row r="54" spans="1:12" ht="56.25" customHeight="1">
      <c r="A54" s="45" t="s">
        <v>148</v>
      </c>
      <c r="B54" s="47" t="s">
        <v>180</v>
      </c>
      <c r="C54" s="76">
        <v>9188</v>
      </c>
      <c r="D54" s="62"/>
      <c r="E54" s="62"/>
      <c r="F54" s="62"/>
      <c r="G54" s="17"/>
      <c r="H54" s="44" t="s">
        <v>0</v>
      </c>
      <c r="I54" s="17"/>
      <c r="J54" s="44" t="s">
        <v>0</v>
      </c>
      <c r="K54" s="80"/>
      <c r="L54" s="80" t="s">
        <v>168</v>
      </c>
    </row>
    <row r="55" spans="1:12" ht="29.25" customHeight="1">
      <c r="A55" s="45" t="s">
        <v>149</v>
      </c>
      <c r="B55" s="47" t="s">
        <v>181</v>
      </c>
      <c r="C55" s="76">
        <v>21733</v>
      </c>
      <c r="D55" s="62"/>
      <c r="E55" s="62"/>
      <c r="F55" s="62"/>
      <c r="G55" s="17"/>
      <c r="H55" s="44" t="s">
        <v>0</v>
      </c>
      <c r="I55" s="17"/>
      <c r="J55" s="44" t="s">
        <v>0</v>
      </c>
      <c r="K55" s="80"/>
      <c r="L55" s="80" t="s">
        <v>168</v>
      </c>
    </row>
    <row r="56" spans="1:12" ht="29.25" customHeight="1">
      <c r="A56" s="45" t="s">
        <v>185</v>
      </c>
      <c r="B56" s="49" t="s">
        <v>182</v>
      </c>
      <c r="C56" s="42">
        <v>304920</v>
      </c>
      <c r="D56" s="62"/>
      <c r="E56" s="62"/>
      <c r="F56" s="62"/>
      <c r="G56" s="40"/>
      <c r="H56" s="44" t="s">
        <v>0</v>
      </c>
      <c r="I56" s="40"/>
      <c r="J56" s="44" t="s">
        <v>0</v>
      </c>
      <c r="K56" s="80"/>
      <c r="L56" s="80" t="s">
        <v>168</v>
      </c>
    </row>
    <row r="57" spans="1:12" ht="25.5" customHeight="1">
      <c r="A57" s="48" t="s">
        <v>186</v>
      </c>
      <c r="B57" s="49" t="s">
        <v>234</v>
      </c>
      <c r="C57" s="42">
        <v>359969</v>
      </c>
      <c r="D57" s="62"/>
      <c r="E57" s="62">
        <v>0</v>
      </c>
      <c r="F57" s="62">
        <v>0</v>
      </c>
      <c r="G57" s="62">
        <v>49053.29</v>
      </c>
      <c r="H57" s="44" t="s">
        <v>0</v>
      </c>
      <c r="I57" s="62">
        <v>49053.29</v>
      </c>
      <c r="J57" s="44" t="s">
        <v>0</v>
      </c>
      <c r="K57" s="84" t="s">
        <v>235</v>
      </c>
      <c r="L57" s="69"/>
    </row>
    <row r="58" spans="1:12" ht="29.25" customHeight="1">
      <c r="A58" s="45" t="s">
        <v>187</v>
      </c>
      <c r="B58" s="49" t="s">
        <v>183</v>
      </c>
      <c r="C58" s="42">
        <v>700000</v>
      </c>
      <c r="D58" s="62"/>
      <c r="E58" s="62"/>
      <c r="F58" s="62"/>
      <c r="G58" s="62">
        <v>0</v>
      </c>
      <c r="H58" s="44" t="s">
        <v>0</v>
      </c>
      <c r="I58" s="62">
        <v>0</v>
      </c>
      <c r="J58" s="44" t="s">
        <v>0</v>
      </c>
      <c r="K58" s="80"/>
      <c r="L58" s="80" t="s">
        <v>168</v>
      </c>
    </row>
    <row r="59" spans="1:12" ht="15" customHeight="1" thickBot="1">
      <c r="A59" s="48" t="s">
        <v>237</v>
      </c>
      <c r="B59" s="49" t="s">
        <v>107</v>
      </c>
      <c r="C59" s="42">
        <v>2658969</v>
      </c>
      <c r="D59" s="62"/>
      <c r="E59" s="62"/>
      <c r="F59" s="62"/>
      <c r="G59" s="44" t="s">
        <v>0</v>
      </c>
      <c r="H59" s="44" t="s">
        <v>0</v>
      </c>
      <c r="I59" s="44" t="s">
        <v>0</v>
      </c>
      <c r="J59" s="44" t="s">
        <v>0</v>
      </c>
      <c r="K59" s="80"/>
      <c r="L59" s="80"/>
    </row>
    <row r="60" spans="1:12" ht="16.5" customHeight="1" thickTop="1" thickBot="1">
      <c r="A60" s="6"/>
      <c r="B60" s="53"/>
      <c r="C60" s="53"/>
      <c r="D60" s="64"/>
      <c r="E60" s="64"/>
      <c r="F60" s="64"/>
      <c r="G60" s="53"/>
      <c r="H60" s="53"/>
      <c r="I60" s="53"/>
      <c r="J60" s="53"/>
      <c r="K60" s="80"/>
      <c r="L60" s="80"/>
    </row>
    <row r="61" spans="1:12" ht="27.75" customHeight="1" thickTop="1">
      <c r="A61" s="100" t="s">
        <v>95</v>
      </c>
      <c r="B61" s="101"/>
      <c r="C61" s="77">
        <f>SUM(C75:C123)+C62+C63+C64+C65</f>
        <v>361085300</v>
      </c>
      <c r="D61" s="77">
        <f>SUM(D62:D120)-D65-D67+D122</f>
        <v>18230857.990000006</v>
      </c>
      <c r="E61" s="77">
        <f>SUM(E62:E120)-E65-E67+E123+E122</f>
        <v>170962748.52999997</v>
      </c>
      <c r="F61" s="77">
        <f>SUM(F62:F120)-F65-F67</f>
        <v>12413185.779999999</v>
      </c>
      <c r="G61" s="77">
        <f>SUM(G62:G120)-G65-G67+G122</f>
        <v>177681984.24000001</v>
      </c>
      <c r="H61" s="77">
        <f>SUM(H62:H120)-H65-H67</f>
        <v>5685686.0999999996</v>
      </c>
      <c r="I61" s="77">
        <f>SUM(I62:I120)-I65-I67+I122</f>
        <v>166100349.63000005</v>
      </c>
      <c r="J61" s="77">
        <f>SUM(J62:J120)-J65-J67</f>
        <v>5493813.0999999996</v>
      </c>
      <c r="K61" s="76"/>
      <c r="L61" s="80"/>
    </row>
    <row r="62" spans="1:12" s="28" customFormat="1" ht="19.5" customHeight="1">
      <c r="A62" s="33" t="s">
        <v>38</v>
      </c>
      <c r="B62" s="35" t="s">
        <v>1</v>
      </c>
      <c r="C62" s="50">
        <v>243483658</v>
      </c>
      <c r="D62" s="91">
        <v>10111591.57</v>
      </c>
      <c r="E62" s="91">
        <v>118079639.85000002</v>
      </c>
      <c r="F62" s="91">
        <v>12071143.779999999</v>
      </c>
      <c r="G62" s="91">
        <f>125526013.5-7730.29</f>
        <v>125518283.20999999</v>
      </c>
      <c r="H62" s="91">
        <f>4254944.7-1122</f>
        <v>4253822.7</v>
      </c>
      <c r="I62" s="91">
        <v>113936648.60000002</v>
      </c>
      <c r="J62" s="91">
        <v>4061950.7</v>
      </c>
      <c r="K62" s="80" t="s">
        <v>208</v>
      </c>
      <c r="L62" s="85"/>
    </row>
    <row r="63" spans="1:12" s="28" customFormat="1" ht="34.5" customHeight="1">
      <c r="A63" s="33" t="s">
        <v>39</v>
      </c>
      <c r="B63" s="32" t="s">
        <v>72</v>
      </c>
      <c r="C63" s="50">
        <f>20226157-C64</f>
        <v>18763375</v>
      </c>
      <c r="D63" s="91">
        <v>1158050.1099999999</v>
      </c>
      <c r="E63" s="91">
        <v>9332153.8699999992</v>
      </c>
      <c r="F63" s="91">
        <v>144235</v>
      </c>
      <c r="G63" s="91">
        <v>9332153.8699999992</v>
      </c>
      <c r="H63" s="91">
        <v>81040.549999999988</v>
      </c>
      <c r="I63" s="91">
        <v>9332153.8699999992</v>
      </c>
      <c r="J63" s="91">
        <v>81040.549999999988</v>
      </c>
      <c r="K63" s="76" t="s">
        <v>209</v>
      </c>
      <c r="L63" s="85"/>
    </row>
    <row r="64" spans="1:12" s="28" customFormat="1" ht="21" customHeight="1">
      <c r="A64" s="33" t="s">
        <v>40</v>
      </c>
      <c r="B64" s="71" t="s">
        <v>254</v>
      </c>
      <c r="C64" s="55">
        <f>995534+467248</f>
        <v>1462782</v>
      </c>
      <c r="D64" s="91">
        <v>188220.32</v>
      </c>
      <c r="E64" s="91">
        <v>550375.96</v>
      </c>
      <c r="F64" s="91">
        <v>0</v>
      </c>
      <c r="G64" s="91">
        <f>550375.96+68.42</f>
        <v>550444.38</v>
      </c>
      <c r="H64" s="91">
        <v>0</v>
      </c>
      <c r="I64" s="91">
        <f>550375.96+68.42</f>
        <v>550444.38</v>
      </c>
      <c r="J64" s="91">
        <v>0</v>
      </c>
      <c r="K64" s="42"/>
      <c r="L64" s="70"/>
    </row>
    <row r="65" spans="1:13" s="28" customFormat="1" ht="15.75" customHeight="1">
      <c r="A65" s="33" t="s">
        <v>41</v>
      </c>
      <c r="B65" s="35" t="s">
        <v>73</v>
      </c>
      <c r="C65" s="50">
        <f>C66+C67+C72+C73+C74</f>
        <v>17361979</v>
      </c>
      <c r="D65" s="50">
        <f t="shared" ref="D65:J65" si="3">D66+D67+D72+D73+D74</f>
        <v>1141243.8499999999</v>
      </c>
      <c r="E65" s="50">
        <f t="shared" si="3"/>
        <v>7986372.7100000009</v>
      </c>
      <c r="F65" s="50">
        <f t="shared" si="3"/>
        <v>5677</v>
      </c>
      <c r="G65" s="50">
        <f t="shared" si="3"/>
        <v>7395559.0200000014</v>
      </c>
      <c r="H65" s="50">
        <f t="shared" si="3"/>
        <v>559910</v>
      </c>
      <c r="I65" s="50">
        <f t="shared" si="3"/>
        <v>7395559.0200000014</v>
      </c>
      <c r="J65" s="50">
        <f t="shared" si="3"/>
        <v>559910</v>
      </c>
      <c r="K65" s="50"/>
      <c r="L65" s="50"/>
      <c r="M65" s="72"/>
    </row>
    <row r="66" spans="1:13" s="5" customFormat="1" ht="27" customHeight="1">
      <c r="A66" s="25" t="s">
        <v>255</v>
      </c>
      <c r="B66" s="24" t="s">
        <v>188</v>
      </c>
      <c r="C66" s="41">
        <v>9474862</v>
      </c>
      <c r="D66" s="62">
        <v>680179.98999999987</v>
      </c>
      <c r="E66" s="62">
        <v>4578872.4800000004</v>
      </c>
      <c r="F66" s="62">
        <v>5677</v>
      </c>
      <c r="G66" s="62">
        <v>4196527.79</v>
      </c>
      <c r="H66" s="62">
        <v>351441</v>
      </c>
      <c r="I66" s="62">
        <v>4196527.79</v>
      </c>
      <c r="J66" s="62">
        <v>351441</v>
      </c>
      <c r="K66" s="76" t="s">
        <v>209</v>
      </c>
      <c r="L66" s="50"/>
    </row>
    <row r="67" spans="1:13" s="5" customFormat="1" ht="22.5" customHeight="1">
      <c r="A67" s="25" t="s">
        <v>256</v>
      </c>
      <c r="B67" s="24" t="s">
        <v>250</v>
      </c>
      <c r="C67" s="41">
        <v>6778813</v>
      </c>
      <c r="D67" s="65">
        <f>SUM(D68+D69+D70+D71)</f>
        <v>386672.83</v>
      </c>
      <c r="E67" s="65">
        <f t="shared" ref="E67:J67" si="4">SUM(E68+E69+E70+E71)</f>
        <v>2819782.7500000005</v>
      </c>
      <c r="F67" s="65">
        <f t="shared" si="4"/>
        <v>0</v>
      </c>
      <c r="G67" s="65">
        <f t="shared" si="4"/>
        <v>2631787.7500000005</v>
      </c>
      <c r="H67" s="65">
        <f t="shared" si="4"/>
        <v>187995</v>
      </c>
      <c r="I67" s="65">
        <f t="shared" si="4"/>
        <v>2631787.7500000005</v>
      </c>
      <c r="J67" s="65">
        <f t="shared" si="4"/>
        <v>187995</v>
      </c>
      <c r="K67" s="76"/>
      <c r="L67" s="50"/>
    </row>
    <row r="68" spans="1:13" s="5" customFormat="1" ht="14.25" customHeight="1">
      <c r="A68" s="26" t="s">
        <v>257</v>
      </c>
      <c r="B68" s="27" t="s">
        <v>246</v>
      </c>
      <c r="C68" s="44" t="s">
        <v>0</v>
      </c>
      <c r="D68" s="66">
        <v>141358.91999999998</v>
      </c>
      <c r="E68" s="66">
        <v>922859.56</v>
      </c>
      <c r="F68" s="66">
        <v>0</v>
      </c>
      <c r="G68" s="52">
        <v>846764.56</v>
      </c>
      <c r="H68" s="52">
        <v>76095</v>
      </c>
      <c r="I68" s="17">
        <v>846764.56</v>
      </c>
      <c r="J68" s="20">
        <v>76095</v>
      </c>
      <c r="K68" s="76" t="s">
        <v>209</v>
      </c>
      <c r="L68" s="50"/>
    </row>
    <row r="69" spans="1:13" s="5" customFormat="1" ht="15.75" customHeight="1">
      <c r="A69" s="26" t="s">
        <v>258</v>
      </c>
      <c r="B69" s="27" t="s">
        <v>247</v>
      </c>
      <c r="C69" s="44" t="s">
        <v>0</v>
      </c>
      <c r="D69" s="66">
        <v>206422.49000000002</v>
      </c>
      <c r="E69" s="66">
        <v>1570447.0900000003</v>
      </c>
      <c r="F69" s="66">
        <v>0</v>
      </c>
      <c r="G69" s="52">
        <v>1509571.0900000003</v>
      </c>
      <c r="H69" s="52">
        <v>60876</v>
      </c>
      <c r="I69" s="17">
        <v>1509571.0900000003</v>
      </c>
      <c r="J69" s="20">
        <v>60876</v>
      </c>
      <c r="K69" s="76" t="s">
        <v>209</v>
      </c>
      <c r="L69" s="50"/>
    </row>
    <row r="70" spans="1:13" s="5" customFormat="1" ht="14.25" customHeight="1">
      <c r="A70" s="26" t="s">
        <v>259</v>
      </c>
      <c r="B70" s="27" t="s">
        <v>248</v>
      </c>
      <c r="C70" s="44" t="s">
        <v>0</v>
      </c>
      <c r="D70" s="66">
        <v>30850.479999999996</v>
      </c>
      <c r="E70" s="66">
        <v>245063.87999999995</v>
      </c>
      <c r="F70" s="66">
        <v>0</v>
      </c>
      <c r="G70" s="52">
        <v>194039.87999999995</v>
      </c>
      <c r="H70" s="52">
        <v>51024</v>
      </c>
      <c r="I70" s="17">
        <v>194039.87999999995</v>
      </c>
      <c r="J70" s="20">
        <v>51024</v>
      </c>
      <c r="K70" s="76" t="s">
        <v>209</v>
      </c>
      <c r="L70" s="50"/>
    </row>
    <row r="71" spans="1:13" s="5" customFormat="1" ht="14.25" customHeight="1">
      <c r="A71" s="26" t="s">
        <v>260</v>
      </c>
      <c r="B71" s="27" t="s">
        <v>249</v>
      </c>
      <c r="C71" s="44" t="s">
        <v>0</v>
      </c>
      <c r="D71" s="66">
        <v>8040.9400000000005</v>
      </c>
      <c r="E71" s="66">
        <v>81412.22</v>
      </c>
      <c r="F71" s="66">
        <v>0</v>
      </c>
      <c r="G71" s="52">
        <v>81412.22</v>
      </c>
      <c r="H71" s="52">
        <v>0</v>
      </c>
      <c r="I71" s="17">
        <v>81412.22</v>
      </c>
      <c r="J71" s="20">
        <v>0</v>
      </c>
      <c r="K71" s="76" t="s">
        <v>209</v>
      </c>
      <c r="L71" s="50"/>
    </row>
    <row r="72" spans="1:13" ht="15.75" customHeight="1">
      <c r="A72" s="25" t="s">
        <v>261</v>
      </c>
      <c r="B72" s="24" t="s">
        <v>74</v>
      </c>
      <c r="C72" s="41">
        <v>28066</v>
      </c>
      <c r="D72" s="65">
        <v>157.55000000000001</v>
      </c>
      <c r="E72" s="65">
        <v>1311</v>
      </c>
      <c r="F72" s="65">
        <v>0</v>
      </c>
      <c r="G72" s="52">
        <v>1311</v>
      </c>
      <c r="H72" s="52">
        <v>0</v>
      </c>
      <c r="I72" s="17">
        <v>1311</v>
      </c>
      <c r="J72" s="20">
        <v>0</v>
      </c>
      <c r="K72" s="76" t="s">
        <v>209</v>
      </c>
      <c r="L72" s="50"/>
    </row>
    <row r="73" spans="1:13" ht="41.1" customHeight="1">
      <c r="A73" s="25" t="s">
        <v>262</v>
      </c>
      <c r="B73" s="24" t="s">
        <v>75</v>
      </c>
      <c r="C73" s="41">
        <f>126928+34443</f>
        <v>161371</v>
      </c>
      <c r="D73" s="65">
        <v>8853.52</v>
      </c>
      <c r="E73" s="65">
        <v>88329.279999999999</v>
      </c>
      <c r="F73" s="65">
        <v>0</v>
      </c>
      <c r="G73" s="41">
        <v>87353.279999999999</v>
      </c>
      <c r="H73" s="41">
        <v>976</v>
      </c>
      <c r="I73" s="17">
        <v>87353.279999999999</v>
      </c>
      <c r="J73" s="20">
        <v>976</v>
      </c>
      <c r="K73" s="76" t="s">
        <v>209</v>
      </c>
      <c r="L73" s="50"/>
    </row>
    <row r="74" spans="1:13" ht="27" customHeight="1">
      <c r="A74" s="25" t="s">
        <v>263</v>
      </c>
      <c r="B74" s="24" t="s">
        <v>189</v>
      </c>
      <c r="C74" s="41">
        <v>918867</v>
      </c>
      <c r="D74" s="65">
        <v>65379.960000000006</v>
      </c>
      <c r="E74" s="65">
        <v>498077.2</v>
      </c>
      <c r="F74" s="65">
        <v>0</v>
      </c>
      <c r="G74" s="41">
        <v>478579.20000000001</v>
      </c>
      <c r="H74" s="41">
        <v>19498</v>
      </c>
      <c r="I74" s="17">
        <v>478579.20000000001</v>
      </c>
      <c r="J74" s="20">
        <v>19498</v>
      </c>
      <c r="K74" s="76" t="s">
        <v>209</v>
      </c>
      <c r="L74" s="50"/>
    </row>
    <row r="75" spans="1:13" s="28" customFormat="1" ht="16.5" customHeight="1">
      <c r="A75" s="33" t="s">
        <v>42</v>
      </c>
      <c r="B75" s="32" t="s">
        <v>6</v>
      </c>
      <c r="C75" s="34">
        <v>863075</v>
      </c>
      <c r="D75" s="67">
        <v>63070.14</v>
      </c>
      <c r="E75" s="67">
        <v>441132.57000000007</v>
      </c>
      <c r="F75" s="67">
        <v>0</v>
      </c>
      <c r="G75" s="34">
        <v>437895.57000000007</v>
      </c>
      <c r="H75" s="34">
        <v>3237</v>
      </c>
      <c r="I75" s="34">
        <v>437895.57000000007</v>
      </c>
      <c r="J75" s="36">
        <v>3237</v>
      </c>
      <c r="K75" s="76" t="s">
        <v>209</v>
      </c>
      <c r="L75" s="50"/>
    </row>
    <row r="76" spans="1:13" s="28" customFormat="1" ht="19.5" customHeight="1">
      <c r="A76" s="33" t="s">
        <v>43</v>
      </c>
      <c r="B76" s="35" t="s">
        <v>2</v>
      </c>
      <c r="C76" s="50">
        <v>14614286</v>
      </c>
      <c r="D76" s="67">
        <v>1260596.49</v>
      </c>
      <c r="E76" s="67">
        <v>7132690.9400000013</v>
      </c>
      <c r="F76" s="67">
        <v>192130</v>
      </c>
      <c r="G76" s="34">
        <v>6888488.9400000013</v>
      </c>
      <c r="H76" s="34">
        <v>244202</v>
      </c>
      <c r="I76" s="34">
        <v>6888488.9400000013</v>
      </c>
      <c r="J76" s="36">
        <v>244202</v>
      </c>
      <c r="K76" s="76" t="s">
        <v>209</v>
      </c>
      <c r="L76" s="50"/>
    </row>
    <row r="77" spans="1:13" s="28" customFormat="1" ht="14.25" customHeight="1">
      <c r="A77" s="33" t="s">
        <v>44</v>
      </c>
      <c r="B77" s="32" t="s">
        <v>7</v>
      </c>
      <c r="C77" s="50">
        <v>2638816</v>
      </c>
      <c r="D77" s="67">
        <v>194232.40999999997</v>
      </c>
      <c r="E77" s="67">
        <v>1258671.8999999999</v>
      </c>
      <c r="F77" s="67">
        <v>0</v>
      </c>
      <c r="G77" s="34">
        <v>1258566.8999999999</v>
      </c>
      <c r="H77" s="34">
        <v>105</v>
      </c>
      <c r="I77" s="34">
        <v>1258566.8999999999</v>
      </c>
      <c r="J77" s="36">
        <v>105</v>
      </c>
      <c r="K77" s="76" t="s">
        <v>209</v>
      </c>
      <c r="L77" s="50"/>
    </row>
    <row r="78" spans="1:13" s="28" customFormat="1" ht="24.75" customHeight="1">
      <c r="A78" s="33" t="s">
        <v>45</v>
      </c>
      <c r="B78" s="32" t="s">
        <v>5</v>
      </c>
      <c r="C78" s="34">
        <v>17099</v>
      </c>
      <c r="D78" s="67">
        <v>52.47</v>
      </c>
      <c r="E78" s="67">
        <v>96.06</v>
      </c>
      <c r="F78" s="67">
        <v>0</v>
      </c>
      <c r="G78" s="34">
        <v>92.06</v>
      </c>
      <c r="H78" s="34">
        <v>4</v>
      </c>
      <c r="I78" s="34">
        <v>92.06</v>
      </c>
      <c r="J78" s="36">
        <v>4</v>
      </c>
      <c r="K78" s="76" t="s">
        <v>209</v>
      </c>
      <c r="L78" s="50"/>
    </row>
    <row r="79" spans="1:13" s="28" customFormat="1" ht="33" customHeight="1">
      <c r="A79" s="33" t="s">
        <v>46</v>
      </c>
      <c r="B79" s="35" t="s">
        <v>3</v>
      </c>
      <c r="C79" s="50">
        <v>76658</v>
      </c>
      <c r="D79" s="67">
        <v>25127.1</v>
      </c>
      <c r="E79" s="67">
        <v>78037.03</v>
      </c>
      <c r="F79" s="67">
        <v>0</v>
      </c>
      <c r="G79" s="34">
        <v>77805.03</v>
      </c>
      <c r="H79" s="34">
        <v>232</v>
      </c>
      <c r="I79" s="34">
        <v>77805.03</v>
      </c>
      <c r="J79" s="36">
        <v>232</v>
      </c>
      <c r="K79" s="76" t="s">
        <v>209</v>
      </c>
      <c r="L79" s="50"/>
    </row>
    <row r="80" spans="1:13" s="28" customFormat="1" ht="40.5" customHeight="1">
      <c r="A80" s="33" t="s">
        <v>47</v>
      </c>
      <c r="B80" s="38" t="s">
        <v>201</v>
      </c>
      <c r="C80" s="55"/>
      <c r="D80" s="67">
        <v>43.11</v>
      </c>
      <c r="E80" s="67">
        <v>482.92000000000007</v>
      </c>
      <c r="F80" s="67">
        <v>0</v>
      </c>
      <c r="G80" s="34">
        <v>482.92000000000007</v>
      </c>
      <c r="H80" s="34">
        <v>0</v>
      </c>
      <c r="I80" s="34">
        <v>482.92000000000007</v>
      </c>
      <c r="J80" s="36">
        <v>0</v>
      </c>
      <c r="K80" s="76" t="s">
        <v>209</v>
      </c>
      <c r="L80" s="50"/>
    </row>
    <row r="81" spans="1:12" s="28" customFormat="1" ht="22.5" customHeight="1">
      <c r="A81" s="33" t="s">
        <v>48</v>
      </c>
      <c r="B81" s="35" t="s">
        <v>4</v>
      </c>
      <c r="C81" s="50">
        <v>49879</v>
      </c>
      <c r="D81" s="67">
        <v>3809.8000000000006</v>
      </c>
      <c r="E81" s="67">
        <v>24070.48</v>
      </c>
      <c r="F81" s="67">
        <v>0</v>
      </c>
      <c r="G81" s="34">
        <v>22038.48</v>
      </c>
      <c r="H81" s="34">
        <v>2032</v>
      </c>
      <c r="I81" s="34">
        <v>22038.48</v>
      </c>
      <c r="J81" s="36">
        <v>2032</v>
      </c>
      <c r="K81" s="76" t="s">
        <v>209</v>
      </c>
      <c r="L81" s="50"/>
    </row>
    <row r="82" spans="1:12" s="28" customFormat="1" ht="26.25" customHeight="1">
      <c r="A82" s="33" t="s">
        <v>49</v>
      </c>
      <c r="B82" s="35" t="s">
        <v>191</v>
      </c>
      <c r="C82" s="50">
        <v>4524639</v>
      </c>
      <c r="D82" s="67">
        <v>306469.82999999996</v>
      </c>
      <c r="E82" s="67">
        <v>2291562.67</v>
      </c>
      <c r="F82" s="67">
        <v>0</v>
      </c>
      <c r="G82" s="34">
        <v>2278651.67</v>
      </c>
      <c r="H82" s="36">
        <v>12911</v>
      </c>
      <c r="I82" s="34">
        <v>2278651.67</v>
      </c>
      <c r="J82" s="36">
        <v>12911</v>
      </c>
      <c r="K82" s="76" t="s">
        <v>209</v>
      </c>
      <c r="L82" s="50"/>
    </row>
    <row r="83" spans="1:12" s="28" customFormat="1" ht="27.75" customHeight="1">
      <c r="A83" s="33" t="s">
        <v>50</v>
      </c>
      <c r="B83" s="35" t="s">
        <v>192</v>
      </c>
      <c r="C83" s="50">
        <v>2507291</v>
      </c>
      <c r="D83" s="67">
        <v>181309.85</v>
      </c>
      <c r="E83" s="67">
        <v>1338479.24</v>
      </c>
      <c r="F83" s="67">
        <v>0</v>
      </c>
      <c r="G83" s="34">
        <v>1329795.24</v>
      </c>
      <c r="H83" s="34">
        <v>8684</v>
      </c>
      <c r="I83" s="34">
        <v>1329795.24</v>
      </c>
      <c r="J83" s="36">
        <v>8684</v>
      </c>
      <c r="K83" s="76" t="s">
        <v>209</v>
      </c>
      <c r="L83" s="50"/>
    </row>
    <row r="84" spans="1:12" s="28" customFormat="1" ht="30" customHeight="1">
      <c r="A84" s="33" t="s">
        <v>76</v>
      </c>
      <c r="B84" s="35" t="s">
        <v>193</v>
      </c>
      <c r="C84" s="50">
        <v>5500646</v>
      </c>
      <c r="D84" s="67">
        <v>428408.06999999983</v>
      </c>
      <c r="E84" s="67">
        <v>2691169.05</v>
      </c>
      <c r="F84" s="67">
        <v>0</v>
      </c>
      <c r="G84" s="34">
        <v>2657969.0499999998</v>
      </c>
      <c r="H84" s="34">
        <v>33200</v>
      </c>
      <c r="I84" s="34">
        <v>2657969.0499999998</v>
      </c>
      <c r="J84" s="36">
        <v>33200</v>
      </c>
      <c r="K84" s="76" t="s">
        <v>209</v>
      </c>
      <c r="L84" s="50"/>
    </row>
    <row r="85" spans="1:12" s="28" customFormat="1" ht="25.5">
      <c r="A85" s="33" t="s">
        <v>77</v>
      </c>
      <c r="B85" s="35" t="s">
        <v>8</v>
      </c>
      <c r="C85" s="50">
        <v>1620</v>
      </c>
      <c r="D85" s="67">
        <v>60.97</v>
      </c>
      <c r="E85" s="67">
        <v>2194.44</v>
      </c>
      <c r="F85" s="67">
        <v>0</v>
      </c>
      <c r="G85" s="34">
        <v>1694.61</v>
      </c>
      <c r="H85" s="34">
        <v>94</v>
      </c>
      <c r="I85" s="34">
        <v>1694.61</v>
      </c>
      <c r="J85" s="36">
        <v>94</v>
      </c>
      <c r="K85" s="76" t="s">
        <v>209</v>
      </c>
      <c r="L85" s="50"/>
    </row>
    <row r="86" spans="1:12" s="28" customFormat="1" ht="25.5">
      <c r="A86" s="33" t="s">
        <v>78</v>
      </c>
      <c r="B86" s="35" t="s">
        <v>9</v>
      </c>
      <c r="C86" s="50">
        <v>4439657</v>
      </c>
      <c r="D86" s="67">
        <v>311148.87999999995</v>
      </c>
      <c r="E86" s="67">
        <v>2618322.2999999998</v>
      </c>
      <c r="F86" s="67">
        <v>0</v>
      </c>
      <c r="G86" s="34">
        <v>2618322.2999999998</v>
      </c>
      <c r="H86" s="34">
        <v>0</v>
      </c>
      <c r="I86" s="34">
        <v>2618322.2999999998</v>
      </c>
      <c r="J86" s="36">
        <v>0</v>
      </c>
      <c r="K86" s="76" t="s">
        <v>209</v>
      </c>
      <c r="L86" s="50"/>
    </row>
    <row r="87" spans="1:12" s="37" customFormat="1">
      <c r="A87" s="33" t="s">
        <v>79</v>
      </c>
      <c r="B87" s="35" t="s">
        <v>11</v>
      </c>
      <c r="C87" s="88">
        <v>421780</v>
      </c>
      <c r="D87" s="67">
        <v>80707.969999999987</v>
      </c>
      <c r="E87" s="67">
        <v>416791.33999999997</v>
      </c>
      <c r="F87" s="67">
        <v>0</v>
      </c>
      <c r="G87" s="34">
        <v>443094.14</v>
      </c>
      <c r="H87" s="34">
        <v>0</v>
      </c>
      <c r="I87" s="34">
        <v>443094.14</v>
      </c>
      <c r="J87" s="36">
        <v>0</v>
      </c>
      <c r="K87" s="76" t="s">
        <v>209</v>
      </c>
      <c r="L87" s="50"/>
    </row>
    <row r="88" spans="1:12" s="37" customFormat="1">
      <c r="A88" s="33" t="s">
        <v>80</v>
      </c>
      <c r="B88" s="35" t="s">
        <v>10</v>
      </c>
      <c r="C88" s="88">
        <v>107508</v>
      </c>
      <c r="D88" s="67">
        <v>12751.780000000002</v>
      </c>
      <c r="E88" s="67">
        <v>100279.40000000002</v>
      </c>
      <c r="F88" s="67">
        <v>0</v>
      </c>
      <c r="G88" s="34">
        <v>100163.40000000002</v>
      </c>
      <c r="H88" s="34">
        <v>116</v>
      </c>
      <c r="I88" s="34">
        <v>100163.40000000002</v>
      </c>
      <c r="J88" s="36">
        <v>116</v>
      </c>
      <c r="K88" s="76" t="s">
        <v>209</v>
      </c>
      <c r="L88" s="50"/>
    </row>
    <row r="89" spans="1:12" s="37" customFormat="1">
      <c r="A89" s="33" t="s">
        <v>81</v>
      </c>
      <c r="B89" s="35" t="s">
        <v>195</v>
      </c>
      <c r="C89" s="88">
        <v>48227</v>
      </c>
      <c r="D89" s="67">
        <v>6486.06</v>
      </c>
      <c r="E89" s="67">
        <v>5004.7200000000012</v>
      </c>
      <c r="F89" s="67">
        <v>0</v>
      </c>
      <c r="G89" s="34">
        <v>5004.7200000000012</v>
      </c>
      <c r="H89" s="34">
        <v>0</v>
      </c>
      <c r="I89" s="34">
        <v>5004.7200000000012</v>
      </c>
      <c r="J89" s="36">
        <v>0</v>
      </c>
      <c r="K89" s="76" t="s">
        <v>209</v>
      </c>
      <c r="L89" s="50"/>
    </row>
    <row r="90" spans="1:12" s="37" customFormat="1">
      <c r="A90" s="33" t="s">
        <v>112</v>
      </c>
      <c r="B90" s="38" t="s">
        <v>194</v>
      </c>
      <c r="C90" s="73">
        <v>287238</v>
      </c>
      <c r="D90" s="67">
        <v>17105.89</v>
      </c>
      <c r="E90" s="67">
        <v>110526.63</v>
      </c>
      <c r="F90" s="67">
        <v>0</v>
      </c>
      <c r="G90" s="34">
        <v>110526.63</v>
      </c>
      <c r="H90" s="34">
        <v>0</v>
      </c>
      <c r="I90" s="34">
        <v>110526.63</v>
      </c>
      <c r="J90" s="36">
        <v>0</v>
      </c>
      <c r="K90" s="76" t="s">
        <v>209</v>
      </c>
      <c r="L90" s="50"/>
    </row>
    <row r="91" spans="1:12" s="37" customFormat="1" ht="20.25" customHeight="1">
      <c r="A91" s="33" t="s">
        <v>82</v>
      </c>
      <c r="B91" s="35" t="s">
        <v>159</v>
      </c>
      <c r="C91" s="88">
        <v>256674</v>
      </c>
      <c r="D91" s="67">
        <v>16992</v>
      </c>
      <c r="E91" s="67">
        <v>100536.00000000001</v>
      </c>
      <c r="F91" s="67">
        <v>0</v>
      </c>
      <c r="G91" s="34">
        <v>100536.00000000001</v>
      </c>
      <c r="H91" s="34">
        <v>0</v>
      </c>
      <c r="I91" s="34">
        <v>100536.00000000001</v>
      </c>
      <c r="J91" s="36">
        <v>0</v>
      </c>
      <c r="K91" s="76" t="s">
        <v>209</v>
      </c>
      <c r="L91" s="50"/>
    </row>
    <row r="92" spans="1:12" s="37" customFormat="1" ht="25.5">
      <c r="A92" s="54" t="s">
        <v>113</v>
      </c>
      <c r="B92" s="35" t="s">
        <v>160</v>
      </c>
      <c r="C92" s="88">
        <v>14038872</v>
      </c>
      <c r="D92" s="67">
        <v>1182113.9999999998</v>
      </c>
      <c r="E92" s="67">
        <v>8544328.9700000025</v>
      </c>
      <c r="F92" s="67">
        <v>0</v>
      </c>
      <c r="G92" s="34">
        <v>8189306.5899999999</v>
      </c>
      <c r="H92" s="36">
        <v>336237</v>
      </c>
      <c r="I92" s="34">
        <v>8189306.5899999999</v>
      </c>
      <c r="J92" s="36">
        <v>336237</v>
      </c>
      <c r="K92" s="76" t="s">
        <v>209</v>
      </c>
      <c r="L92" s="50"/>
    </row>
    <row r="93" spans="1:12" s="37" customFormat="1">
      <c r="A93" s="33" t="s">
        <v>83</v>
      </c>
      <c r="B93" s="38" t="s">
        <v>162</v>
      </c>
      <c r="C93" s="73">
        <v>11699165</v>
      </c>
      <c r="D93" s="67">
        <v>658616.76</v>
      </c>
      <c r="E93" s="67">
        <v>3940351.5199999996</v>
      </c>
      <c r="F93" s="67">
        <v>0</v>
      </c>
      <c r="G93" s="34">
        <v>3933595.5199999996</v>
      </c>
      <c r="H93" s="34">
        <v>6756</v>
      </c>
      <c r="I93" s="34">
        <v>3933595.5199999996</v>
      </c>
      <c r="J93" s="36">
        <v>6756</v>
      </c>
      <c r="K93" s="76" t="s">
        <v>209</v>
      </c>
      <c r="L93" s="50"/>
    </row>
    <row r="94" spans="1:12" s="37" customFormat="1">
      <c r="A94" s="54" t="s">
        <v>84</v>
      </c>
      <c r="B94" s="38" t="s">
        <v>233</v>
      </c>
      <c r="C94" s="73"/>
      <c r="D94" s="67">
        <v>0</v>
      </c>
      <c r="E94" s="67">
        <v>942.44</v>
      </c>
      <c r="F94" s="67">
        <v>0</v>
      </c>
      <c r="G94" s="34">
        <v>760.44</v>
      </c>
      <c r="H94" s="34">
        <v>182</v>
      </c>
      <c r="I94" s="34">
        <v>760.44</v>
      </c>
      <c r="J94" s="36">
        <v>182</v>
      </c>
      <c r="K94" s="42"/>
      <c r="L94" s="50"/>
    </row>
    <row r="95" spans="1:12" s="37" customFormat="1" ht="25.5">
      <c r="A95" s="54" t="s">
        <v>85</v>
      </c>
      <c r="B95" s="38" t="s">
        <v>163</v>
      </c>
      <c r="C95" s="73">
        <v>3127383</v>
      </c>
      <c r="D95" s="67">
        <v>335397.68</v>
      </c>
      <c r="E95" s="67">
        <v>1605024.75</v>
      </c>
      <c r="F95" s="67">
        <v>0</v>
      </c>
      <c r="G95" s="34">
        <v>1507472.75</v>
      </c>
      <c r="H95" s="34">
        <v>97552</v>
      </c>
      <c r="I95" s="34">
        <v>1507472.75</v>
      </c>
      <c r="J95" s="36">
        <v>97552</v>
      </c>
      <c r="K95" s="76" t="s">
        <v>209</v>
      </c>
      <c r="L95" s="50"/>
    </row>
    <row r="96" spans="1:12" s="37" customFormat="1">
      <c r="A96" s="33" t="s">
        <v>86</v>
      </c>
      <c r="B96" s="38" t="s">
        <v>111</v>
      </c>
      <c r="C96" s="73">
        <v>439</v>
      </c>
      <c r="D96" s="67">
        <v>20.46</v>
      </c>
      <c r="E96" s="67">
        <v>112.53</v>
      </c>
      <c r="F96" s="67">
        <v>0</v>
      </c>
      <c r="G96" s="34">
        <v>112.53</v>
      </c>
      <c r="H96" s="34">
        <v>0</v>
      </c>
      <c r="I96" s="34">
        <v>112.53</v>
      </c>
      <c r="J96" s="36">
        <v>0</v>
      </c>
      <c r="K96" s="76" t="s">
        <v>209</v>
      </c>
      <c r="L96" s="50"/>
    </row>
    <row r="97" spans="1:12" s="37" customFormat="1" ht="27" customHeight="1">
      <c r="A97" s="33" t="s">
        <v>87</v>
      </c>
      <c r="B97" s="38" t="s">
        <v>164</v>
      </c>
      <c r="C97" s="73">
        <v>618074</v>
      </c>
      <c r="D97" s="67">
        <v>111172.53</v>
      </c>
      <c r="E97" s="67">
        <v>531831.14</v>
      </c>
      <c r="F97" s="67">
        <v>0</v>
      </c>
      <c r="G97" s="34">
        <v>531831.14</v>
      </c>
      <c r="H97" s="34">
        <v>0</v>
      </c>
      <c r="I97" s="34">
        <v>531831.14</v>
      </c>
      <c r="J97" s="36">
        <v>0</v>
      </c>
      <c r="K97" s="76" t="s">
        <v>209</v>
      </c>
      <c r="L97" s="50"/>
    </row>
    <row r="98" spans="1:12" s="37" customFormat="1" ht="25.5">
      <c r="A98" s="33" t="s">
        <v>89</v>
      </c>
      <c r="B98" s="35" t="s">
        <v>123</v>
      </c>
      <c r="C98" s="88">
        <v>471764</v>
      </c>
      <c r="D98" s="67">
        <v>5065.59</v>
      </c>
      <c r="E98" s="67">
        <v>37021.429999999993</v>
      </c>
      <c r="F98" s="67">
        <v>0</v>
      </c>
      <c r="G98" s="34">
        <v>32207.429999999997</v>
      </c>
      <c r="H98" s="36">
        <v>4814</v>
      </c>
      <c r="I98" s="34">
        <v>32207.429999999997</v>
      </c>
      <c r="J98" s="36">
        <v>4814</v>
      </c>
      <c r="K98" s="76" t="s">
        <v>209</v>
      </c>
      <c r="L98" s="50"/>
    </row>
    <row r="99" spans="1:12" s="37" customFormat="1" ht="38.25">
      <c r="A99" s="33" t="s">
        <v>90</v>
      </c>
      <c r="B99" s="38" t="s">
        <v>200</v>
      </c>
      <c r="C99" s="73"/>
      <c r="D99" s="67">
        <v>5934.7500000000009</v>
      </c>
      <c r="E99" s="67">
        <v>51830.149999999994</v>
      </c>
      <c r="F99" s="67">
        <v>0</v>
      </c>
      <c r="G99" s="34">
        <v>51830.149999999994</v>
      </c>
      <c r="H99" s="34">
        <v>0</v>
      </c>
      <c r="I99" s="34">
        <v>51830.149999999994</v>
      </c>
      <c r="J99" s="36">
        <v>0</v>
      </c>
      <c r="K99" s="76" t="s">
        <v>209</v>
      </c>
      <c r="L99" s="50"/>
    </row>
    <row r="100" spans="1:12" s="28" customFormat="1" ht="51" customHeight="1">
      <c r="A100" s="33" t="s">
        <v>124</v>
      </c>
      <c r="B100" s="35" t="s">
        <v>190</v>
      </c>
      <c r="C100" s="50">
        <v>225878</v>
      </c>
      <c r="D100" s="67">
        <v>1334.47</v>
      </c>
      <c r="E100" s="67">
        <v>14816.810000000001</v>
      </c>
      <c r="F100" s="67">
        <v>0</v>
      </c>
      <c r="G100" s="34">
        <v>14812.810000000001</v>
      </c>
      <c r="H100" s="34">
        <v>4</v>
      </c>
      <c r="I100" s="34">
        <v>14812.810000000001</v>
      </c>
      <c r="J100" s="36">
        <v>4</v>
      </c>
      <c r="K100" s="76" t="s">
        <v>209</v>
      </c>
      <c r="L100" s="50"/>
    </row>
    <row r="101" spans="1:12" s="28" customFormat="1" ht="39" customHeight="1">
      <c r="A101" s="54" t="s">
        <v>92</v>
      </c>
      <c r="B101" s="38" t="s">
        <v>243</v>
      </c>
      <c r="C101" s="55">
        <v>45710</v>
      </c>
      <c r="D101" s="67">
        <v>5590.36</v>
      </c>
      <c r="E101" s="67">
        <v>16987.429999999997</v>
      </c>
      <c r="F101" s="67">
        <v>0</v>
      </c>
      <c r="G101" s="34">
        <v>16835.429999999997</v>
      </c>
      <c r="H101" s="34">
        <v>152</v>
      </c>
      <c r="I101" s="34">
        <v>16835.429999999997</v>
      </c>
      <c r="J101" s="36">
        <v>152</v>
      </c>
      <c r="K101" s="76" t="s">
        <v>209</v>
      </c>
      <c r="L101" s="50"/>
    </row>
    <row r="102" spans="1:12" s="37" customFormat="1">
      <c r="A102" s="54" t="s">
        <v>125</v>
      </c>
      <c r="B102" s="38" t="s">
        <v>152</v>
      </c>
      <c r="C102" s="73"/>
      <c r="D102" s="67">
        <v>955.68000000000006</v>
      </c>
      <c r="E102" s="67">
        <v>1981.7699999999998</v>
      </c>
      <c r="F102" s="67">
        <v>0</v>
      </c>
      <c r="G102" s="34">
        <v>1981.7699999999998</v>
      </c>
      <c r="H102" s="34">
        <v>0</v>
      </c>
      <c r="I102" s="34">
        <v>1981.7699999999998</v>
      </c>
      <c r="J102" s="36">
        <v>0</v>
      </c>
      <c r="K102" s="76" t="s">
        <v>209</v>
      </c>
      <c r="L102" s="50"/>
    </row>
    <row r="103" spans="1:12" s="37" customFormat="1">
      <c r="A103" s="54" t="s">
        <v>126</v>
      </c>
      <c r="B103" s="38" t="s">
        <v>150</v>
      </c>
      <c r="C103" s="73"/>
      <c r="D103" s="67">
        <v>450.9</v>
      </c>
      <c r="E103" s="67">
        <v>49053.289999999994</v>
      </c>
      <c r="F103" s="67">
        <v>0</v>
      </c>
      <c r="G103" s="34">
        <v>49053.289999999994</v>
      </c>
      <c r="H103" s="34">
        <v>0</v>
      </c>
      <c r="I103" s="34">
        <v>49053.289999999994</v>
      </c>
      <c r="J103" s="36">
        <v>0</v>
      </c>
      <c r="K103" s="76" t="s">
        <v>209</v>
      </c>
      <c r="L103" s="50"/>
    </row>
    <row r="104" spans="1:12" s="37" customFormat="1" ht="25.5">
      <c r="A104" s="54" t="s">
        <v>127</v>
      </c>
      <c r="B104" s="38" t="s">
        <v>155</v>
      </c>
      <c r="C104" s="73"/>
      <c r="D104" s="67">
        <v>25870.179999999997</v>
      </c>
      <c r="E104" s="67">
        <v>101012.73000000001</v>
      </c>
      <c r="F104" s="67">
        <v>0</v>
      </c>
      <c r="G104" s="34">
        <v>96345.73000000001</v>
      </c>
      <c r="H104" s="36">
        <v>4667</v>
      </c>
      <c r="I104" s="34">
        <v>96345.73000000001</v>
      </c>
      <c r="J104" s="36">
        <v>4667</v>
      </c>
      <c r="K104" s="80" t="s">
        <v>203</v>
      </c>
      <c r="L104" s="50"/>
    </row>
    <row r="105" spans="1:12" s="37" customFormat="1" ht="25.5">
      <c r="A105" s="54" t="s">
        <v>128</v>
      </c>
      <c r="B105" s="38" t="s">
        <v>157</v>
      </c>
      <c r="C105" s="73"/>
      <c r="D105" s="67">
        <v>754.11000000000013</v>
      </c>
      <c r="E105" s="67">
        <v>0</v>
      </c>
      <c r="F105" s="67">
        <v>0</v>
      </c>
      <c r="G105" s="34">
        <v>0</v>
      </c>
      <c r="H105" s="34">
        <v>0</v>
      </c>
      <c r="I105" s="34">
        <v>0</v>
      </c>
      <c r="J105" s="36">
        <v>0</v>
      </c>
      <c r="K105" s="80" t="s">
        <v>203</v>
      </c>
      <c r="L105" s="50"/>
    </row>
    <row r="106" spans="1:12" s="37" customFormat="1" ht="25.5">
      <c r="A106" s="54" t="s">
        <v>129</v>
      </c>
      <c r="B106" s="38" t="s">
        <v>156</v>
      </c>
      <c r="C106" s="73"/>
      <c r="D106" s="67">
        <v>38975.57</v>
      </c>
      <c r="E106" s="67">
        <v>212320.69000000003</v>
      </c>
      <c r="F106" s="67">
        <v>0</v>
      </c>
      <c r="G106" s="34">
        <v>199305.69000000003</v>
      </c>
      <c r="H106" s="34">
        <v>13016</v>
      </c>
      <c r="I106" s="34">
        <v>199305.69000000003</v>
      </c>
      <c r="J106" s="36">
        <v>13015</v>
      </c>
      <c r="K106" s="80" t="s">
        <v>203</v>
      </c>
      <c r="L106" s="50"/>
    </row>
    <row r="107" spans="1:12" s="37" customFormat="1" ht="25.5">
      <c r="A107" s="54" t="s">
        <v>130</v>
      </c>
      <c r="B107" s="38" t="s">
        <v>154</v>
      </c>
      <c r="C107" s="73"/>
      <c r="D107" s="67">
        <v>153897.77000000002</v>
      </c>
      <c r="E107" s="67">
        <v>67278.150000000009</v>
      </c>
      <c r="F107" s="67">
        <v>0</v>
      </c>
      <c r="G107" s="34">
        <v>67279.149999999994</v>
      </c>
      <c r="H107" s="36">
        <v>4</v>
      </c>
      <c r="I107" s="34">
        <v>67279.149999999994</v>
      </c>
      <c r="J107" s="36">
        <v>4</v>
      </c>
      <c r="K107" s="80" t="s">
        <v>203</v>
      </c>
      <c r="L107" s="50"/>
    </row>
    <row r="108" spans="1:12" s="37" customFormat="1" ht="25.5">
      <c r="A108" s="54" t="s">
        <v>131</v>
      </c>
      <c r="B108" s="38" t="s">
        <v>153</v>
      </c>
      <c r="C108" s="73"/>
      <c r="D108" s="67">
        <v>317.89</v>
      </c>
      <c r="E108" s="67">
        <v>0</v>
      </c>
      <c r="F108" s="67">
        <v>0</v>
      </c>
      <c r="G108" s="34">
        <v>0</v>
      </c>
      <c r="H108" s="34">
        <v>0</v>
      </c>
      <c r="I108" s="34">
        <v>0</v>
      </c>
      <c r="J108" s="36">
        <v>0</v>
      </c>
      <c r="K108" s="80" t="s">
        <v>203</v>
      </c>
      <c r="L108" s="50"/>
    </row>
    <row r="109" spans="1:12" s="37" customFormat="1">
      <c r="A109" s="54" t="s">
        <v>132</v>
      </c>
      <c r="B109" s="38" t="s">
        <v>151</v>
      </c>
      <c r="C109" s="73"/>
      <c r="D109" s="67">
        <v>10702.45</v>
      </c>
      <c r="E109" s="67">
        <v>0</v>
      </c>
      <c r="F109" s="67">
        <v>0</v>
      </c>
      <c r="G109" s="34">
        <v>0</v>
      </c>
      <c r="H109" s="34">
        <v>0</v>
      </c>
      <c r="I109" s="34">
        <v>0</v>
      </c>
      <c r="J109" s="36">
        <v>0</v>
      </c>
      <c r="K109" s="80" t="s">
        <v>203</v>
      </c>
      <c r="L109" s="50"/>
    </row>
    <row r="110" spans="1:12" s="37" customFormat="1" ht="25.5">
      <c r="A110" s="54" t="s">
        <v>133</v>
      </c>
      <c r="B110" s="38" t="s">
        <v>161</v>
      </c>
      <c r="C110" s="73">
        <v>4074</v>
      </c>
      <c r="D110" s="67">
        <v>0</v>
      </c>
      <c r="E110" s="67">
        <v>0</v>
      </c>
      <c r="F110" s="67">
        <v>0</v>
      </c>
      <c r="G110" s="34">
        <v>0</v>
      </c>
      <c r="H110" s="34">
        <v>0</v>
      </c>
      <c r="I110" s="34">
        <v>0</v>
      </c>
      <c r="J110" s="36">
        <v>0</v>
      </c>
      <c r="K110" s="80" t="s">
        <v>210</v>
      </c>
      <c r="L110" s="50"/>
    </row>
    <row r="111" spans="1:12" s="37" customFormat="1" ht="25.5">
      <c r="A111" s="54" t="s">
        <v>134</v>
      </c>
      <c r="B111" s="38" t="s">
        <v>114</v>
      </c>
      <c r="C111" s="73"/>
      <c r="D111" s="67">
        <v>33646.07</v>
      </c>
      <c r="E111" s="67">
        <v>222536.08</v>
      </c>
      <c r="F111" s="67">
        <v>0</v>
      </c>
      <c r="G111" s="34">
        <v>200758.22999999998</v>
      </c>
      <c r="H111" s="34">
        <v>21777.85</v>
      </c>
      <c r="I111" s="34">
        <v>200758.22999999998</v>
      </c>
      <c r="J111" s="36">
        <v>21777.85</v>
      </c>
      <c r="K111" s="80" t="s">
        <v>203</v>
      </c>
      <c r="L111" s="50"/>
    </row>
    <row r="112" spans="1:12" s="37" customFormat="1" ht="38.25">
      <c r="A112" s="54" t="s">
        <v>198</v>
      </c>
      <c r="B112" s="38" t="s">
        <v>196</v>
      </c>
      <c r="C112" s="73">
        <v>384894</v>
      </c>
      <c r="D112" s="73">
        <v>26746.799999999999</v>
      </c>
      <c r="E112" s="51">
        <v>161786.62000000002</v>
      </c>
      <c r="F112" s="73">
        <v>0</v>
      </c>
      <c r="G112" s="39">
        <v>161786.62</v>
      </c>
      <c r="H112" s="31" t="s">
        <v>0</v>
      </c>
      <c r="I112" s="39">
        <v>161786.62</v>
      </c>
      <c r="J112" s="39"/>
      <c r="K112" s="80"/>
      <c r="L112" s="80" t="s">
        <v>168</v>
      </c>
    </row>
    <row r="113" spans="1:12" s="28" customFormat="1" ht="30.75" customHeight="1">
      <c r="A113" s="54" t="s">
        <v>135</v>
      </c>
      <c r="B113" s="35" t="s">
        <v>93</v>
      </c>
      <c r="C113" s="50">
        <v>131406</v>
      </c>
      <c r="D113" s="73">
        <v>10950.5</v>
      </c>
      <c r="E113" s="51">
        <v>54752.5</v>
      </c>
      <c r="F113" s="73">
        <v>0</v>
      </c>
      <c r="G113" s="39">
        <v>65703</v>
      </c>
      <c r="H113" s="31" t="s">
        <v>0</v>
      </c>
      <c r="I113" s="39">
        <v>65703</v>
      </c>
      <c r="J113" s="31" t="s">
        <v>0</v>
      </c>
      <c r="K113" s="80"/>
      <c r="L113" s="80" t="s">
        <v>168</v>
      </c>
    </row>
    <row r="114" spans="1:12" s="28" customFormat="1" ht="57.75" customHeight="1">
      <c r="A114" s="54" t="s">
        <v>136</v>
      </c>
      <c r="B114" s="35" t="s">
        <v>94</v>
      </c>
      <c r="C114" s="50">
        <v>589724</v>
      </c>
      <c r="D114" s="73">
        <v>43873.68</v>
      </c>
      <c r="E114" s="51">
        <v>245718.2</v>
      </c>
      <c r="F114" s="73">
        <v>0</v>
      </c>
      <c r="G114" s="39">
        <v>294861.84000000003</v>
      </c>
      <c r="H114" s="31" t="s">
        <v>0</v>
      </c>
      <c r="I114" s="39">
        <v>294861.84000000003</v>
      </c>
      <c r="J114" s="31" t="s">
        <v>0</v>
      </c>
      <c r="K114" s="80"/>
      <c r="L114" s="80" t="s">
        <v>168</v>
      </c>
    </row>
    <row r="115" spans="1:12" s="28" customFormat="1" ht="22.5" customHeight="1">
      <c r="A115" s="54" t="s">
        <v>137</v>
      </c>
      <c r="B115" s="35" t="s">
        <v>88</v>
      </c>
      <c r="C115" s="50">
        <v>85069</v>
      </c>
      <c r="D115" s="73">
        <v>7025.44</v>
      </c>
      <c r="E115" s="51">
        <v>24184.73</v>
      </c>
      <c r="F115" s="73">
        <v>0</v>
      </c>
      <c r="G115" s="39">
        <v>28830.11</v>
      </c>
      <c r="H115" s="31" t="s">
        <v>0</v>
      </c>
      <c r="I115" s="39">
        <v>28830.11</v>
      </c>
      <c r="J115" s="31" t="s">
        <v>0</v>
      </c>
      <c r="K115" s="80"/>
      <c r="L115" s="80" t="s">
        <v>168</v>
      </c>
    </row>
    <row r="116" spans="1:12" s="28" customFormat="1" ht="25.5" customHeight="1">
      <c r="A116" s="54" t="s">
        <v>138</v>
      </c>
      <c r="B116" s="35" t="s">
        <v>12</v>
      </c>
      <c r="C116" s="36"/>
      <c r="D116" s="51">
        <v>1370.98</v>
      </c>
      <c r="E116" s="51">
        <v>7661.83</v>
      </c>
      <c r="F116" s="51">
        <v>0</v>
      </c>
      <c r="G116" s="34">
        <v>6727.83</v>
      </c>
      <c r="H116" s="34">
        <v>934</v>
      </c>
      <c r="I116" s="34">
        <v>6727.83</v>
      </c>
      <c r="J116" s="36">
        <v>934</v>
      </c>
      <c r="K116" s="80" t="s">
        <v>203</v>
      </c>
      <c r="L116" s="85"/>
    </row>
    <row r="117" spans="1:12" s="28" customFormat="1" ht="22.5" customHeight="1">
      <c r="A117" s="54" t="s">
        <v>139</v>
      </c>
      <c r="B117" s="35" t="s">
        <v>197</v>
      </c>
      <c r="C117" s="50">
        <v>114279</v>
      </c>
      <c r="D117" s="51">
        <v>0</v>
      </c>
      <c r="E117" s="51">
        <v>11930</v>
      </c>
      <c r="F117" s="51">
        <v>0</v>
      </c>
      <c r="G117" s="51">
        <v>11930</v>
      </c>
      <c r="H117" s="51">
        <v>0</v>
      </c>
      <c r="I117" s="51">
        <v>11930</v>
      </c>
      <c r="J117" s="67">
        <v>0</v>
      </c>
      <c r="K117" s="80"/>
      <c r="L117" s="80" t="s">
        <v>168</v>
      </c>
    </row>
    <row r="118" spans="1:12" s="28" customFormat="1" ht="40.5" customHeight="1">
      <c r="A118" s="54" t="s">
        <v>140</v>
      </c>
      <c r="B118" s="35" t="s">
        <v>117</v>
      </c>
      <c r="C118" s="50">
        <v>4021</v>
      </c>
      <c r="D118" s="73">
        <v>618.29999999999995</v>
      </c>
      <c r="E118" s="51">
        <v>1237.2</v>
      </c>
      <c r="F118" s="73">
        <v>0</v>
      </c>
      <c r="G118" s="39">
        <v>1701.15</v>
      </c>
      <c r="H118" s="31" t="s">
        <v>0</v>
      </c>
      <c r="I118" s="39">
        <v>1701.15</v>
      </c>
      <c r="J118" s="31"/>
      <c r="K118" s="80"/>
      <c r="L118" s="80" t="s">
        <v>168</v>
      </c>
    </row>
    <row r="119" spans="1:12" s="28" customFormat="1" ht="40.5" customHeight="1">
      <c r="A119" s="54" t="s">
        <v>141</v>
      </c>
      <c r="B119" s="35" t="s">
        <v>158</v>
      </c>
      <c r="C119" s="50">
        <v>125840</v>
      </c>
      <c r="D119" s="51">
        <v>7738.35</v>
      </c>
      <c r="E119" s="51">
        <v>38336.870000000003</v>
      </c>
      <c r="F119" s="51">
        <v>0</v>
      </c>
      <c r="G119" s="34">
        <v>38336.870000000003</v>
      </c>
      <c r="H119" s="34">
        <v>0</v>
      </c>
      <c r="I119" s="34">
        <v>38336.870000000003</v>
      </c>
      <c r="J119" s="36">
        <v>0</v>
      </c>
      <c r="K119" s="80" t="s">
        <v>209</v>
      </c>
      <c r="L119" s="85"/>
    </row>
    <row r="120" spans="1:12" s="28" customFormat="1" ht="76.5" customHeight="1">
      <c r="A120" s="54" t="s">
        <v>142</v>
      </c>
      <c r="B120" s="38" t="s">
        <v>236</v>
      </c>
      <c r="C120" s="55">
        <v>131831</v>
      </c>
      <c r="D120" s="73">
        <v>44679</v>
      </c>
      <c r="E120" s="51">
        <v>14685.95</v>
      </c>
      <c r="F120" s="73">
        <v>0</v>
      </c>
      <c r="G120" s="39">
        <v>43271.03</v>
      </c>
      <c r="H120" s="31" t="s">
        <v>0</v>
      </c>
      <c r="I120" s="39">
        <v>43271.03</v>
      </c>
      <c r="J120" s="36"/>
      <c r="K120" s="80"/>
      <c r="L120" s="80" t="s">
        <v>168</v>
      </c>
    </row>
    <row r="121" spans="1:12" s="28" customFormat="1" ht="18.75" customHeight="1">
      <c r="A121" s="54" t="s">
        <v>143</v>
      </c>
      <c r="B121" s="32" t="s">
        <v>13</v>
      </c>
      <c r="C121" s="34">
        <v>10852211</v>
      </c>
      <c r="D121" s="44" t="s">
        <v>0</v>
      </c>
      <c r="E121" s="44" t="s">
        <v>0</v>
      </c>
      <c r="F121" s="44" t="s">
        <v>0</v>
      </c>
      <c r="G121" s="31" t="s">
        <v>0</v>
      </c>
      <c r="H121" s="31" t="s">
        <v>0</v>
      </c>
      <c r="I121" s="31" t="s">
        <v>0</v>
      </c>
      <c r="J121" s="31" t="s">
        <v>0</v>
      </c>
      <c r="K121" s="85"/>
      <c r="L121" s="85"/>
    </row>
    <row r="122" spans="1:12" s="28" customFormat="1" ht="18.75" customHeight="1">
      <c r="A122" s="54" t="s">
        <v>144</v>
      </c>
      <c r="B122" s="38" t="s">
        <v>110</v>
      </c>
      <c r="C122" s="51">
        <v>1007779</v>
      </c>
      <c r="D122" s="51">
        <v>9559.0500000000011</v>
      </c>
      <c r="E122" s="51">
        <v>424115.20000000001</v>
      </c>
      <c r="F122" s="51"/>
      <c r="G122" s="51">
        <v>1007779</v>
      </c>
      <c r="H122" s="31" t="s">
        <v>0</v>
      </c>
      <c r="I122" s="51">
        <v>1007779</v>
      </c>
      <c r="J122" s="31" t="s">
        <v>0</v>
      </c>
      <c r="K122" s="80"/>
      <c r="L122" s="80" t="s">
        <v>168</v>
      </c>
    </row>
    <row r="123" spans="1:12" ht="16.5" customHeight="1">
      <c r="A123" s="89" t="s">
        <v>145</v>
      </c>
      <c r="B123" s="90" t="s">
        <v>115</v>
      </c>
      <c r="C123" s="49"/>
      <c r="D123" s="49"/>
      <c r="E123" s="67">
        <v>22319.47</v>
      </c>
      <c r="F123" s="49"/>
      <c r="G123" s="78"/>
      <c r="H123" s="78"/>
      <c r="I123" s="49"/>
      <c r="J123" s="49"/>
    </row>
    <row r="124" spans="1:12">
      <c r="A124" s="1"/>
      <c r="C124" s="79"/>
      <c r="D124" s="4"/>
      <c r="E124" s="61"/>
      <c r="F124" s="4"/>
      <c r="G124" s="4"/>
      <c r="H124" s="4"/>
      <c r="I124" s="14"/>
      <c r="J124" s="14"/>
    </row>
    <row r="125" spans="1:12">
      <c r="A125" s="1"/>
      <c r="C125" s="4"/>
      <c r="D125" s="4"/>
      <c r="E125" s="61"/>
      <c r="F125" s="4"/>
      <c r="G125" s="4"/>
      <c r="H125" s="4"/>
      <c r="I125" s="10"/>
      <c r="J125" s="10"/>
    </row>
    <row r="126" spans="1:12" ht="10.5" customHeight="1">
      <c r="A126" s="4"/>
    </row>
    <row r="127" spans="1:12">
      <c r="A127" s="4"/>
    </row>
    <row r="128" spans="1:12">
      <c r="A128" s="4"/>
    </row>
    <row r="129" spans="1:1">
      <c r="A129" s="4"/>
    </row>
  </sheetData>
  <mergeCells count="11">
    <mergeCell ref="A1:J1"/>
    <mergeCell ref="C4:C5"/>
    <mergeCell ref="D4:F4"/>
    <mergeCell ref="G4:J4"/>
    <mergeCell ref="K4:K5"/>
    <mergeCell ref="L4:L5"/>
    <mergeCell ref="A6:B6"/>
    <mergeCell ref="A41:B41"/>
    <mergeCell ref="A61:B61"/>
    <mergeCell ref="A4:A5"/>
    <mergeCell ref="B4:B5"/>
  </mergeCells>
  <printOptions horizontalCentered="1"/>
  <pageMargins left="0.23622047244094491" right="0.23622047244094491" top="0.23622047244094491" bottom="0.39370078740157483" header="0.23622047244094491" footer="0.19685039370078741"/>
  <pageSetup paperSize="9" scale="65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1C17614AA4674CA7E860D250A12E2A" ma:contentTypeVersion="7" ma:contentTypeDescription="Create a new document." ma:contentTypeScope="" ma:versionID="3f2d80f00f553510a03e2938ab579594">
  <xsd:schema xmlns:xsd="http://www.w3.org/2001/XMLSchema" xmlns:xs="http://www.w3.org/2001/XMLSchema" xmlns:p="http://schemas.microsoft.com/office/2006/metadata/properties" xmlns:ns3="c33203ee-eafc-4adc-a6e2-2be29446da9a" xmlns:ns4="28d8ba18-9071-4eee-aaee-6216c2f2d144" targetNamespace="http://schemas.microsoft.com/office/2006/metadata/properties" ma:root="true" ma:fieldsID="356c94a5d45eb524e860ce7e24631605" ns3:_="" ns4:_="">
    <xsd:import namespace="c33203ee-eafc-4adc-a6e2-2be29446da9a"/>
    <xsd:import namespace="28d8ba18-9071-4eee-aaee-6216c2f2d14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3203ee-eafc-4adc-a6e2-2be29446da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d8ba18-9071-4eee-aaee-6216c2f2d1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7872D6-77A2-4003-9593-2F5AD63530E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479DBDA-C7D5-4044-9CA5-CB7EF629B0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2F9717-6CF0-46CC-9BB1-21B38E0FA2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3203ee-eafc-4adc-a6e2-2be29446da9a"/>
    <ds:schemaRef ds:uri="28d8ba18-9071-4eee-aaee-6216c2f2d1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mājas lapai</vt:lpstr>
      <vt:lpstr>'mājas lapai'!Print_Area</vt:lpstr>
    </vt:vector>
  </TitlesOfParts>
  <Manager/>
  <Company>VOVA Centrālais fonds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X980219</dc:creator>
  <cp:keywords/>
  <dc:description/>
  <cp:lastModifiedBy>Gunita Nadziņa</cp:lastModifiedBy>
  <cp:revision/>
  <cp:lastPrinted>2025-09-15T10:43:52Z</cp:lastPrinted>
  <dcterms:created xsi:type="dcterms:W3CDTF">2000-10-19T05:10:39Z</dcterms:created>
  <dcterms:modified xsi:type="dcterms:W3CDTF">2025-09-15T10:43:58Z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0x0101002B1C17614AA4674CA7E860D250A12E2A</vt:lpwstr>
  </property>
</Properties>
</file>