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N:\Finansu_planosanas_nodala\Gunita\Pārskati_2025_12mēn\"/>
    </mc:Choice>
  </mc:AlternateContent>
  <xr:revisionPtr revIDLastSave="0" documentId="13_ncr:1_{FD25DA44-05DE-45C1-BD9F-436B0D8DF102}" xr6:coauthVersionLast="47" xr6:coauthVersionMax="47" xr10:uidLastSave="{00000000-0000-0000-0000-000000000000}"/>
  <bookViews>
    <workbookView xWindow="-120" yWindow="-120" windowWidth="29040" windowHeight="15720" tabRatio="601" xr2:uid="{4B00183C-9CD9-4152-B359-F380A6AA152D}"/>
  </bookViews>
  <sheets>
    <sheet name="2025_12" sheetId="60" r:id="rId1"/>
  </sheets>
  <definedNames>
    <definedName name="_xlnm._FilterDatabase" localSheetId="0" hidden="1">'2025_12'!#REF!</definedName>
    <definedName name="TableName">"Dummy"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 i="60" l="1"/>
  <c r="P24" i="60"/>
  <c r="P25" i="60"/>
  <c r="P26" i="60"/>
  <c r="P27" i="60"/>
  <c r="P28" i="60"/>
  <c r="P29" i="60"/>
  <c r="P30" i="60"/>
  <c r="P31" i="60"/>
  <c r="P32" i="60"/>
  <c r="P33" i="60"/>
  <c r="P34" i="60"/>
  <c r="P35" i="60"/>
  <c r="P36" i="60"/>
  <c r="P37" i="60"/>
  <c r="P38" i="60"/>
  <c r="P39" i="60"/>
  <c r="P40" i="60"/>
  <c r="P41" i="60"/>
  <c r="P42" i="60"/>
  <c r="P43" i="60"/>
  <c r="P44" i="60"/>
  <c r="P45" i="60"/>
  <c r="P23" i="60"/>
  <c r="H90" i="60"/>
  <c r="H91" i="60"/>
  <c r="H92" i="60"/>
  <c r="H93" i="60"/>
  <c r="H94" i="60"/>
  <c r="H95" i="60"/>
  <c r="H96" i="60"/>
  <c r="H97" i="60"/>
  <c r="H98" i="60"/>
  <c r="H99" i="60"/>
  <c r="H100" i="60"/>
  <c r="H101"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48" i="60"/>
  <c r="H49" i="60"/>
  <c r="H50" i="60"/>
  <c r="H51" i="60"/>
  <c r="H52" i="60"/>
  <c r="H53" i="60"/>
  <c r="H54" i="60"/>
  <c r="H55" i="60"/>
  <c r="H56" i="60"/>
  <c r="H57" i="60"/>
  <c r="H58" i="60"/>
  <c r="H18" i="60"/>
  <c r="H19" i="60"/>
  <c r="H20" i="60"/>
  <c r="H21" i="60"/>
  <c r="H5" i="60"/>
  <c r="H6" i="60"/>
  <c r="H7" i="60"/>
  <c r="H8" i="60"/>
  <c r="H9" i="60"/>
  <c r="H10" i="60"/>
  <c r="H11" i="60"/>
  <c r="H12" i="60"/>
  <c r="H13" i="60"/>
  <c r="H14" i="60"/>
  <c r="H15" i="60"/>
  <c r="H16" i="60"/>
  <c r="H17" i="60"/>
  <c r="M13" i="60"/>
  <c r="L102" i="60" l="1"/>
  <c r="J3" i="60"/>
  <c r="F111" i="60"/>
  <c r="F118" i="60"/>
  <c r="F113" i="60"/>
  <c r="F110" i="60"/>
  <c r="K116" i="60"/>
  <c r="J116" i="60"/>
  <c r="F132" i="60"/>
  <c r="F133" i="60"/>
  <c r="J102" i="60" l="1"/>
  <c r="I44" i="60" l="1"/>
  <c r="I45" i="60"/>
  <c r="F38" i="60"/>
  <c r="M37" i="60"/>
  <c r="F40" i="60" l="1"/>
  <c r="M39" i="60"/>
  <c r="M38" i="60"/>
  <c r="F33" i="60"/>
  <c r="F30" i="60"/>
  <c r="Q3" i="60" l="1"/>
  <c r="I16" i="60" l="1"/>
  <c r="I17" i="60"/>
  <c r="I18" i="60"/>
  <c r="I19" i="60"/>
  <c r="I20" i="60"/>
  <c r="I21" i="60"/>
  <c r="M82" i="60"/>
  <c r="I82" i="60"/>
  <c r="I83" i="60"/>
  <c r="I84" i="60"/>
  <c r="I85" i="60"/>
  <c r="I80" i="60"/>
  <c r="I81" i="60"/>
  <c r="I12" i="60" l="1"/>
  <c r="I13" i="60"/>
  <c r="I14" i="60"/>
  <c r="I15" i="60"/>
  <c r="M76" i="60"/>
  <c r="M77" i="60"/>
  <c r="I71" i="60"/>
  <c r="I72" i="60"/>
  <c r="I73" i="60"/>
  <c r="I74" i="60"/>
  <c r="I75" i="60"/>
  <c r="I76" i="60"/>
  <c r="I77" i="60"/>
  <c r="I78" i="60"/>
  <c r="I79" i="60"/>
  <c r="I86" i="60"/>
  <c r="I92" i="60"/>
  <c r="I95" i="60"/>
  <c r="I96" i="60"/>
  <c r="I97" i="60"/>
  <c r="I98" i="60"/>
  <c r="I99" i="60"/>
  <c r="I100" i="60"/>
  <c r="I101" i="60"/>
  <c r="I94" i="60"/>
  <c r="P94" i="60" s="1"/>
  <c r="I52" i="60"/>
  <c r="I53" i="60"/>
  <c r="I54" i="60"/>
  <c r="I55" i="60"/>
  <c r="I56" i="60"/>
  <c r="I57" i="60"/>
  <c r="I58" i="60"/>
  <c r="I89" i="60"/>
  <c r="I90" i="60"/>
  <c r="I6" i="60" l="1"/>
  <c r="P6" i="60" s="1"/>
  <c r="I7" i="60"/>
  <c r="P7" i="60" s="1"/>
  <c r="I8" i="60"/>
  <c r="P8" i="60" s="1"/>
  <c r="I9" i="60"/>
  <c r="P9" i="60" s="1"/>
  <c r="I10" i="60"/>
  <c r="P10" i="60" s="1"/>
  <c r="I11" i="60"/>
  <c r="P11" i="60" s="1"/>
  <c r="I66" i="60"/>
  <c r="P66" i="60" s="1"/>
  <c r="I67" i="60"/>
  <c r="P67" i="60" s="1"/>
  <c r="I68" i="60"/>
  <c r="P68" i="60" s="1"/>
  <c r="I69" i="60"/>
  <c r="P69" i="60" s="1"/>
  <c r="I70" i="60"/>
  <c r="P70" i="60" s="1"/>
  <c r="P71" i="60"/>
  <c r="P72" i="60"/>
  <c r="P73" i="60"/>
  <c r="I49" i="60"/>
  <c r="P49" i="60" s="1"/>
  <c r="I50" i="60"/>
  <c r="P50" i="60" s="1"/>
  <c r="I51" i="60"/>
  <c r="P51" i="60" s="1"/>
  <c r="I65" i="60"/>
  <c r="I48" i="60"/>
  <c r="P48" i="60" s="1"/>
  <c r="I5" i="60"/>
  <c r="P5" i="60" s="1"/>
  <c r="I64" i="60"/>
  <c r="P64" i="60" s="1"/>
  <c r="I47" i="60"/>
  <c r="P47" i="60" s="1"/>
  <c r="I4" i="60"/>
  <c r="P4" i="60" s="1"/>
  <c r="P96" i="60"/>
  <c r="P101" i="60"/>
  <c r="P100" i="60"/>
  <c r="P99" i="60"/>
  <c r="P98" i="60"/>
  <c r="P97" i="60"/>
  <c r="P95" i="60"/>
  <c r="P92" i="60"/>
  <c r="P90" i="60"/>
  <c r="P89" i="60"/>
  <c r="P86" i="60"/>
  <c r="P85" i="60"/>
  <c r="P84" i="60"/>
  <c r="P83" i="60"/>
  <c r="P82" i="60"/>
  <c r="P81" i="60"/>
  <c r="P80" i="60"/>
  <c r="P79" i="60"/>
  <c r="P78" i="60"/>
  <c r="P77" i="60"/>
  <c r="P76" i="60"/>
  <c r="P75" i="60"/>
  <c r="P74" i="60"/>
  <c r="P65" i="60"/>
  <c r="P58" i="60"/>
  <c r="P57" i="60"/>
  <c r="P56" i="60"/>
  <c r="P55" i="60"/>
  <c r="P54" i="60"/>
  <c r="P53" i="60"/>
  <c r="P52" i="60"/>
  <c r="P12" i="60"/>
  <c r="P13" i="60"/>
  <c r="P14" i="60"/>
  <c r="P15" i="60"/>
  <c r="P16" i="60"/>
  <c r="P17" i="60"/>
  <c r="P18" i="60"/>
  <c r="P19" i="60"/>
  <c r="P20" i="60"/>
  <c r="P21" i="60"/>
  <c r="I62" i="60" l="1"/>
  <c r="P62" i="60" s="1"/>
  <c r="I63" i="60"/>
  <c r="P63" i="60" s="1"/>
  <c r="I91" i="60"/>
  <c r="P91" i="60" s="1"/>
  <c r="I93" i="60"/>
  <c r="P93" i="60" s="1"/>
  <c r="I61" i="60"/>
  <c r="P61" i="60" s="1"/>
  <c r="I60" i="60"/>
  <c r="K135" i="60" l="1"/>
  <c r="M135" i="60" s="1"/>
  <c r="K134" i="60"/>
  <c r="M133" i="60"/>
  <c r="M132" i="60"/>
  <c r="M131" i="60"/>
  <c r="K130" i="60"/>
  <c r="M130" i="60" s="1"/>
  <c r="M125" i="60"/>
  <c r="M124" i="60"/>
  <c r="M123" i="60"/>
  <c r="M122" i="60"/>
  <c r="M121" i="60"/>
  <c r="K120" i="60"/>
  <c r="M120" i="60" s="1"/>
  <c r="K119" i="60"/>
  <c r="M119" i="60" s="1"/>
  <c r="K118" i="60"/>
  <c r="M118" i="60" s="1"/>
  <c r="M115" i="60"/>
  <c r="K114" i="60"/>
  <c r="K111" i="60"/>
  <c r="M109" i="60"/>
  <c r="K106" i="60"/>
  <c r="M106" i="60" s="1"/>
  <c r="K104" i="60"/>
  <c r="M103" i="60"/>
  <c r="Q102" i="60"/>
  <c r="P102" i="60"/>
  <c r="O102" i="60"/>
  <c r="N102" i="60"/>
  <c r="I102" i="60"/>
  <c r="G102" i="60"/>
  <c r="F102" i="60"/>
  <c r="M101" i="60"/>
  <c r="M100" i="60"/>
  <c r="M99" i="60"/>
  <c r="M98" i="60"/>
  <c r="M97" i="60"/>
  <c r="M96" i="60"/>
  <c r="Q88" i="60"/>
  <c r="M95" i="60"/>
  <c r="M94" i="60"/>
  <c r="M93" i="60"/>
  <c r="M92" i="60"/>
  <c r="M91" i="60"/>
  <c r="M90" i="60"/>
  <c r="M89" i="60"/>
  <c r="H89" i="60"/>
  <c r="O88" i="60"/>
  <c r="N88" i="60"/>
  <c r="L88" i="60"/>
  <c r="K88" i="60"/>
  <c r="J88" i="60"/>
  <c r="I88" i="60"/>
  <c r="G88" i="60"/>
  <c r="F88" i="60"/>
  <c r="P87" i="60"/>
  <c r="N87" i="60"/>
  <c r="N59" i="60" s="1"/>
  <c r="M86" i="60"/>
  <c r="M85" i="60"/>
  <c r="M84" i="60"/>
  <c r="M83" i="60"/>
  <c r="M81" i="60"/>
  <c r="M80" i="60"/>
  <c r="M79" i="60"/>
  <c r="M78" i="60"/>
  <c r="M75" i="60"/>
  <c r="M74" i="60"/>
  <c r="M73" i="60"/>
  <c r="M72" i="60"/>
  <c r="M71" i="60"/>
  <c r="M70" i="60"/>
  <c r="M69" i="60"/>
  <c r="M68" i="60"/>
  <c r="M67" i="60"/>
  <c r="M66" i="60"/>
  <c r="M65" i="60"/>
  <c r="M64" i="60"/>
  <c r="M63" i="60"/>
  <c r="M62" i="60"/>
  <c r="M61" i="60"/>
  <c r="M60" i="60"/>
  <c r="H60" i="60"/>
  <c r="Q59" i="60"/>
  <c r="O59" i="60"/>
  <c r="L59" i="60"/>
  <c r="K59" i="60"/>
  <c r="J59" i="60"/>
  <c r="I59" i="60"/>
  <c r="G59" i="60"/>
  <c r="F59" i="60"/>
  <c r="M58" i="60"/>
  <c r="M57" i="60"/>
  <c r="M56" i="60"/>
  <c r="M55" i="60"/>
  <c r="M54" i="60"/>
  <c r="M53" i="60"/>
  <c r="M52" i="60"/>
  <c r="M51" i="60"/>
  <c r="M48" i="60"/>
  <c r="M47" i="60"/>
  <c r="H47" i="60"/>
  <c r="Q46" i="60"/>
  <c r="P46" i="60"/>
  <c r="O46" i="60"/>
  <c r="N46" i="60"/>
  <c r="L46" i="60"/>
  <c r="K46" i="60"/>
  <c r="J46" i="60"/>
  <c r="I46" i="60"/>
  <c r="G46" i="60"/>
  <c r="F46" i="60"/>
  <c r="O45" i="60"/>
  <c r="O44" i="60"/>
  <c r="M43" i="60"/>
  <c r="M42" i="60"/>
  <c r="M40" i="60"/>
  <c r="L22" i="60"/>
  <c r="M35" i="60"/>
  <c r="M34" i="60"/>
  <c r="M33" i="60"/>
  <c r="M32" i="60"/>
  <c r="M30" i="60"/>
  <c r="M29" i="60"/>
  <c r="M28" i="60"/>
  <c r="M27" i="60"/>
  <c r="M26" i="60"/>
  <c r="M25" i="60"/>
  <c r="M24" i="60"/>
  <c r="M23" i="60"/>
  <c r="Q22" i="60"/>
  <c r="N22" i="60"/>
  <c r="F22" i="60"/>
  <c r="M21" i="60"/>
  <c r="M20" i="60"/>
  <c r="M19" i="60"/>
  <c r="M18" i="60"/>
  <c r="M17" i="60"/>
  <c r="M16" i="60"/>
  <c r="M15" i="60"/>
  <c r="M14" i="60"/>
  <c r="M12" i="60"/>
  <c r="M11" i="60"/>
  <c r="M10" i="60"/>
  <c r="M9" i="60"/>
  <c r="M8" i="60"/>
  <c r="M7" i="60"/>
  <c r="M6" i="60"/>
  <c r="P3" i="60"/>
  <c r="M5" i="60"/>
  <c r="M4" i="60"/>
  <c r="H4" i="60"/>
  <c r="O3" i="60"/>
  <c r="N3" i="60"/>
  <c r="L3" i="60"/>
  <c r="K3" i="60"/>
  <c r="I3" i="60"/>
  <c r="G3" i="60"/>
  <c r="F3" i="60"/>
  <c r="M104" i="60" l="1"/>
  <c r="O22" i="60"/>
  <c r="J22" i="60"/>
  <c r="P88" i="60"/>
  <c r="P59" i="60"/>
  <c r="M105" i="60"/>
  <c r="K102" i="60"/>
  <c r="K22" i="60" l="1"/>
  <c r="M116" i="60"/>
  <c r="M22" i="60" l="1"/>
</calcChain>
</file>

<file path=xl/sharedStrings.xml><?xml version="1.0" encoding="utf-8"?>
<sst xmlns="http://schemas.openxmlformats.org/spreadsheetml/2006/main" count="627" uniqueCount="403">
  <si>
    <t>N.p.k.</t>
  </si>
  <si>
    <t xml:space="preserve"> Plānotais izmeklējumu skaits gadā </t>
  </si>
  <si>
    <t>Dienas stacionārā sniegtie pakalpojumi</t>
  </si>
  <si>
    <t xml:space="preserve">Ikmēneša fiksētais maksājums </t>
  </si>
  <si>
    <t xml:space="preserve">Aritmologa kabinets </t>
  </si>
  <si>
    <t>Pediatra kabinets</t>
  </si>
  <si>
    <t>Izmeklējumi un terapija</t>
  </si>
  <si>
    <t>Elektrokardiogrāfija</t>
  </si>
  <si>
    <t>Speciālistu pakalpojumi</t>
  </si>
  <si>
    <t xml:space="preserve">Citi pakalpojumi </t>
  </si>
  <si>
    <t>Rehabilitācijas pakalpojumi bērniem</t>
  </si>
  <si>
    <t>Rehabilitācijas pakalpojumi pieaugušajiem</t>
  </si>
  <si>
    <t>Ģenētisko slimnieku konsultēšana</t>
  </si>
  <si>
    <t>Multiplās sklerozes slimnieku konsultēšana un izmeklēšana</t>
  </si>
  <si>
    <t>Ambulatori konsultatīvā palīdzība pie nieru transplantācijas</t>
  </si>
  <si>
    <t>Tiesu psihiatriskā un psiholoģiskā ekspertīze</t>
  </si>
  <si>
    <t>Ambulatorā palīdzība surdoloģijā</t>
  </si>
  <si>
    <t>Medicīniskā apaugļošana</t>
  </si>
  <si>
    <t>Metadona aizvietojošā terapija</t>
  </si>
  <si>
    <t>Pārējie ambulatorie pakalpojumi</t>
  </si>
  <si>
    <t>Ārstu konsīlijs reto slimību ārstēšanā</t>
  </si>
  <si>
    <t>Sporta medicīna</t>
  </si>
  <si>
    <t>Mammogrāfija</t>
  </si>
  <si>
    <t xml:space="preserve">Speciālistu konsultācijas konstatētas atradnes gadījumā </t>
  </si>
  <si>
    <t xml:space="preserve">Ļaundabīgo audzēju primārie diagnostiskie izmeklējumi </t>
  </si>
  <si>
    <t>Parenterālā un enterālā barošana</t>
  </si>
  <si>
    <t>Psihologa/psihoterapeita pakalpojumi</t>
  </si>
  <si>
    <t>Laboratoriskie izmeklējumi Ukrainas iedzīvotājiem saistībā ar militāro konfliktu</t>
  </si>
  <si>
    <t>Priekšlaicīgi dzimušo bērnu profilakse</t>
  </si>
  <si>
    <t>Prognozējamā invaliditāte un novēršamās invaliditātes ārstu konsīlijs</t>
  </si>
  <si>
    <t>Augsta riska bērnu profilakse pret sezonālo saslimšanu ar respiratori sincitiālo vīrusu</t>
  </si>
  <si>
    <t xml:space="preserve">Prioritārie pakalpojumi pacientiem ar ļaundabīgo audzēju </t>
  </si>
  <si>
    <t xml:space="preserve">Autiska spektra traucējumu diagnostika </t>
  </si>
  <si>
    <t>Motivācijas programmas pasākumi bērniem Garastāvokļa kabinetā</t>
  </si>
  <si>
    <t>KOPĀ</t>
  </si>
  <si>
    <t>Pakalpojuma programmas kods</t>
  </si>
  <si>
    <t>Rehabilitācija dienas stacionārā bērniem</t>
  </si>
  <si>
    <t>Rehabilitācija dienas stacionārā pieaugušajiem</t>
  </si>
  <si>
    <t xml:space="preserve">Psihiatrisko slimnieku ārstēšana psihiatriskā profila dienas stacionārā </t>
  </si>
  <si>
    <t>AP84</t>
  </si>
  <si>
    <t>AP85</t>
  </si>
  <si>
    <t>AP111</t>
  </si>
  <si>
    <t>AP112</t>
  </si>
  <si>
    <t>AP113</t>
  </si>
  <si>
    <t>AP114</t>
  </si>
  <si>
    <t>AP116</t>
  </si>
  <si>
    <t>AP117</t>
  </si>
  <si>
    <t>AP118</t>
  </si>
  <si>
    <t>AP120</t>
  </si>
  <si>
    <t>AP70</t>
  </si>
  <si>
    <t>AP61</t>
  </si>
  <si>
    <t>SFMR_7</t>
  </si>
  <si>
    <t>SFMI_7</t>
  </si>
  <si>
    <t>SFMB_7</t>
  </si>
  <si>
    <t>SFMM_7</t>
  </si>
  <si>
    <t>SFML_7</t>
  </si>
  <si>
    <t>SFMS_7</t>
  </si>
  <si>
    <t>SFM1A7</t>
  </si>
  <si>
    <t>SFMG_7</t>
  </si>
  <si>
    <t>SFMJ_7</t>
  </si>
  <si>
    <t>SFM8_7</t>
  </si>
  <si>
    <t>SFM9_7</t>
  </si>
  <si>
    <t>AP02</t>
  </si>
  <si>
    <t>AP022</t>
  </si>
  <si>
    <t>AP023</t>
  </si>
  <si>
    <t>AP024</t>
  </si>
  <si>
    <t>AP025</t>
  </si>
  <si>
    <t>AP59</t>
  </si>
  <si>
    <t>AP60</t>
  </si>
  <si>
    <t>AP04</t>
  </si>
  <si>
    <t>AP06</t>
  </si>
  <si>
    <t>AP09</t>
  </si>
  <si>
    <t>AP98</t>
  </si>
  <si>
    <t>AP69</t>
  </si>
  <si>
    <t>AP31</t>
  </si>
  <si>
    <t>AP310</t>
  </si>
  <si>
    <t>AP311</t>
  </si>
  <si>
    <t>AP312</t>
  </si>
  <si>
    <t>AP313</t>
  </si>
  <si>
    <t>AP314</t>
  </si>
  <si>
    <t>AP315</t>
  </si>
  <si>
    <t>AP316</t>
  </si>
  <si>
    <t>AP317</t>
  </si>
  <si>
    <t>AP318</t>
  </si>
  <si>
    <t>AP319</t>
  </si>
  <si>
    <t>AP32</t>
  </si>
  <si>
    <t>AP320</t>
  </si>
  <si>
    <t>AP321</t>
  </si>
  <si>
    <t>AP322</t>
  </si>
  <si>
    <t>AP324</t>
  </si>
  <si>
    <t>AP325</t>
  </si>
  <si>
    <t>AP326</t>
  </si>
  <si>
    <t>AP33</t>
  </si>
  <si>
    <t>AP34</t>
  </si>
  <si>
    <t>AP35</t>
  </si>
  <si>
    <t>AP37</t>
  </si>
  <si>
    <t>AP38</t>
  </si>
  <si>
    <t>AP39</t>
  </si>
  <si>
    <t>AP40</t>
  </si>
  <si>
    <t>AP74</t>
  </si>
  <si>
    <t>AP75</t>
  </si>
  <si>
    <t>AP13</t>
  </si>
  <si>
    <t>AP14</t>
  </si>
  <si>
    <t>AP15</t>
  </si>
  <si>
    <t>AP16</t>
  </si>
  <si>
    <t>AP17</t>
  </si>
  <si>
    <t>AP43</t>
  </si>
  <si>
    <t>AP45</t>
  </si>
  <si>
    <t>AP50</t>
  </si>
  <si>
    <t>AP62</t>
  </si>
  <si>
    <t>AP66</t>
  </si>
  <si>
    <t>AP07</t>
  </si>
  <si>
    <t>AP81</t>
  </si>
  <si>
    <t>AP87</t>
  </si>
  <si>
    <t>AP93</t>
  </si>
  <si>
    <t>AP54</t>
  </si>
  <si>
    <t>AP44</t>
  </si>
  <si>
    <t>AP47</t>
  </si>
  <si>
    <t>AP96</t>
  </si>
  <si>
    <t>AP51</t>
  </si>
  <si>
    <t>AP107</t>
  </si>
  <si>
    <t>AP109</t>
  </si>
  <si>
    <t>AP115</t>
  </si>
  <si>
    <t>AP119</t>
  </si>
  <si>
    <t>AP110</t>
  </si>
  <si>
    <t>AP105</t>
  </si>
  <si>
    <t>SFM5_7</t>
  </si>
  <si>
    <t>SFMP_7</t>
  </si>
  <si>
    <t>SFMH_7</t>
  </si>
  <si>
    <t>SFMK_7</t>
  </si>
  <si>
    <t>SFMF_7</t>
  </si>
  <si>
    <t>SFMU_7</t>
  </si>
  <si>
    <t>SFM6_7</t>
  </si>
  <si>
    <t>AP021</t>
  </si>
  <si>
    <t>AP05</t>
  </si>
  <si>
    <t>AP36</t>
  </si>
  <si>
    <t>AP101</t>
  </si>
  <si>
    <t>AP67</t>
  </si>
  <si>
    <t>AP63</t>
  </si>
  <si>
    <t>AP56</t>
  </si>
  <si>
    <t>AP55</t>
  </si>
  <si>
    <t>AP58</t>
  </si>
  <si>
    <t>AP83</t>
  </si>
  <si>
    <t>AP125</t>
  </si>
  <si>
    <t>AP128</t>
  </si>
  <si>
    <t>AP126</t>
  </si>
  <si>
    <t>AP122</t>
  </si>
  <si>
    <t>AP127</t>
  </si>
  <si>
    <t>AP99</t>
  </si>
  <si>
    <t>Pakalpojuma programmas nosaukums</t>
  </si>
  <si>
    <t xml:space="preserve">Līguma summa gadam, EUR </t>
  </si>
  <si>
    <t xml:space="preserve"> Plānotās viena izmeklējuma vidējās izmaksas, EUR </t>
  </si>
  <si>
    <t>Līguma summa uz periodu, EUR</t>
  </si>
  <si>
    <t>Izmeklējumu skaits pārskata periodā</t>
  </si>
  <si>
    <t xml:space="preserve"> Viena izmeklējuma vidējās izmaksas pārskata periodā, EUR  </t>
  </si>
  <si>
    <t xml:space="preserve"> Pārstrāde virs līguma summas, EUR  ("+" pārstrāde)</t>
  </si>
  <si>
    <t>Līguma neizpilde, EUR  ("-" neizpilde)</t>
  </si>
  <si>
    <t>Līguma izpilde uz periodu, "+"pārstrāde, "-" neizpilde, EUR</t>
  </si>
  <si>
    <t xml:space="preserve"> Valsts kompensētais pacienta līdzmaksājums līguma ietvaros, EUR</t>
  </si>
  <si>
    <t>1.01.</t>
  </si>
  <si>
    <t>Bērnu ķirurģija dienas stacionārā</t>
  </si>
  <si>
    <t>Dienas stacionārs</t>
  </si>
  <si>
    <t>1.02.</t>
  </si>
  <si>
    <t>Dienas stacionārs hronisko sāpju pacientu ārstēšanai</t>
  </si>
  <si>
    <t>1.03.</t>
  </si>
  <si>
    <t>Gastrointestinālās endoskopijas dienas stacionārā</t>
  </si>
  <si>
    <t>1.04.</t>
  </si>
  <si>
    <t>Ginekoloģija dienas stacionārā</t>
  </si>
  <si>
    <t>1.05.</t>
  </si>
  <si>
    <t>Invazīvā kardioloģija dienas stacionārā</t>
  </si>
  <si>
    <t>1.06.</t>
  </si>
  <si>
    <t>Invazīvā radioloģija dienas stacionārā</t>
  </si>
  <si>
    <t>1.07.</t>
  </si>
  <si>
    <t>Ķirurģiskie pakalpojumi oftalmoloģijas dienas stacionārā</t>
  </si>
  <si>
    <t>Ķīmijterapija un hematoloģija dienas stacionārā</t>
  </si>
  <si>
    <t>1.09.</t>
  </si>
  <si>
    <t>Narkoloģisko slimnieku ārstēšana narkoloģiska profila dienas stacionārā</t>
  </si>
  <si>
    <t>1.10.</t>
  </si>
  <si>
    <t>Neiroloģisko un iekšķīgo slimību ārstēšana dienas stacionārā</t>
  </si>
  <si>
    <t>1.11.</t>
  </si>
  <si>
    <t>Otolaringoloģija bērniem dienas stacionārā</t>
  </si>
  <si>
    <t>1.12.</t>
  </si>
  <si>
    <t>Otolaringoloģija pieaugušajiem dienas stacionārā</t>
  </si>
  <si>
    <t>1.13.</t>
  </si>
  <si>
    <t>1.14.</t>
  </si>
  <si>
    <t>1.15.</t>
  </si>
  <si>
    <t>1.16.</t>
  </si>
  <si>
    <t>Robotizēta stereotaktiskā radioķirurģija</t>
  </si>
  <si>
    <t>1.17.</t>
  </si>
  <si>
    <t>1.18.</t>
  </si>
  <si>
    <t>Traumatoloģija, ortopēdija, rokas un rekonstruktīvā mikroķirurģija, plastiskā ķirurģija dienas stacionārā</t>
  </si>
  <si>
    <t>Uroloģija dienas stacionārā</t>
  </si>
  <si>
    <t>Vispārējie ķirurģiskie pakalpojumi  dienas stacionārā</t>
  </si>
  <si>
    <t>2.01.</t>
  </si>
  <si>
    <t>TPS kabinets</t>
  </si>
  <si>
    <t>2.02.</t>
  </si>
  <si>
    <t>Diabēta apmācības kabinets</t>
  </si>
  <si>
    <t>2.03.</t>
  </si>
  <si>
    <t>Diabētiskās pēdas aprūpes kabinets</t>
  </si>
  <si>
    <t>2.04.</t>
  </si>
  <si>
    <t>Enterālās un parenterālās barošanas pacientu aprūpes kabinets</t>
  </si>
  <si>
    <t>2.05.</t>
  </si>
  <si>
    <t>2.06.</t>
  </si>
  <si>
    <t>Garastāvokļa traucējumu kabinets bērniem</t>
  </si>
  <si>
    <t>2.08.</t>
  </si>
  <si>
    <t>HIV līdzestības kabinets</t>
  </si>
  <si>
    <t>SFMV_7</t>
  </si>
  <si>
    <t>2.09.</t>
  </si>
  <si>
    <t>Hronisku obstruktīvu plaušu slimību kabinets</t>
  </si>
  <si>
    <t>2.10.</t>
  </si>
  <si>
    <t>2.11.</t>
  </si>
  <si>
    <t>Onkoloģisko pacientu koordinatoru kabinets</t>
  </si>
  <si>
    <t>2.12.</t>
  </si>
  <si>
    <t>Onkoloģisko pacientu psihoemocionālā atbalsta kabinets</t>
  </si>
  <si>
    <t>2.13.</t>
  </si>
  <si>
    <t>2.14.</t>
  </si>
  <si>
    <t>2.15.</t>
  </si>
  <si>
    <t>Pneimologa kabinets</t>
  </si>
  <si>
    <t>2.16.</t>
  </si>
  <si>
    <t>2.17.</t>
  </si>
  <si>
    <t>2.18.</t>
  </si>
  <si>
    <t>Reto slimību kabinets</t>
  </si>
  <si>
    <t>2.19.</t>
  </si>
  <si>
    <t>Steidzamās medicīniskās palīdzības punkts</t>
  </si>
  <si>
    <t>2.20.</t>
  </si>
  <si>
    <t>Stomas kabinets</t>
  </si>
  <si>
    <t>SIA "Rīgas Austrumu klīniskā universitātes slimnīca"  - references laboratorijas finansējums, tuberkulozes medikamenti, imunobioloģisko preparātu glabāšana, tuberkulozes bakterioloģiskai diagnostikai barotņu iegāde un izplatīšana, par pēcekspozīcijas specifiskās profilakses (PEP) nodrošināšana ārstniecības personām, HIV infekcijas vertikālās profilakses nodrošināšana HIV pozitīvām sievietēm, HIV Opurtūnisko infekciju terapija, HIV diagnostikas reaģentu iegāde un sadale HIV epidemioloģiskās uzraudzības tīkla laboratorijām</t>
  </si>
  <si>
    <t>VSIA "Bērnu klīniskā universitātes slimnīca" - par īpašiem medicīniskiem nolūkiem paredzētas pārtikas nodrošināšanu paliatīvā aprūpes kabineta uzskaitē esošajiem bērniem, kā arī cistiskās fibrozes kabineta pacientiem un  bērnu ar cistisko fibrozi ambulatorai ārstēšanai nepieciešamajiem medikamentiem</t>
  </si>
  <si>
    <t>3.01.</t>
  </si>
  <si>
    <t>Datortomogrāfija</t>
  </si>
  <si>
    <t>Izmeklējumi</t>
  </si>
  <si>
    <t>3.02.</t>
  </si>
  <si>
    <t>Doplerogrāfija</t>
  </si>
  <si>
    <t>3.03.</t>
  </si>
  <si>
    <t>Elastogrāfija</t>
  </si>
  <si>
    <t>3.04.</t>
  </si>
  <si>
    <t>3.05.</t>
  </si>
  <si>
    <t>Endoskopija</t>
  </si>
  <si>
    <t>3.06.</t>
  </si>
  <si>
    <t>Kodolmagnētiskās rezonanses izmeklējumi</t>
  </si>
  <si>
    <t>3.07.</t>
  </si>
  <si>
    <t>Neiroelektrofizioloģiskie  funkcionālie izmeklējumi</t>
  </si>
  <si>
    <t>3.08.</t>
  </si>
  <si>
    <t>Osteodensitometrija</t>
  </si>
  <si>
    <t>3.09.</t>
  </si>
  <si>
    <t>3.10.</t>
  </si>
  <si>
    <t>Radionuklīdā diagnostika</t>
  </si>
  <si>
    <t>Rentgenoloģija</t>
  </si>
  <si>
    <t>Staru terapija</t>
  </si>
  <si>
    <t>Specializētie pakalpojumi</t>
  </si>
  <si>
    <t>Ultrasonogrāfija</t>
  </si>
  <si>
    <t>4.01.</t>
  </si>
  <si>
    <t>Alergoloģija</t>
  </si>
  <si>
    <t>Speciālisti</t>
  </si>
  <si>
    <t>4.02.</t>
  </si>
  <si>
    <t>Algoloģija</t>
  </si>
  <si>
    <t>4.03.</t>
  </si>
  <si>
    <t>Anestezioloģija</t>
  </si>
  <si>
    <t>4.04.</t>
  </si>
  <si>
    <t>Arodslimību speciālisti</t>
  </si>
  <si>
    <t>4.05.</t>
  </si>
  <si>
    <t>Dermatoveneroloģija</t>
  </si>
  <si>
    <t>4.06.</t>
  </si>
  <si>
    <t>Endokrinoloģija</t>
  </si>
  <si>
    <t>4.07.</t>
  </si>
  <si>
    <t>Gastroenteroloģija</t>
  </si>
  <si>
    <t>4.08.</t>
  </si>
  <si>
    <t>Ginekoloģija</t>
  </si>
  <si>
    <t>4.09.</t>
  </si>
  <si>
    <t>Hematoloģija</t>
  </si>
  <si>
    <t>4.10.</t>
  </si>
  <si>
    <t>Infektoloģija</t>
  </si>
  <si>
    <t>4.11.</t>
  </si>
  <si>
    <t>Internā medicīna</t>
  </si>
  <si>
    <t>4.12.</t>
  </si>
  <si>
    <t>Kardioloģija</t>
  </si>
  <si>
    <t>4.13.</t>
  </si>
  <si>
    <t>Ķirurģija</t>
  </si>
  <si>
    <t>4.14.</t>
  </si>
  <si>
    <t>Narkoloģija</t>
  </si>
  <si>
    <t>4.15.</t>
  </si>
  <si>
    <t>Nefroloģija</t>
  </si>
  <si>
    <t>4.16.</t>
  </si>
  <si>
    <t>Neiroloģija</t>
  </si>
  <si>
    <t>4.17.</t>
  </si>
  <si>
    <t>Oftalmoloģija</t>
  </si>
  <si>
    <t>4.18.</t>
  </si>
  <si>
    <t>Onkoloģija</t>
  </si>
  <si>
    <t>4.19.</t>
  </si>
  <si>
    <t>Otolaringoloģija</t>
  </si>
  <si>
    <t>4.20.</t>
  </si>
  <si>
    <t>Pārējie speciālisti</t>
  </si>
  <si>
    <t>4.21.</t>
  </si>
  <si>
    <t>Pediatrija</t>
  </si>
  <si>
    <t>4.22.</t>
  </si>
  <si>
    <t>Psihiatrija</t>
  </si>
  <si>
    <t>4.23.</t>
  </si>
  <si>
    <t>Pulmonoloģija</t>
  </si>
  <si>
    <t>4.24.</t>
  </si>
  <si>
    <t>Reimatoloģija</t>
  </si>
  <si>
    <t>4.25.</t>
  </si>
  <si>
    <t>Traumatoloģija</t>
  </si>
  <si>
    <t>4.26.</t>
  </si>
  <si>
    <t>Uroloģija</t>
  </si>
  <si>
    <t>4.27.</t>
  </si>
  <si>
    <t>5.01.</t>
  </si>
  <si>
    <t>5.02.</t>
  </si>
  <si>
    <t>5.03.</t>
  </si>
  <si>
    <t>5.04.</t>
  </si>
  <si>
    <t>5.05.</t>
  </si>
  <si>
    <t>5.06.</t>
  </si>
  <si>
    <t>5.07.</t>
  </si>
  <si>
    <t>5.08.</t>
  </si>
  <si>
    <t>5.09.</t>
  </si>
  <si>
    <t>5.10.</t>
  </si>
  <si>
    <t>Rehabilitācija</t>
  </si>
  <si>
    <t>5.11.</t>
  </si>
  <si>
    <t>5.12.</t>
  </si>
  <si>
    <t xml:space="preserve">Pakalpojumi, ko apmaksā virs līguma summas pēc faktiski veiktā darba </t>
  </si>
  <si>
    <t>6.01.</t>
  </si>
  <si>
    <t>6.02.</t>
  </si>
  <si>
    <t>6.03.</t>
  </si>
  <si>
    <t>6.04.</t>
  </si>
  <si>
    <t>6.05.</t>
  </si>
  <si>
    <t>6.06.</t>
  </si>
  <si>
    <t>6.07.</t>
  </si>
  <si>
    <t>6.08.</t>
  </si>
  <si>
    <t>Ļaundabīgo audzēju sekundārie diagnostiskie izmeklējumi</t>
  </si>
  <si>
    <t>6.09.</t>
  </si>
  <si>
    <t>Pacientu izmeklēšana pirms un pēc aknu transplantācijas</t>
  </si>
  <si>
    <t>6.10.</t>
  </si>
  <si>
    <t>Pozitronu emisijas tomogrāfijas/datortomogrāfijas (PET/DT) izmeklējumi</t>
  </si>
  <si>
    <t>6.13.</t>
  </si>
  <si>
    <t>6.17.</t>
  </si>
  <si>
    <t>6.18.</t>
  </si>
  <si>
    <t>Covid-19 vakcinācijas kabineta pakalpojumi</t>
  </si>
  <si>
    <t>6.19.</t>
  </si>
  <si>
    <t>6.20.</t>
  </si>
  <si>
    <t>6.21.</t>
  </si>
  <si>
    <t>6.22.</t>
  </si>
  <si>
    <t>6.23.</t>
  </si>
  <si>
    <t xml:space="preserve">Skābekļa terapija </t>
  </si>
  <si>
    <t>6.24.</t>
  </si>
  <si>
    <t>6.26.</t>
  </si>
  <si>
    <t>6.27.</t>
  </si>
  <si>
    <t>Nieru aizstājterapija</t>
  </si>
  <si>
    <t>6.28.</t>
  </si>
  <si>
    <t>6.29.</t>
  </si>
  <si>
    <t>6.31.</t>
  </si>
  <si>
    <t>Ambulatorie pakalpojumi Ukrainas iedzīvotājiem saistībā ar militāro konfliktu</t>
  </si>
  <si>
    <t>6.32.</t>
  </si>
  <si>
    <t>6.33.</t>
  </si>
  <si>
    <t>Dienas stacionāra pakalpojumi Ukrainas iedzīvotājiem saistībā ar militāro konfliktu</t>
  </si>
  <si>
    <t>Izmeklējumi Ukrainas iedzīvotājiem saistībā ar militāro konfliktu</t>
  </si>
  <si>
    <t>Pērtiķu baku diagnostika un vakcinācija</t>
  </si>
  <si>
    <t>AP130</t>
  </si>
  <si>
    <t>Agrīnās intervences pakalpojumi bērniem ar autiskā spektra traucējumiem</t>
  </si>
  <si>
    <t>AP132</t>
  </si>
  <si>
    <t>AP49</t>
  </si>
  <si>
    <t>Bērnu apskates un vakcinācijas pret tuberkulozi, kuri nav saņēmuši BCG vakcīnu dzemdību nodaļā</t>
  </si>
  <si>
    <t>Veiktais darba apjoms līguma ietvaros, EUR</t>
  </si>
  <si>
    <t xml:space="preserve">Veiktais darba apjoms pārskata periodā, EUR </t>
  </si>
  <si>
    <t>Patvēruma meklētājiem sniegtie pakalpojumi, saskaņā ar valdības apstiprināto rīcības plānu no "Līdzekļi neparedzētiem gadījumiem"</t>
  </si>
  <si>
    <t>AP57</t>
  </si>
  <si>
    <t>Miega izmeklējumi</t>
  </si>
  <si>
    <t>AP138</t>
  </si>
  <si>
    <t>5.13.</t>
  </si>
  <si>
    <t>AP137</t>
  </si>
  <si>
    <t>Diagnostiskie izmeklējumi grūtniecēm un sievietēm pēcdzemdību periodā</t>
  </si>
  <si>
    <t>AP141</t>
  </si>
  <si>
    <t>Ārstu konsīlijs par paliatīvās aprūpes mobilās komandas pakalpojuma pacienta dzīvesvietā nepieciešamību</t>
  </si>
  <si>
    <t>AP142</t>
  </si>
  <si>
    <t>Reproduktīvā materiāla uzglabāšana onkoloģijas pacientiem pirms ķīmijterapijas</t>
  </si>
  <si>
    <t>AP139</t>
  </si>
  <si>
    <t>Agrīnās intervences pakalpojumi pacientiem ar psihotiskiem traucējumiem</t>
  </si>
  <si>
    <t>Metadona terapijas kabinets (ar psihologu)</t>
  </si>
  <si>
    <t>Paliatīvās aprūpes kabinets (ar psihologu)</t>
  </si>
  <si>
    <t>Vakcinācija pret sezonālo gripu, vakcinācija pret sezonālo gripu sociālās aprūpes centros</t>
  </si>
  <si>
    <t>AP95; AP97</t>
  </si>
  <si>
    <t>Finansējuma grupa</t>
  </si>
  <si>
    <t xml:space="preserve">Pakalpojuma programmas grupa </t>
  </si>
  <si>
    <t>6.25.</t>
  </si>
  <si>
    <t xml:space="preserve"> Pārējie speciālisti</t>
  </si>
  <si>
    <t>4.28.</t>
  </si>
  <si>
    <t>SFM107</t>
  </si>
  <si>
    <t>AP72, AP73</t>
  </si>
  <si>
    <t>Jaundzimušo skrīninga nodrošināšana un skrīninga laboratoriskie izmeklējumi</t>
  </si>
  <si>
    <t xml:space="preserve">Radioķirurģija </t>
  </si>
  <si>
    <t>Sirds asinsvadu sistēmas funkcionālie izmeklējumi</t>
  </si>
  <si>
    <t>1.08.</t>
  </si>
  <si>
    <t>2.07.</t>
  </si>
  <si>
    <t>6.11.</t>
  </si>
  <si>
    <t>6.12.</t>
  </si>
  <si>
    <t>6.15.</t>
  </si>
  <si>
    <t>6.16.</t>
  </si>
  <si>
    <t>6.30.</t>
  </si>
  <si>
    <t>Pārskats par sekundārās ambulatorās veselības aprūpes pakalpojumu nodrošināšanai veikto darbu sadalījumā pa pakalpojumu programmām 2025.gada 12 mēnešos</t>
  </si>
  <si>
    <t>Psihiatra kabinets</t>
  </si>
  <si>
    <t>Psihologa kabinets</t>
  </si>
  <si>
    <t>Traheostomastomas kabinets</t>
  </si>
  <si>
    <t xml:space="preserve"> Funkcionālo speciālistu kabinets</t>
  </si>
  <si>
    <t>Māsas/ārsta palīga kabinets psihiatrijā un narkoloģijā;</t>
  </si>
  <si>
    <t>SFM1E8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</si>
</sst>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2"/>
      <name val="Arial"/>
      <family val="2"/>
      <charset val="186"/>
    </font>
    <font>
      <b/>
      <sz val="10"/>
      <name val="Calibri"/>
      <family val="2"/>
      <charset val="186"/>
      <scheme val="minor"/>
    </font>
    <font>
      <b/>
      <sz val="14"/>
      <name val="Calibri"/>
      <family val="2"/>
      <charset val="186"/>
      <scheme val="minor"/>
    </font>
    <font>
      <sz val="10"/>
      <name val="Calibri"/>
      <family val="2"/>
      <charset val="186"/>
      <scheme val="minor"/>
    </font>
    <font>
      <b/>
      <sz val="9"/>
      <name val="Calibri"/>
      <family val="2"/>
      <charset val="186"/>
      <scheme val="minor"/>
    </font>
    <font>
      <sz val="9"/>
      <name val="Calibri"/>
      <family val="2"/>
      <charset val="186"/>
      <scheme val="minor"/>
    </font>
    <font>
      <sz val="8"/>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2" fillId="0" borderId="0"/>
    <xf numFmtId="0" fontId="3" fillId="0" borderId="0"/>
    <xf numFmtId="0" fontId="2" fillId="0" borderId="0"/>
    <xf numFmtId="0" fontId="1" fillId="0" borderId="0"/>
    <xf numFmtId="0" fontId="1" fillId="0" borderId="0"/>
  </cellStyleXfs>
  <cellXfs count="65">
    <xf numFmtId="0" fontId="0" fillId="0" borderId="0" xfId="0"/>
    <xf numFmtId="0" fontId="4" fillId="2" borderId="0" xfId="3" applyFont="1" applyFill="1"/>
    <xf numFmtId="0" fontId="6" fillId="2" borderId="0" xfId="3" applyFont="1" applyFill="1"/>
    <xf numFmtId="4" fontId="6" fillId="2" borderId="0" xfId="3" applyNumberFormat="1" applyFont="1" applyFill="1"/>
    <xf numFmtId="3" fontId="6" fillId="2" borderId="0" xfId="3" applyNumberFormat="1" applyFont="1" applyFill="1"/>
    <xf numFmtId="0" fontId="4" fillId="3"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2" borderId="1" xfId="3" applyFont="1" applyFill="1" applyBorder="1" applyAlignment="1">
      <alignment horizontal="center" vertical="center" wrapText="1"/>
    </xf>
    <xf numFmtId="3" fontId="4" fillId="0" borderId="1" xfId="3" applyNumberFormat="1" applyFont="1" applyBorder="1" applyAlignment="1">
      <alignment horizontal="center" vertical="center" wrapText="1"/>
    </xf>
    <xf numFmtId="4" fontId="4" fillId="0" borderId="1" xfId="3" applyNumberFormat="1" applyFont="1" applyBorder="1" applyAlignment="1">
      <alignment horizontal="center" vertical="center" wrapText="1"/>
    </xf>
    <xf numFmtId="4" fontId="4" fillId="2" borderId="1" xfId="3" applyNumberFormat="1" applyFont="1" applyFill="1" applyBorder="1" applyAlignment="1">
      <alignment horizontal="center" vertical="center" wrapText="1"/>
    </xf>
    <xf numFmtId="0" fontId="4" fillId="4" borderId="1" xfId="3" applyFont="1" applyFill="1" applyBorder="1" applyAlignment="1">
      <alignment horizontal="center" wrapText="1"/>
    </xf>
    <xf numFmtId="0" fontId="4" fillId="4" borderId="1" xfId="3" applyFont="1" applyFill="1" applyBorder="1" applyAlignment="1">
      <alignment horizontal="right" wrapText="1"/>
    </xf>
    <xf numFmtId="3" fontId="4" fillId="4" borderId="1" xfId="3" applyNumberFormat="1" applyFont="1" applyFill="1" applyBorder="1" applyAlignment="1">
      <alignment horizontal="right" wrapText="1"/>
    </xf>
    <xf numFmtId="0" fontId="4" fillId="4" borderId="2" xfId="3" applyFont="1" applyFill="1" applyBorder="1" applyAlignment="1">
      <alignment horizontal="center" wrapText="1"/>
    </xf>
    <xf numFmtId="0" fontId="4" fillId="4" borderId="3" xfId="3" applyFont="1" applyFill="1" applyBorder="1" applyAlignment="1">
      <alignment horizontal="right" wrapText="1"/>
    </xf>
    <xf numFmtId="0" fontId="4" fillId="4" borderId="4" xfId="3" applyFont="1" applyFill="1" applyBorder="1" applyAlignment="1">
      <alignment horizontal="right" wrapText="1"/>
    </xf>
    <xf numFmtId="3" fontId="8" fillId="0" borderId="1" xfId="3" applyNumberFormat="1" applyFont="1" applyBorder="1"/>
    <xf numFmtId="4" fontId="8" fillId="0" borderId="1" xfId="3" applyNumberFormat="1" applyFont="1" applyBorder="1"/>
    <xf numFmtId="0" fontId="8" fillId="2" borderId="0" xfId="3" applyFont="1" applyFill="1"/>
    <xf numFmtId="3" fontId="8" fillId="2" borderId="1" xfId="3" applyNumberFormat="1" applyFont="1" applyFill="1" applyBorder="1"/>
    <xf numFmtId="0" fontId="7" fillId="4" borderId="1" xfId="3" applyFont="1" applyFill="1" applyBorder="1" applyAlignment="1">
      <alignment horizontal="center" vertical="center" wrapText="1"/>
    </xf>
    <xf numFmtId="0" fontId="4" fillId="4" borderId="3" xfId="3" applyFont="1" applyFill="1" applyBorder="1" applyAlignment="1">
      <alignment horizontal="left" wrapText="1"/>
    </xf>
    <xf numFmtId="3" fontId="7" fillId="4" borderId="1" xfId="3" applyNumberFormat="1" applyFont="1" applyFill="1" applyBorder="1"/>
    <xf numFmtId="0" fontId="7" fillId="2" borderId="0" xfId="3" applyFont="1" applyFill="1"/>
    <xf numFmtId="0" fontId="7" fillId="3" borderId="0" xfId="3" applyFont="1" applyFill="1"/>
    <xf numFmtId="0" fontId="6" fillId="0" borderId="0" xfId="3" applyFont="1"/>
    <xf numFmtId="0" fontId="6" fillId="0" borderId="0" xfId="3" applyFont="1" applyAlignment="1">
      <alignment wrapText="1"/>
    </xf>
    <xf numFmtId="0" fontId="6" fillId="2" borderId="0" xfId="3" applyFont="1" applyFill="1" applyAlignment="1">
      <alignment wrapText="1"/>
    </xf>
    <xf numFmtId="3" fontId="6" fillId="0" borderId="0" xfId="3" applyNumberFormat="1" applyFont="1"/>
    <xf numFmtId="4" fontId="6" fillId="0" borderId="0" xfId="3" applyNumberFormat="1" applyFont="1"/>
    <xf numFmtId="2" fontId="4" fillId="2" borderId="1" xfId="3" applyNumberFormat="1" applyFont="1" applyFill="1" applyBorder="1" applyAlignment="1">
      <alignment horizontal="center" vertical="center" wrapText="1"/>
    </xf>
    <xf numFmtId="4" fontId="4" fillId="4" borderId="1" xfId="3" applyNumberFormat="1" applyFont="1" applyFill="1" applyBorder="1" applyAlignment="1">
      <alignment horizontal="right" wrapText="1"/>
    </xf>
    <xf numFmtId="4" fontId="7" fillId="4" borderId="1" xfId="3" applyNumberFormat="1" applyFont="1" applyFill="1" applyBorder="1"/>
    <xf numFmtId="0" fontId="8" fillId="0" borderId="1" xfId="3" applyFont="1" applyBorder="1" applyAlignment="1">
      <alignment wrapText="1"/>
    </xf>
    <xf numFmtId="2" fontId="6" fillId="0" borderId="0" xfId="3" applyNumberFormat="1" applyFont="1"/>
    <xf numFmtId="2" fontId="6" fillId="2" borderId="0" xfId="3" applyNumberFormat="1" applyFont="1" applyFill="1"/>
    <xf numFmtId="0" fontId="7" fillId="4" borderId="2" xfId="3" applyFont="1" applyFill="1" applyBorder="1" applyAlignment="1">
      <alignment vertical="center" wrapText="1"/>
    </xf>
    <xf numFmtId="0" fontId="7" fillId="4" borderId="3" xfId="3" applyFont="1" applyFill="1" applyBorder="1" applyAlignment="1">
      <alignment vertical="center" wrapText="1"/>
    </xf>
    <xf numFmtId="0" fontId="8" fillId="2" borderId="1" xfId="3" applyFont="1" applyFill="1" applyBorder="1"/>
    <xf numFmtId="4" fontId="8" fillId="2" borderId="1" xfId="3" applyNumberFormat="1" applyFont="1" applyFill="1" applyBorder="1"/>
    <xf numFmtId="0" fontId="8" fillId="2" borderId="1" xfId="3" applyFont="1" applyFill="1" applyBorder="1" applyAlignment="1">
      <alignment wrapText="1"/>
    </xf>
    <xf numFmtId="0" fontId="8" fillId="0" borderId="1" xfId="3" applyFont="1" applyBorder="1"/>
    <xf numFmtId="0" fontId="8" fillId="2" borderId="1" xfId="3"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0" borderId="1" xfId="3" applyFont="1" applyBorder="1" applyAlignment="1">
      <alignment horizontal="left" vertical="center" wrapText="1"/>
    </xf>
    <xf numFmtId="0" fontId="8" fillId="2" borderId="1" xfId="3" applyFont="1" applyFill="1" applyBorder="1" applyAlignment="1">
      <alignment horizontal="left" vertical="top" wrapText="1"/>
    </xf>
    <xf numFmtId="0" fontId="8" fillId="2" borderId="1" xfId="3" applyFont="1" applyFill="1" applyBorder="1" applyAlignment="1">
      <alignment vertical="top" wrapText="1"/>
    </xf>
    <xf numFmtId="4" fontId="8" fillId="2" borderId="0" xfId="3" applyNumberFormat="1" applyFont="1" applyFill="1"/>
    <xf numFmtId="0" fontId="8" fillId="2" borderId="1" xfId="3" quotePrefix="1" applyFont="1" applyFill="1" applyBorder="1" applyAlignment="1">
      <alignment horizontal="center" vertical="center" wrapText="1"/>
    </xf>
    <xf numFmtId="0" fontId="8" fillId="2" borderId="1" xfId="3" applyFont="1" applyFill="1" applyBorder="1" applyAlignment="1">
      <alignment horizontal="left" wrapText="1"/>
    </xf>
    <xf numFmtId="0" fontId="8" fillId="2" borderId="1" xfId="3" applyFont="1" applyFill="1" applyBorder="1" applyAlignment="1">
      <alignment horizontal="center" vertical="center" wrapText="1"/>
    </xf>
    <xf numFmtId="0" fontId="8" fillId="3" borderId="0" xfId="3" applyFont="1" applyFill="1"/>
    <xf numFmtId="4" fontId="8" fillId="2" borderId="1" xfId="3" applyNumberFormat="1" applyFont="1" applyFill="1" applyBorder="1" applyAlignment="1">
      <alignment horizontal="center"/>
    </xf>
    <xf numFmtId="0" fontId="8" fillId="2" borderId="1" xfId="3" applyFont="1" applyFill="1" applyBorder="1" applyAlignment="1">
      <alignment horizontal="left" vertical="center"/>
    </xf>
    <xf numFmtId="0" fontId="8" fillId="2" borderId="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wrapText="1"/>
    </xf>
    <xf numFmtId="0" fontId="8" fillId="2" borderId="5" xfId="3" applyFont="1" applyFill="1" applyBorder="1"/>
    <xf numFmtId="4" fontId="8" fillId="2" borderId="5" xfId="3" applyNumberFormat="1" applyFont="1" applyFill="1" applyBorder="1"/>
    <xf numFmtId="3" fontId="8" fillId="0" borderId="5" xfId="3" applyNumberFormat="1" applyFont="1" applyBorder="1"/>
    <xf numFmtId="0" fontId="5" fillId="2" borderId="0" xfId="2" applyFont="1" applyFill="1" applyAlignment="1">
      <alignment horizontal="center" vertical="center" wrapText="1"/>
    </xf>
    <xf numFmtId="0" fontId="7" fillId="4" borderId="1" xfId="3" applyFont="1" applyFill="1" applyBorder="1" applyAlignment="1">
      <alignment horizontal="left" vertical="center" wrapText="1"/>
    </xf>
    <xf numFmtId="0" fontId="7" fillId="4" borderId="2" xfId="3" applyFont="1" applyFill="1" applyBorder="1" applyAlignment="1">
      <alignment horizontal="left" vertical="center" wrapText="1"/>
    </xf>
    <xf numFmtId="0" fontId="7" fillId="4" borderId="3" xfId="3" applyFont="1" applyFill="1" applyBorder="1" applyAlignment="1">
      <alignment horizontal="left" vertical="center" wrapText="1"/>
    </xf>
  </cellXfs>
  <cellStyles count="7">
    <cellStyle name="Normal" xfId="0" builtinId="0"/>
    <cellStyle name="Normal 10" xfId="2" xr:uid="{CFD32F27-E707-4446-AC16-7F6CDE1C8E92}"/>
    <cellStyle name="Normal 2" xfId="3" xr:uid="{0A6CBFE5-AD00-43EB-A198-4B0FEE143F02}"/>
    <cellStyle name="Normal 2 2" xfId="4" xr:uid="{9AFAFFEC-7FC3-451D-894D-26D2AAB8685B}"/>
    <cellStyle name="Normal 2 3 2" xfId="5" xr:uid="{897F8DBA-CC81-4A0A-8F2F-6578D1815C8D}"/>
    <cellStyle name="Normal 3 2 3" xfId="6" xr:uid="{E6DD6AB6-FB9C-47C8-B961-E170375ACD9A}"/>
    <cellStyle name="Normal 5" xfId="1" xr:uid="{B97D0C86-601B-4B8A-A785-6235E0B9BF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8BC8-BFE3-4299-A407-73421FB40D53}">
  <dimension ref="A1:Q144"/>
  <sheetViews>
    <sheetView tabSelected="1" zoomScale="90" zoomScaleNormal="90" workbookViewId="0">
      <pane xSplit="5" ySplit="2" topLeftCell="F3" activePane="bottomRight" state="frozen"/>
      <selection pane="topRight" activeCell="F1" sqref="F1"/>
      <selection pane="bottomLeft" activeCell="A7" sqref="A7"/>
      <selection pane="bottomRight" activeCell="Q134" sqref="Q134"/>
    </sheetView>
  </sheetViews>
  <sheetFormatPr defaultColWidth="11.28515625" defaultRowHeight="12.75" x14ac:dyDescent="0.2"/>
  <cols>
    <col min="1" max="1" width="5" style="2" customWidth="1"/>
    <col min="2" max="2" width="17.7109375" style="26" customWidth="1"/>
    <col min="3" max="3" width="33.5703125" style="27" customWidth="1"/>
    <col min="4" max="4" width="9" style="27" customWidth="1"/>
    <col min="5" max="5" width="17.42578125" style="28" customWidth="1"/>
    <col min="6" max="6" width="14.140625" style="30" customWidth="1"/>
    <col min="7" max="7" width="12.28515625" style="29" customWidth="1"/>
    <col min="8" max="8" width="12.85546875" style="35" customWidth="1"/>
    <col min="9" max="9" width="12.85546875" style="29" hidden="1" customWidth="1"/>
    <col min="10" max="10" width="13.5703125" style="29" customWidth="1"/>
    <col min="11" max="11" width="13.28515625" style="30" customWidth="1"/>
    <col min="12" max="12" width="12" style="29" customWidth="1"/>
    <col min="13" max="13" width="12.140625" style="35" customWidth="1"/>
    <col min="14" max="14" width="12.7109375" style="30" customWidth="1"/>
    <col min="15" max="15" width="12.28515625" style="30" customWidth="1"/>
    <col min="16" max="16" width="13.140625" style="30" hidden="1" customWidth="1"/>
    <col min="17" max="17" width="12.7109375" style="30" customWidth="1"/>
    <col min="18" max="16384" width="11.28515625" style="2"/>
  </cols>
  <sheetData>
    <row r="1" spans="1:17" ht="19.5" customHeight="1" x14ac:dyDescent="0.2">
      <c r="A1" s="61" t="s">
        <v>396</v>
      </c>
      <c r="B1" s="61"/>
      <c r="C1" s="61"/>
      <c r="D1" s="61"/>
      <c r="E1" s="61"/>
      <c r="F1" s="61"/>
      <c r="G1" s="61"/>
      <c r="H1" s="61"/>
      <c r="I1" s="61"/>
      <c r="J1" s="61"/>
      <c r="K1" s="61"/>
      <c r="L1" s="61"/>
      <c r="M1" s="61"/>
      <c r="N1" s="61"/>
      <c r="O1" s="61"/>
      <c r="P1" s="61"/>
      <c r="Q1" s="61"/>
    </row>
    <row r="2" spans="1:17" ht="95.25" customHeight="1" x14ac:dyDescent="0.2">
      <c r="A2" s="5" t="s">
        <v>0</v>
      </c>
      <c r="B2" s="6" t="s">
        <v>379</v>
      </c>
      <c r="C2" s="6" t="s">
        <v>149</v>
      </c>
      <c r="D2" s="6" t="s">
        <v>35</v>
      </c>
      <c r="E2" s="7" t="s">
        <v>380</v>
      </c>
      <c r="F2" s="9" t="s">
        <v>150</v>
      </c>
      <c r="G2" s="8" t="s">
        <v>1</v>
      </c>
      <c r="H2" s="31" t="s">
        <v>151</v>
      </c>
      <c r="I2" s="5" t="s">
        <v>152</v>
      </c>
      <c r="J2" s="9" t="s">
        <v>361</v>
      </c>
      <c r="K2" s="9" t="s">
        <v>360</v>
      </c>
      <c r="L2" s="8" t="s">
        <v>153</v>
      </c>
      <c r="M2" s="31" t="s">
        <v>154</v>
      </c>
      <c r="N2" s="10" t="s">
        <v>155</v>
      </c>
      <c r="O2" s="10" t="s">
        <v>156</v>
      </c>
      <c r="P2" s="7" t="s">
        <v>157</v>
      </c>
      <c r="Q2" s="9" t="s">
        <v>158</v>
      </c>
    </row>
    <row r="3" spans="1:17" s="1" customFormat="1" ht="13.5" customHeight="1" x14ac:dyDescent="0.2">
      <c r="A3" s="11">
        <v>1</v>
      </c>
      <c r="B3" s="62" t="s">
        <v>2</v>
      </c>
      <c r="C3" s="62"/>
      <c r="D3" s="12" t="s">
        <v>34</v>
      </c>
      <c r="E3" s="12"/>
      <c r="F3" s="32">
        <f>SUM(F4:F21)</f>
        <v>75451174</v>
      </c>
      <c r="G3" s="13">
        <f>SUM(G4:G21)</f>
        <v>411307</v>
      </c>
      <c r="H3" s="32"/>
      <c r="I3" s="32">
        <f>SUM(I4:I21)</f>
        <v>75451174</v>
      </c>
      <c r="J3" s="32">
        <f>SUM(J4:J21)</f>
        <v>75452179.50999999</v>
      </c>
      <c r="K3" s="32">
        <f>SUM(K4:K21)</f>
        <v>75450973.140000001</v>
      </c>
      <c r="L3" s="13">
        <f>SUM(L4:L21)</f>
        <v>404768</v>
      </c>
      <c r="M3" s="32"/>
      <c r="N3" s="32">
        <f>SUM(N4:N21)</f>
        <v>1127.1899999994785</v>
      </c>
      <c r="O3" s="32">
        <f>SUM(O4:O21)</f>
        <v>-121.68000000406755</v>
      </c>
      <c r="P3" s="32">
        <f>SUM(P4:P21)</f>
        <v>1005.5099999954109</v>
      </c>
      <c r="Q3" s="32">
        <f>SUM(Q4:Q21)</f>
        <v>1435844</v>
      </c>
    </row>
    <row r="4" spans="1:17" s="19" customFormat="1" ht="21.6" customHeight="1" x14ac:dyDescent="0.2">
      <c r="A4" s="49" t="s">
        <v>159</v>
      </c>
      <c r="B4" s="43" t="s">
        <v>2</v>
      </c>
      <c r="C4" s="50" t="s">
        <v>160</v>
      </c>
      <c r="D4" s="39" t="s">
        <v>50</v>
      </c>
      <c r="E4" s="39" t="s">
        <v>161</v>
      </c>
      <c r="F4" s="18">
        <v>554910</v>
      </c>
      <c r="G4" s="17">
        <v>1458</v>
      </c>
      <c r="H4" s="40">
        <f t="shared" ref="H4:H21" si="0">F4/G4</f>
        <v>380.59670781893004</v>
      </c>
      <c r="I4" s="18">
        <f>F4</f>
        <v>554910</v>
      </c>
      <c r="J4" s="18">
        <v>554906.62</v>
      </c>
      <c r="K4" s="18">
        <v>554906.62</v>
      </c>
      <c r="L4" s="17">
        <v>1522</v>
      </c>
      <c r="M4" s="18">
        <f>K4/L4</f>
        <v>364.59042049934294</v>
      </c>
      <c r="N4" s="18"/>
      <c r="O4" s="18">
        <v>-3.3800000000046566</v>
      </c>
      <c r="P4" s="18">
        <f>J4-I4</f>
        <v>-3.3800000000046566</v>
      </c>
      <c r="Q4" s="18">
        <v>20535</v>
      </c>
    </row>
    <row r="5" spans="1:17" s="19" customFormat="1" ht="30" customHeight="1" x14ac:dyDescent="0.2">
      <c r="A5" s="49" t="s">
        <v>162</v>
      </c>
      <c r="B5" s="43" t="s">
        <v>2</v>
      </c>
      <c r="C5" s="50" t="s">
        <v>163</v>
      </c>
      <c r="D5" s="39" t="s">
        <v>43</v>
      </c>
      <c r="E5" s="39" t="s">
        <v>161</v>
      </c>
      <c r="F5" s="18">
        <v>493479</v>
      </c>
      <c r="G5" s="17">
        <v>1942</v>
      </c>
      <c r="H5" s="40">
        <f t="shared" si="0"/>
        <v>254.10865087538619</v>
      </c>
      <c r="I5" s="18">
        <f>F5</f>
        <v>493479</v>
      </c>
      <c r="J5" s="18">
        <v>493478.43</v>
      </c>
      <c r="K5" s="18">
        <v>493478.43</v>
      </c>
      <c r="L5" s="17">
        <v>1843</v>
      </c>
      <c r="M5" s="40">
        <f t="shared" ref="M5:M43" si="1">K5/L5</f>
        <v>267.75823657080844</v>
      </c>
      <c r="N5" s="18"/>
      <c r="O5" s="18">
        <v>-0.57000000000698492</v>
      </c>
      <c r="P5" s="18">
        <f t="shared" ref="P5:P21" si="2">J5-I5</f>
        <v>-0.57000000000698492</v>
      </c>
      <c r="Q5" s="18">
        <v>6893</v>
      </c>
    </row>
    <row r="6" spans="1:17" s="19" customFormat="1" ht="28.5" customHeight="1" x14ac:dyDescent="0.2">
      <c r="A6" s="49" t="s">
        <v>164</v>
      </c>
      <c r="B6" s="43" t="s">
        <v>2</v>
      </c>
      <c r="C6" s="50" t="s">
        <v>165</v>
      </c>
      <c r="D6" s="39" t="s">
        <v>122</v>
      </c>
      <c r="E6" s="39" t="s">
        <v>161</v>
      </c>
      <c r="F6" s="18">
        <v>2630667</v>
      </c>
      <c r="G6" s="17">
        <v>9746</v>
      </c>
      <c r="H6" s="40">
        <f t="shared" si="0"/>
        <v>269.922737533347</v>
      </c>
      <c r="I6" s="18">
        <f t="shared" ref="I6:I21" si="3">F6</f>
        <v>2630667</v>
      </c>
      <c r="J6" s="18">
        <v>2630655.62</v>
      </c>
      <c r="K6" s="18">
        <v>2630655.62</v>
      </c>
      <c r="L6" s="17">
        <v>9680</v>
      </c>
      <c r="M6" s="40">
        <f t="shared" si="1"/>
        <v>271.76194421487605</v>
      </c>
      <c r="N6" s="18"/>
      <c r="O6" s="18">
        <v>-11.379999999888241</v>
      </c>
      <c r="P6" s="18">
        <f t="shared" si="2"/>
        <v>-11.379999999888241</v>
      </c>
      <c r="Q6" s="18">
        <v>33870</v>
      </c>
    </row>
    <row r="7" spans="1:17" s="19" customFormat="1" ht="24" customHeight="1" x14ac:dyDescent="0.2">
      <c r="A7" s="49" t="s">
        <v>166</v>
      </c>
      <c r="B7" s="43" t="s">
        <v>2</v>
      </c>
      <c r="C7" s="50" t="s">
        <v>167</v>
      </c>
      <c r="D7" s="39" t="s">
        <v>45</v>
      </c>
      <c r="E7" s="39" t="s">
        <v>161</v>
      </c>
      <c r="F7" s="18">
        <v>3710596</v>
      </c>
      <c r="G7" s="17">
        <v>7799</v>
      </c>
      <c r="H7" s="40">
        <f t="shared" si="0"/>
        <v>475.7784331324529</v>
      </c>
      <c r="I7" s="18">
        <f t="shared" si="3"/>
        <v>3710596</v>
      </c>
      <c r="J7" s="18">
        <v>3710576.77</v>
      </c>
      <c r="K7" s="18">
        <v>3710576.77</v>
      </c>
      <c r="L7" s="17">
        <v>8179</v>
      </c>
      <c r="M7" s="40">
        <f t="shared" si="1"/>
        <v>453.67120308106126</v>
      </c>
      <c r="N7" s="18"/>
      <c r="O7" s="18">
        <v>-19.229999999981374</v>
      </c>
      <c r="P7" s="18">
        <f t="shared" si="2"/>
        <v>-19.229999999981374</v>
      </c>
      <c r="Q7" s="18">
        <v>6572</v>
      </c>
    </row>
    <row r="8" spans="1:17" s="19" customFormat="1" ht="24.75" customHeight="1" x14ac:dyDescent="0.2">
      <c r="A8" s="49" t="s">
        <v>168</v>
      </c>
      <c r="B8" s="43" t="s">
        <v>2</v>
      </c>
      <c r="C8" s="50" t="s">
        <v>169</v>
      </c>
      <c r="D8" s="39" t="s">
        <v>119</v>
      </c>
      <c r="E8" s="39" t="s">
        <v>161</v>
      </c>
      <c r="F8" s="18">
        <v>9319838</v>
      </c>
      <c r="G8" s="17">
        <v>7718</v>
      </c>
      <c r="H8" s="40">
        <f t="shared" si="0"/>
        <v>1207.5457372376263</v>
      </c>
      <c r="I8" s="18">
        <f t="shared" si="3"/>
        <v>9319838</v>
      </c>
      <c r="J8" s="18">
        <v>9319836.1099999994</v>
      </c>
      <c r="K8" s="18">
        <v>9319836.1099999994</v>
      </c>
      <c r="L8" s="17">
        <v>8075</v>
      </c>
      <c r="M8" s="40">
        <f>K8/L8</f>
        <v>1154.1592705882351</v>
      </c>
      <c r="N8" s="18"/>
      <c r="O8" s="18">
        <v>-1.8900000005960464</v>
      </c>
      <c r="P8" s="18">
        <f t="shared" si="2"/>
        <v>-1.8900000005960464</v>
      </c>
      <c r="Q8" s="18">
        <v>16909</v>
      </c>
    </row>
    <row r="9" spans="1:17" s="19" customFormat="1" ht="25.5" customHeight="1" x14ac:dyDescent="0.2">
      <c r="A9" s="49" t="s">
        <v>170</v>
      </c>
      <c r="B9" s="43" t="s">
        <v>2</v>
      </c>
      <c r="C9" s="50" t="s">
        <v>171</v>
      </c>
      <c r="D9" s="39" t="s">
        <v>124</v>
      </c>
      <c r="E9" s="39" t="s">
        <v>161</v>
      </c>
      <c r="F9" s="18">
        <v>3668929</v>
      </c>
      <c r="G9" s="17">
        <v>1148</v>
      </c>
      <c r="H9" s="40">
        <f t="shared" si="0"/>
        <v>3195.9311846689898</v>
      </c>
      <c r="I9" s="18">
        <f t="shared" si="3"/>
        <v>3668929</v>
      </c>
      <c r="J9" s="18">
        <v>3668927.91</v>
      </c>
      <c r="K9" s="18">
        <v>3668927.91</v>
      </c>
      <c r="L9" s="17">
        <v>1140</v>
      </c>
      <c r="M9" s="40">
        <f t="shared" si="1"/>
        <v>3218.357815789474</v>
      </c>
      <c r="N9" s="18"/>
      <c r="O9" s="18">
        <v>-1.0899999998509884</v>
      </c>
      <c r="P9" s="18">
        <f t="shared" si="2"/>
        <v>-1.0899999998509884</v>
      </c>
      <c r="Q9" s="18">
        <v>7049</v>
      </c>
    </row>
    <row r="10" spans="1:17" s="19" customFormat="1" ht="29.25" customHeight="1" x14ac:dyDescent="0.2">
      <c r="A10" s="49" t="s">
        <v>172</v>
      </c>
      <c r="B10" s="43" t="s">
        <v>2</v>
      </c>
      <c r="C10" s="50" t="s">
        <v>173</v>
      </c>
      <c r="D10" s="39" t="s">
        <v>125</v>
      </c>
      <c r="E10" s="39" t="s">
        <v>161</v>
      </c>
      <c r="F10" s="18">
        <v>12428629</v>
      </c>
      <c r="G10" s="17">
        <v>25676</v>
      </c>
      <c r="H10" s="40">
        <f t="shared" si="0"/>
        <v>484.05627823648541</v>
      </c>
      <c r="I10" s="18">
        <f t="shared" si="3"/>
        <v>12428629</v>
      </c>
      <c r="J10" s="18">
        <v>12428622.67</v>
      </c>
      <c r="K10" s="18">
        <v>12428622.67</v>
      </c>
      <c r="L10" s="17">
        <v>25052</v>
      </c>
      <c r="M10" s="40">
        <f t="shared" si="1"/>
        <v>496.11299177710362</v>
      </c>
      <c r="N10" s="18"/>
      <c r="O10" s="18">
        <v>-6.3300000000745058</v>
      </c>
      <c r="P10" s="18">
        <f t="shared" si="2"/>
        <v>-6.3300000000745058</v>
      </c>
      <c r="Q10" s="18">
        <v>85307</v>
      </c>
    </row>
    <row r="11" spans="1:17" s="19" customFormat="1" ht="25.5" customHeight="1" x14ac:dyDescent="0.2">
      <c r="A11" s="49" t="s">
        <v>389</v>
      </c>
      <c r="B11" s="43" t="s">
        <v>2</v>
      </c>
      <c r="C11" s="50" t="s">
        <v>176</v>
      </c>
      <c r="D11" s="39" t="s">
        <v>41</v>
      </c>
      <c r="E11" s="39" t="s">
        <v>161</v>
      </c>
      <c r="F11" s="18">
        <v>85050</v>
      </c>
      <c r="G11" s="17">
        <v>3417</v>
      </c>
      <c r="H11" s="40">
        <f t="shared" si="0"/>
        <v>24.89025460930641</v>
      </c>
      <c r="I11" s="18">
        <f t="shared" si="3"/>
        <v>85050</v>
      </c>
      <c r="J11" s="18">
        <v>85049.13</v>
      </c>
      <c r="K11" s="18">
        <v>85049.13</v>
      </c>
      <c r="L11" s="17">
        <v>3417</v>
      </c>
      <c r="M11" s="40">
        <f t="shared" si="1"/>
        <v>24.89</v>
      </c>
      <c r="N11" s="18"/>
      <c r="O11" s="18">
        <v>-0.86999999999534339</v>
      </c>
      <c r="P11" s="18">
        <f t="shared" si="2"/>
        <v>-0.86999999999534339</v>
      </c>
      <c r="Q11" s="18">
        <v>6552</v>
      </c>
    </row>
    <row r="12" spans="1:17" s="19" customFormat="1" ht="25.5" customHeight="1" x14ac:dyDescent="0.2">
      <c r="A12" s="49" t="s">
        <v>175</v>
      </c>
      <c r="B12" s="43" t="s">
        <v>2</v>
      </c>
      <c r="C12" s="50" t="s">
        <v>178</v>
      </c>
      <c r="D12" s="39" t="s">
        <v>42</v>
      </c>
      <c r="E12" s="39" t="s">
        <v>161</v>
      </c>
      <c r="F12" s="18">
        <v>6052885</v>
      </c>
      <c r="G12" s="17">
        <v>126352</v>
      </c>
      <c r="H12" s="40">
        <f t="shared" si="0"/>
        <v>47.904940167152084</v>
      </c>
      <c r="I12" s="18">
        <f t="shared" si="3"/>
        <v>6052885</v>
      </c>
      <c r="J12" s="18">
        <v>6053294.9299999997</v>
      </c>
      <c r="K12" s="18">
        <v>6052821.5899999999</v>
      </c>
      <c r="L12" s="17">
        <v>123282</v>
      </c>
      <c r="M12" s="40">
        <f t="shared" si="1"/>
        <v>49.09736693110105</v>
      </c>
      <c r="N12" s="18">
        <v>409.92999999970198</v>
      </c>
      <c r="O12" s="18"/>
      <c r="P12" s="18">
        <f t="shared" si="2"/>
        <v>409.92999999970198</v>
      </c>
      <c r="Q12" s="18">
        <v>347063</v>
      </c>
    </row>
    <row r="13" spans="1:17" s="19" customFormat="1" ht="26.25" customHeight="1" x14ac:dyDescent="0.2">
      <c r="A13" s="49" t="s">
        <v>177</v>
      </c>
      <c r="B13" s="43" t="s">
        <v>2</v>
      </c>
      <c r="C13" s="50" t="s">
        <v>180</v>
      </c>
      <c r="D13" s="39" t="s">
        <v>46</v>
      </c>
      <c r="E13" s="39" t="s">
        <v>161</v>
      </c>
      <c r="F13" s="18">
        <v>1203213</v>
      </c>
      <c r="G13" s="17">
        <v>2688</v>
      </c>
      <c r="H13" s="40">
        <f t="shared" si="0"/>
        <v>447.62388392857144</v>
      </c>
      <c r="I13" s="18">
        <f t="shared" si="3"/>
        <v>1203213</v>
      </c>
      <c r="J13" s="18">
        <v>1203206.3199999998</v>
      </c>
      <c r="K13" s="18">
        <v>1203206.32</v>
      </c>
      <c r="L13" s="17">
        <v>2657</v>
      </c>
      <c r="M13" s="40">
        <f>K13/L13</f>
        <v>452.84392924350772</v>
      </c>
      <c r="N13" s="18"/>
      <c r="O13" s="18">
        <v>-6.6800000001676381</v>
      </c>
      <c r="P13" s="18">
        <f t="shared" si="2"/>
        <v>-6.6800000001676381</v>
      </c>
      <c r="Q13" s="18">
        <v>42858</v>
      </c>
    </row>
    <row r="14" spans="1:17" s="19" customFormat="1" ht="26.25" customHeight="1" x14ac:dyDescent="0.2">
      <c r="A14" s="49" t="s">
        <v>179</v>
      </c>
      <c r="B14" s="43" t="s">
        <v>2</v>
      </c>
      <c r="C14" s="50" t="s">
        <v>182</v>
      </c>
      <c r="D14" s="39" t="s">
        <v>47</v>
      </c>
      <c r="E14" s="39" t="s">
        <v>161</v>
      </c>
      <c r="F14" s="18">
        <v>947425</v>
      </c>
      <c r="G14" s="17">
        <v>2372</v>
      </c>
      <c r="H14" s="40">
        <f t="shared" si="0"/>
        <v>399.42032040472174</v>
      </c>
      <c r="I14" s="18">
        <f t="shared" si="3"/>
        <v>947425</v>
      </c>
      <c r="J14" s="18">
        <v>947418.9800000001</v>
      </c>
      <c r="K14" s="18">
        <v>947418.98</v>
      </c>
      <c r="L14" s="17">
        <v>2221</v>
      </c>
      <c r="M14" s="40">
        <f t="shared" si="1"/>
        <v>426.57315623592973</v>
      </c>
      <c r="N14" s="18"/>
      <c r="O14" s="18">
        <v>-6.0199999999022111</v>
      </c>
      <c r="P14" s="18">
        <f t="shared" si="2"/>
        <v>-6.0199999999022111</v>
      </c>
      <c r="Q14" s="18">
        <v>2299</v>
      </c>
    </row>
    <row r="15" spans="1:17" s="19" customFormat="1" ht="28.5" customHeight="1" x14ac:dyDescent="0.2">
      <c r="A15" s="49" t="s">
        <v>181</v>
      </c>
      <c r="B15" s="43" t="s">
        <v>2</v>
      </c>
      <c r="C15" s="50" t="s">
        <v>38</v>
      </c>
      <c r="D15" s="39" t="s">
        <v>121</v>
      </c>
      <c r="E15" s="39" t="s">
        <v>161</v>
      </c>
      <c r="F15" s="18">
        <v>3505404</v>
      </c>
      <c r="G15" s="17">
        <v>60526</v>
      </c>
      <c r="H15" s="40">
        <f t="shared" si="0"/>
        <v>57.915672603509236</v>
      </c>
      <c r="I15" s="18">
        <f t="shared" si="3"/>
        <v>3505404</v>
      </c>
      <c r="J15" s="18">
        <v>3505398.87</v>
      </c>
      <c r="K15" s="18">
        <v>3505398.87</v>
      </c>
      <c r="L15" s="17">
        <v>58809</v>
      </c>
      <c r="M15" s="40">
        <f t="shared" si="1"/>
        <v>59.606503596388308</v>
      </c>
      <c r="N15" s="18"/>
      <c r="O15" s="18">
        <v>-5.1299999998882413</v>
      </c>
      <c r="P15" s="18">
        <f t="shared" si="2"/>
        <v>-5.1299999998882413</v>
      </c>
      <c r="Q15" s="18">
        <v>411069</v>
      </c>
    </row>
    <row r="16" spans="1:17" s="19" customFormat="1" ht="31.5" customHeight="1" x14ac:dyDescent="0.2">
      <c r="A16" s="49" t="s">
        <v>183</v>
      </c>
      <c r="B16" s="43" t="s">
        <v>2</v>
      </c>
      <c r="C16" s="50" t="s">
        <v>36</v>
      </c>
      <c r="D16" s="39" t="s">
        <v>39</v>
      </c>
      <c r="E16" s="39" t="s">
        <v>161</v>
      </c>
      <c r="F16" s="18">
        <v>4247639</v>
      </c>
      <c r="G16" s="17">
        <v>41460</v>
      </c>
      <c r="H16" s="40">
        <f t="shared" si="0"/>
        <v>102.45149541726965</v>
      </c>
      <c r="I16" s="18">
        <f t="shared" si="3"/>
        <v>4247639</v>
      </c>
      <c r="J16" s="18">
        <v>4247623.7399999993</v>
      </c>
      <c r="K16" s="18">
        <v>4247623.7399999993</v>
      </c>
      <c r="L16" s="17">
        <v>40616</v>
      </c>
      <c r="M16" s="18">
        <f t="shared" si="1"/>
        <v>104.58006056726411</v>
      </c>
      <c r="N16" s="18"/>
      <c r="O16" s="18">
        <v>-15.260000000707805</v>
      </c>
      <c r="P16" s="18">
        <f t="shared" si="2"/>
        <v>-15.260000000707805</v>
      </c>
      <c r="Q16" s="18">
        <v>284709</v>
      </c>
    </row>
    <row r="17" spans="1:17" s="19" customFormat="1" ht="24.75" customHeight="1" x14ac:dyDescent="0.2">
      <c r="A17" s="49" t="s">
        <v>184</v>
      </c>
      <c r="B17" s="43" t="s">
        <v>2</v>
      </c>
      <c r="C17" s="50" t="s">
        <v>37</v>
      </c>
      <c r="D17" s="39" t="s">
        <v>40</v>
      </c>
      <c r="E17" s="39" t="s">
        <v>161</v>
      </c>
      <c r="F17" s="18">
        <v>10164310</v>
      </c>
      <c r="G17" s="17">
        <v>97628</v>
      </c>
      <c r="H17" s="40">
        <f t="shared" si="0"/>
        <v>104.1126521080018</v>
      </c>
      <c r="I17" s="18">
        <f t="shared" si="3"/>
        <v>10164310</v>
      </c>
      <c r="J17" s="18">
        <v>10165027.26</v>
      </c>
      <c r="K17" s="18">
        <v>10164294.23</v>
      </c>
      <c r="L17" s="17">
        <v>98271</v>
      </c>
      <c r="M17" s="18">
        <f t="shared" si="1"/>
        <v>103.43126893997213</v>
      </c>
      <c r="N17" s="18">
        <v>717.25999999977648</v>
      </c>
      <c r="O17" s="18"/>
      <c r="P17" s="18">
        <f t="shared" si="2"/>
        <v>717.25999999977648</v>
      </c>
      <c r="Q17" s="18">
        <v>121425</v>
      </c>
    </row>
    <row r="18" spans="1:17" s="19" customFormat="1" ht="24.75" customHeight="1" x14ac:dyDescent="0.2">
      <c r="A18" s="49" t="s">
        <v>185</v>
      </c>
      <c r="B18" s="43" t="s">
        <v>2</v>
      </c>
      <c r="C18" s="50" t="s">
        <v>187</v>
      </c>
      <c r="D18" s="39" t="s">
        <v>49</v>
      </c>
      <c r="E18" s="39" t="s">
        <v>161</v>
      </c>
      <c r="F18" s="18">
        <v>149514</v>
      </c>
      <c r="G18" s="17">
        <v>65</v>
      </c>
      <c r="H18" s="40">
        <f t="shared" si="0"/>
        <v>2300.2153846153847</v>
      </c>
      <c r="I18" s="18">
        <f t="shared" si="3"/>
        <v>149514</v>
      </c>
      <c r="J18" s="18">
        <v>149513.60999999999</v>
      </c>
      <c r="K18" s="18">
        <v>149513.60999999999</v>
      </c>
      <c r="L18" s="17">
        <v>99</v>
      </c>
      <c r="M18" s="18">
        <f t="shared" si="1"/>
        <v>1510.2384848484846</v>
      </c>
      <c r="N18" s="18"/>
      <c r="O18" s="18">
        <v>-0.39000000001396984</v>
      </c>
      <c r="P18" s="18">
        <f t="shared" si="2"/>
        <v>-0.39000000001396984</v>
      </c>
      <c r="Q18" s="18">
        <v>0</v>
      </c>
    </row>
    <row r="19" spans="1:17" s="19" customFormat="1" ht="34.5" customHeight="1" x14ac:dyDescent="0.2">
      <c r="A19" s="49" t="s">
        <v>186</v>
      </c>
      <c r="B19" s="43" t="s">
        <v>2</v>
      </c>
      <c r="C19" s="50" t="s">
        <v>190</v>
      </c>
      <c r="D19" s="39" t="s">
        <v>123</v>
      </c>
      <c r="E19" s="39" t="s">
        <v>161</v>
      </c>
      <c r="F19" s="18">
        <v>10123978</v>
      </c>
      <c r="G19" s="17">
        <v>10055</v>
      </c>
      <c r="H19" s="40">
        <f t="shared" si="0"/>
        <v>1006.8600696171059</v>
      </c>
      <c r="I19" s="18">
        <f t="shared" si="3"/>
        <v>10123978</v>
      </c>
      <c r="J19" s="18">
        <v>10123958.359999998</v>
      </c>
      <c r="K19" s="18">
        <v>10123958.359999999</v>
      </c>
      <c r="L19" s="17">
        <v>9630</v>
      </c>
      <c r="M19" s="40">
        <f t="shared" si="1"/>
        <v>1051.2937030114226</v>
      </c>
      <c r="N19" s="18"/>
      <c r="O19" s="18">
        <v>-19.640000002458692</v>
      </c>
      <c r="P19" s="18">
        <f t="shared" si="2"/>
        <v>-19.640000002458692</v>
      </c>
      <c r="Q19" s="18">
        <v>24504</v>
      </c>
    </row>
    <row r="20" spans="1:17" s="19" customFormat="1" ht="30" customHeight="1" x14ac:dyDescent="0.2">
      <c r="A20" s="49" t="s">
        <v>188</v>
      </c>
      <c r="B20" s="43" t="s">
        <v>2</v>
      </c>
      <c r="C20" s="50" t="s">
        <v>191</v>
      </c>
      <c r="D20" s="39" t="s">
        <v>44</v>
      </c>
      <c r="E20" s="39" t="s">
        <v>161</v>
      </c>
      <c r="F20" s="18">
        <v>1787188</v>
      </c>
      <c r="G20" s="17">
        <v>2536</v>
      </c>
      <c r="H20" s="40">
        <f t="shared" si="0"/>
        <v>704.7271293375394</v>
      </c>
      <c r="I20" s="18">
        <f t="shared" si="3"/>
        <v>1787188</v>
      </c>
      <c r="J20" s="18">
        <v>1787180.2600000005</v>
      </c>
      <c r="K20" s="18">
        <v>1787180.2600000005</v>
      </c>
      <c r="L20" s="17">
        <v>2352</v>
      </c>
      <c r="M20" s="40">
        <f t="shared" si="1"/>
        <v>759.85555272108866</v>
      </c>
      <c r="N20" s="18"/>
      <c r="O20" s="18">
        <v>-7.7399999995250255</v>
      </c>
      <c r="P20" s="18">
        <f t="shared" si="2"/>
        <v>-7.7399999995250255</v>
      </c>
      <c r="Q20" s="18">
        <v>5855</v>
      </c>
    </row>
    <row r="21" spans="1:17" s="19" customFormat="1" ht="30" customHeight="1" x14ac:dyDescent="0.2">
      <c r="A21" s="49" t="s">
        <v>189</v>
      </c>
      <c r="B21" s="43" t="s">
        <v>2</v>
      </c>
      <c r="C21" s="50" t="s">
        <v>192</v>
      </c>
      <c r="D21" s="39" t="s">
        <v>48</v>
      </c>
      <c r="E21" s="39" t="s">
        <v>161</v>
      </c>
      <c r="F21" s="18">
        <v>4377520</v>
      </c>
      <c r="G21" s="17">
        <v>8721</v>
      </c>
      <c r="H21" s="40">
        <f t="shared" si="0"/>
        <v>501.95161105377821</v>
      </c>
      <c r="I21" s="18">
        <f t="shared" si="3"/>
        <v>4377520</v>
      </c>
      <c r="J21" s="18">
        <v>4377503.919999999</v>
      </c>
      <c r="K21" s="18">
        <v>4377503.92</v>
      </c>
      <c r="L21" s="17">
        <v>7923</v>
      </c>
      <c r="M21" s="40">
        <f t="shared" si="1"/>
        <v>552.5058588918339</v>
      </c>
      <c r="N21" s="18"/>
      <c r="O21" s="18">
        <v>-16.080000001005828</v>
      </c>
      <c r="P21" s="18">
        <f t="shared" si="2"/>
        <v>-16.080000001005828</v>
      </c>
      <c r="Q21" s="18">
        <v>12375</v>
      </c>
    </row>
    <row r="22" spans="1:17" s="1" customFormat="1" ht="13.5" customHeight="1" x14ac:dyDescent="0.2">
      <c r="A22" s="14">
        <v>2</v>
      </c>
      <c r="B22" s="63" t="s">
        <v>3</v>
      </c>
      <c r="C22" s="64"/>
      <c r="D22" s="15" t="s">
        <v>34</v>
      </c>
      <c r="E22" s="16"/>
      <c r="F22" s="32">
        <f>SUM(F23:F45)</f>
        <v>20033133.960000001</v>
      </c>
      <c r="G22" s="13"/>
      <c r="H22" s="32"/>
      <c r="I22" s="32"/>
      <c r="J22" s="32">
        <f>SUM(J23:J45)</f>
        <v>19871381.582399994</v>
      </c>
      <c r="K22" s="32">
        <f>SUM(K23:K45)</f>
        <v>19871381.582399994</v>
      </c>
      <c r="L22" s="13">
        <f>SUM(L23:L45)</f>
        <v>555661</v>
      </c>
      <c r="M22" s="32">
        <f>K22/L22</f>
        <v>35.761699277797064</v>
      </c>
      <c r="N22" s="32">
        <f>SUM(N23:N45)</f>
        <v>3789.1099999998696</v>
      </c>
      <c r="O22" s="32">
        <f>SUM(O23:O45)</f>
        <v>-165541.4876000004</v>
      </c>
      <c r="P22" s="32"/>
      <c r="Q22" s="32">
        <f>SUM(Q23:Q45)</f>
        <v>0</v>
      </c>
    </row>
    <row r="23" spans="1:17" s="19" customFormat="1" ht="28.5" customHeight="1" x14ac:dyDescent="0.2">
      <c r="A23" s="51" t="s">
        <v>193</v>
      </c>
      <c r="B23" s="43" t="s">
        <v>3</v>
      </c>
      <c r="C23" s="43" t="s">
        <v>4</v>
      </c>
      <c r="D23" s="41" t="s">
        <v>126</v>
      </c>
      <c r="E23" s="39" t="s">
        <v>194</v>
      </c>
      <c r="F23" s="40">
        <v>43868.49</v>
      </c>
      <c r="G23" s="20"/>
      <c r="H23" s="40"/>
      <c r="I23" s="40"/>
      <c r="J23" s="40">
        <v>43868.49</v>
      </c>
      <c r="K23" s="40">
        <v>43868.49</v>
      </c>
      <c r="L23" s="20">
        <v>4730</v>
      </c>
      <c r="M23" s="40">
        <f t="shared" si="1"/>
        <v>9.2745221987314999</v>
      </c>
      <c r="N23" s="40"/>
      <c r="O23" s="40"/>
      <c r="P23" s="40">
        <f>J23-F23</f>
        <v>0</v>
      </c>
      <c r="Q23" s="40"/>
    </row>
    <row r="24" spans="1:17" s="19" customFormat="1" ht="25.5" customHeight="1" x14ac:dyDescent="0.2">
      <c r="A24" s="44" t="s">
        <v>195</v>
      </c>
      <c r="B24" s="43" t="s">
        <v>3</v>
      </c>
      <c r="C24" s="54" t="s">
        <v>196</v>
      </c>
      <c r="D24" s="41" t="s">
        <v>51</v>
      </c>
      <c r="E24" s="39" t="s">
        <v>194</v>
      </c>
      <c r="F24" s="18">
        <v>138690.87</v>
      </c>
      <c r="G24" s="17"/>
      <c r="H24" s="40"/>
      <c r="I24" s="18"/>
      <c r="J24" s="40">
        <v>137439.41999999995</v>
      </c>
      <c r="K24" s="40">
        <v>137439.41999999995</v>
      </c>
      <c r="L24" s="20">
        <v>9482</v>
      </c>
      <c r="M24" s="40">
        <f t="shared" si="1"/>
        <v>14.494771145327984</v>
      </c>
      <c r="N24" s="18"/>
      <c r="O24" s="18">
        <v>-1251.4500000000407</v>
      </c>
      <c r="P24" s="40">
        <f t="shared" ref="P24:P45" si="4">J24-F24</f>
        <v>-1251.4500000000407</v>
      </c>
      <c r="Q24" s="18"/>
    </row>
    <row r="25" spans="1:17" s="19" customFormat="1" ht="29.25" customHeight="1" x14ac:dyDescent="0.2">
      <c r="A25" s="44" t="s">
        <v>197</v>
      </c>
      <c r="B25" s="43" t="s">
        <v>3</v>
      </c>
      <c r="C25" s="54" t="s">
        <v>198</v>
      </c>
      <c r="D25" s="41" t="s">
        <v>52</v>
      </c>
      <c r="E25" s="39" t="s">
        <v>194</v>
      </c>
      <c r="F25" s="18">
        <v>743901.13</v>
      </c>
      <c r="G25" s="17"/>
      <c r="H25" s="40"/>
      <c r="I25" s="18"/>
      <c r="J25" s="40">
        <v>737847.83999999985</v>
      </c>
      <c r="K25" s="40">
        <v>737847.83999999985</v>
      </c>
      <c r="L25" s="20">
        <v>45230</v>
      </c>
      <c r="M25" s="40">
        <f t="shared" si="1"/>
        <v>16.313239885032054</v>
      </c>
      <c r="N25" s="18"/>
      <c r="O25" s="18">
        <v>-6053.2900000001537</v>
      </c>
      <c r="P25" s="40">
        <f t="shared" si="4"/>
        <v>-6053.2900000001537</v>
      </c>
      <c r="Q25" s="18"/>
    </row>
    <row r="26" spans="1:17" s="19" customFormat="1" ht="24.75" customHeight="1" x14ac:dyDescent="0.2">
      <c r="A26" s="44" t="s">
        <v>199</v>
      </c>
      <c r="B26" s="43" t="s">
        <v>3</v>
      </c>
      <c r="C26" s="45" t="s">
        <v>200</v>
      </c>
      <c r="D26" s="41" t="s">
        <v>132</v>
      </c>
      <c r="E26" s="39" t="s">
        <v>194</v>
      </c>
      <c r="F26" s="18">
        <v>207417.78</v>
      </c>
      <c r="G26" s="17"/>
      <c r="H26" s="40"/>
      <c r="I26" s="18"/>
      <c r="J26" s="40">
        <v>207417.78</v>
      </c>
      <c r="K26" s="40">
        <v>207417.78</v>
      </c>
      <c r="L26" s="20">
        <v>547</v>
      </c>
      <c r="M26" s="40">
        <f t="shared" si="1"/>
        <v>379.19155393053018</v>
      </c>
      <c r="N26" s="18"/>
      <c r="O26" s="18"/>
      <c r="P26" s="40">
        <f t="shared" si="4"/>
        <v>0</v>
      </c>
      <c r="Q26" s="18"/>
    </row>
    <row r="27" spans="1:17" s="19" customFormat="1" ht="27" customHeight="1" x14ac:dyDescent="0.2">
      <c r="A27" s="44" t="s">
        <v>201</v>
      </c>
      <c r="B27" s="43" t="s">
        <v>3</v>
      </c>
      <c r="C27" s="45" t="s">
        <v>203</v>
      </c>
      <c r="D27" s="41" t="s">
        <v>60</v>
      </c>
      <c r="E27" s="39" t="s">
        <v>194</v>
      </c>
      <c r="F27" s="18">
        <v>2432001</v>
      </c>
      <c r="G27" s="17"/>
      <c r="H27" s="18"/>
      <c r="I27" s="18"/>
      <c r="J27" s="40">
        <v>2432001</v>
      </c>
      <c r="K27" s="40">
        <v>2432001</v>
      </c>
      <c r="L27" s="17">
        <v>40916</v>
      </c>
      <c r="M27" s="18">
        <f t="shared" si="1"/>
        <v>59.438874767816991</v>
      </c>
      <c r="N27" s="18"/>
      <c r="O27" s="18"/>
      <c r="P27" s="40">
        <f t="shared" si="4"/>
        <v>0</v>
      </c>
      <c r="Q27" s="18"/>
    </row>
    <row r="28" spans="1:17" s="19" customFormat="1" ht="27" customHeight="1" x14ac:dyDescent="0.2">
      <c r="A28" s="44" t="s">
        <v>202</v>
      </c>
      <c r="B28" s="43" t="s">
        <v>3</v>
      </c>
      <c r="C28" s="45" t="s">
        <v>205</v>
      </c>
      <c r="D28" s="41" t="s">
        <v>206</v>
      </c>
      <c r="E28" s="39" t="s">
        <v>194</v>
      </c>
      <c r="F28" s="40">
        <v>24321.15</v>
      </c>
      <c r="G28" s="17"/>
      <c r="H28" s="40"/>
      <c r="I28" s="18"/>
      <c r="J28" s="40">
        <v>24321.15</v>
      </c>
      <c r="K28" s="40">
        <v>24321.15</v>
      </c>
      <c r="L28" s="20">
        <v>237</v>
      </c>
      <c r="M28" s="18">
        <f t="shared" si="1"/>
        <v>102.62088607594937</v>
      </c>
      <c r="N28" s="18"/>
      <c r="O28" s="18"/>
      <c r="P28" s="40">
        <f t="shared" si="4"/>
        <v>0</v>
      </c>
      <c r="Q28" s="18"/>
    </row>
    <row r="29" spans="1:17" s="19" customFormat="1" ht="26.25" customHeight="1" x14ac:dyDescent="0.2">
      <c r="A29" s="44" t="s">
        <v>390</v>
      </c>
      <c r="B29" s="43" t="s">
        <v>3</v>
      </c>
      <c r="C29" s="45" t="s">
        <v>208</v>
      </c>
      <c r="D29" s="41" t="s">
        <v>53</v>
      </c>
      <c r="E29" s="39" t="s">
        <v>194</v>
      </c>
      <c r="F29" s="40">
        <v>459155.48000000004</v>
      </c>
      <c r="G29" s="17"/>
      <c r="H29" s="40"/>
      <c r="I29" s="18"/>
      <c r="J29" s="40">
        <v>450545.48</v>
      </c>
      <c r="K29" s="40">
        <v>450545.48</v>
      </c>
      <c r="L29" s="20">
        <v>14635</v>
      </c>
      <c r="M29" s="40">
        <f t="shared" si="1"/>
        <v>30.785478647078918</v>
      </c>
      <c r="N29" s="18"/>
      <c r="O29" s="18">
        <v>-8610.0000000000582</v>
      </c>
      <c r="P29" s="40">
        <f t="shared" si="4"/>
        <v>-8610.0000000000582</v>
      </c>
      <c r="Q29" s="18"/>
    </row>
    <row r="30" spans="1:17" s="19" customFormat="1" ht="26.25" customHeight="1" x14ac:dyDescent="0.2">
      <c r="A30" s="44" t="s">
        <v>204</v>
      </c>
      <c r="B30" s="43" t="s">
        <v>3</v>
      </c>
      <c r="C30" s="45" t="s">
        <v>375</v>
      </c>
      <c r="D30" s="41" t="s">
        <v>54</v>
      </c>
      <c r="E30" s="39" t="s">
        <v>194</v>
      </c>
      <c r="F30" s="40">
        <f>249291.78+109445.18+208483.89</f>
        <v>567220.85</v>
      </c>
      <c r="G30" s="17"/>
      <c r="H30" s="40"/>
      <c r="I30" s="18"/>
      <c r="J30" s="40">
        <v>565195.07000000007</v>
      </c>
      <c r="K30" s="40">
        <v>565195.07000000007</v>
      </c>
      <c r="L30" s="20">
        <v>58604</v>
      </c>
      <c r="M30" s="40">
        <f t="shared" si="1"/>
        <v>9.6443087502559557</v>
      </c>
      <c r="N30" s="18"/>
      <c r="O30" s="18">
        <v>-2025.7799999999115</v>
      </c>
      <c r="P30" s="40">
        <f t="shared" si="4"/>
        <v>-2025.7799999999115</v>
      </c>
      <c r="Q30" s="18"/>
    </row>
    <row r="31" spans="1:17" s="19" customFormat="1" ht="28.5" customHeight="1" x14ac:dyDescent="0.2">
      <c r="A31" s="44" t="s">
        <v>207</v>
      </c>
      <c r="B31" s="43" t="s">
        <v>3</v>
      </c>
      <c r="C31" s="43" t="s">
        <v>211</v>
      </c>
      <c r="D31" s="41" t="s">
        <v>384</v>
      </c>
      <c r="E31" s="39" t="s">
        <v>194</v>
      </c>
      <c r="F31" s="40">
        <v>656671.05000000005</v>
      </c>
      <c r="G31" s="17"/>
      <c r="H31" s="40"/>
      <c r="I31" s="18"/>
      <c r="J31" s="40">
        <v>656671.04999999993</v>
      </c>
      <c r="K31" s="40">
        <v>656671.04999999993</v>
      </c>
      <c r="L31" s="20"/>
      <c r="M31" s="40"/>
      <c r="N31" s="18"/>
      <c r="O31" s="18"/>
      <c r="P31" s="40">
        <f t="shared" si="4"/>
        <v>0</v>
      </c>
      <c r="Q31" s="18"/>
    </row>
    <row r="32" spans="1:17" s="19" customFormat="1" ht="32.25" customHeight="1" x14ac:dyDescent="0.2">
      <c r="A32" s="44" t="s">
        <v>209</v>
      </c>
      <c r="B32" s="55" t="s">
        <v>3</v>
      </c>
      <c r="C32" s="56" t="s">
        <v>213</v>
      </c>
      <c r="D32" s="57" t="s">
        <v>61</v>
      </c>
      <c r="E32" s="58" t="s">
        <v>194</v>
      </c>
      <c r="F32" s="59">
        <v>73180.33</v>
      </c>
      <c r="G32" s="60"/>
      <c r="H32" s="18"/>
      <c r="I32" s="18"/>
      <c r="J32" s="40">
        <v>73180.33</v>
      </c>
      <c r="K32" s="40">
        <v>73180.33</v>
      </c>
      <c r="L32" s="20">
        <v>1092</v>
      </c>
      <c r="M32" s="40">
        <f t="shared" ref="M32" si="5">K32/L32</f>
        <v>67.014954212454214</v>
      </c>
      <c r="N32" s="18"/>
      <c r="O32" s="18"/>
      <c r="P32" s="40">
        <f t="shared" si="4"/>
        <v>0</v>
      </c>
      <c r="Q32" s="18"/>
    </row>
    <row r="33" spans="1:17" s="19" customFormat="1" ht="25.5" customHeight="1" x14ac:dyDescent="0.2">
      <c r="A33" s="44" t="s">
        <v>210</v>
      </c>
      <c r="B33" s="43" t="s">
        <v>3</v>
      </c>
      <c r="C33" s="45" t="s">
        <v>376</v>
      </c>
      <c r="D33" s="41" t="s">
        <v>55</v>
      </c>
      <c r="E33" s="39" t="s">
        <v>194</v>
      </c>
      <c r="F33" s="40">
        <f>374674.48+68632.16+103181.63</f>
        <v>546488.27</v>
      </c>
      <c r="G33" s="17"/>
      <c r="H33" s="18"/>
      <c r="I33" s="18"/>
      <c r="J33" s="40">
        <v>546488.27</v>
      </c>
      <c r="K33" s="40">
        <v>546488.27</v>
      </c>
      <c r="L33" s="17">
        <v>2682</v>
      </c>
      <c r="M33" s="18">
        <f t="shared" si="1"/>
        <v>203.76147278150634</v>
      </c>
      <c r="N33" s="18"/>
      <c r="O33" s="18"/>
      <c r="P33" s="40">
        <f t="shared" si="4"/>
        <v>0</v>
      </c>
      <c r="Q33" s="18"/>
    </row>
    <row r="34" spans="1:17" s="19" customFormat="1" ht="27" customHeight="1" x14ac:dyDescent="0.2">
      <c r="A34" s="44" t="s">
        <v>212</v>
      </c>
      <c r="B34" s="43" t="s">
        <v>3</v>
      </c>
      <c r="C34" s="45" t="s">
        <v>5</v>
      </c>
      <c r="D34" s="41" t="s">
        <v>59</v>
      </c>
      <c r="E34" s="39" t="s">
        <v>194</v>
      </c>
      <c r="F34" s="18">
        <v>172232.65</v>
      </c>
      <c r="G34" s="17"/>
      <c r="H34" s="40"/>
      <c r="I34" s="18"/>
      <c r="J34" s="40">
        <v>169473.41999999998</v>
      </c>
      <c r="K34" s="40">
        <v>169473.41999999998</v>
      </c>
      <c r="L34" s="17">
        <v>3235</v>
      </c>
      <c r="M34" s="18">
        <f t="shared" si="1"/>
        <v>52.387455950540954</v>
      </c>
      <c r="N34" s="18"/>
      <c r="O34" s="18">
        <v>-2759.2300000000105</v>
      </c>
      <c r="P34" s="40">
        <f t="shared" si="4"/>
        <v>-2759.2300000000105</v>
      </c>
      <c r="Q34" s="18"/>
    </row>
    <row r="35" spans="1:17" s="19" customFormat="1" ht="27" customHeight="1" x14ac:dyDescent="0.2">
      <c r="A35" s="44" t="s">
        <v>214</v>
      </c>
      <c r="B35" s="43" t="s">
        <v>3</v>
      </c>
      <c r="C35" s="45" t="s">
        <v>217</v>
      </c>
      <c r="D35" s="41" t="s">
        <v>130</v>
      </c>
      <c r="E35" s="39" t="s">
        <v>194</v>
      </c>
      <c r="F35" s="18">
        <v>1141832.1000000001</v>
      </c>
      <c r="G35" s="17"/>
      <c r="H35" s="40"/>
      <c r="I35" s="18"/>
      <c r="J35" s="40">
        <v>1142190.3500000001</v>
      </c>
      <c r="K35" s="40">
        <v>1142190.3500000001</v>
      </c>
      <c r="L35" s="17">
        <v>56468</v>
      </c>
      <c r="M35" s="18">
        <f t="shared" si="1"/>
        <v>20.227214528582561</v>
      </c>
      <c r="N35" s="18">
        <v>358.25</v>
      </c>
      <c r="O35" s="18"/>
      <c r="P35" s="40">
        <f t="shared" si="4"/>
        <v>358.25</v>
      </c>
      <c r="Q35" s="18"/>
    </row>
    <row r="36" spans="1:17" s="19" customFormat="1" ht="28.5" customHeight="1" x14ac:dyDescent="0.2">
      <c r="A36" s="44" t="s">
        <v>215</v>
      </c>
      <c r="B36" s="43" t="s">
        <v>3</v>
      </c>
      <c r="C36" s="43" t="s">
        <v>401</v>
      </c>
      <c r="D36" s="41" t="s">
        <v>402</v>
      </c>
      <c r="E36" s="39" t="s">
        <v>194</v>
      </c>
      <c r="F36" s="40">
        <v>2264071.2000000002</v>
      </c>
      <c r="G36" s="20"/>
      <c r="H36" s="40"/>
      <c r="I36" s="40"/>
      <c r="J36" s="40">
        <v>2267502.06</v>
      </c>
      <c r="K36" s="40">
        <v>2267502.06</v>
      </c>
      <c r="L36" s="20">
        <v>0</v>
      </c>
      <c r="M36" s="40"/>
      <c r="N36" s="40">
        <v>3430.8599999998696</v>
      </c>
      <c r="O36" s="40"/>
      <c r="P36" s="40">
        <f t="shared" si="4"/>
        <v>3430.8599999998696</v>
      </c>
      <c r="Q36" s="40"/>
    </row>
    <row r="37" spans="1:17" s="19" customFormat="1" ht="33.75" customHeight="1" x14ac:dyDescent="0.2">
      <c r="A37" s="44" t="s">
        <v>215</v>
      </c>
      <c r="B37" s="43" t="s">
        <v>3</v>
      </c>
      <c r="C37" s="43" t="s">
        <v>400</v>
      </c>
      <c r="D37" s="41" t="s">
        <v>131</v>
      </c>
      <c r="E37" s="39" t="s">
        <v>194</v>
      </c>
      <c r="F37" s="40">
        <v>874177.27</v>
      </c>
      <c r="G37" s="20"/>
      <c r="H37" s="40"/>
      <c r="I37" s="40"/>
      <c r="J37" s="40">
        <v>874177.27</v>
      </c>
      <c r="K37" s="40">
        <v>874177.27</v>
      </c>
      <c r="L37" s="20">
        <v>22251</v>
      </c>
      <c r="M37" s="40">
        <f t="shared" si="1"/>
        <v>39.287100355040224</v>
      </c>
      <c r="N37" s="40"/>
      <c r="O37" s="40"/>
      <c r="P37" s="40">
        <f t="shared" si="4"/>
        <v>0</v>
      </c>
      <c r="Q37" s="40"/>
    </row>
    <row r="38" spans="1:17" s="19" customFormat="1" ht="27" customHeight="1" x14ac:dyDescent="0.2">
      <c r="A38" s="44" t="s">
        <v>215</v>
      </c>
      <c r="B38" s="43" t="s">
        <v>3</v>
      </c>
      <c r="C38" s="43" t="s">
        <v>397</v>
      </c>
      <c r="D38" s="41" t="s">
        <v>127</v>
      </c>
      <c r="E38" s="39" t="s">
        <v>194</v>
      </c>
      <c r="F38" s="40">
        <f>3947511.81+991448.82</f>
        <v>4938960.63</v>
      </c>
      <c r="G38" s="20"/>
      <c r="H38" s="40"/>
      <c r="I38" s="40"/>
      <c r="J38" s="40">
        <v>4900423.9099999992</v>
      </c>
      <c r="K38" s="40">
        <v>4900423.9099999992</v>
      </c>
      <c r="L38" s="20">
        <v>253278</v>
      </c>
      <c r="M38" s="40">
        <f t="shared" si="1"/>
        <v>19.348004603637108</v>
      </c>
      <c r="N38" s="40"/>
      <c r="O38" s="40">
        <v>-38536.720000000671</v>
      </c>
      <c r="P38" s="40">
        <f t="shared" si="4"/>
        <v>-38536.720000000671</v>
      </c>
      <c r="Q38" s="40"/>
    </row>
    <row r="39" spans="1:17" s="19" customFormat="1" ht="26.25" customHeight="1" x14ac:dyDescent="0.2">
      <c r="A39" s="44" t="s">
        <v>215</v>
      </c>
      <c r="B39" s="43" t="s">
        <v>3</v>
      </c>
      <c r="C39" s="43" t="s">
        <v>398</v>
      </c>
      <c r="D39" s="41" t="s">
        <v>128</v>
      </c>
      <c r="E39" s="39" t="s">
        <v>194</v>
      </c>
      <c r="F39" s="40">
        <v>1596578.9999999998</v>
      </c>
      <c r="G39" s="20"/>
      <c r="H39" s="40"/>
      <c r="I39" s="40"/>
      <c r="J39" s="40">
        <v>1592879.81</v>
      </c>
      <c r="K39" s="40">
        <v>1592879.81</v>
      </c>
      <c r="L39" s="20">
        <v>37322</v>
      </c>
      <c r="M39" s="40">
        <f t="shared" si="1"/>
        <v>42.679379722415732</v>
      </c>
      <c r="N39" s="40"/>
      <c r="O39" s="40">
        <v>-3699.1899999997113</v>
      </c>
      <c r="P39" s="40">
        <f t="shared" si="4"/>
        <v>-3699.1899999997113</v>
      </c>
      <c r="Q39" s="40"/>
    </row>
    <row r="40" spans="1:17" s="19" customFormat="1" ht="24.75" customHeight="1" x14ac:dyDescent="0.2">
      <c r="A40" s="44" t="s">
        <v>216</v>
      </c>
      <c r="B40" s="43" t="s">
        <v>3</v>
      </c>
      <c r="C40" s="45" t="s">
        <v>221</v>
      </c>
      <c r="D40" s="41" t="s">
        <v>58</v>
      </c>
      <c r="E40" s="39" t="s">
        <v>194</v>
      </c>
      <c r="F40" s="18">
        <f>24321.15+42084.16+52528.99+48198.74+43052.45+47382.7</f>
        <v>257568.19</v>
      </c>
      <c r="G40" s="17"/>
      <c r="H40" s="40"/>
      <c r="I40" s="18"/>
      <c r="J40" s="18">
        <v>257568.19</v>
      </c>
      <c r="K40" s="40">
        <v>257568.19</v>
      </c>
      <c r="L40" s="17">
        <v>3736</v>
      </c>
      <c r="M40" s="18">
        <f t="shared" si="1"/>
        <v>68.942235010706639</v>
      </c>
      <c r="N40" s="18"/>
      <c r="O40" s="18"/>
      <c r="P40" s="40">
        <f t="shared" si="4"/>
        <v>0</v>
      </c>
      <c r="Q40" s="18"/>
    </row>
    <row r="41" spans="1:17" s="19" customFormat="1" ht="24.75" customHeight="1" x14ac:dyDescent="0.2">
      <c r="A41" s="51" t="s">
        <v>218</v>
      </c>
      <c r="B41" s="43" t="s">
        <v>3</v>
      </c>
      <c r="C41" s="45" t="s">
        <v>223</v>
      </c>
      <c r="D41" s="41" t="s">
        <v>129</v>
      </c>
      <c r="E41" s="39" t="s">
        <v>194</v>
      </c>
      <c r="F41" s="18">
        <v>1654982.38</v>
      </c>
      <c r="G41" s="17"/>
      <c r="H41" s="40"/>
      <c r="I41" s="18"/>
      <c r="J41" s="18">
        <v>1654982.3800000001</v>
      </c>
      <c r="K41" s="40">
        <v>1654982.3800000001</v>
      </c>
      <c r="L41" s="17">
        <v>0</v>
      </c>
      <c r="M41" s="18"/>
      <c r="N41" s="18"/>
      <c r="O41" s="18"/>
      <c r="P41" s="40">
        <f t="shared" si="4"/>
        <v>0</v>
      </c>
      <c r="Q41" s="18"/>
    </row>
    <row r="42" spans="1:17" s="19" customFormat="1" ht="23.1" customHeight="1" x14ac:dyDescent="0.2">
      <c r="A42" s="44" t="s">
        <v>219</v>
      </c>
      <c r="B42" s="43" t="s">
        <v>3</v>
      </c>
      <c r="C42" s="45" t="s">
        <v>225</v>
      </c>
      <c r="D42" s="41" t="s">
        <v>56</v>
      </c>
      <c r="E42" s="39" t="s">
        <v>194</v>
      </c>
      <c r="F42" s="18">
        <v>27456.41</v>
      </c>
      <c r="G42" s="17"/>
      <c r="H42" s="40"/>
      <c r="I42" s="18"/>
      <c r="J42" s="18">
        <v>27456.41</v>
      </c>
      <c r="K42" s="40">
        <v>27456.41</v>
      </c>
      <c r="L42" s="17">
        <v>1105</v>
      </c>
      <c r="M42" s="18">
        <f t="shared" si="1"/>
        <v>24.847429864253392</v>
      </c>
      <c r="N42" s="18"/>
      <c r="O42" s="18"/>
      <c r="P42" s="40">
        <f t="shared" si="4"/>
        <v>0</v>
      </c>
      <c r="Q42" s="18"/>
    </row>
    <row r="43" spans="1:17" s="19" customFormat="1" ht="23.25" customHeight="1" x14ac:dyDescent="0.2">
      <c r="A43" s="44" t="s">
        <v>220</v>
      </c>
      <c r="B43" s="43" t="s">
        <v>3</v>
      </c>
      <c r="C43" s="45" t="s">
        <v>399</v>
      </c>
      <c r="D43" s="41" t="s">
        <v>57</v>
      </c>
      <c r="E43" s="39" t="s">
        <v>194</v>
      </c>
      <c r="F43" s="18">
        <v>6080.29</v>
      </c>
      <c r="G43" s="17"/>
      <c r="H43" s="18"/>
      <c r="I43" s="18"/>
      <c r="J43" s="18">
        <v>6080.29</v>
      </c>
      <c r="K43" s="40">
        <v>6080.29</v>
      </c>
      <c r="L43" s="17">
        <v>111</v>
      </c>
      <c r="M43" s="18">
        <f t="shared" si="1"/>
        <v>54.777387387387385</v>
      </c>
      <c r="N43" s="18"/>
      <c r="O43" s="18"/>
      <c r="P43" s="40">
        <f t="shared" si="4"/>
        <v>0</v>
      </c>
      <c r="Q43" s="18"/>
    </row>
    <row r="44" spans="1:17" s="19" customFormat="1" ht="183" customHeight="1" x14ac:dyDescent="0.2">
      <c r="A44" s="51" t="s">
        <v>222</v>
      </c>
      <c r="B44" s="43" t="s">
        <v>3</v>
      </c>
      <c r="C44" s="46" t="s">
        <v>226</v>
      </c>
      <c r="D44" s="41"/>
      <c r="E44" s="39"/>
      <c r="F44" s="40">
        <v>467248</v>
      </c>
      <c r="G44" s="20"/>
      <c r="H44" s="40"/>
      <c r="I44" s="18">
        <f>F44</f>
        <v>467248</v>
      </c>
      <c r="J44" s="40">
        <v>450114.40240000002</v>
      </c>
      <c r="K44" s="40">
        <v>450114.40240000002</v>
      </c>
      <c r="L44" s="20"/>
      <c r="M44" s="40"/>
      <c r="N44" s="40"/>
      <c r="O44" s="40">
        <f t="shared" ref="O44" si="6">K44-I44</f>
        <v>-17133.597599999979</v>
      </c>
      <c r="P44" s="40">
        <f t="shared" si="4"/>
        <v>-17133.597599999979</v>
      </c>
      <c r="Q44" s="40"/>
    </row>
    <row r="45" spans="1:17" s="19" customFormat="1" ht="108.75" customHeight="1" x14ac:dyDescent="0.2">
      <c r="A45" s="51" t="s">
        <v>224</v>
      </c>
      <c r="B45" s="43" t="s">
        <v>3</v>
      </c>
      <c r="C45" s="46" t="s">
        <v>227</v>
      </c>
      <c r="D45" s="41"/>
      <c r="E45" s="39"/>
      <c r="F45" s="40">
        <v>739029.44</v>
      </c>
      <c r="G45" s="20"/>
      <c r="H45" s="40"/>
      <c r="I45" s="18">
        <f>F45</f>
        <v>739029.44</v>
      </c>
      <c r="J45" s="40">
        <v>653557.21000000008</v>
      </c>
      <c r="K45" s="40">
        <v>653557.21000000008</v>
      </c>
      <c r="L45" s="20"/>
      <c r="M45" s="40"/>
      <c r="N45" s="40"/>
      <c r="O45" s="40">
        <f>K45-I45</f>
        <v>-85472.229999999865</v>
      </c>
      <c r="P45" s="40">
        <f t="shared" si="4"/>
        <v>-85472.229999999865</v>
      </c>
      <c r="Q45" s="40"/>
    </row>
    <row r="46" spans="1:17" s="24" customFormat="1" ht="21.75" customHeight="1" x14ac:dyDescent="0.2">
      <c r="A46" s="21">
        <v>3</v>
      </c>
      <c r="B46" s="37" t="s">
        <v>6</v>
      </c>
      <c r="C46" s="38"/>
      <c r="D46" s="22" t="s">
        <v>34</v>
      </c>
      <c r="E46" s="16"/>
      <c r="F46" s="33">
        <f>SUM(F47:F58)</f>
        <v>64499328</v>
      </c>
      <c r="G46" s="23">
        <f>SUM(G47:G58)</f>
        <v>1833519</v>
      </c>
      <c r="H46" s="33"/>
      <c r="I46" s="33">
        <f>SUM(I47:I58)</f>
        <v>64499328</v>
      </c>
      <c r="J46" s="33">
        <f>SUM(J47:J58)</f>
        <v>64498576.920000002</v>
      </c>
      <c r="K46" s="33">
        <f>SUM(K47:K58)</f>
        <v>64495184.260000005</v>
      </c>
      <c r="L46" s="23">
        <f>SUM(L47:L58)</f>
        <v>1829375</v>
      </c>
      <c r="M46" s="33"/>
      <c r="N46" s="33">
        <f>SUM(N47:N58)</f>
        <v>3251.3400000017136</v>
      </c>
      <c r="O46" s="33">
        <f>SUM(O47:O58)</f>
        <v>-4002.4200000002747</v>
      </c>
      <c r="P46" s="33">
        <f>SUM(P47:P58)</f>
        <v>-751.07999999856111</v>
      </c>
      <c r="Q46" s="33">
        <f>SUM(Q47:Q58)</f>
        <v>2209615</v>
      </c>
    </row>
    <row r="47" spans="1:17" s="19" customFormat="1" ht="18.75" customHeight="1" x14ac:dyDescent="0.2">
      <c r="A47" s="44" t="s">
        <v>228</v>
      </c>
      <c r="B47" s="42" t="s">
        <v>6</v>
      </c>
      <c r="C47" s="39" t="s">
        <v>229</v>
      </c>
      <c r="D47" s="39" t="s">
        <v>63</v>
      </c>
      <c r="E47" s="39" t="s">
        <v>230</v>
      </c>
      <c r="F47" s="18">
        <v>18529732</v>
      </c>
      <c r="G47" s="17">
        <v>175637</v>
      </c>
      <c r="H47" s="40">
        <f t="shared" ref="H47:H58" si="7">F47/G47</f>
        <v>105.50016226649282</v>
      </c>
      <c r="I47" s="40">
        <f>F47</f>
        <v>18529732</v>
      </c>
      <c r="J47" s="40">
        <v>18530907.460000001</v>
      </c>
      <c r="K47" s="40">
        <v>18529713.919999998</v>
      </c>
      <c r="L47" s="20">
        <v>177437</v>
      </c>
      <c r="M47" s="40">
        <f t="shared" ref="M47:M101" si="8">K47/L47</f>
        <v>104.42981971065785</v>
      </c>
      <c r="N47" s="18">
        <v>1175.4600000008941</v>
      </c>
      <c r="O47" s="18"/>
      <c r="P47" s="18">
        <f t="shared" ref="P47:P58" si="9">J47-I47</f>
        <v>1175.4600000008941</v>
      </c>
      <c r="Q47" s="40">
        <v>485674</v>
      </c>
    </row>
    <row r="48" spans="1:17" s="19" customFormat="1" ht="18.75" customHeight="1" x14ac:dyDescent="0.2">
      <c r="A48" s="44" t="s">
        <v>231</v>
      </c>
      <c r="B48" s="42" t="s">
        <v>6</v>
      </c>
      <c r="C48" s="39" t="s">
        <v>232</v>
      </c>
      <c r="D48" s="39" t="s">
        <v>70</v>
      </c>
      <c r="E48" s="39" t="s">
        <v>230</v>
      </c>
      <c r="F48" s="18">
        <v>3532511</v>
      </c>
      <c r="G48" s="17">
        <v>110240</v>
      </c>
      <c r="H48" s="40">
        <f t="shared" si="7"/>
        <v>32.043822568940492</v>
      </c>
      <c r="I48" s="40">
        <f>F48</f>
        <v>3532511</v>
      </c>
      <c r="J48" s="40">
        <v>3531641.4699999993</v>
      </c>
      <c r="K48" s="40">
        <v>3531601.71</v>
      </c>
      <c r="L48" s="20">
        <v>109973</v>
      </c>
      <c r="M48" s="40">
        <f t="shared" si="8"/>
        <v>32.113352459239998</v>
      </c>
      <c r="N48" s="18"/>
      <c r="O48" s="18">
        <v>-869.53000000072643</v>
      </c>
      <c r="P48" s="18">
        <f t="shared" si="9"/>
        <v>-869.53000000072643</v>
      </c>
      <c r="Q48" s="40">
        <v>74616</v>
      </c>
    </row>
    <row r="49" spans="1:17" s="19" customFormat="1" ht="18.75" hidden="1" customHeight="1" x14ac:dyDescent="0.2">
      <c r="A49" s="44" t="s">
        <v>233</v>
      </c>
      <c r="B49" s="39" t="s">
        <v>6</v>
      </c>
      <c r="C49" s="39" t="s">
        <v>234</v>
      </c>
      <c r="D49" s="39" t="s">
        <v>73</v>
      </c>
      <c r="E49" s="39" t="s">
        <v>230</v>
      </c>
      <c r="F49" s="18"/>
      <c r="G49" s="17"/>
      <c r="H49" s="40" t="e">
        <f t="shared" si="7"/>
        <v>#DIV/0!</v>
      </c>
      <c r="I49" s="40">
        <f t="shared" ref="I49:I58" si="10">F49</f>
        <v>0</v>
      </c>
      <c r="J49" s="40"/>
      <c r="K49" s="40"/>
      <c r="L49" s="20"/>
      <c r="M49" s="40"/>
      <c r="N49" s="18"/>
      <c r="O49" s="18">
        <v>0</v>
      </c>
      <c r="P49" s="18">
        <f t="shared" si="9"/>
        <v>0</v>
      </c>
      <c r="Q49" s="40">
        <v>0</v>
      </c>
    </row>
    <row r="50" spans="1:17" s="19" customFormat="1" ht="18.75" hidden="1" customHeight="1" x14ac:dyDescent="0.2">
      <c r="A50" s="44" t="s">
        <v>235</v>
      </c>
      <c r="B50" s="39" t="s">
        <v>6</v>
      </c>
      <c r="C50" s="39" t="s">
        <v>7</v>
      </c>
      <c r="D50" s="39" t="s">
        <v>67</v>
      </c>
      <c r="E50" s="39" t="s">
        <v>230</v>
      </c>
      <c r="F50" s="18"/>
      <c r="G50" s="17"/>
      <c r="H50" s="40" t="e">
        <f t="shared" si="7"/>
        <v>#DIV/0!</v>
      </c>
      <c r="I50" s="40">
        <f t="shared" si="10"/>
        <v>0</v>
      </c>
      <c r="J50" s="40"/>
      <c r="K50" s="40"/>
      <c r="L50" s="20"/>
      <c r="M50" s="40"/>
      <c r="N50" s="18"/>
      <c r="O50" s="18">
        <v>0</v>
      </c>
      <c r="P50" s="18">
        <f t="shared" si="9"/>
        <v>0</v>
      </c>
      <c r="Q50" s="40"/>
    </row>
    <row r="51" spans="1:17" s="19" customFormat="1" ht="18.75" customHeight="1" x14ac:dyDescent="0.2">
      <c r="A51" s="44" t="s">
        <v>233</v>
      </c>
      <c r="B51" s="39" t="s">
        <v>6</v>
      </c>
      <c r="C51" s="39" t="s">
        <v>237</v>
      </c>
      <c r="D51" s="39" t="s">
        <v>69</v>
      </c>
      <c r="E51" s="39" t="s">
        <v>230</v>
      </c>
      <c r="F51" s="18">
        <v>6069309</v>
      </c>
      <c r="G51" s="17">
        <v>56966</v>
      </c>
      <c r="H51" s="40">
        <f t="shared" si="7"/>
        <v>106.54265702348769</v>
      </c>
      <c r="I51" s="40">
        <f t="shared" si="10"/>
        <v>6069309</v>
      </c>
      <c r="J51" s="40">
        <v>6069288.6800000006</v>
      </c>
      <c r="K51" s="40">
        <v>6069288.6800000016</v>
      </c>
      <c r="L51" s="20">
        <v>54049</v>
      </c>
      <c r="M51" s="40">
        <f t="shared" si="8"/>
        <v>112.29233991378197</v>
      </c>
      <c r="N51" s="18"/>
      <c r="O51" s="18">
        <v>-20.319999999366701</v>
      </c>
      <c r="P51" s="18">
        <f t="shared" si="9"/>
        <v>-20.319999999366701</v>
      </c>
      <c r="Q51" s="40">
        <v>30542</v>
      </c>
    </row>
    <row r="52" spans="1:17" s="19" customFormat="1" ht="18.75" customHeight="1" x14ac:dyDescent="0.2">
      <c r="A52" s="51" t="s">
        <v>235</v>
      </c>
      <c r="B52" s="42" t="s">
        <v>6</v>
      </c>
      <c r="C52" s="39" t="s">
        <v>239</v>
      </c>
      <c r="D52" s="39" t="s">
        <v>133</v>
      </c>
      <c r="E52" s="39" t="s">
        <v>230</v>
      </c>
      <c r="F52" s="18">
        <v>9029829</v>
      </c>
      <c r="G52" s="17">
        <v>71099</v>
      </c>
      <c r="H52" s="40">
        <f t="shared" si="7"/>
        <v>127.00360061322944</v>
      </c>
      <c r="I52" s="40">
        <f t="shared" si="10"/>
        <v>9029829</v>
      </c>
      <c r="J52" s="40">
        <v>9031298.9000000004</v>
      </c>
      <c r="K52" s="40">
        <v>9029823.7400000002</v>
      </c>
      <c r="L52" s="20">
        <v>69680</v>
      </c>
      <c r="M52" s="40">
        <f t="shared" si="8"/>
        <v>129.58989293915042</v>
      </c>
      <c r="N52" s="18">
        <v>1469.9000000003725</v>
      </c>
      <c r="O52" s="18"/>
      <c r="P52" s="18">
        <f t="shared" si="9"/>
        <v>1469.9000000003725</v>
      </c>
      <c r="Q52" s="40">
        <v>462033</v>
      </c>
    </row>
    <row r="53" spans="1:17" s="19" customFormat="1" ht="18.75" customHeight="1" x14ac:dyDescent="0.2">
      <c r="A53" s="44" t="s">
        <v>236</v>
      </c>
      <c r="B53" s="39" t="s">
        <v>6</v>
      </c>
      <c r="C53" s="39" t="s">
        <v>241</v>
      </c>
      <c r="D53" s="39" t="s">
        <v>134</v>
      </c>
      <c r="E53" s="39" t="s">
        <v>230</v>
      </c>
      <c r="F53" s="18">
        <v>1469677</v>
      </c>
      <c r="G53" s="17">
        <v>20826</v>
      </c>
      <c r="H53" s="40">
        <f t="shared" si="7"/>
        <v>70.569336406415061</v>
      </c>
      <c r="I53" s="40">
        <f t="shared" si="10"/>
        <v>1469677</v>
      </c>
      <c r="J53" s="40">
        <v>1469664.19</v>
      </c>
      <c r="K53" s="40">
        <v>1469664.19</v>
      </c>
      <c r="L53" s="20">
        <v>20934</v>
      </c>
      <c r="M53" s="40">
        <f t="shared" si="8"/>
        <v>70.204652240374514</v>
      </c>
      <c r="N53" s="18"/>
      <c r="O53" s="18">
        <v>-12.810000000055879</v>
      </c>
      <c r="P53" s="18">
        <f t="shared" si="9"/>
        <v>-12.810000000055879</v>
      </c>
      <c r="Q53" s="40">
        <v>37304</v>
      </c>
    </row>
    <row r="54" spans="1:17" s="19" customFormat="1" ht="18.75" customHeight="1" x14ac:dyDescent="0.2">
      <c r="A54" s="51" t="s">
        <v>238</v>
      </c>
      <c r="B54" s="39" t="s">
        <v>6</v>
      </c>
      <c r="C54" s="39" t="s">
        <v>243</v>
      </c>
      <c r="D54" s="39" t="s">
        <v>66</v>
      </c>
      <c r="E54" s="39" t="s">
        <v>230</v>
      </c>
      <c r="F54" s="18">
        <v>1078028</v>
      </c>
      <c r="G54" s="17">
        <v>29696</v>
      </c>
      <c r="H54" s="40">
        <f t="shared" si="7"/>
        <v>36.302128232758619</v>
      </c>
      <c r="I54" s="40">
        <f t="shared" si="10"/>
        <v>1078028</v>
      </c>
      <c r="J54" s="40">
        <v>1078019.6299999999</v>
      </c>
      <c r="K54" s="40">
        <v>1078019.6299999999</v>
      </c>
      <c r="L54" s="20">
        <v>29671</v>
      </c>
      <c r="M54" s="40">
        <f t="shared" si="8"/>
        <v>36.332433352431664</v>
      </c>
      <c r="N54" s="18"/>
      <c r="O54" s="18">
        <v>-8.3700000001117587</v>
      </c>
      <c r="P54" s="18">
        <f t="shared" si="9"/>
        <v>-8.3700000001117587</v>
      </c>
      <c r="Q54" s="40">
        <v>12366</v>
      </c>
    </row>
    <row r="55" spans="1:17" s="19" customFormat="1" ht="18.75" customHeight="1" x14ac:dyDescent="0.2">
      <c r="A55" s="51" t="s">
        <v>240</v>
      </c>
      <c r="B55" s="39" t="s">
        <v>6</v>
      </c>
      <c r="C55" s="39" t="s">
        <v>388</v>
      </c>
      <c r="D55" s="39" t="s">
        <v>68</v>
      </c>
      <c r="E55" s="39" t="s">
        <v>230</v>
      </c>
      <c r="F55" s="18">
        <v>7582171</v>
      </c>
      <c r="G55" s="17">
        <v>385062</v>
      </c>
      <c r="H55" s="40">
        <f t="shared" si="7"/>
        <v>19.690779666651085</v>
      </c>
      <c r="I55" s="40">
        <f t="shared" si="10"/>
        <v>7582171</v>
      </c>
      <c r="J55" s="40">
        <v>7580122.46</v>
      </c>
      <c r="K55" s="40">
        <v>7580073.3399999999</v>
      </c>
      <c r="L55" s="20">
        <v>382232</v>
      </c>
      <c r="M55" s="40">
        <f t="shared" si="8"/>
        <v>19.831079920048555</v>
      </c>
      <c r="N55" s="18"/>
      <c r="O55" s="18">
        <v>-2048.5400000000373</v>
      </c>
      <c r="P55" s="18">
        <f t="shared" si="9"/>
        <v>-2048.5400000000373</v>
      </c>
      <c r="Q55" s="40">
        <v>291686</v>
      </c>
    </row>
    <row r="56" spans="1:17" s="19" customFormat="1" ht="18.75" customHeight="1" x14ac:dyDescent="0.2">
      <c r="A56" s="51" t="s">
        <v>242</v>
      </c>
      <c r="B56" s="42" t="s">
        <v>6</v>
      </c>
      <c r="C56" s="39" t="s">
        <v>246</v>
      </c>
      <c r="D56" s="39" t="s">
        <v>65</v>
      </c>
      <c r="E56" s="39" t="s">
        <v>230</v>
      </c>
      <c r="F56" s="18">
        <v>479339</v>
      </c>
      <c r="G56" s="17">
        <v>3409</v>
      </c>
      <c r="H56" s="40">
        <f t="shared" si="7"/>
        <v>140.60985626283369</v>
      </c>
      <c r="I56" s="40">
        <f t="shared" si="10"/>
        <v>479339</v>
      </c>
      <c r="J56" s="40">
        <v>479336.65</v>
      </c>
      <c r="K56" s="40">
        <v>479336.65</v>
      </c>
      <c r="L56" s="20">
        <v>2590</v>
      </c>
      <c r="M56" s="40">
        <f t="shared" si="8"/>
        <v>185.07206563706563</v>
      </c>
      <c r="N56" s="18"/>
      <c r="O56" s="18">
        <v>-2.3499999999767169</v>
      </c>
      <c r="P56" s="18">
        <f t="shared" si="9"/>
        <v>-2.3499999999767169</v>
      </c>
      <c r="Q56" s="40">
        <v>1792</v>
      </c>
    </row>
    <row r="57" spans="1:17" s="19" customFormat="1" ht="18.75" customHeight="1" x14ac:dyDescent="0.2">
      <c r="A57" s="44" t="s">
        <v>244</v>
      </c>
      <c r="B57" s="42" t="s">
        <v>6</v>
      </c>
      <c r="C57" s="39" t="s">
        <v>247</v>
      </c>
      <c r="D57" s="39" t="s">
        <v>62</v>
      </c>
      <c r="E57" s="39" t="s">
        <v>230</v>
      </c>
      <c r="F57" s="18">
        <v>11362594</v>
      </c>
      <c r="G57" s="17">
        <v>689931</v>
      </c>
      <c r="H57" s="40">
        <f t="shared" si="7"/>
        <v>16.469174453677251</v>
      </c>
      <c r="I57" s="40">
        <f t="shared" si="10"/>
        <v>11362594</v>
      </c>
      <c r="J57" s="40">
        <v>11363199.98</v>
      </c>
      <c r="K57" s="40">
        <v>11362564.9</v>
      </c>
      <c r="L57" s="20">
        <v>700490</v>
      </c>
      <c r="M57" s="40">
        <f t="shared" si="8"/>
        <v>16.22088095476024</v>
      </c>
      <c r="N57" s="18">
        <v>605.98000000044703</v>
      </c>
      <c r="O57" s="18"/>
      <c r="P57" s="18">
        <f t="shared" si="9"/>
        <v>605.98000000044703</v>
      </c>
      <c r="Q57" s="40">
        <v>558862</v>
      </c>
    </row>
    <row r="58" spans="1:17" s="52" customFormat="1" ht="18.75" customHeight="1" x14ac:dyDescent="0.2">
      <c r="A58" s="51" t="s">
        <v>245</v>
      </c>
      <c r="B58" s="42" t="s">
        <v>6</v>
      </c>
      <c r="C58" s="39" t="s">
        <v>250</v>
      </c>
      <c r="D58" s="39" t="s">
        <v>64</v>
      </c>
      <c r="E58" s="39" t="s">
        <v>230</v>
      </c>
      <c r="F58" s="18">
        <v>5366138</v>
      </c>
      <c r="G58" s="17">
        <v>290653</v>
      </c>
      <c r="H58" s="40">
        <f t="shared" si="7"/>
        <v>18.462352014257551</v>
      </c>
      <c r="I58" s="40">
        <f t="shared" si="10"/>
        <v>5366138</v>
      </c>
      <c r="J58" s="40">
        <v>5365097.5</v>
      </c>
      <c r="K58" s="40">
        <v>5365097.5</v>
      </c>
      <c r="L58" s="20">
        <v>282319</v>
      </c>
      <c r="M58" s="40">
        <f t="shared" si="8"/>
        <v>19.00367137883033</v>
      </c>
      <c r="N58" s="18"/>
      <c r="O58" s="18">
        <v>-1040.5</v>
      </c>
      <c r="P58" s="18">
        <f t="shared" si="9"/>
        <v>-1040.5</v>
      </c>
      <c r="Q58" s="40">
        <v>254740</v>
      </c>
    </row>
    <row r="59" spans="1:17" s="25" customFormat="1" ht="18.75" customHeight="1" x14ac:dyDescent="0.2">
      <c r="A59" s="21">
        <v>4</v>
      </c>
      <c r="B59" s="37" t="s">
        <v>8</v>
      </c>
      <c r="C59" s="38"/>
      <c r="D59" s="15" t="s">
        <v>34</v>
      </c>
      <c r="E59" s="16"/>
      <c r="F59" s="33">
        <f>SUM(F60:F87)</f>
        <v>78321945</v>
      </c>
      <c r="G59" s="23">
        <f>SUM(G60:G87)</f>
        <v>1902014</v>
      </c>
      <c r="H59" s="33"/>
      <c r="I59" s="33">
        <f>SUM(I60:I87)</f>
        <v>78321945</v>
      </c>
      <c r="J59" s="33">
        <f>SUM(J60:J87)</f>
        <v>78319946.25999999</v>
      </c>
      <c r="K59" s="33">
        <f>SUM(K60:K87)</f>
        <v>78313433.550000012</v>
      </c>
      <c r="L59" s="23">
        <f>SUM(L60:L87)</f>
        <v>1857763</v>
      </c>
      <c r="M59" s="23"/>
      <c r="N59" s="33">
        <f>SUM(N60:N87)</f>
        <v>3634.2300000025862</v>
      </c>
      <c r="O59" s="33">
        <f>SUM(O60:O87)</f>
        <v>-5632.9699999966833</v>
      </c>
      <c r="P59" s="33">
        <f>SUM(P60:P87)</f>
        <v>-1998.7399999940972</v>
      </c>
      <c r="Q59" s="33">
        <f>SUM(Q60:Q87)</f>
        <v>4563219.75</v>
      </c>
    </row>
    <row r="60" spans="1:17" s="19" customFormat="1" ht="18.75" customHeight="1" x14ac:dyDescent="0.2">
      <c r="A60" s="44" t="s">
        <v>251</v>
      </c>
      <c r="B60" s="42" t="s">
        <v>8</v>
      </c>
      <c r="C60" s="42" t="s">
        <v>252</v>
      </c>
      <c r="D60" s="42" t="s">
        <v>90</v>
      </c>
      <c r="E60" s="39" t="s">
        <v>253</v>
      </c>
      <c r="F60" s="18">
        <v>1479566</v>
      </c>
      <c r="G60" s="17">
        <v>31876</v>
      </c>
      <c r="H60" s="18">
        <f t="shared" ref="H60:H86" si="11">F60/G60</f>
        <v>46.416300665077173</v>
      </c>
      <c r="I60" s="18">
        <f>F60</f>
        <v>1479566</v>
      </c>
      <c r="J60" s="18">
        <v>1479441.5699999998</v>
      </c>
      <c r="K60" s="18">
        <v>1479441.5699999998</v>
      </c>
      <c r="L60" s="17">
        <v>31846</v>
      </c>
      <c r="M60" s="18">
        <f t="shared" si="8"/>
        <v>46.456119135841227</v>
      </c>
      <c r="N60" s="18"/>
      <c r="O60" s="18">
        <v>-124.43000000016764</v>
      </c>
      <c r="P60" s="18">
        <f>J60-I60</f>
        <v>-124.43000000016764</v>
      </c>
      <c r="Q60" s="18">
        <v>88572</v>
      </c>
    </row>
    <row r="61" spans="1:17" s="19" customFormat="1" ht="18.75" customHeight="1" x14ac:dyDescent="0.2">
      <c r="A61" s="44" t="s">
        <v>254</v>
      </c>
      <c r="B61" s="42" t="s">
        <v>8</v>
      </c>
      <c r="C61" s="42" t="s">
        <v>255</v>
      </c>
      <c r="D61" s="42" t="s">
        <v>91</v>
      </c>
      <c r="E61" s="39" t="s">
        <v>253</v>
      </c>
      <c r="F61" s="18">
        <v>1058420</v>
      </c>
      <c r="G61" s="17">
        <v>6488</v>
      </c>
      <c r="H61" s="18">
        <f t="shared" si="11"/>
        <v>163.13501849568433</v>
      </c>
      <c r="I61" s="18">
        <f>F61</f>
        <v>1058420</v>
      </c>
      <c r="J61" s="18">
        <v>1058413.51</v>
      </c>
      <c r="K61" s="18">
        <v>1058413.51</v>
      </c>
      <c r="L61" s="17">
        <v>6311</v>
      </c>
      <c r="M61" s="18">
        <f t="shared" si="8"/>
        <v>167.70931864997624</v>
      </c>
      <c r="N61" s="18"/>
      <c r="O61" s="18">
        <v>-6.4899999999906868</v>
      </c>
      <c r="P61" s="18">
        <f t="shared" ref="P61:P86" si="12">J61-I61</f>
        <v>-6.4899999999906868</v>
      </c>
      <c r="Q61" s="18">
        <v>9268</v>
      </c>
    </row>
    <row r="62" spans="1:17" s="19" customFormat="1" ht="18.75" customHeight="1" x14ac:dyDescent="0.2">
      <c r="A62" s="44" t="s">
        <v>256</v>
      </c>
      <c r="B62" s="42" t="s">
        <v>8</v>
      </c>
      <c r="C62" s="42" t="s">
        <v>257</v>
      </c>
      <c r="D62" s="42" t="s">
        <v>80</v>
      </c>
      <c r="E62" s="39" t="s">
        <v>253</v>
      </c>
      <c r="F62" s="18">
        <v>2394987</v>
      </c>
      <c r="G62" s="17">
        <v>67091</v>
      </c>
      <c r="H62" s="18">
        <f t="shared" si="11"/>
        <v>35.697589840664172</v>
      </c>
      <c r="I62" s="18">
        <f t="shared" ref="I62:I85" si="13">F62</f>
        <v>2394987</v>
      </c>
      <c r="J62" s="48">
        <v>2394964.4100000006</v>
      </c>
      <c r="K62" s="18">
        <v>2394964.4100000006</v>
      </c>
      <c r="L62" s="17">
        <v>66621</v>
      </c>
      <c r="M62" s="18">
        <f t="shared" si="8"/>
        <v>35.949091277525113</v>
      </c>
      <c r="N62" s="18"/>
      <c r="O62" s="18">
        <v>-22.589999999385327</v>
      </c>
      <c r="P62" s="18">
        <f t="shared" si="12"/>
        <v>-22.589999999385327</v>
      </c>
      <c r="Q62" s="18">
        <v>48354</v>
      </c>
    </row>
    <row r="63" spans="1:17" s="19" customFormat="1" ht="18.75" customHeight="1" x14ac:dyDescent="0.2">
      <c r="A63" s="44" t="s">
        <v>258</v>
      </c>
      <c r="B63" s="42" t="s">
        <v>8</v>
      </c>
      <c r="C63" s="42" t="s">
        <v>259</v>
      </c>
      <c r="D63" s="42" t="s">
        <v>84</v>
      </c>
      <c r="E63" s="39" t="s">
        <v>253</v>
      </c>
      <c r="F63" s="18">
        <v>166677</v>
      </c>
      <c r="G63" s="17">
        <v>7281</v>
      </c>
      <c r="H63" s="18">
        <f t="shared" si="11"/>
        <v>22.892047795632468</v>
      </c>
      <c r="I63" s="18">
        <f t="shared" si="13"/>
        <v>166677</v>
      </c>
      <c r="J63" s="18">
        <v>166675.12</v>
      </c>
      <c r="K63" s="18">
        <v>166675.12</v>
      </c>
      <c r="L63" s="17">
        <v>7267</v>
      </c>
      <c r="M63" s="18">
        <f t="shared" si="8"/>
        <v>22.935891014173659</v>
      </c>
      <c r="N63" s="18"/>
      <c r="O63" s="18">
        <v>-1.8800000000046566</v>
      </c>
      <c r="P63" s="18">
        <f t="shared" si="12"/>
        <v>-1.8800000000046566</v>
      </c>
      <c r="Q63" s="18">
        <v>2300</v>
      </c>
    </row>
    <row r="64" spans="1:17" s="19" customFormat="1" ht="18.75" customHeight="1" x14ac:dyDescent="0.2">
      <c r="A64" s="44" t="s">
        <v>260</v>
      </c>
      <c r="B64" s="42" t="s">
        <v>8</v>
      </c>
      <c r="C64" s="42" t="s">
        <v>261</v>
      </c>
      <c r="D64" s="42" t="s">
        <v>77</v>
      </c>
      <c r="E64" s="39" t="s">
        <v>253</v>
      </c>
      <c r="F64" s="18">
        <v>4492871</v>
      </c>
      <c r="G64" s="17">
        <v>109429</v>
      </c>
      <c r="H64" s="18">
        <f t="shared" si="11"/>
        <v>41.057407085873031</v>
      </c>
      <c r="I64" s="18">
        <f t="shared" si="13"/>
        <v>4492871</v>
      </c>
      <c r="J64" s="18">
        <v>4493439.3000000007</v>
      </c>
      <c r="K64" s="18">
        <v>4492851.9400000004</v>
      </c>
      <c r="L64" s="17">
        <v>109672</v>
      </c>
      <c r="M64" s="18">
        <f t="shared" si="8"/>
        <v>40.966262491793714</v>
      </c>
      <c r="N64" s="18">
        <v>568.30000000074506</v>
      </c>
      <c r="O64" s="18"/>
      <c r="P64" s="18">
        <f t="shared" si="12"/>
        <v>568.30000000074506</v>
      </c>
      <c r="Q64" s="18">
        <v>179896</v>
      </c>
    </row>
    <row r="65" spans="1:17" s="19" customFormat="1" ht="18.75" customHeight="1" x14ac:dyDescent="0.2">
      <c r="A65" s="44" t="s">
        <v>262</v>
      </c>
      <c r="B65" s="42" t="s">
        <v>8</v>
      </c>
      <c r="C65" s="42" t="s">
        <v>263</v>
      </c>
      <c r="D65" s="42" t="s">
        <v>92</v>
      </c>
      <c r="E65" s="39" t="s">
        <v>253</v>
      </c>
      <c r="F65" s="18">
        <v>4334224</v>
      </c>
      <c r="G65" s="17">
        <v>152068</v>
      </c>
      <c r="H65" s="18">
        <f t="shared" si="11"/>
        <v>28.501880737564775</v>
      </c>
      <c r="I65" s="18">
        <f t="shared" si="13"/>
        <v>4334224</v>
      </c>
      <c r="J65" s="18">
        <v>4334121.8899999987</v>
      </c>
      <c r="K65" s="18">
        <v>4334121.8899999997</v>
      </c>
      <c r="L65" s="17">
        <v>150166</v>
      </c>
      <c r="M65" s="18">
        <f t="shared" si="8"/>
        <v>28.862205093030376</v>
      </c>
      <c r="N65" s="18"/>
      <c r="O65" s="18">
        <v>-102.1100000012666</v>
      </c>
      <c r="P65" s="18">
        <f t="shared" si="12"/>
        <v>-102.1100000012666</v>
      </c>
      <c r="Q65" s="18">
        <v>134490</v>
      </c>
    </row>
    <row r="66" spans="1:17" s="19" customFormat="1" ht="18.75" customHeight="1" x14ac:dyDescent="0.2">
      <c r="A66" s="44" t="s">
        <v>264</v>
      </c>
      <c r="B66" s="42" t="s">
        <v>8</v>
      </c>
      <c r="C66" s="42" t="s">
        <v>265</v>
      </c>
      <c r="D66" s="42" t="s">
        <v>88</v>
      </c>
      <c r="E66" s="39" t="s">
        <v>253</v>
      </c>
      <c r="F66" s="18">
        <v>580818</v>
      </c>
      <c r="G66" s="17">
        <v>17687</v>
      </c>
      <c r="H66" s="18">
        <f t="shared" si="11"/>
        <v>32.838695086786906</v>
      </c>
      <c r="I66" s="18">
        <f t="shared" si="13"/>
        <v>580818</v>
      </c>
      <c r="J66" s="18">
        <v>580810.50000000012</v>
      </c>
      <c r="K66" s="18">
        <v>580810.5</v>
      </c>
      <c r="L66" s="17">
        <v>16382</v>
      </c>
      <c r="M66" s="18">
        <f t="shared" si="8"/>
        <v>35.454187522890976</v>
      </c>
      <c r="N66" s="18"/>
      <c r="O66" s="18">
        <v>-7.4999999998835847</v>
      </c>
      <c r="P66" s="18">
        <f t="shared" si="12"/>
        <v>-7.4999999998835847</v>
      </c>
      <c r="Q66" s="18">
        <v>32191</v>
      </c>
    </row>
    <row r="67" spans="1:17" s="19" customFormat="1" ht="18.75" customHeight="1" x14ac:dyDescent="0.2">
      <c r="A67" s="44" t="s">
        <v>266</v>
      </c>
      <c r="B67" s="42" t="s">
        <v>8</v>
      </c>
      <c r="C67" s="42" t="s">
        <v>267</v>
      </c>
      <c r="D67" s="42" t="s">
        <v>95</v>
      </c>
      <c r="E67" s="39" t="s">
        <v>253</v>
      </c>
      <c r="F67" s="18">
        <v>3953518</v>
      </c>
      <c r="G67" s="17">
        <v>210271</v>
      </c>
      <c r="H67" s="18">
        <f t="shared" si="11"/>
        <v>18.802012640830167</v>
      </c>
      <c r="I67" s="18">
        <f t="shared" si="13"/>
        <v>3953518</v>
      </c>
      <c r="J67" s="48">
        <v>3954151.5200000005</v>
      </c>
      <c r="K67" s="18">
        <v>3952751.0500000003</v>
      </c>
      <c r="L67" s="17">
        <v>206765</v>
      </c>
      <c r="M67" s="18">
        <f t="shared" si="8"/>
        <v>19.117118709646217</v>
      </c>
      <c r="N67" s="18">
        <v>633.52000000048429</v>
      </c>
      <c r="O67" s="18"/>
      <c r="P67" s="18">
        <f t="shared" si="12"/>
        <v>633.52000000048429</v>
      </c>
      <c r="Q67" s="18">
        <v>110577</v>
      </c>
    </row>
    <row r="68" spans="1:17" s="19" customFormat="1" ht="18.75" customHeight="1" x14ac:dyDescent="0.2">
      <c r="A68" s="44" t="s">
        <v>268</v>
      </c>
      <c r="B68" s="42" t="s">
        <v>8</v>
      </c>
      <c r="C68" s="42" t="s">
        <v>269</v>
      </c>
      <c r="D68" s="42" t="s">
        <v>82</v>
      </c>
      <c r="E68" s="39" t="s">
        <v>253</v>
      </c>
      <c r="F68" s="18">
        <v>330505</v>
      </c>
      <c r="G68" s="17">
        <v>7038</v>
      </c>
      <c r="H68" s="18">
        <f t="shared" si="11"/>
        <v>46.960073884626311</v>
      </c>
      <c r="I68" s="18">
        <f t="shared" si="13"/>
        <v>330505</v>
      </c>
      <c r="J68" s="18">
        <v>330502.86</v>
      </c>
      <c r="K68" s="18">
        <v>330502.86</v>
      </c>
      <c r="L68" s="17">
        <v>6623</v>
      </c>
      <c r="M68" s="18">
        <f t="shared" si="8"/>
        <v>49.902288992903514</v>
      </c>
      <c r="N68" s="18"/>
      <c r="O68" s="18">
        <v>-2.1400000000139698</v>
      </c>
      <c r="P68" s="18">
        <f t="shared" si="12"/>
        <v>-2.1400000000139698</v>
      </c>
      <c r="Q68" s="18">
        <v>17802</v>
      </c>
    </row>
    <row r="69" spans="1:17" s="19" customFormat="1" ht="18.75" customHeight="1" x14ac:dyDescent="0.2">
      <c r="A69" s="44" t="s">
        <v>270</v>
      </c>
      <c r="B69" s="42" t="s">
        <v>8</v>
      </c>
      <c r="C69" s="42" t="s">
        <v>271</v>
      </c>
      <c r="D69" s="42" t="s">
        <v>89</v>
      </c>
      <c r="E69" s="39" t="s">
        <v>253</v>
      </c>
      <c r="F69" s="18">
        <v>823799</v>
      </c>
      <c r="G69" s="17">
        <v>23677</v>
      </c>
      <c r="H69" s="18">
        <f t="shared" si="11"/>
        <v>34.793217046078475</v>
      </c>
      <c r="I69" s="18">
        <f t="shared" si="13"/>
        <v>823799</v>
      </c>
      <c r="J69" s="18">
        <v>823793.68000000017</v>
      </c>
      <c r="K69" s="18">
        <v>823793.67999999993</v>
      </c>
      <c r="L69" s="17">
        <v>23054</v>
      </c>
      <c r="M69" s="18">
        <f t="shared" si="8"/>
        <v>35.733221132992099</v>
      </c>
      <c r="N69" s="18"/>
      <c r="O69" s="18">
        <v>-5.3199999998323619</v>
      </c>
      <c r="P69" s="18">
        <f t="shared" si="12"/>
        <v>-5.3199999998323619</v>
      </c>
      <c r="Q69" s="18">
        <v>67272</v>
      </c>
    </row>
    <row r="70" spans="1:17" s="19" customFormat="1" ht="18.75" customHeight="1" x14ac:dyDescent="0.2">
      <c r="A70" s="44" t="s">
        <v>272</v>
      </c>
      <c r="B70" s="42" t="s">
        <v>8</v>
      </c>
      <c r="C70" s="42" t="s">
        <v>273</v>
      </c>
      <c r="D70" s="42" t="s">
        <v>83</v>
      </c>
      <c r="E70" s="39" t="s">
        <v>253</v>
      </c>
      <c r="F70" s="18">
        <v>92410</v>
      </c>
      <c r="G70" s="17">
        <v>3672</v>
      </c>
      <c r="H70" s="18">
        <f t="shared" si="11"/>
        <v>25.166122004357298</v>
      </c>
      <c r="I70" s="18">
        <f t="shared" si="13"/>
        <v>92410</v>
      </c>
      <c r="J70" s="18">
        <v>92746.76</v>
      </c>
      <c r="K70" s="18">
        <v>92401.85</v>
      </c>
      <c r="L70" s="17">
        <v>3775</v>
      </c>
      <c r="M70" s="18">
        <f t="shared" si="8"/>
        <v>24.477311258278146</v>
      </c>
      <c r="N70" s="18">
        <v>336.75999999999476</v>
      </c>
      <c r="O70" s="18"/>
      <c r="P70" s="18">
        <f t="shared" si="12"/>
        <v>336.75999999999476</v>
      </c>
      <c r="Q70" s="18">
        <v>44890</v>
      </c>
    </row>
    <row r="71" spans="1:17" s="19" customFormat="1" ht="16.5" customHeight="1" x14ac:dyDescent="0.2">
      <c r="A71" s="44" t="s">
        <v>274</v>
      </c>
      <c r="B71" s="42" t="s">
        <v>8</v>
      </c>
      <c r="C71" s="42" t="s">
        <v>275</v>
      </c>
      <c r="D71" s="42" t="s">
        <v>74</v>
      </c>
      <c r="E71" s="39" t="s">
        <v>253</v>
      </c>
      <c r="F71" s="18">
        <v>2279263</v>
      </c>
      <c r="G71" s="17">
        <v>73127</v>
      </c>
      <c r="H71" s="18">
        <f t="shared" si="11"/>
        <v>31.168556073680037</v>
      </c>
      <c r="I71" s="18">
        <f t="shared" si="13"/>
        <v>2279263</v>
      </c>
      <c r="J71" s="18">
        <v>2278853.4299999997</v>
      </c>
      <c r="K71" s="18">
        <v>2278843.5499999998</v>
      </c>
      <c r="L71" s="17">
        <v>73141</v>
      </c>
      <c r="M71" s="18">
        <f t="shared" si="8"/>
        <v>31.156855252184133</v>
      </c>
      <c r="N71" s="18"/>
      <c r="O71" s="18">
        <v>-409.57000000029802</v>
      </c>
      <c r="P71" s="18">
        <f t="shared" si="12"/>
        <v>-409.57000000029802</v>
      </c>
      <c r="Q71" s="18">
        <v>90324</v>
      </c>
    </row>
    <row r="72" spans="1:17" s="19" customFormat="1" ht="16.5" customHeight="1" x14ac:dyDescent="0.2">
      <c r="A72" s="44" t="s">
        <v>276</v>
      </c>
      <c r="B72" s="42" t="s">
        <v>8</v>
      </c>
      <c r="C72" s="42" t="s">
        <v>277</v>
      </c>
      <c r="D72" s="42" t="s">
        <v>93</v>
      </c>
      <c r="E72" s="39" t="s">
        <v>253</v>
      </c>
      <c r="F72" s="18">
        <v>7989661</v>
      </c>
      <c r="G72" s="17">
        <v>205395</v>
      </c>
      <c r="H72" s="18">
        <f t="shared" si="11"/>
        <v>38.899004357457585</v>
      </c>
      <c r="I72" s="18">
        <f t="shared" si="13"/>
        <v>7989661</v>
      </c>
      <c r="J72" s="18">
        <v>7989702.790000001</v>
      </c>
      <c r="K72" s="18">
        <v>7989630.7300000014</v>
      </c>
      <c r="L72" s="17">
        <v>199706</v>
      </c>
      <c r="M72" s="18">
        <f t="shared" si="8"/>
        <v>40.006963886913773</v>
      </c>
      <c r="N72" s="18">
        <v>41.790000000968575</v>
      </c>
      <c r="O72" s="18"/>
      <c r="P72" s="18">
        <f t="shared" si="12"/>
        <v>41.790000000968575</v>
      </c>
      <c r="Q72" s="18">
        <v>588047</v>
      </c>
    </row>
    <row r="73" spans="1:17" s="19" customFormat="1" ht="16.5" customHeight="1" x14ac:dyDescent="0.2">
      <c r="A73" s="44" t="s">
        <v>278</v>
      </c>
      <c r="B73" s="42" t="s">
        <v>8</v>
      </c>
      <c r="C73" s="42" t="s">
        <v>279</v>
      </c>
      <c r="D73" s="42" t="s">
        <v>79</v>
      </c>
      <c r="E73" s="39" t="s">
        <v>253</v>
      </c>
      <c r="F73" s="18">
        <v>865231</v>
      </c>
      <c r="G73" s="17">
        <v>25192</v>
      </c>
      <c r="H73" s="18">
        <f t="shared" si="11"/>
        <v>34.345466814861858</v>
      </c>
      <c r="I73" s="18">
        <f t="shared" si="13"/>
        <v>865231</v>
      </c>
      <c r="J73" s="18">
        <v>865840.04</v>
      </c>
      <c r="K73" s="18">
        <v>864691.85000000009</v>
      </c>
      <c r="L73" s="17">
        <v>20575</v>
      </c>
      <c r="M73" s="18">
        <f t="shared" si="8"/>
        <v>42.026335358444719</v>
      </c>
      <c r="N73" s="18">
        <v>609.04000000003725</v>
      </c>
      <c r="O73" s="18"/>
      <c r="P73" s="18">
        <f t="shared" si="12"/>
        <v>609.04000000003725</v>
      </c>
      <c r="Q73" s="18">
        <v>100138</v>
      </c>
    </row>
    <row r="74" spans="1:17" s="19" customFormat="1" ht="22.5" customHeight="1" x14ac:dyDescent="0.2">
      <c r="A74" s="44" t="s">
        <v>280</v>
      </c>
      <c r="B74" s="42" t="s">
        <v>8</v>
      </c>
      <c r="C74" s="42" t="s">
        <v>281</v>
      </c>
      <c r="D74" s="42" t="s">
        <v>87</v>
      </c>
      <c r="E74" s="39" t="s">
        <v>253</v>
      </c>
      <c r="F74" s="18">
        <v>462182</v>
      </c>
      <c r="G74" s="17">
        <v>17488</v>
      </c>
      <c r="H74" s="18">
        <f t="shared" si="11"/>
        <v>26.428522415370541</v>
      </c>
      <c r="I74" s="18">
        <f t="shared" si="13"/>
        <v>462182</v>
      </c>
      <c r="J74" s="18">
        <v>462222.52000000014</v>
      </c>
      <c r="K74" s="18">
        <v>462071.14000000013</v>
      </c>
      <c r="L74" s="17">
        <v>17065</v>
      </c>
      <c r="M74" s="18">
        <f t="shared" si="8"/>
        <v>27.077125109874018</v>
      </c>
      <c r="N74" s="18">
        <v>40.520000000135042</v>
      </c>
      <c r="O74" s="18"/>
      <c r="P74" s="18">
        <f t="shared" si="12"/>
        <v>40.520000000135042</v>
      </c>
      <c r="Q74" s="18">
        <v>28416</v>
      </c>
    </row>
    <row r="75" spans="1:17" s="19" customFormat="1" ht="22.5" customHeight="1" x14ac:dyDescent="0.2">
      <c r="A75" s="44" t="s">
        <v>282</v>
      </c>
      <c r="B75" s="42" t="s">
        <v>8</v>
      </c>
      <c r="C75" s="42" t="s">
        <v>283</v>
      </c>
      <c r="D75" s="42" t="s">
        <v>97</v>
      </c>
      <c r="E75" s="39" t="s">
        <v>253</v>
      </c>
      <c r="F75" s="18">
        <v>6793638</v>
      </c>
      <c r="G75" s="17">
        <v>167302</v>
      </c>
      <c r="H75" s="18">
        <f t="shared" si="11"/>
        <v>40.607033986443675</v>
      </c>
      <c r="I75" s="18">
        <f t="shared" si="13"/>
        <v>6793638</v>
      </c>
      <c r="J75" s="18">
        <v>6794079.96</v>
      </c>
      <c r="K75" s="18">
        <v>6793050.4799999995</v>
      </c>
      <c r="L75" s="17">
        <v>163570</v>
      </c>
      <c r="M75" s="18">
        <f t="shared" si="8"/>
        <v>41.529928960078252</v>
      </c>
      <c r="N75" s="18">
        <v>441.95999999996275</v>
      </c>
      <c r="O75" s="18"/>
      <c r="P75" s="18">
        <f t="shared" si="12"/>
        <v>441.95999999996275</v>
      </c>
      <c r="Q75" s="18">
        <v>277509.7</v>
      </c>
    </row>
    <row r="76" spans="1:17" s="19" customFormat="1" ht="22.5" customHeight="1" x14ac:dyDescent="0.2">
      <c r="A76" s="44" t="s">
        <v>284</v>
      </c>
      <c r="B76" s="42" t="s">
        <v>8</v>
      </c>
      <c r="C76" s="42" t="s">
        <v>285</v>
      </c>
      <c r="D76" s="42" t="s">
        <v>75</v>
      </c>
      <c r="E76" s="39" t="s">
        <v>253</v>
      </c>
      <c r="F76" s="18">
        <v>19300338</v>
      </c>
      <c r="G76" s="17">
        <v>305202</v>
      </c>
      <c r="H76" s="18">
        <f t="shared" si="11"/>
        <v>63.23791456150353</v>
      </c>
      <c r="I76" s="18">
        <f t="shared" si="13"/>
        <v>19300338</v>
      </c>
      <c r="J76" s="18">
        <v>19297747.280000005</v>
      </c>
      <c r="K76" s="18">
        <v>19297160.080000006</v>
      </c>
      <c r="L76" s="17">
        <v>291691</v>
      </c>
      <c r="M76" s="18">
        <f t="shared" si="8"/>
        <v>66.156172387903652</v>
      </c>
      <c r="N76" s="18"/>
      <c r="O76" s="18">
        <v>-2590.7199999950826</v>
      </c>
      <c r="P76" s="18">
        <f t="shared" si="12"/>
        <v>-2590.7199999950826</v>
      </c>
      <c r="Q76" s="18">
        <v>419097.7</v>
      </c>
    </row>
    <row r="77" spans="1:17" s="19" customFormat="1" ht="22.5" customHeight="1" x14ac:dyDescent="0.2">
      <c r="A77" s="44" t="s">
        <v>286</v>
      </c>
      <c r="B77" s="42" t="s">
        <v>8</v>
      </c>
      <c r="C77" s="42" t="s">
        <v>287</v>
      </c>
      <c r="D77" s="42" t="s">
        <v>96</v>
      </c>
      <c r="E77" s="39" t="s">
        <v>253</v>
      </c>
      <c r="F77" s="18">
        <v>399681</v>
      </c>
      <c r="G77" s="17">
        <v>9173</v>
      </c>
      <c r="H77" s="18">
        <f t="shared" si="11"/>
        <v>43.571459718739781</v>
      </c>
      <c r="I77" s="18">
        <f t="shared" si="13"/>
        <v>399681</v>
      </c>
      <c r="J77" s="18">
        <v>399671.39999999991</v>
      </c>
      <c r="K77" s="18">
        <v>399671.39999999997</v>
      </c>
      <c r="L77" s="17">
        <v>8964</v>
      </c>
      <c r="M77" s="18">
        <f t="shared" si="8"/>
        <v>44.586278447121813</v>
      </c>
      <c r="N77" s="18"/>
      <c r="O77" s="18">
        <v>-9.6000000000931323</v>
      </c>
      <c r="P77" s="18">
        <f t="shared" si="12"/>
        <v>-9.6000000000931323</v>
      </c>
      <c r="Q77" s="18">
        <v>14957</v>
      </c>
    </row>
    <row r="78" spans="1:17" s="19" customFormat="1" ht="22.5" customHeight="1" x14ac:dyDescent="0.2">
      <c r="A78" s="44" t="s">
        <v>288</v>
      </c>
      <c r="B78" s="42" t="s">
        <v>8</v>
      </c>
      <c r="C78" s="42" t="s">
        <v>289</v>
      </c>
      <c r="D78" s="42" t="s">
        <v>76</v>
      </c>
      <c r="E78" s="39" t="s">
        <v>253</v>
      </c>
      <c r="F78" s="18">
        <v>11289850</v>
      </c>
      <c r="G78" s="17">
        <v>172142</v>
      </c>
      <c r="H78" s="18">
        <f t="shared" si="11"/>
        <v>65.584517433281832</v>
      </c>
      <c r="I78" s="18">
        <f t="shared" si="13"/>
        <v>11289850</v>
      </c>
      <c r="J78" s="18">
        <v>11288050.199999999</v>
      </c>
      <c r="K78" s="18">
        <v>11288050.199999999</v>
      </c>
      <c r="L78" s="17">
        <v>168937</v>
      </c>
      <c r="M78" s="18">
        <f t="shared" si="8"/>
        <v>66.818104974043578</v>
      </c>
      <c r="N78" s="18"/>
      <c r="O78" s="18">
        <v>-1799.8000000007451</v>
      </c>
      <c r="P78" s="18">
        <f t="shared" si="12"/>
        <v>-1799.8000000007451</v>
      </c>
      <c r="Q78" s="18">
        <v>469950</v>
      </c>
    </row>
    <row r="79" spans="1:17" s="19" customFormat="1" ht="22.5" customHeight="1" x14ac:dyDescent="0.2">
      <c r="A79" s="44" t="s">
        <v>290</v>
      </c>
      <c r="B79" s="42" t="s">
        <v>8</v>
      </c>
      <c r="C79" s="42" t="s">
        <v>291</v>
      </c>
      <c r="D79" s="42" t="s">
        <v>98</v>
      </c>
      <c r="E79" s="39" t="s">
        <v>253</v>
      </c>
      <c r="F79" s="18">
        <v>165847</v>
      </c>
      <c r="G79" s="17">
        <v>4709</v>
      </c>
      <c r="H79" s="18">
        <f t="shared" si="11"/>
        <v>35.219154809938416</v>
      </c>
      <c r="I79" s="18">
        <f t="shared" si="13"/>
        <v>165847</v>
      </c>
      <c r="J79" s="18">
        <v>166112.04999999999</v>
      </c>
      <c r="K79" s="18">
        <v>165843.64000000001</v>
      </c>
      <c r="L79" s="17">
        <v>4140</v>
      </c>
      <c r="M79" s="18">
        <f t="shared" si="8"/>
        <v>40.058850241545898</v>
      </c>
      <c r="N79" s="18">
        <v>265.04999999998836</v>
      </c>
      <c r="O79" s="18"/>
      <c r="P79" s="18">
        <f t="shared" si="12"/>
        <v>265.04999999998836</v>
      </c>
      <c r="Q79" s="18">
        <v>30186</v>
      </c>
    </row>
    <row r="80" spans="1:17" s="19" customFormat="1" ht="22.5" customHeight="1" x14ac:dyDescent="0.2">
      <c r="A80" s="44" t="s">
        <v>292</v>
      </c>
      <c r="B80" s="42" t="s">
        <v>8</v>
      </c>
      <c r="C80" s="42" t="s">
        <v>293</v>
      </c>
      <c r="D80" s="42" t="s">
        <v>86</v>
      </c>
      <c r="E80" s="39" t="s">
        <v>253</v>
      </c>
      <c r="F80" s="18">
        <v>1498151</v>
      </c>
      <c r="G80" s="17">
        <v>42827</v>
      </c>
      <c r="H80" s="18">
        <f t="shared" si="11"/>
        <v>34.981460293739929</v>
      </c>
      <c r="I80" s="18">
        <f t="shared" si="13"/>
        <v>1498151</v>
      </c>
      <c r="J80" s="18">
        <v>1498209.6300000004</v>
      </c>
      <c r="K80" s="18">
        <v>1498142.0900000003</v>
      </c>
      <c r="L80" s="17">
        <v>43942</v>
      </c>
      <c r="M80" s="18">
        <f t="shared" si="8"/>
        <v>34.093625460834744</v>
      </c>
      <c r="N80" s="18">
        <v>58.630000000353903</v>
      </c>
      <c r="O80" s="18"/>
      <c r="P80" s="18">
        <f t="shared" si="12"/>
        <v>58.630000000353903</v>
      </c>
      <c r="Q80" s="18">
        <v>331568</v>
      </c>
    </row>
    <row r="81" spans="1:17" s="19" customFormat="1" ht="20.25" customHeight="1" x14ac:dyDescent="0.2">
      <c r="A81" s="44" t="s">
        <v>294</v>
      </c>
      <c r="B81" s="42" t="s">
        <v>8</v>
      </c>
      <c r="C81" s="42" t="s">
        <v>295</v>
      </c>
      <c r="D81" s="42" t="s">
        <v>78</v>
      </c>
      <c r="E81" s="39" t="s">
        <v>253</v>
      </c>
      <c r="F81" s="18">
        <v>166115</v>
      </c>
      <c r="G81" s="17">
        <v>4538</v>
      </c>
      <c r="H81" s="18">
        <f t="shared" si="11"/>
        <v>36.605332745702952</v>
      </c>
      <c r="I81" s="18">
        <f t="shared" si="13"/>
        <v>166115</v>
      </c>
      <c r="J81" s="18">
        <v>165836.85</v>
      </c>
      <c r="K81" s="18">
        <v>165674.32</v>
      </c>
      <c r="L81" s="17">
        <v>3993</v>
      </c>
      <c r="M81" s="18">
        <f t="shared" si="8"/>
        <v>41.491189581768097</v>
      </c>
      <c r="N81" s="18"/>
      <c r="O81" s="18">
        <v>-278.14999999999418</v>
      </c>
      <c r="P81" s="18">
        <f t="shared" si="12"/>
        <v>-278.14999999999418</v>
      </c>
      <c r="Q81" s="18">
        <v>966543.35</v>
      </c>
    </row>
    <row r="82" spans="1:17" s="19" customFormat="1" ht="20.25" customHeight="1" x14ac:dyDescent="0.2">
      <c r="A82" s="44" t="s">
        <v>296</v>
      </c>
      <c r="B82" s="42" t="s">
        <v>8</v>
      </c>
      <c r="C82" s="42" t="s">
        <v>297</v>
      </c>
      <c r="D82" s="42" t="s">
        <v>85</v>
      </c>
      <c r="E82" s="39" t="s">
        <v>253</v>
      </c>
      <c r="F82" s="18">
        <v>1318270</v>
      </c>
      <c r="G82" s="17">
        <v>38164</v>
      </c>
      <c r="H82" s="18">
        <f t="shared" si="11"/>
        <v>34.542238759039932</v>
      </c>
      <c r="I82" s="18">
        <f t="shared" si="13"/>
        <v>1318270</v>
      </c>
      <c r="J82" s="18">
        <v>1318471.95</v>
      </c>
      <c r="K82" s="18">
        <v>1318256.3400000001</v>
      </c>
      <c r="L82" s="17">
        <v>37020</v>
      </c>
      <c r="M82" s="18">
        <f t="shared" si="8"/>
        <v>35.609301458670991</v>
      </c>
      <c r="N82" s="18">
        <v>201.94999999995343</v>
      </c>
      <c r="O82" s="18"/>
      <c r="P82" s="18">
        <f t="shared" si="12"/>
        <v>201.94999999995343</v>
      </c>
      <c r="Q82" s="18">
        <v>197478</v>
      </c>
    </row>
    <row r="83" spans="1:17" s="19" customFormat="1" ht="20.25" customHeight="1" x14ac:dyDescent="0.2">
      <c r="A83" s="44" t="s">
        <v>298</v>
      </c>
      <c r="B83" s="42" t="s">
        <v>8</v>
      </c>
      <c r="C83" s="42" t="s">
        <v>299</v>
      </c>
      <c r="D83" s="42" t="s">
        <v>81</v>
      </c>
      <c r="E83" s="39" t="s">
        <v>253</v>
      </c>
      <c r="F83" s="18">
        <v>834469</v>
      </c>
      <c r="G83" s="17">
        <v>26093</v>
      </c>
      <c r="H83" s="18">
        <f t="shared" si="11"/>
        <v>31.980569501398843</v>
      </c>
      <c r="I83" s="18">
        <f t="shared" si="13"/>
        <v>834469</v>
      </c>
      <c r="J83" s="18">
        <v>834864.71</v>
      </c>
      <c r="K83" s="18">
        <v>834462.86</v>
      </c>
      <c r="L83" s="17">
        <v>26476</v>
      </c>
      <c r="M83" s="18">
        <f t="shared" si="8"/>
        <v>31.517708868409123</v>
      </c>
      <c r="N83" s="18">
        <v>395.70999999996275</v>
      </c>
      <c r="O83" s="18"/>
      <c r="P83" s="18">
        <f t="shared" si="12"/>
        <v>395.70999999996275</v>
      </c>
      <c r="Q83" s="18">
        <v>30024</v>
      </c>
    </row>
    <row r="84" spans="1:17" s="19" customFormat="1" ht="20.25" customHeight="1" x14ac:dyDescent="0.2">
      <c r="A84" s="44" t="s">
        <v>300</v>
      </c>
      <c r="B84" s="42" t="s">
        <v>8</v>
      </c>
      <c r="C84" s="42" t="s">
        <v>301</v>
      </c>
      <c r="D84" s="42" t="s">
        <v>135</v>
      </c>
      <c r="E84" s="39" t="s">
        <v>253</v>
      </c>
      <c r="F84" s="18">
        <v>2716027</v>
      </c>
      <c r="G84" s="17">
        <v>97829</v>
      </c>
      <c r="H84" s="18">
        <f t="shared" si="11"/>
        <v>27.763004834967138</v>
      </c>
      <c r="I84" s="18">
        <f t="shared" si="13"/>
        <v>2716027</v>
      </c>
      <c r="J84" s="18">
        <v>2715770.54</v>
      </c>
      <c r="K84" s="18">
        <v>2715745.7</v>
      </c>
      <c r="L84" s="17">
        <v>96694</v>
      </c>
      <c r="M84" s="18">
        <f t="shared" si="8"/>
        <v>28.085979481663806</v>
      </c>
      <c r="N84" s="18"/>
      <c r="O84" s="18">
        <v>-256.45999999996275</v>
      </c>
      <c r="P84" s="18">
        <f t="shared" si="12"/>
        <v>-256.45999999996275</v>
      </c>
      <c r="Q84" s="18">
        <v>228081</v>
      </c>
    </row>
    <row r="85" spans="1:17" s="19" customFormat="1" ht="20.25" customHeight="1" x14ac:dyDescent="0.2">
      <c r="A85" s="44" t="s">
        <v>302</v>
      </c>
      <c r="B85" s="42" t="s">
        <v>8</v>
      </c>
      <c r="C85" s="42" t="s">
        <v>303</v>
      </c>
      <c r="D85" s="42" t="s">
        <v>94</v>
      </c>
      <c r="E85" s="39" t="s">
        <v>253</v>
      </c>
      <c r="F85" s="18">
        <v>2507205</v>
      </c>
      <c r="G85" s="17">
        <v>48033</v>
      </c>
      <c r="H85" s="18">
        <f t="shared" si="11"/>
        <v>52.197551683217789</v>
      </c>
      <c r="I85" s="18">
        <f t="shared" si="13"/>
        <v>2507205</v>
      </c>
      <c r="J85" s="18">
        <v>2507188.79</v>
      </c>
      <c r="K85" s="18">
        <v>2507188.79</v>
      </c>
      <c r="L85" s="17">
        <v>45104</v>
      </c>
      <c r="M85" s="18">
        <f t="shared" si="8"/>
        <v>55.586839083008158</v>
      </c>
      <c r="N85" s="18"/>
      <c r="O85" s="18">
        <v>-16.209999999962747</v>
      </c>
      <c r="P85" s="18">
        <f t="shared" si="12"/>
        <v>-16.209999999962747</v>
      </c>
      <c r="Q85" s="18">
        <v>55288</v>
      </c>
    </row>
    <row r="86" spans="1:17" s="19" customFormat="1" ht="24" customHeight="1" x14ac:dyDescent="0.2">
      <c r="A86" s="44" t="s">
        <v>304</v>
      </c>
      <c r="B86" s="42" t="s">
        <v>8</v>
      </c>
      <c r="C86" s="34" t="s">
        <v>33</v>
      </c>
      <c r="D86" s="42" t="s">
        <v>118</v>
      </c>
      <c r="E86" s="39" t="s">
        <v>253</v>
      </c>
      <c r="F86" s="18">
        <v>28222</v>
      </c>
      <c r="G86" s="17">
        <v>28222</v>
      </c>
      <c r="H86" s="18">
        <f t="shared" si="11"/>
        <v>1</v>
      </c>
      <c r="I86" s="18">
        <f>F86</f>
        <v>28222</v>
      </c>
      <c r="J86" s="18">
        <v>28263</v>
      </c>
      <c r="K86" s="18">
        <v>28222</v>
      </c>
      <c r="L86" s="17">
        <v>28263</v>
      </c>
      <c r="M86" s="18">
        <f t="shared" si="8"/>
        <v>0.99854934012666741</v>
      </c>
      <c r="N86" s="18">
        <v>41</v>
      </c>
      <c r="O86" s="18"/>
      <c r="P86" s="18">
        <f t="shared" si="12"/>
        <v>41</v>
      </c>
      <c r="Q86" s="18"/>
    </row>
    <row r="87" spans="1:17" s="19" customFormat="1" ht="24" hidden="1" customHeight="1" x14ac:dyDescent="0.2">
      <c r="A87" s="44" t="s">
        <v>383</v>
      </c>
      <c r="B87" s="42" t="s">
        <v>8</v>
      </c>
      <c r="C87" s="34" t="s">
        <v>382</v>
      </c>
      <c r="D87" s="42" t="s">
        <v>98</v>
      </c>
      <c r="E87" s="39" t="s">
        <v>253</v>
      </c>
      <c r="F87" s="18"/>
      <c r="G87" s="17"/>
      <c r="H87" s="18"/>
      <c r="I87" s="18"/>
      <c r="J87" s="18"/>
      <c r="K87" s="18"/>
      <c r="L87" s="17"/>
      <c r="M87" s="18"/>
      <c r="N87" s="18">
        <f t="shared" ref="N87" si="14">K87-I87</f>
        <v>0</v>
      </c>
      <c r="O87" s="18"/>
      <c r="P87" s="18">
        <f t="shared" ref="P87" si="15">K87-I87</f>
        <v>0</v>
      </c>
      <c r="Q87" s="18"/>
    </row>
    <row r="88" spans="1:17" s="19" customFormat="1" x14ac:dyDescent="0.2">
      <c r="A88" s="21">
        <v>5</v>
      </c>
      <c r="B88" s="37" t="s">
        <v>9</v>
      </c>
      <c r="C88" s="38"/>
      <c r="D88" s="22" t="s">
        <v>34</v>
      </c>
      <c r="E88" s="16"/>
      <c r="F88" s="33">
        <f>SUM(F89:F101)</f>
        <v>24671478</v>
      </c>
      <c r="G88" s="23">
        <f>SUM(G89:G101)</f>
        <v>1600636</v>
      </c>
      <c r="H88" s="23"/>
      <c r="I88" s="33">
        <f>SUM(I89:I101)</f>
        <v>24671478</v>
      </c>
      <c r="J88" s="33">
        <f>SUM(J89:J101)</f>
        <v>24669784.16</v>
      </c>
      <c r="K88" s="33">
        <f>SUM(K89:K101)</f>
        <v>24669403.629999999</v>
      </c>
      <c r="L88" s="23">
        <f>SUM(L89:L101)</f>
        <v>1531076</v>
      </c>
      <c r="M88" s="23"/>
      <c r="N88" s="33">
        <f>SUM(N89:N101)</f>
        <v>0</v>
      </c>
      <c r="O88" s="33">
        <f>SUM(O89:O101)</f>
        <v>-1693.8400000026504</v>
      </c>
      <c r="P88" s="33">
        <f>SUM(P89:P101)</f>
        <v>-1693.8400000026504</v>
      </c>
      <c r="Q88" s="33">
        <f>SUM(Q89:Q101)</f>
        <v>252549.85</v>
      </c>
    </row>
    <row r="89" spans="1:17" s="19" customFormat="1" ht="22.5" customHeight="1" x14ac:dyDescent="0.2">
      <c r="A89" s="44" t="s">
        <v>305</v>
      </c>
      <c r="B89" s="39" t="s">
        <v>9</v>
      </c>
      <c r="C89" s="41" t="s">
        <v>12</v>
      </c>
      <c r="D89" s="41" t="s">
        <v>101</v>
      </c>
      <c r="E89" s="39" t="s">
        <v>249</v>
      </c>
      <c r="F89" s="40">
        <v>249831</v>
      </c>
      <c r="G89" s="20">
        <v>2133</v>
      </c>
      <c r="H89" s="18">
        <f>F89/G89</f>
        <v>117.12658227848101</v>
      </c>
      <c r="I89" s="40">
        <f t="shared" ref="I89:I90" si="16">F89</f>
        <v>249831</v>
      </c>
      <c r="J89" s="40">
        <v>249829.32</v>
      </c>
      <c r="K89" s="40">
        <v>249829.32</v>
      </c>
      <c r="L89" s="20">
        <v>2405</v>
      </c>
      <c r="M89" s="18">
        <f t="shared" si="8"/>
        <v>103.87913513513514</v>
      </c>
      <c r="N89" s="18"/>
      <c r="O89" s="18">
        <v>-1.6799999999930151</v>
      </c>
      <c r="P89" s="18">
        <f t="shared" ref="P89:P101" si="17">J89-I89</f>
        <v>-1.6799999999930151</v>
      </c>
      <c r="Q89" s="40">
        <v>5040</v>
      </c>
    </row>
    <row r="90" spans="1:17" s="19" customFormat="1" ht="22.5" customHeight="1" x14ac:dyDescent="0.2">
      <c r="A90" s="44" t="s">
        <v>306</v>
      </c>
      <c r="B90" s="39" t="s">
        <v>9</v>
      </c>
      <c r="C90" s="41" t="s">
        <v>13</v>
      </c>
      <c r="D90" s="41" t="s">
        <v>102</v>
      </c>
      <c r="E90" s="39" t="s">
        <v>249</v>
      </c>
      <c r="F90" s="40">
        <v>432396</v>
      </c>
      <c r="G90" s="20">
        <v>5266</v>
      </c>
      <c r="H90" s="18">
        <f t="shared" ref="H90:H101" si="18">F90/G90</f>
        <v>82.11090011393847</v>
      </c>
      <c r="I90" s="40">
        <f t="shared" si="16"/>
        <v>432396</v>
      </c>
      <c r="J90" s="40">
        <v>432394.73</v>
      </c>
      <c r="K90" s="40">
        <v>432394.73</v>
      </c>
      <c r="L90" s="20">
        <v>5109</v>
      </c>
      <c r="M90" s="18">
        <f t="shared" si="8"/>
        <v>84.633926404384411</v>
      </c>
      <c r="N90" s="18"/>
      <c r="O90" s="18">
        <v>-1.2700000000186265</v>
      </c>
      <c r="P90" s="18">
        <f t="shared" si="17"/>
        <v>-1.2700000000186265</v>
      </c>
      <c r="Q90" s="40">
        <v>16033</v>
      </c>
    </row>
    <row r="91" spans="1:17" s="19" customFormat="1" ht="22.5" customHeight="1" x14ac:dyDescent="0.2">
      <c r="A91" s="44" t="s">
        <v>307</v>
      </c>
      <c r="B91" s="39" t="s">
        <v>9</v>
      </c>
      <c r="C91" s="41" t="s">
        <v>14</v>
      </c>
      <c r="D91" s="41" t="s">
        <v>103</v>
      </c>
      <c r="E91" s="39" t="s">
        <v>249</v>
      </c>
      <c r="F91" s="40">
        <v>93603</v>
      </c>
      <c r="G91" s="20">
        <v>3774</v>
      </c>
      <c r="H91" s="18">
        <f t="shared" si="18"/>
        <v>24.802066772655007</v>
      </c>
      <c r="I91" s="40">
        <f>F91</f>
        <v>93603</v>
      </c>
      <c r="J91" s="40">
        <v>93602.090000000011</v>
      </c>
      <c r="K91" s="40">
        <v>93602.09</v>
      </c>
      <c r="L91" s="20">
        <v>3805</v>
      </c>
      <c r="M91" s="18">
        <f t="shared" si="8"/>
        <v>24.599760840998684</v>
      </c>
      <c r="N91" s="18"/>
      <c r="O91" s="18">
        <v>-0.90999999998894054</v>
      </c>
      <c r="P91" s="18">
        <f t="shared" si="17"/>
        <v>-0.90999999998894054</v>
      </c>
      <c r="Q91" s="40">
        <v>8668</v>
      </c>
    </row>
    <row r="92" spans="1:17" s="19" customFormat="1" ht="22.5" customHeight="1" x14ac:dyDescent="0.2">
      <c r="A92" s="44" t="s">
        <v>308</v>
      </c>
      <c r="B92" s="39" t="s">
        <v>9</v>
      </c>
      <c r="C92" s="41" t="s">
        <v>15</v>
      </c>
      <c r="D92" s="41" t="s">
        <v>104</v>
      </c>
      <c r="E92" s="39" t="s">
        <v>249</v>
      </c>
      <c r="F92" s="40">
        <v>731151</v>
      </c>
      <c r="G92" s="20">
        <v>1394</v>
      </c>
      <c r="H92" s="18">
        <f t="shared" si="18"/>
        <v>524.49856527977045</v>
      </c>
      <c r="I92" s="40">
        <f>F92</f>
        <v>731151</v>
      </c>
      <c r="J92" s="40">
        <v>731148.81</v>
      </c>
      <c r="K92" s="40">
        <v>731148.81</v>
      </c>
      <c r="L92" s="20">
        <v>1394</v>
      </c>
      <c r="M92" s="18">
        <f t="shared" si="8"/>
        <v>524.49699426111908</v>
      </c>
      <c r="N92" s="18"/>
      <c r="O92" s="18">
        <v>-2.1899999999441206</v>
      </c>
      <c r="P92" s="18">
        <f t="shared" si="17"/>
        <v>-2.1899999999441206</v>
      </c>
      <c r="Q92" s="40">
        <v>168</v>
      </c>
    </row>
    <row r="93" spans="1:17" s="19" customFormat="1" ht="22.5" customHeight="1" x14ac:dyDescent="0.2">
      <c r="A93" s="44" t="s">
        <v>309</v>
      </c>
      <c r="B93" s="39" t="s">
        <v>9</v>
      </c>
      <c r="C93" s="41" t="s">
        <v>16</v>
      </c>
      <c r="D93" s="41" t="s">
        <v>105</v>
      </c>
      <c r="E93" s="39" t="s">
        <v>249</v>
      </c>
      <c r="F93" s="40">
        <v>1505249</v>
      </c>
      <c r="G93" s="20">
        <v>15876</v>
      </c>
      <c r="H93" s="18">
        <f t="shared" si="18"/>
        <v>94.812862181909807</v>
      </c>
      <c r="I93" s="40">
        <f>F93</f>
        <v>1505249</v>
      </c>
      <c r="J93" s="40">
        <v>1505248.16</v>
      </c>
      <c r="K93" s="40">
        <v>1505248.16</v>
      </c>
      <c r="L93" s="20">
        <v>14972</v>
      </c>
      <c r="M93" s="18">
        <f t="shared" si="8"/>
        <v>100.53754742185413</v>
      </c>
      <c r="N93" s="18"/>
      <c r="O93" s="18">
        <v>-0.84000000008381903</v>
      </c>
      <c r="P93" s="18">
        <f t="shared" si="17"/>
        <v>-0.84000000008381903</v>
      </c>
      <c r="Q93" s="40">
        <v>21524</v>
      </c>
    </row>
    <row r="94" spans="1:17" s="19" customFormat="1" ht="22.5" customHeight="1" x14ac:dyDescent="0.2">
      <c r="A94" s="44" t="s">
        <v>310</v>
      </c>
      <c r="B94" s="39" t="s">
        <v>9</v>
      </c>
      <c r="C94" s="41" t="s">
        <v>18</v>
      </c>
      <c r="D94" s="41" t="s">
        <v>107</v>
      </c>
      <c r="E94" s="39" t="s">
        <v>249</v>
      </c>
      <c r="F94" s="40">
        <v>278746</v>
      </c>
      <c r="G94" s="20">
        <v>270625</v>
      </c>
      <c r="H94" s="18">
        <f t="shared" si="18"/>
        <v>1.0300083140877598</v>
      </c>
      <c r="I94" s="40">
        <f>F94</f>
        <v>278746</v>
      </c>
      <c r="J94" s="40">
        <v>277582.07</v>
      </c>
      <c r="K94" s="40">
        <v>277582.07</v>
      </c>
      <c r="L94" s="20">
        <v>204221</v>
      </c>
      <c r="M94" s="18">
        <f t="shared" si="8"/>
        <v>1.3592239289789003</v>
      </c>
      <c r="N94" s="18"/>
      <c r="O94" s="18">
        <v>-1163.929999999993</v>
      </c>
      <c r="P94" s="18">
        <f>J94-I94</f>
        <v>-1163.929999999993</v>
      </c>
      <c r="Q94" s="53"/>
    </row>
    <row r="95" spans="1:17" s="19" customFormat="1" ht="22.5" customHeight="1" x14ac:dyDescent="0.2">
      <c r="A95" s="44" t="s">
        <v>311</v>
      </c>
      <c r="B95" s="39" t="s">
        <v>9</v>
      </c>
      <c r="C95" s="41" t="s">
        <v>19</v>
      </c>
      <c r="D95" s="41" t="s">
        <v>108</v>
      </c>
      <c r="E95" s="39" t="s">
        <v>249</v>
      </c>
      <c r="F95" s="40">
        <v>282687</v>
      </c>
      <c r="G95" s="20">
        <v>1630</v>
      </c>
      <c r="H95" s="18">
        <f t="shared" si="18"/>
        <v>173.4276073619632</v>
      </c>
      <c r="I95" s="40">
        <f t="shared" ref="I95:I101" si="19">F95</f>
        <v>282687</v>
      </c>
      <c r="J95" s="40">
        <v>282684.75</v>
      </c>
      <c r="K95" s="40">
        <v>282684.75</v>
      </c>
      <c r="L95" s="40">
        <v>1577</v>
      </c>
      <c r="M95" s="18">
        <f t="shared" si="8"/>
        <v>179.25475586556755</v>
      </c>
      <c r="N95" s="18"/>
      <c r="O95" s="18">
        <v>-2.25</v>
      </c>
      <c r="P95" s="18">
        <f t="shared" si="17"/>
        <v>-2.25</v>
      </c>
      <c r="Q95" s="40">
        <v>328</v>
      </c>
    </row>
    <row r="96" spans="1:17" s="19" customFormat="1" ht="22.5" customHeight="1" x14ac:dyDescent="0.2">
      <c r="A96" s="44" t="s">
        <v>312</v>
      </c>
      <c r="B96" s="39" t="s">
        <v>9</v>
      </c>
      <c r="C96" s="41" t="s">
        <v>20</v>
      </c>
      <c r="D96" s="41" t="s">
        <v>109</v>
      </c>
      <c r="E96" s="39" t="s">
        <v>249</v>
      </c>
      <c r="F96" s="40">
        <v>666196</v>
      </c>
      <c r="G96" s="20">
        <v>3600</v>
      </c>
      <c r="H96" s="18">
        <f t="shared" si="18"/>
        <v>185.05444444444444</v>
      </c>
      <c r="I96" s="40">
        <f t="shared" si="19"/>
        <v>666196</v>
      </c>
      <c r="J96" s="40">
        <v>666194.51</v>
      </c>
      <c r="K96" s="40">
        <v>666194.51</v>
      </c>
      <c r="L96" s="20">
        <v>3755</v>
      </c>
      <c r="M96" s="18">
        <f t="shared" si="8"/>
        <v>177.41531557922769</v>
      </c>
      <c r="N96" s="18"/>
      <c r="O96" s="18">
        <v>-1.4899999999906868</v>
      </c>
      <c r="P96" s="18">
        <f t="shared" si="17"/>
        <v>-1.4899999999906868</v>
      </c>
      <c r="Q96" s="53"/>
    </row>
    <row r="97" spans="1:17" s="19" customFormat="1" ht="19.5" customHeight="1" x14ac:dyDescent="0.2">
      <c r="A97" s="44" t="s">
        <v>313</v>
      </c>
      <c r="B97" s="39" t="s">
        <v>9</v>
      </c>
      <c r="C97" s="41" t="s">
        <v>21</v>
      </c>
      <c r="D97" s="41" t="s">
        <v>110</v>
      </c>
      <c r="E97" s="39" t="s">
        <v>249</v>
      </c>
      <c r="F97" s="40">
        <v>894221</v>
      </c>
      <c r="G97" s="20">
        <v>21157</v>
      </c>
      <c r="H97" s="18">
        <f t="shared" si="18"/>
        <v>42.265963983551543</v>
      </c>
      <c r="I97" s="40">
        <f t="shared" si="19"/>
        <v>894221</v>
      </c>
      <c r="J97" s="40">
        <v>894220.80000000005</v>
      </c>
      <c r="K97" s="40">
        <v>894220.80000000005</v>
      </c>
      <c r="L97" s="20">
        <v>21065</v>
      </c>
      <c r="M97" s="18">
        <f t="shared" si="8"/>
        <v>42.450548302872065</v>
      </c>
      <c r="N97" s="18"/>
      <c r="O97" s="18">
        <v>-0.19999999995343387</v>
      </c>
      <c r="P97" s="18">
        <f t="shared" si="17"/>
        <v>-0.19999999995343387</v>
      </c>
      <c r="Q97" s="40">
        <v>89218</v>
      </c>
    </row>
    <row r="98" spans="1:17" s="19" customFormat="1" ht="19.5" customHeight="1" x14ac:dyDescent="0.2">
      <c r="A98" s="44" t="s">
        <v>314</v>
      </c>
      <c r="B98" s="39" t="s">
        <v>9</v>
      </c>
      <c r="C98" s="41" t="s">
        <v>10</v>
      </c>
      <c r="D98" s="41" t="s">
        <v>99</v>
      </c>
      <c r="E98" s="39" t="s">
        <v>315</v>
      </c>
      <c r="F98" s="40">
        <v>10368187</v>
      </c>
      <c r="G98" s="20">
        <v>737804</v>
      </c>
      <c r="H98" s="18">
        <f t="shared" si="18"/>
        <v>14.052766046267029</v>
      </c>
      <c r="I98" s="40">
        <f t="shared" si="19"/>
        <v>10368187</v>
      </c>
      <c r="J98" s="40">
        <v>10367910.690000001</v>
      </c>
      <c r="K98" s="40">
        <v>10367910.690000001</v>
      </c>
      <c r="L98" s="20">
        <v>731469</v>
      </c>
      <c r="M98" s="18">
        <f t="shared" si="8"/>
        <v>14.174094445560922</v>
      </c>
      <c r="N98" s="18"/>
      <c r="O98" s="18">
        <v>-276.3099999986589</v>
      </c>
      <c r="P98" s="18">
        <f t="shared" si="17"/>
        <v>-276.3099999986589</v>
      </c>
      <c r="Q98" s="40">
        <v>90736</v>
      </c>
    </row>
    <row r="99" spans="1:17" s="19" customFormat="1" ht="19.5" customHeight="1" x14ac:dyDescent="0.2">
      <c r="A99" s="44" t="s">
        <v>316</v>
      </c>
      <c r="B99" s="39" t="s">
        <v>9</v>
      </c>
      <c r="C99" s="41" t="s">
        <v>11</v>
      </c>
      <c r="D99" s="41" t="s">
        <v>100</v>
      </c>
      <c r="E99" s="39" t="s">
        <v>315</v>
      </c>
      <c r="F99" s="40">
        <v>9114179</v>
      </c>
      <c r="G99" s="20">
        <v>537008</v>
      </c>
      <c r="H99" s="18">
        <f t="shared" si="18"/>
        <v>16.972147528528438</v>
      </c>
      <c r="I99" s="40">
        <f t="shared" si="19"/>
        <v>9114179</v>
      </c>
      <c r="J99" s="40">
        <v>9113938.179999996</v>
      </c>
      <c r="K99" s="40">
        <v>9113557.6499999948</v>
      </c>
      <c r="L99" s="20">
        <v>541007</v>
      </c>
      <c r="M99" s="18">
        <f t="shared" si="8"/>
        <v>16.845544789623784</v>
      </c>
      <c r="N99" s="18"/>
      <c r="O99" s="18">
        <v>-240.82000000402331</v>
      </c>
      <c r="P99" s="18">
        <f t="shared" si="17"/>
        <v>-240.82000000402331</v>
      </c>
      <c r="Q99" s="40">
        <v>20522.849999999999</v>
      </c>
    </row>
    <row r="100" spans="1:17" s="19" customFormat="1" ht="19.5" customHeight="1" x14ac:dyDescent="0.2">
      <c r="A100" s="44" t="s">
        <v>317</v>
      </c>
      <c r="B100" s="39" t="s">
        <v>9</v>
      </c>
      <c r="C100" s="41" t="s">
        <v>25</v>
      </c>
      <c r="D100" s="41" t="s">
        <v>112</v>
      </c>
      <c r="E100" s="39" t="s">
        <v>25</v>
      </c>
      <c r="F100" s="40">
        <v>4144</v>
      </c>
      <c r="G100" s="20">
        <v>120</v>
      </c>
      <c r="H100" s="18">
        <f t="shared" si="18"/>
        <v>34.533333333333331</v>
      </c>
      <c r="I100" s="40">
        <f t="shared" si="19"/>
        <v>4144</v>
      </c>
      <c r="J100" s="40">
        <v>4143.6000000000004</v>
      </c>
      <c r="K100" s="40">
        <v>4143.6000000000004</v>
      </c>
      <c r="L100" s="20">
        <v>123</v>
      </c>
      <c r="M100" s="18">
        <f t="shared" si="8"/>
        <v>33.68780487804878</v>
      </c>
      <c r="N100" s="18"/>
      <c r="O100" s="18">
        <v>-0.3999999999996362</v>
      </c>
      <c r="P100" s="18">
        <f t="shared" si="17"/>
        <v>-0.3999999999996362</v>
      </c>
      <c r="Q100" s="40">
        <v>312</v>
      </c>
    </row>
    <row r="101" spans="1:17" s="19" customFormat="1" ht="19.5" customHeight="1" x14ac:dyDescent="0.2">
      <c r="A101" s="44" t="s">
        <v>366</v>
      </c>
      <c r="B101" s="39" t="s">
        <v>9</v>
      </c>
      <c r="C101" s="41" t="s">
        <v>364</v>
      </c>
      <c r="D101" s="41" t="s">
        <v>365</v>
      </c>
      <c r="E101" s="39" t="s">
        <v>249</v>
      </c>
      <c r="F101" s="40">
        <v>50888</v>
      </c>
      <c r="G101" s="20">
        <v>249</v>
      </c>
      <c r="H101" s="18">
        <f t="shared" si="18"/>
        <v>204.36947791164658</v>
      </c>
      <c r="I101" s="40">
        <f t="shared" si="19"/>
        <v>50888</v>
      </c>
      <c r="J101" s="40">
        <v>50886.45</v>
      </c>
      <c r="K101" s="40">
        <v>50886.45</v>
      </c>
      <c r="L101" s="20">
        <v>174</v>
      </c>
      <c r="M101" s="18">
        <f t="shared" si="8"/>
        <v>292.45086206896548</v>
      </c>
      <c r="N101" s="18"/>
      <c r="O101" s="18">
        <v>-1.5500000000029104</v>
      </c>
      <c r="P101" s="18">
        <f t="shared" si="17"/>
        <v>-1.5500000000029104</v>
      </c>
      <c r="Q101" s="40"/>
    </row>
    <row r="102" spans="1:17" s="24" customFormat="1" ht="27" customHeight="1" x14ac:dyDescent="0.2">
      <c r="A102" s="21">
        <v>6</v>
      </c>
      <c r="B102" s="62" t="s">
        <v>318</v>
      </c>
      <c r="C102" s="62"/>
      <c r="D102" s="12" t="s">
        <v>34</v>
      </c>
      <c r="E102" s="12"/>
      <c r="F102" s="33">
        <f>SUM(F103:F135)</f>
        <v>71488647.560000002</v>
      </c>
      <c r="G102" s="23">
        <f>SUM(G103:G131)</f>
        <v>0</v>
      </c>
      <c r="H102" s="23"/>
      <c r="I102" s="33">
        <f>SUM(I103:I131)</f>
        <v>0</v>
      </c>
      <c r="J102" s="33">
        <f>SUM(J103:J135)</f>
        <v>68244435.149999976</v>
      </c>
      <c r="K102" s="33">
        <f>SUM(K103:K135)</f>
        <v>68244435.149999976</v>
      </c>
      <c r="L102" s="33">
        <f>SUM(L103:L135)</f>
        <v>583922</v>
      </c>
      <c r="M102" s="23"/>
      <c r="N102" s="33">
        <f>SUM(N103:N131)</f>
        <v>0</v>
      </c>
      <c r="O102" s="33">
        <f>SUM(O103:O131)</f>
        <v>0</v>
      </c>
      <c r="P102" s="33">
        <f>SUM(P103:P131)</f>
        <v>0</v>
      </c>
      <c r="Q102" s="33">
        <f>SUM(Q103:Q135)</f>
        <v>1614763.85</v>
      </c>
    </row>
    <row r="103" spans="1:17" s="19" customFormat="1" ht="51" customHeight="1" x14ac:dyDescent="0.2">
      <c r="A103" s="44" t="s">
        <v>319</v>
      </c>
      <c r="B103" s="34" t="s">
        <v>318</v>
      </c>
      <c r="C103" s="39" t="s">
        <v>22</v>
      </c>
      <c r="D103" s="39" t="s">
        <v>111</v>
      </c>
      <c r="E103" s="39"/>
      <c r="F103" s="40">
        <v>863075</v>
      </c>
      <c r="G103" s="20"/>
      <c r="H103" s="40"/>
      <c r="I103" s="40"/>
      <c r="J103" s="40">
        <v>845859.17</v>
      </c>
      <c r="K103" s="40">
        <v>845859.17</v>
      </c>
      <c r="L103" s="20">
        <v>23106</v>
      </c>
      <c r="M103" s="18">
        <f>K103/L103</f>
        <v>36.607771574482818</v>
      </c>
      <c r="N103" s="40"/>
      <c r="O103" s="40"/>
      <c r="P103" s="18"/>
      <c r="Q103" s="40">
        <v>6300</v>
      </c>
    </row>
    <row r="104" spans="1:17" s="19" customFormat="1" ht="51" customHeight="1" x14ac:dyDescent="0.2">
      <c r="A104" s="44" t="s">
        <v>320</v>
      </c>
      <c r="B104" s="34" t="s">
        <v>318</v>
      </c>
      <c r="C104" s="39" t="s">
        <v>248</v>
      </c>
      <c r="D104" s="39" t="s">
        <v>71</v>
      </c>
      <c r="E104" s="39"/>
      <c r="F104" s="18">
        <v>11699165</v>
      </c>
      <c r="G104" s="17"/>
      <c r="H104" s="40"/>
      <c r="I104" s="18"/>
      <c r="J104" s="40">
        <v>7771632.1999999993</v>
      </c>
      <c r="K104" s="40">
        <f t="shared" ref="K104:K118" si="20">J104</f>
        <v>7771632.1999999993</v>
      </c>
      <c r="L104" s="17">
        <v>121612</v>
      </c>
      <c r="M104" s="18">
        <f>K104/L104</f>
        <v>63.905142584613351</v>
      </c>
      <c r="N104" s="18"/>
      <c r="O104" s="18"/>
      <c r="P104" s="18"/>
      <c r="Q104" s="40">
        <v>13542</v>
      </c>
    </row>
    <row r="105" spans="1:17" s="19" customFormat="1" ht="51" customHeight="1" x14ac:dyDescent="0.2">
      <c r="A105" s="44" t="s">
        <v>321</v>
      </c>
      <c r="B105" s="34" t="s">
        <v>318</v>
      </c>
      <c r="C105" s="41" t="s">
        <v>17</v>
      </c>
      <c r="D105" s="41" t="s">
        <v>106</v>
      </c>
      <c r="E105" s="39"/>
      <c r="F105" s="40">
        <v>2638816</v>
      </c>
      <c r="G105" s="20"/>
      <c r="H105" s="40"/>
      <c r="I105" s="40"/>
      <c r="J105" s="40">
        <v>2497879.58</v>
      </c>
      <c r="K105" s="40">
        <v>2497879.58</v>
      </c>
      <c r="L105" s="20">
        <v>995</v>
      </c>
      <c r="M105" s="18">
        <f>K105/L105</f>
        <v>2510.4317386934672</v>
      </c>
      <c r="N105" s="40"/>
      <c r="O105" s="40"/>
      <c r="P105" s="40"/>
      <c r="Q105" s="40">
        <v>142</v>
      </c>
    </row>
    <row r="106" spans="1:17" s="19" customFormat="1" ht="51" customHeight="1" x14ac:dyDescent="0.2">
      <c r="A106" s="44" t="s">
        <v>322</v>
      </c>
      <c r="B106" s="34" t="s">
        <v>318</v>
      </c>
      <c r="C106" s="41" t="s">
        <v>29</v>
      </c>
      <c r="D106" s="41" t="s">
        <v>116</v>
      </c>
      <c r="E106" s="39"/>
      <c r="F106" s="40">
        <v>17099</v>
      </c>
      <c r="G106" s="20"/>
      <c r="H106" s="40"/>
      <c r="I106" s="40"/>
      <c r="J106" s="40">
        <v>146.08000000000001</v>
      </c>
      <c r="K106" s="40">
        <f t="shared" si="20"/>
        <v>146.08000000000001</v>
      </c>
      <c r="L106" s="20">
        <v>4</v>
      </c>
      <c r="M106" s="18">
        <f>K106/L106</f>
        <v>36.520000000000003</v>
      </c>
      <c r="N106" s="40"/>
      <c r="O106" s="40"/>
      <c r="P106" s="40"/>
      <c r="Q106" s="40">
        <v>18</v>
      </c>
    </row>
    <row r="107" spans="1:17" s="19" customFormat="1" ht="51" customHeight="1" x14ac:dyDescent="0.2">
      <c r="A107" s="44" t="s">
        <v>323</v>
      </c>
      <c r="B107" s="34" t="s">
        <v>318</v>
      </c>
      <c r="C107" s="41" t="s">
        <v>30</v>
      </c>
      <c r="D107" s="41" t="s">
        <v>117</v>
      </c>
      <c r="E107" s="39"/>
      <c r="F107" s="40">
        <v>76658</v>
      </c>
      <c r="G107" s="20"/>
      <c r="H107" s="40"/>
      <c r="I107" s="40"/>
      <c r="J107" s="40">
        <v>107911.29</v>
      </c>
      <c r="K107" s="40">
        <v>107911.29</v>
      </c>
      <c r="L107" s="20">
        <v>86</v>
      </c>
      <c r="M107" s="40"/>
      <c r="N107" s="40"/>
      <c r="O107" s="40"/>
      <c r="P107" s="40"/>
      <c r="Q107" s="40">
        <v>320</v>
      </c>
    </row>
    <row r="108" spans="1:17" s="19" customFormat="1" ht="51" customHeight="1" x14ac:dyDescent="0.2">
      <c r="A108" s="44"/>
      <c r="B108" s="34" t="s">
        <v>318</v>
      </c>
      <c r="C108" s="41" t="s">
        <v>359</v>
      </c>
      <c r="D108" s="41" t="s">
        <v>358</v>
      </c>
      <c r="E108" s="39"/>
      <c r="F108" s="40">
        <v>944.92</v>
      </c>
      <c r="G108" s="20"/>
      <c r="H108" s="40"/>
      <c r="I108" s="40"/>
      <c r="J108" s="40">
        <v>944.92</v>
      </c>
      <c r="K108" s="40">
        <v>944.92</v>
      </c>
      <c r="L108" s="20"/>
      <c r="M108" s="40"/>
      <c r="N108" s="40"/>
      <c r="O108" s="40"/>
      <c r="P108" s="40"/>
      <c r="Q108" s="40"/>
    </row>
    <row r="109" spans="1:17" s="19" customFormat="1" ht="51" customHeight="1" x14ac:dyDescent="0.2">
      <c r="A109" s="44" t="s">
        <v>324</v>
      </c>
      <c r="B109" s="34" t="s">
        <v>318</v>
      </c>
      <c r="C109" s="41" t="s">
        <v>28</v>
      </c>
      <c r="D109" s="41" t="s">
        <v>115</v>
      </c>
      <c r="E109" s="39"/>
      <c r="F109" s="40">
        <v>49879</v>
      </c>
      <c r="G109" s="20"/>
      <c r="H109" s="40"/>
      <c r="I109" s="40"/>
      <c r="J109" s="40">
        <v>43214.45</v>
      </c>
      <c r="K109" s="40">
        <v>43214.45</v>
      </c>
      <c r="L109" s="20">
        <v>995</v>
      </c>
      <c r="M109" s="40">
        <f t="shared" ref="M109" si="21">K109/L109</f>
        <v>43.431608040200999</v>
      </c>
      <c r="N109" s="40"/>
      <c r="O109" s="40"/>
      <c r="P109" s="40"/>
      <c r="Q109" s="40">
        <v>3980</v>
      </c>
    </row>
    <row r="110" spans="1:17" s="19" customFormat="1" ht="51" customHeight="1" x14ac:dyDescent="0.2">
      <c r="A110" s="44" t="s">
        <v>325</v>
      </c>
      <c r="B110" s="34" t="s">
        <v>318</v>
      </c>
      <c r="C110" s="43" t="s">
        <v>24</v>
      </c>
      <c r="D110" s="41" t="s">
        <v>140</v>
      </c>
      <c r="E110" s="39"/>
      <c r="F110" s="40">
        <f>4524639+196219</f>
        <v>4720858</v>
      </c>
      <c r="G110" s="20"/>
      <c r="H110" s="40"/>
      <c r="I110" s="40"/>
      <c r="J110" s="40">
        <v>4720857.7600000007</v>
      </c>
      <c r="K110" s="40">
        <v>4720857.7600000007</v>
      </c>
      <c r="L110" s="20"/>
      <c r="M110" s="40"/>
      <c r="N110" s="40"/>
      <c r="O110" s="40"/>
      <c r="P110" s="40"/>
      <c r="Q110" s="40">
        <v>27358</v>
      </c>
    </row>
    <row r="111" spans="1:17" s="19" customFormat="1" ht="51" customHeight="1" x14ac:dyDescent="0.2">
      <c r="A111" s="44" t="s">
        <v>326</v>
      </c>
      <c r="B111" s="34" t="s">
        <v>318</v>
      </c>
      <c r="C111" s="41" t="s">
        <v>23</v>
      </c>
      <c r="D111" s="41" t="s">
        <v>139</v>
      </c>
      <c r="E111" s="39"/>
      <c r="F111" s="40">
        <f>2507291+386135</f>
        <v>2893426</v>
      </c>
      <c r="G111" s="20"/>
      <c r="H111" s="40"/>
      <c r="I111" s="40"/>
      <c r="J111" s="40">
        <v>2893426.4200000004</v>
      </c>
      <c r="K111" s="40">
        <f t="shared" si="20"/>
        <v>2893426.4200000004</v>
      </c>
      <c r="L111" s="20"/>
      <c r="M111" s="40"/>
      <c r="N111" s="40"/>
      <c r="O111" s="40"/>
      <c r="P111" s="40"/>
      <c r="Q111" s="40">
        <v>17458</v>
      </c>
    </row>
    <row r="112" spans="1:17" s="19" customFormat="1" ht="51" customHeight="1" x14ac:dyDescent="0.2">
      <c r="A112" s="44" t="s">
        <v>328</v>
      </c>
      <c r="B112" s="34" t="s">
        <v>318</v>
      </c>
      <c r="C112" s="47" t="s">
        <v>362</v>
      </c>
      <c r="D112" s="41" t="s">
        <v>363</v>
      </c>
      <c r="E112" s="39"/>
      <c r="F112" s="40"/>
      <c r="G112" s="20"/>
      <c r="H112" s="40"/>
      <c r="I112" s="40"/>
      <c r="J112" s="40">
        <v>17500.039999999997</v>
      </c>
      <c r="K112" s="40">
        <v>17500.039999999997</v>
      </c>
      <c r="L112" s="20"/>
      <c r="M112" s="40"/>
      <c r="N112" s="40"/>
      <c r="O112" s="40"/>
      <c r="P112" s="40"/>
      <c r="Q112" s="40">
        <v>2835</v>
      </c>
    </row>
    <row r="113" spans="1:17" s="19" customFormat="1" ht="48" customHeight="1" x14ac:dyDescent="0.2">
      <c r="A113" s="51" t="s">
        <v>330</v>
      </c>
      <c r="B113" s="34" t="s">
        <v>318</v>
      </c>
      <c r="C113" s="41" t="s">
        <v>327</v>
      </c>
      <c r="D113" s="41" t="s">
        <v>141</v>
      </c>
      <c r="E113" s="39"/>
      <c r="F113" s="40">
        <f>5500646+198143</f>
        <v>5698789</v>
      </c>
      <c r="G113" s="20"/>
      <c r="H113" s="40"/>
      <c r="I113" s="40"/>
      <c r="J113" s="40">
        <v>5698789.25</v>
      </c>
      <c r="K113" s="40">
        <v>5698789.25</v>
      </c>
      <c r="L113" s="20"/>
      <c r="M113" s="40"/>
      <c r="N113" s="40"/>
      <c r="O113" s="40"/>
      <c r="P113" s="40"/>
      <c r="Q113" s="40">
        <v>68167</v>
      </c>
    </row>
    <row r="114" spans="1:17" s="19" customFormat="1" ht="48" customHeight="1" x14ac:dyDescent="0.2">
      <c r="A114" s="51" t="s">
        <v>391</v>
      </c>
      <c r="B114" s="34" t="s">
        <v>318</v>
      </c>
      <c r="C114" s="41" t="s">
        <v>329</v>
      </c>
      <c r="D114" s="39" t="s">
        <v>138</v>
      </c>
      <c r="E114" s="39"/>
      <c r="F114" s="40">
        <v>1620</v>
      </c>
      <c r="G114" s="20"/>
      <c r="H114" s="40"/>
      <c r="I114" s="40"/>
      <c r="J114" s="40">
        <v>2084.36</v>
      </c>
      <c r="K114" s="40">
        <f t="shared" si="20"/>
        <v>2084.36</v>
      </c>
      <c r="L114" s="20"/>
      <c r="M114" s="40"/>
      <c r="N114" s="40"/>
      <c r="O114" s="40"/>
      <c r="P114" s="40"/>
      <c r="Q114" s="40">
        <v>106</v>
      </c>
    </row>
    <row r="115" spans="1:17" s="19" customFormat="1" ht="48" customHeight="1" x14ac:dyDescent="0.2">
      <c r="A115" s="44" t="s">
        <v>392</v>
      </c>
      <c r="B115" s="34" t="s">
        <v>318</v>
      </c>
      <c r="C115" s="41" t="s">
        <v>331</v>
      </c>
      <c r="D115" s="41" t="s">
        <v>137</v>
      </c>
      <c r="E115" s="39"/>
      <c r="F115" s="40">
        <v>5284161.32</v>
      </c>
      <c r="G115" s="20"/>
      <c r="H115" s="40"/>
      <c r="I115" s="40"/>
      <c r="J115" s="40">
        <v>5284161.3199999994</v>
      </c>
      <c r="K115" s="40">
        <v>5284161.3199999994</v>
      </c>
      <c r="L115" s="20">
        <v>3382</v>
      </c>
      <c r="M115" s="40">
        <f t="shared" ref="M115:M116" si="22">K115/L115</f>
        <v>1562.4368184506206</v>
      </c>
      <c r="N115" s="40"/>
      <c r="O115" s="40"/>
      <c r="P115" s="40"/>
      <c r="Q115" s="40"/>
    </row>
    <row r="116" spans="1:17" s="19" customFormat="1" ht="48" customHeight="1" x14ac:dyDescent="0.2">
      <c r="A116" s="44" t="s">
        <v>332</v>
      </c>
      <c r="B116" s="34" t="s">
        <v>318</v>
      </c>
      <c r="C116" s="41" t="s">
        <v>386</v>
      </c>
      <c r="D116" s="41" t="s">
        <v>385</v>
      </c>
      <c r="E116" s="39"/>
      <c r="F116" s="40">
        <v>45710</v>
      </c>
      <c r="G116" s="20"/>
      <c r="H116" s="40"/>
      <c r="I116" s="40"/>
      <c r="J116" s="40">
        <f>49712.5+664.36</f>
        <v>50376.86</v>
      </c>
      <c r="K116" s="40">
        <f>49712.5+664.36</f>
        <v>50376.86</v>
      </c>
      <c r="L116" s="20">
        <v>89</v>
      </c>
      <c r="M116" s="40">
        <f t="shared" si="22"/>
        <v>566.03213483146067</v>
      </c>
      <c r="N116" s="40"/>
      <c r="O116" s="40"/>
      <c r="P116" s="40"/>
      <c r="Q116" s="40">
        <v>176</v>
      </c>
    </row>
    <row r="117" spans="1:17" s="19" customFormat="1" ht="47.25" customHeight="1" x14ac:dyDescent="0.2">
      <c r="A117" s="44" t="s">
        <v>393</v>
      </c>
      <c r="B117" s="34" t="s">
        <v>318</v>
      </c>
      <c r="C117" s="41" t="s">
        <v>335</v>
      </c>
      <c r="D117" s="41" t="s">
        <v>142</v>
      </c>
      <c r="E117" s="39"/>
      <c r="F117" s="40">
        <v>164720.74</v>
      </c>
      <c r="G117" s="20"/>
      <c r="H117" s="40"/>
      <c r="I117" s="40"/>
      <c r="J117" s="40">
        <v>164720.74</v>
      </c>
      <c r="K117" s="40">
        <v>164720.74</v>
      </c>
      <c r="L117" s="20"/>
      <c r="M117" s="40"/>
      <c r="N117" s="40"/>
      <c r="O117" s="40"/>
      <c r="P117" s="40"/>
      <c r="Q117" s="40"/>
    </row>
    <row r="118" spans="1:17" s="19" customFormat="1" ht="47.25" customHeight="1" x14ac:dyDescent="0.2">
      <c r="A118" s="44" t="s">
        <v>394</v>
      </c>
      <c r="B118" s="34" t="s">
        <v>318</v>
      </c>
      <c r="C118" s="41" t="s">
        <v>26</v>
      </c>
      <c r="D118" s="41" t="s">
        <v>113</v>
      </c>
      <c r="E118" s="39"/>
      <c r="F118" s="40">
        <f>421780+211733</f>
        <v>633513</v>
      </c>
      <c r="G118" s="20"/>
      <c r="H118" s="40"/>
      <c r="I118" s="40"/>
      <c r="J118" s="40">
        <v>864988.98999999987</v>
      </c>
      <c r="K118" s="40">
        <f t="shared" si="20"/>
        <v>864988.98999999987</v>
      </c>
      <c r="L118" s="20">
        <v>29108</v>
      </c>
      <c r="M118" s="40">
        <f t="shared" ref="M118:M125" si="23">K118/L118</f>
        <v>29.716538065136728</v>
      </c>
      <c r="N118" s="40"/>
      <c r="O118" s="40"/>
      <c r="P118" s="40"/>
      <c r="Q118" s="40"/>
    </row>
    <row r="119" spans="1:17" s="19" customFormat="1" ht="47.25" customHeight="1" x14ac:dyDescent="0.2">
      <c r="A119" s="51" t="s">
        <v>333</v>
      </c>
      <c r="B119" s="34" t="s">
        <v>318</v>
      </c>
      <c r="C119" s="41" t="s">
        <v>341</v>
      </c>
      <c r="D119" s="41" t="s">
        <v>114</v>
      </c>
      <c r="E119" s="39"/>
      <c r="F119" s="40">
        <v>107508</v>
      </c>
      <c r="G119" s="20"/>
      <c r="H119" s="40"/>
      <c r="I119" s="40"/>
      <c r="J119" s="40">
        <v>219586.08000000005</v>
      </c>
      <c r="K119" s="40">
        <f>J119</f>
        <v>219586.08000000005</v>
      </c>
      <c r="L119" s="20">
        <v>65673</v>
      </c>
      <c r="M119" s="40">
        <f t="shared" si="23"/>
        <v>3.343627974966882</v>
      </c>
      <c r="N119" s="40"/>
      <c r="O119" s="40"/>
      <c r="P119" s="40"/>
      <c r="Q119" s="40">
        <v>304</v>
      </c>
    </row>
    <row r="120" spans="1:17" s="19" customFormat="1" ht="51.75" customHeight="1" x14ac:dyDescent="0.2">
      <c r="A120" s="44" t="s">
        <v>334</v>
      </c>
      <c r="B120" s="34" t="s">
        <v>318</v>
      </c>
      <c r="C120" s="41" t="s">
        <v>377</v>
      </c>
      <c r="D120" s="41" t="s">
        <v>378</v>
      </c>
      <c r="E120" s="39"/>
      <c r="F120" s="40">
        <v>48227</v>
      </c>
      <c r="G120" s="20"/>
      <c r="H120" s="40"/>
      <c r="I120" s="40"/>
      <c r="J120" s="40">
        <v>5004.72</v>
      </c>
      <c r="K120" s="40">
        <f>J120</f>
        <v>5004.72</v>
      </c>
      <c r="L120" s="20">
        <v>954</v>
      </c>
      <c r="M120" s="40">
        <f>K120/L120</f>
        <v>5.2460377358490566</v>
      </c>
      <c r="N120" s="40"/>
      <c r="O120" s="40"/>
      <c r="P120" s="40"/>
      <c r="Q120" s="40"/>
    </row>
    <row r="121" spans="1:17" s="19" customFormat="1" ht="51.75" customHeight="1" x14ac:dyDescent="0.2">
      <c r="A121" s="44" t="s">
        <v>336</v>
      </c>
      <c r="B121" s="34" t="s">
        <v>318</v>
      </c>
      <c r="C121" s="41" t="s">
        <v>387</v>
      </c>
      <c r="D121" s="41" t="s">
        <v>72</v>
      </c>
      <c r="E121" s="39"/>
      <c r="F121" s="40">
        <v>287238</v>
      </c>
      <c r="G121" s="20"/>
      <c r="H121" s="40"/>
      <c r="I121" s="40"/>
      <c r="J121" s="40">
        <v>181754.77000000002</v>
      </c>
      <c r="K121" s="40">
        <v>181754.77000000002</v>
      </c>
      <c r="L121" s="20">
        <v>280</v>
      </c>
      <c r="M121" s="40">
        <f t="shared" si="23"/>
        <v>649.12417857142862</v>
      </c>
      <c r="N121" s="40"/>
      <c r="O121" s="40"/>
      <c r="P121" s="40"/>
      <c r="Q121" s="40"/>
    </row>
    <row r="122" spans="1:17" s="19" customFormat="1" ht="51.75" customHeight="1" x14ac:dyDescent="0.2">
      <c r="A122" s="44" t="s">
        <v>337</v>
      </c>
      <c r="B122" s="34" t="s">
        <v>318</v>
      </c>
      <c r="C122" s="41" t="s">
        <v>32</v>
      </c>
      <c r="D122" s="41" t="s">
        <v>148</v>
      </c>
      <c r="E122" s="39"/>
      <c r="F122" s="40">
        <v>256674</v>
      </c>
      <c r="G122" s="20"/>
      <c r="H122" s="40"/>
      <c r="I122" s="40"/>
      <c r="J122" s="40">
        <v>202771.20000000001</v>
      </c>
      <c r="K122" s="40">
        <v>202771.20000000001</v>
      </c>
      <c r="L122" s="20">
        <v>716</v>
      </c>
      <c r="M122" s="40">
        <f t="shared" si="23"/>
        <v>283.2</v>
      </c>
      <c r="N122" s="40"/>
      <c r="O122" s="40"/>
      <c r="P122" s="40"/>
      <c r="Q122" s="40"/>
    </row>
    <row r="123" spans="1:17" s="19" customFormat="1" ht="51.75" customHeight="1" x14ac:dyDescent="0.2">
      <c r="A123" s="44" t="s">
        <v>338</v>
      </c>
      <c r="B123" s="34" t="s">
        <v>318</v>
      </c>
      <c r="C123" s="41" t="s">
        <v>345</v>
      </c>
      <c r="D123" s="41" t="s">
        <v>136</v>
      </c>
      <c r="E123" s="39"/>
      <c r="F123" s="40">
        <v>14614286</v>
      </c>
      <c r="G123" s="20"/>
      <c r="H123" s="40"/>
      <c r="I123" s="40"/>
      <c r="J123" s="40">
        <v>14041352.810000001</v>
      </c>
      <c r="K123" s="40">
        <v>14041352.810000001</v>
      </c>
      <c r="L123" s="20">
        <v>72417</v>
      </c>
      <c r="M123" s="40">
        <f t="shared" si="23"/>
        <v>193.89580913321458</v>
      </c>
      <c r="N123" s="40"/>
      <c r="O123" s="40"/>
      <c r="P123" s="40"/>
      <c r="Q123" s="40">
        <v>502733</v>
      </c>
    </row>
    <row r="124" spans="1:17" s="19" customFormat="1" ht="51.75" customHeight="1" x14ac:dyDescent="0.2">
      <c r="A124" s="44" t="s">
        <v>339</v>
      </c>
      <c r="B124" s="34" t="s">
        <v>318</v>
      </c>
      <c r="C124" s="39" t="s">
        <v>174</v>
      </c>
      <c r="D124" s="39" t="s">
        <v>120</v>
      </c>
      <c r="E124" s="39"/>
      <c r="F124" s="40">
        <v>3127383</v>
      </c>
      <c r="G124" s="20"/>
      <c r="H124" s="40"/>
      <c r="I124" s="40"/>
      <c r="J124" s="40">
        <v>3270670.39</v>
      </c>
      <c r="K124" s="40">
        <v>3270670.39</v>
      </c>
      <c r="L124" s="20">
        <v>47700</v>
      </c>
      <c r="M124" s="40">
        <f t="shared" si="23"/>
        <v>68.567513417190781</v>
      </c>
      <c r="N124" s="40"/>
      <c r="O124" s="40"/>
      <c r="P124" s="40"/>
      <c r="Q124" s="40">
        <v>211567</v>
      </c>
    </row>
    <row r="125" spans="1:17" s="19" customFormat="1" ht="51.75" customHeight="1" x14ac:dyDescent="0.2">
      <c r="A125" s="44" t="s">
        <v>340</v>
      </c>
      <c r="B125" s="34" t="s">
        <v>318</v>
      </c>
      <c r="C125" s="47" t="s">
        <v>31</v>
      </c>
      <c r="D125" s="41" t="s">
        <v>146</v>
      </c>
      <c r="E125" s="39"/>
      <c r="F125" s="40">
        <v>16840548.57</v>
      </c>
      <c r="G125" s="20"/>
      <c r="H125" s="40"/>
      <c r="I125" s="40"/>
      <c r="J125" s="40">
        <v>16840548.570000008</v>
      </c>
      <c r="K125" s="40">
        <v>16840548.570000008</v>
      </c>
      <c r="L125" s="20">
        <v>205227</v>
      </c>
      <c r="M125" s="40">
        <f t="shared" si="23"/>
        <v>82.058153020801399</v>
      </c>
      <c r="N125" s="40"/>
      <c r="O125" s="40"/>
      <c r="P125" s="40"/>
      <c r="Q125" s="40">
        <v>675099</v>
      </c>
    </row>
    <row r="126" spans="1:17" s="19" customFormat="1" ht="51.75" customHeight="1" x14ac:dyDescent="0.2">
      <c r="A126" s="44" t="s">
        <v>342</v>
      </c>
      <c r="B126" s="45" t="s">
        <v>318</v>
      </c>
      <c r="C126" s="46" t="s">
        <v>349</v>
      </c>
      <c r="D126" s="43" t="s">
        <v>143</v>
      </c>
      <c r="E126" s="39"/>
      <c r="F126" s="40"/>
      <c r="G126" s="20"/>
      <c r="H126" s="40"/>
      <c r="I126" s="40"/>
      <c r="J126" s="40">
        <v>379000.15</v>
      </c>
      <c r="K126" s="40">
        <v>379000.15</v>
      </c>
      <c r="L126" s="20"/>
      <c r="M126" s="40"/>
      <c r="N126" s="40"/>
      <c r="O126" s="40"/>
      <c r="P126" s="40"/>
      <c r="Q126" s="40">
        <v>41910.85</v>
      </c>
    </row>
    <row r="127" spans="1:17" s="19" customFormat="1" ht="51.75" customHeight="1" x14ac:dyDescent="0.2">
      <c r="A127" s="44" t="s">
        <v>381</v>
      </c>
      <c r="B127" s="45" t="s">
        <v>318</v>
      </c>
      <c r="C127" s="46" t="s">
        <v>27</v>
      </c>
      <c r="D127" s="43" t="s">
        <v>145</v>
      </c>
      <c r="E127" s="39"/>
      <c r="F127" s="40"/>
      <c r="G127" s="20"/>
      <c r="H127" s="40"/>
      <c r="I127" s="40"/>
      <c r="J127" s="40">
        <v>128197.97</v>
      </c>
      <c r="K127" s="40">
        <v>128197.97</v>
      </c>
      <c r="L127" s="20"/>
      <c r="M127" s="40"/>
      <c r="N127" s="40"/>
      <c r="O127" s="40"/>
      <c r="P127" s="40"/>
      <c r="Q127" s="40"/>
    </row>
    <row r="128" spans="1:17" s="19" customFormat="1" ht="51.75" customHeight="1" x14ac:dyDescent="0.2">
      <c r="A128" s="44" t="s">
        <v>343</v>
      </c>
      <c r="B128" s="45" t="s">
        <v>318</v>
      </c>
      <c r="C128" s="46" t="s">
        <v>352</v>
      </c>
      <c r="D128" s="43" t="s">
        <v>147</v>
      </c>
      <c r="E128" s="39"/>
      <c r="F128" s="40"/>
      <c r="G128" s="20"/>
      <c r="H128" s="40"/>
      <c r="I128" s="40"/>
      <c r="J128" s="40">
        <v>200816.43999999997</v>
      </c>
      <c r="K128" s="40">
        <v>200816.43999999997</v>
      </c>
      <c r="L128" s="20"/>
      <c r="M128" s="40"/>
      <c r="N128" s="40"/>
      <c r="O128" s="40"/>
      <c r="P128" s="40"/>
      <c r="Q128" s="40">
        <v>9982</v>
      </c>
    </row>
    <row r="129" spans="1:17" s="19" customFormat="1" ht="51.75" customHeight="1" x14ac:dyDescent="0.2">
      <c r="A129" s="44" t="s">
        <v>344</v>
      </c>
      <c r="B129" s="45" t="s">
        <v>318</v>
      </c>
      <c r="C129" s="43" t="s">
        <v>353</v>
      </c>
      <c r="D129" s="43" t="s">
        <v>144</v>
      </c>
      <c r="E129" s="39"/>
      <c r="F129" s="40"/>
      <c r="G129" s="20"/>
      <c r="H129" s="40"/>
      <c r="I129" s="40"/>
      <c r="J129" s="40">
        <v>401288.46000000014</v>
      </c>
      <c r="K129" s="40">
        <v>401288.46000000014</v>
      </c>
      <c r="L129" s="20"/>
      <c r="M129" s="40"/>
      <c r="N129" s="40"/>
      <c r="O129" s="40"/>
      <c r="P129" s="40"/>
      <c r="Q129" s="40">
        <v>24467</v>
      </c>
    </row>
    <row r="130" spans="1:17" s="19" customFormat="1" ht="51" customHeight="1" x14ac:dyDescent="0.2">
      <c r="A130" s="44" t="s">
        <v>346</v>
      </c>
      <c r="B130" s="45" t="s">
        <v>318</v>
      </c>
      <c r="C130" s="43" t="s">
        <v>354</v>
      </c>
      <c r="D130" s="43" t="s">
        <v>355</v>
      </c>
      <c r="E130" s="39"/>
      <c r="F130" s="40">
        <v>439</v>
      </c>
      <c r="G130" s="20"/>
      <c r="H130" s="40"/>
      <c r="I130" s="40"/>
      <c r="J130" s="40">
        <v>1868.42</v>
      </c>
      <c r="K130" s="40">
        <f t="shared" ref="K130:K134" si="24">J130</f>
        <v>1868.42</v>
      </c>
      <c r="L130" s="20">
        <v>13</v>
      </c>
      <c r="M130" s="40">
        <f t="shared" ref="M130:M135" si="25">K130/L130</f>
        <v>143.72461538461539</v>
      </c>
      <c r="N130" s="40"/>
      <c r="O130" s="40"/>
      <c r="P130" s="40"/>
      <c r="Q130" s="40"/>
    </row>
    <row r="131" spans="1:17" s="19" customFormat="1" ht="51" customHeight="1" x14ac:dyDescent="0.2">
      <c r="A131" s="44" t="s">
        <v>347</v>
      </c>
      <c r="B131" s="45" t="s">
        <v>318</v>
      </c>
      <c r="C131" s="43" t="s">
        <v>356</v>
      </c>
      <c r="D131" s="43" t="s">
        <v>357</v>
      </c>
      <c r="E131" s="39"/>
      <c r="F131" s="40">
        <v>1121510.6100000001</v>
      </c>
      <c r="G131" s="20"/>
      <c r="H131" s="40"/>
      <c r="I131" s="40"/>
      <c r="J131" s="40">
        <v>1121510.6100000001</v>
      </c>
      <c r="K131" s="40">
        <v>1121510.6100000001</v>
      </c>
      <c r="L131" s="20">
        <v>10630</v>
      </c>
      <c r="M131" s="40">
        <f t="shared" si="25"/>
        <v>105.50429068673566</v>
      </c>
      <c r="N131" s="40"/>
      <c r="O131" s="40"/>
      <c r="P131" s="40"/>
      <c r="Q131" s="40"/>
    </row>
    <row r="132" spans="1:17" s="19" customFormat="1" ht="51" customHeight="1" x14ac:dyDescent="0.2">
      <c r="A132" s="44" t="s">
        <v>395</v>
      </c>
      <c r="B132" s="45" t="s">
        <v>318</v>
      </c>
      <c r="C132" s="43" t="s">
        <v>368</v>
      </c>
      <c r="D132" s="43" t="s">
        <v>367</v>
      </c>
      <c r="E132" s="39"/>
      <c r="F132" s="40">
        <f>471764-403827</f>
        <v>67937</v>
      </c>
      <c r="G132" s="20"/>
      <c r="H132" s="40"/>
      <c r="I132" s="40"/>
      <c r="J132" s="40">
        <v>57109.659999999996</v>
      </c>
      <c r="K132" s="40">
        <v>57109.659999999996</v>
      </c>
      <c r="L132" s="20">
        <v>774</v>
      </c>
      <c r="M132" s="40">
        <f t="shared" si="25"/>
        <v>73.785090439276487</v>
      </c>
      <c r="N132" s="40"/>
      <c r="O132" s="40"/>
      <c r="P132" s="40"/>
      <c r="Q132" s="40">
        <v>8274</v>
      </c>
    </row>
    <row r="133" spans="1:17" s="19" customFormat="1" ht="51" customHeight="1" x14ac:dyDescent="0.2">
      <c r="A133" s="44" t="s">
        <v>348</v>
      </c>
      <c r="B133" s="45" t="s">
        <v>318</v>
      </c>
      <c r="C133" s="43" t="s">
        <v>374</v>
      </c>
      <c r="D133" s="43" t="s">
        <v>373</v>
      </c>
      <c r="E133" s="39"/>
      <c r="F133" s="40">
        <f>125840-48771</f>
        <v>77069</v>
      </c>
      <c r="G133" s="20"/>
      <c r="H133" s="40"/>
      <c r="I133" s="40"/>
      <c r="J133" s="40">
        <v>77069.070000000007</v>
      </c>
      <c r="K133" s="40">
        <v>77069.070000000007</v>
      </c>
      <c r="L133" s="20">
        <v>92</v>
      </c>
      <c r="M133" s="40">
        <f t="shared" si="25"/>
        <v>837.70728260869578</v>
      </c>
      <c r="N133" s="40"/>
      <c r="O133" s="40"/>
      <c r="P133" s="40"/>
      <c r="Q133" s="40"/>
    </row>
    <row r="134" spans="1:17" s="19" customFormat="1" ht="51" customHeight="1" x14ac:dyDescent="0.2">
      <c r="A134" s="44" t="s">
        <v>350</v>
      </c>
      <c r="B134" s="45" t="s">
        <v>318</v>
      </c>
      <c r="C134" s="43" t="s">
        <v>370</v>
      </c>
      <c r="D134" s="43" t="s">
        <v>369</v>
      </c>
      <c r="E134" s="39"/>
      <c r="F134" s="40">
        <v>117033.26999999999</v>
      </c>
      <c r="G134" s="20"/>
      <c r="H134" s="40"/>
      <c r="I134" s="40"/>
      <c r="J134" s="40">
        <v>117033.27</v>
      </c>
      <c r="K134" s="40">
        <f t="shared" si="24"/>
        <v>117033.27</v>
      </c>
      <c r="L134" s="20"/>
      <c r="M134" s="40"/>
      <c r="N134" s="40"/>
      <c r="O134" s="40"/>
      <c r="P134" s="40"/>
      <c r="Q134" s="40"/>
    </row>
    <row r="135" spans="1:17" s="19" customFormat="1" ht="51" customHeight="1" x14ac:dyDescent="0.2">
      <c r="A135" s="44" t="s">
        <v>351</v>
      </c>
      <c r="B135" s="45" t="s">
        <v>318</v>
      </c>
      <c r="C135" s="43" t="s">
        <v>372</v>
      </c>
      <c r="D135" s="43" t="s">
        <v>371</v>
      </c>
      <c r="E135" s="39"/>
      <c r="F135" s="40">
        <v>34359.130000000005</v>
      </c>
      <c r="G135" s="20"/>
      <c r="H135" s="40"/>
      <c r="I135" s="40"/>
      <c r="J135" s="40">
        <v>34359.129999999997</v>
      </c>
      <c r="K135" s="40">
        <f t="shared" ref="K135" si="26">J135</f>
        <v>34359.129999999997</v>
      </c>
      <c r="L135" s="20">
        <v>69</v>
      </c>
      <c r="M135" s="40">
        <f t="shared" si="25"/>
        <v>497.95840579710142</v>
      </c>
      <c r="N135" s="40"/>
      <c r="O135" s="40"/>
      <c r="P135" s="40"/>
      <c r="Q135" s="40">
        <v>25</v>
      </c>
    </row>
    <row r="136" spans="1:17" x14ac:dyDescent="0.2">
      <c r="J136" s="4"/>
      <c r="K136" s="4"/>
      <c r="L136" s="4"/>
      <c r="M136" s="36"/>
      <c r="N136" s="3"/>
      <c r="O136" s="3"/>
      <c r="P136" s="3"/>
      <c r="Q136" s="4"/>
    </row>
    <row r="137" spans="1:17" x14ac:dyDescent="0.2">
      <c r="K137" s="29"/>
      <c r="M137" s="29"/>
      <c r="N137" s="29"/>
      <c r="O137" s="29"/>
      <c r="P137" s="29"/>
      <c r="Q137" s="29"/>
    </row>
    <row r="138" spans="1:17" x14ac:dyDescent="0.2">
      <c r="K138" s="29"/>
      <c r="M138" s="29"/>
      <c r="N138" s="29"/>
      <c r="O138" s="29"/>
      <c r="P138" s="29"/>
      <c r="Q138" s="29"/>
    </row>
    <row r="139" spans="1:17" x14ac:dyDescent="0.2">
      <c r="K139" s="29"/>
      <c r="Q139" s="29"/>
    </row>
    <row r="140" spans="1:17" x14ac:dyDescent="0.2">
      <c r="J140" s="30"/>
      <c r="L140" s="30"/>
      <c r="M140" s="30"/>
    </row>
    <row r="141" spans="1:17" x14ac:dyDescent="0.2">
      <c r="J141" s="30"/>
      <c r="L141" s="30"/>
      <c r="M141" s="30"/>
    </row>
    <row r="142" spans="1:17" x14ac:dyDescent="0.2">
      <c r="J142" s="30"/>
      <c r="L142" s="30"/>
      <c r="M142" s="30"/>
    </row>
    <row r="143" spans="1:17" s="30" customFormat="1" x14ac:dyDescent="0.2">
      <c r="A143" s="2"/>
      <c r="B143" s="26"/>
      <c r="C143" s="27"/>
      <c r="D143" s="27"/>
      <c r="E143" s="28"/>
      <c r="G143" s="29"/>
      <c r="H143" s="35"/>
      <c r="I143" s="29"/>
    </row>
    <row r="144" spans="1:17" s="30" customFormat="1" x14ac:dyDescent="0.2">
      <c r="A144" s="2"/>
      <c r="B144" s="26"/>
      <c r="C144" s="27"/>
      <c r="D144" s="27"/>
      <c r="E144" s="28"/>
      <c r="G144" s="29"/>
      <c r="H144" s="35"/>
      <c r="I144" s="29"/>
    </row>
  </sheetData>
  <mergeCells count="4">
    <mergeCell ref="A1:Q1"/>
    <mergeCell ref="B3:C3"/>
    <mergeCell ref="B22:C22"/>
    <mergeCell ref="B102:C102"/>
  </mergeCells>
  <phoneticPr fontId="9" type="noConversion"/>
  <pageMargins left="0.15748031496062992" right="0.19685039370078741" top="0.15748031496062992"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2025_12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Kivlāne</dc:creator>
  <cp:lastModifiedBy>Gunita Nadziņa</cp:lastModifiedBy>
  <cp:lastPrinted>2026-03-02T09:10:34Z</cp:lastPrinted>
  <dcterms:created xsi:type="dcterms:W3CDTF">2023-05-18T15:07:29Z</dcterms:created>
  <dcterms:modified xsi:type="dcterms:W3CDTF">2026-03-02T10:24:22Z</dcterms:modified>
</cp:coreProperties>
</file>