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N:\Finansu_planosanas_nodala\Gunita\Pārskati_2026_3mēn\"/>
    </mc:Choice>
  </mc:AlternateContent>
  <xr:revisionPtr revIDLastSave="0" documentId="13_ncr:1_{A64162F2-9BD5-498A-BC48-62C53E8009BE}" xr6:coauthVersionLast="47" xr6:coauthVersionMax="47" xr10:uidLastSave="{00000000-0000-0000-0000-000000000000}"/>
  <bookViews>
    <workbookView xWindow="-120" yWindow="-120" windowWidth="29040" windowHeight="15720" tabRatio="822" xr2:uid="{00000000-000D-0000-FFFF-FFFF00000000}"/>
  </bookViews>
  <sheets>
    <sheet name="3mēn" sheetId="274"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274" l="1"/>
  <c r="J110" i="274" l="1"/>
  <c r="F110" i="274"/>
  <c r="E110" i="274"/>
  <c r="I100" i="274"/>
  <c r="G100" i="274"/>
  <c r="E100" i="274"/>
  <c r="D100" i="274"/>
  <c r="J94" i="274"/>
  <c r="I94" i="274"/>
  <c r="H94" i="274"/>
  <c r="G94" i="274"/>
  <c r="E94" i="274"/>
  <c r="D94" i="274"/>
  <c r="D67" i="274" l="1"/>
  <c r="D65" i="274" s="1"/>
  <c r="E67" i="274"/>
  <c r="E65" i="274" s="1"/>
  <c r="E61" i="274" s="1"/>
  <c r="F67" i="274"/>
  <c r="F65" i="274" s="1"/>
  <c r="F61" i="274" s="1"/>
  <c r="D39" i="274"/>
  <c r="E39" i="274"/>
  <c r="F39" i="274"/>
  <c r="D61" i="274" l="1"/>
  <c r="D30" i="274"/>
  <c r="D6" i="274" s="1"/>
  <c r="E30" i="274"/>
  <c r="E6" i="274" s="1"/>
  <c r="F30" i="274"/>
  <c r="F6" i="274" s="1"/>
  <c r="C119" i="274"/>
  <c r="C110" i="274"/>
  <c r="C73" i="274" l="1"/>
  <c r="C65" i="274" s="1"/>
  <c r="C63" i="274"/>
  <c r="C61" i="274" l="1"/>
  <c r="G39" i="274"/>
  <c r="C36" i="274" l="1"/>
  <c r="C19" i="274" l="1"/>
  <c r="C14" i="274"/>
  <c r="C29" i="274"/>
  <c r="C26" i="274"/>
  <c r="J67" i="274" l="1"/>
  <c r="J65" i="274" s="1"/>
  <c r="J61" i="274" s="1"/>
  <c r="I67" i="274"/>
  <c r="I65" i="274" s="1"/>
  <c r="I61" i="274" s="1"/>
  <c r="H67" i="274"/>
  <c r="H65" i="274" s="1"/>
  <c r="H61" i="274" s="1"/>
  <c r="G67" i="274"/>
  <c r="G65" i="274" s="1"/>
  <c r="G61" i="274" s="1"/>
  <c r="I39" i="274"/>
  <c r="J30" i="274"/>
  <c r="J6" i="274" s="1"/>
  <c r="I30" i="274"/>
  <c r="I6" i="274" s="1"/>
  <c r="H30" i="274"/>
  <c r="H6" i="274" s="1"/>
  <c r="G30" i="274"/>
  <c r="G6" i="274" s="1"/>
  <c r="C30" i="274"/>
  <c r="C6" i="274" s="1"/>
</calcChain>
</file>

<file path=xl/sharedStrings.xml><?xml version="1.0" encoding="utf-8"?>
<sst xmlns="http://schemas.openxmlformats.org/spreadsheetml/2006/main" count="331" uniqueCount="235">
  <si>
    <t>x</t>
  </si>
  <si>
    <t>Epizodes un manipulācijas</t>
  </si>
  <si>
    <t>Nieru aizstājējterapija dienas stacionārā (AP101)</t>
  </si>
  <si>
    <t>Augsta riska bērnu profilakse pret sezonālo saslimšanu ar respiratori sincitiālo vīrusu (AP47)</t>
  </si>
  <si>
    <t>Priekšlaicīgi dzimušo bērnu profilakse (AP54)</t>
  </si>
  <si>
    <t>Prognozējamā invaliditāte un novēršamās invaliditātes ārstu konsīlijs (AP44)</t>
  </si>
  <si>
    <t>Mammogrāfija (AP07)</t>
  </si>
  <si>
    <t>Medicīniskā apaugļošana (AP43)</t>
  </si>
  <si>
    <t>Pacientu izmeklēšana pirms un pēc aknu transplantācijas (AP63)</t>
  </si>
  <si>
    <t>Pozitronu emisijas tomogrāfijas/datortomogrāfijas (PET/DT) izmeklējumi (AP67)</t>
  </si>
  <si>
    <t>Skābekļa terapija (AP93)</t>
  </si>
  <si>
    <t>Psihologa/psihoterapeita pakalpojumi (AP87)</t>
  </si>
  <si>
    <t>Patvēruma meklētājiem sniegtie pakalpojumi, saskaņā ar valdības apstiprināto rīcības plānu (AP57)</t>
  </si>
  <si>
    <t>Valsts kompensētais pacienta līdzmaksājums</t>
  </si>
  <si>
    <t>N.p.k.</t>
  </si>
  <si>
    <t>1.2.</t>
  </si>
  <si>
    <t>1.3.</t>
  </si>
  <si>
    <t>1.4.</t>
  </si>
  <si>
    <t>1.5.</t>
  </si>
  <si>
    <t>1.6.</t>
  </si>
  <si>
    <t>1.7.</t>
  </si>
  <si>
    <t>1.8.</t>
  </si>
  <si>
    <t>1.9.</t>
  </si>
  <si>
    <t>1.10.</t>
  </si>
  <si>
    <t>1.12.</t>
  </si>
  <si>
    <t>1.13.</t>
  </si>
  <si>
    <t>1.14.</t>
  </si>
  <si>
    <t>1.15.</t>
  </si>
  <si>
    <t>1.16.</t>
  </si>
  <si>
    <t>1.17.</t>
  </si>
  <si>
    <t>1.18.</t>
  </si>
  <si>
    <t>1.19.</t>
  </si>
  <si>
    <t>1.20.</t>
  </si>
  <si>
    <t>2.1.</t>
  </si>
  <si>
    <t>2.2.</t>
  </si>
  <si>
    <t>2.3.</t>
  </si>
  <si>
    <t>2.4.</t>
  </si>
  <si>
    <t>2.5.</t>
  </si>
  <si>
    <t>3.1.</t>
  </si>
  <si>
    <t>3.2.</t>
  </si>
  <si>
    <t>3.3.</t>
  </si>
  <si>
    <t>3.4.</t>
  </si>
  <si>
    <t>3.5.</t>
  </si>
  <si>
    <t>3.6.</t>
  </si>
  <si>
    <t>3.7.</t>
  </si>
  <si>
    <t>3.8.</t>
  </si>
  <si>
    <t>3.9.</t>
  </si>
  <si>
    <t>3.10.</t>
  </si>
  <si>
    <t>3.11.</t>
  </si>
  <si>
    <t>3.12.</t>
  </si>
  <si>
    <t>3.13.</t>
  </si>
  <si>
    <t xml:space="preserve">Pārskats par ambulatorai veselības aprūpei plānotiem līdzekļiem, noslēgtiem līgumiem un faktisko izpildi </t>
  </si>
  <si>
    <t>Maksājums</t>
  </si>
  <si>
    <t>Pakalpojumu apmaksas faktiskā izpilde</t>
  </si>
  <si>
    <t xml:space="preserve">Valsts kompensētais pacienta līdzmaksājums </t>
  </si>
  <si>
    <t xml:space="preserve">1.1. </t>
  </si>
  <si>
    <t>PVA ārstu kapitācijas nauda</t>
  </si>
  <si>
    <t>Nereģistrēto pacientu ambulatorās aprūpes pakalpojumu apmaksa</t>
  </si>
  <si>
    <t>Ikmēneša fiksētais maksājums ģimenes ārstu praksei</t>
  </si>
  <si>
    <t>PVA ārstu fiksētās piemaksas:</t>
  </si>
  <si>
    <t>Apmaksājamās manipulācijas</t>
  </si>
  <si>
    <t>Ģimenes ārsta praksei paredzētā māsas un ārsta palīga darbības nodrošināšanas maksājums</t>
  </si>
  <si>
    <t>Maksājums jaunvērtām ģimenes ārstu praksēm</t>
  </si>
  <si>
    <t>Fiksētais maksājums dežūrārstu kabinetiem</t>
  </si>
  <si>
    <t>Maksājums par PVA pakalpojumu nodrošināšanu (ārstu palīgi sertificētos feldšerpunktos)</t>
  </si>
  <si>
    <t>Zobārstniecība</t>
  </si>
  <si>
    <t>Veselības aprūpes pakalpojumi mājās pacientiem ar smagām slimībām</t>
  </si>
  <si>
    <t>Zarnu vēža skrīnings (FIT tests)</t>
  </si>
  <si>
    <t>Profilaktiskie izmeklējumi, t.sk.</t>
  </si>
  <si>
    <t>3.3.1.</t>
  </si>
  <si>
    <t>3.3.2.</t>
  </si>
  <si>
    <t>3.3.2.1.</t>
  </si>
  <si>
    <t>3.3.2.2.</t>
  </si>
  <si>
    <t>3.3.2.3.</t>
  </si>
  <si>
    <t>3.3.2.4.</t>
  </si>
  <si>
    <t>3.3.3.</t>
  </si>
  <si>
    <t>Cukura diabēta skrīningizmeklējumi (AP76)</t>
  </si>
  <si>
    <t>3.3.4.</t>
  </si>
  <si>
    <t>3.3.5.</t>
  </si>
  <si>
    <t>Profilaktiskie izmeklējumi sirds un asinsvadu slimību riska noteikšanai (AP64, AP65)</t>
  </si>
  <si>
    <t>3.14.</t>
  </si>
  <si>
    <t>3.15.</t>
  </si>
  <si>
    <t>3.16.</t>
  </si>
  <si>
    <t>3.17.</t>
  </si>
  <si>
    <t>3.18.</t>
  </si>
  <si>
    <t>3.19.</t>
  </si>
  <si>
    <t>3.21.</t>
  </si>
  <si>
    <t>3.23.</t>
  </si>
  <si>
    <t>3.24.</t>
  </si>
  <si>
    <t>3.25.</t>
  </si>
  <si>
    <t>3.26.</t>
  </si>
  <si>
    <t>3.27.</t>
  </si>
  <si>
    <t>Mātes piena bankas darbības nodrošināšana</t>
  </si>
  <si>
    <t>3.28.</t>
  </si>
  <si>
    <t xml:space="preserve">Ģimenes ārstu gada darbības novērtējuma maksājums </t>
  </si>
  <si>
    <t>3.31.</t>
  </si>
  <si>
    <t>Psihoemocionālā atbalsta konsultatīvā tālruņa līnijas nodrošināšana pusaudžiem (SIA BPRS)</t>
  </si>
  <si>
    <t>Vienota psihoemocionālā atbalsta tālruņa līnijas izveide COVID-19 pandēmijas skarto personu psiholoģiskam un konsultatīvam atbalstam (b-ba Skalbes)</t>
  </si>
  <si>
    <t>3. Sekundārās ambulatorās veselības aprūpes pakalpojumu apmaksa (SAVA)</t>
  </si>
  <si>
    <r>
      <t xml:space="preserve">Pakalpojumu apmaksas faktiskā izpilde </t>
    </r>
    <r>
      <rPr>
        <b/>
        <u/>
        <sz val="11"/>
        <rFont val="Calibri"/>
        <family val="2"/>
        <charset val="186"/>
        <scheme val="minor"/>
      </rPr>
      <t>līguma ietvaros</t>
    </r>
  </si>
  <si>
    <r>
      <t xml:space="preserve">Valsts kompensētais pacienta līdzmaksājums </t>
    </r>
    <r>
      <rPr>
        <b/>
        <u/>
        <sz val="11"/>
        <rFont val="Calibri"/>
        <family val="2"/>
        <charset val="186"/>
        <scheme val="minor"/>
      </rPr>
      <t>līguma ietvaros</t>
    </r>
  </si>
  <si>
    <t>Fiksētais maksājums par ģimenes ārsta prakses otro un katru nākamo pieņemšanas vietu</t>
  </si>
  <si>
    <t>Fiksētā  piemaksa par prakses darbības nodrošināšanu lauku teritorijā</t>
  </si>
  <si>
    <t>Fiksētā  piemaksa par reģistrēto pacientu vecuma struktūras atbilstību ģimenes ārsta prakses tipam</t>
  </si>
  <si>
    <t>Fiksētā  piemaksa par hronisko slimnieku aprūpi</t>
  </si>
  <si>
    <t>1.21.</t>
  </si>
  <si>
    <t>1.22.</t>
  </si>
  <si>
    <t>1.23.</t>
  </si>
  <si>
    <t>2.6.</t>
  </si>
  <si>
    <t>2.7.</t>
  </si>
  <si>
    <t xml:space="preserve">Starptautiskie un starpvalstu norēķini </t>
  </si>
  <si>
    <t>Pērtiķu baku diagnostika un vakcinācija (AP130)</t>
  </si>
  <si>
    <t>3.20.</t>
  </si>
  <si>
    <t>3.22.</t>
  </si>
  <si>
    <t>Ambulatorie pakalpojumi Ukrainas iedzīvotājiem saistībā ar militāro konfliktu (AP125)</t>
  </si>
  <si>
    <t>1.24.</t>
  </si>
  <si>
    <t>Apvienotās laboratorijas audu saderības un imūnģenētikas jomas attīstība</t>
  </si>
  <si>
    <t>2.8.</t>
  </si>
  <si>
    <t>2.9.</t>
  </si>
  <si>
    <t>2.10.</t>
  </si>
  <si>
    <t>2.11.</t>
  </si>
  <si>
    <t>Diagnostiskie izmeklējumi grūtniecēm un sievietēm pēcdzemdību periodā (AP137)</t>
  </si>
  <si>
    <t>3.30.</t>
  </si>
  <si>
    <t>3.32.</t>
  </si>
  <si>
    <t>3.33.</t>
  </si>
  <si>
    <t>3.34.</t>
  </si>
  <si>
    <t>3.35.</t>
  </si>
  <si>
    <t>3.36.</t>
  </si>
  <si>
    <t>3.37.</t>
  </si>
  <si>
    <t>3.38.</t>
  </si>
  <si>
    <t>3.39.</t>
  </si>
  <si>
    <t>3.40.</t>
  </si>
  <si>
    <t>3.41.</t>
  </si>
  <si>
    <t>3.43.</t>
  </si>
  <si>
    <t>3.44.</t>
  </si>
  <si>
    <t>3.45.</t>
  </si>
  <si>
    <t>3.46.</t>
  </si>
  <si>
    <t>3.47.</t>
  </si>
  <si>
    <t>3.48.</t>
  </si>
  <si>
    <t>2.12.</t>
  </si>
  <si>
    <t>Ģimenes ārstu sasniegto skrīninga atsaucības rādītāju maksājums</t>
  </si>
  <si>
    <t>2.13.</t>
  </si>
  <si>
    <t>2.14.</t>
  </si>
  <si>
    <t>Laboratoriskie izmeklējumi Ukrainas iedzīvotājiem saistībā ar militāro konfliktu (AP126)</t>
  </si>
  <si>
    <t>Dienas stacionāra pakalpojumi Ukrainas iedzīvotājiem saistībā ar militāro konfliktu (AP127)</t>
  </si>
  <si>
    <t>Izmeklējumi Ukrainas iedzīvotājiem saistībā ar militāro konfliktu (AP128)</t>
  </si>
  <si>
    <t>Agrīnas intervences programmu pēc akūtiem psihotiskiem traucējumiem (pirmā epizode) izstrāde un ieviešana (AP139)</t>
  </si>
  <si>
    <t>Autiska spektra traucējumu diagnostika (AP99)</t>
  </si>
  <si>
    <t>Prioritāri pakalpojumi pacientiem ar ļaundabīgo audzēju (AP122)</t>
  </si>
  <si>
    <t>Izmeklējumi nāves gadījumā, kas cēloniski iespējami saistīta ar COVID-19 vakcināciju (AP94)</t>
  </si>
  <si>
    <t>Staru terapija (AP09)</t>
  </si>
  <si>
    <t>Ķīmijterapija un hematoloģija dienas stacionārā (AP107)</t>
  </si>
  <si>
    <t xml:space="preserve">Speciālistu kabineti agrīnās intervences bērniem ar AST (AP132) </t>
  </si>
  <si>
    <t>Veselības aprūpes uzlabošanai iedzīvotājiem, kuri atrodas ilgstošas sociālās aprūpes un sociālās rehabilitācijas institūcijās</t>
  </si>
  <si>
    <t>1.25.</t>
  </si>
  <si>
    <t>Laboratorijas pakalpojumi (AP53)</t>
  </si>
  <si>
    <t>Histoloģiskie izmeklējumi (AP52)</t>
  </si>
  <si>
    <t>Mutāciju noteikšana audzēju šūnās (AP68)</t>
  </si>
  <si>
    <t>HLA noteikšana transplantācijas pakalpojumiem (AP129)</t>
  </si>
  <si>
    <t>Laboratorijas pakalpojumi uzņemšanas nodaļā (AP136)</t>
  </si>
  <si>
    <t>Reto slimību diagnostikas pieejamībai (AP133)</t>
  </si>
  <si>
    <t>References laboratorijas pakalpojumi (AP71)</t>
  </si>
  <si>
    <t>References laboratorijas pakalpojumi (organizatriski metodiskais darbs)</t>
  </si>
  <si>
    <t>Reto slimību organizatriski metodiskais darbs</t>
  </si>
  <si>
    <t>PP "Apvienotās laboratorijas audu saderības un imūnģenētikas jomas attīstība"</t>
  </si>
  <si>
    <t>PP "Reproduktīvā materiāla saglabāšana pacientiem pirms ķīmijterapijas procedūrām, nodrošinot reproduktīvā materiāla uzglabāšanu un sieviešu kontracepcija"</t>
  </si>
  <si>
    <t>PP "Laboratoriska paredzes biomarķieru noteikšanas nodrošināšana</t>
  </si>
  <si>
    <t>PP "Nātrijurētisko peptīdu noteikšanas izmeklējumu veikšanai"</t>
  </si>
  <si>
    <t>Laboratoriskie izmeklējumi pacientiem ar ļaundabīgo audzēju (AP134)</t>
  </si>
  <si>
    <t>2.15.</t>
  </si>
  <si>
    <t>2.16.</t>
  </si>
  <si>
    <t>2.17.</t>
  </si>
  <si>
    <t>profilaktisko apskašu programma (AP201,AP207,AP0804)</t>
  </si>
  <si>
    <t>pēcprofilakses izmeklējumi (ja ir patoloģiska atradne) (AP20,AP0803)</t>
  </si>
  <si>
    <t>Reproduktīvā materiāla saglabāšana pacientiem pirms ķīmijterapijas procedūrām, nodrošinot reproduktīvā materiāla uzglabāšanu un sieviešu kontracepcija AP142) PP</t>
  </si>
  <si>
    <t xml:space="preserve">Ļaundabīgo audzēju primārie diagnostiskie izmeklējumi (AP55) </t>
  </si>
  <si>
    <t xml:space="preserve">Speciālistu konsultācijas konstatētas atradnes gadījumā (AP56) </t>
  </si>
  <si>
    <t xml:space="preserve">Ļaundabīgo audzēju sekundārie diagnostiskie izmeklējumi (AP58) </t>
  </si>
  <si>
    <t>Radioķirurģija (AP98)</t>
  </si>
  <si>
    <t>Uzaicinājuma vēstuļu uz vēža skrīninga izmeklējumiem sagatavošana un nosūtīšana adresātiem</t>
  </si>
  <si>
    <t>3.42.</t>
  </si>
  <si>
    <t>Kompensācijas maksājums saistībā ar ģimenes ārsta aiziešanu pensijā - maksāts uz lēmuma pamata atbilstoši MK Nr.555 176.punkts.</t>
  </si>
  <si>
    <t>Ārstu konsīlijs par paliatīvās aprūpes mobilās komandas pakalpojuma pacienta dzīvesvietā nepieciešamību (AP141)</t>
  </si>
  <si>
    <t>Bērnu apskates un vakcinācijas pret tuberkulozi, kuri nav saņēmuši BCG vakcīnu dzemdību nodaļā (AP49)</t>
  </si>
  <si>
    <t>Nereģistrēto pacientu ambulatorās aprūpes pakalpojumu apmaksa - Ukrainas iedzīvotājiem</t>
  </si>
  <si>
    <t>Veiktās manipulācijas Ukrainas iedzīvotājiem</t>
  </si>
  <si>
    <t>1.11.</t>
  </si>
  <si>
    <t>1.20.1.</t>
  </si>
  <si>
    <t>1.20.2.</t>
  </si>
  <si>
    <t>Maksājums par pacientam savlaicīgi atklātu vēzi 1. vai 2.stadijā PP</t>
  </si>
  <si>
    <t>Maksājums ģimenes ārsta praksei par praksē nodarbināto ārstniecības personu aizvietošanu PP</t>
  </si>
  <si>
    <t>Papildus darbinieka apmaksai ģimenes ārstu praksēm PP</t>
  </si>
  <si>
    <t>"Antimikrobiālās rezistences ierobežošanas un piesardzīgas antibiotiku lietošanas plāna projekta Viena veselība 2023.-2027. gadam" ietvaros kompetences centra antimikrobiālās rezistences jomā izveide PP</t>
  </si>
  <si>
    <t>2.18.</t>
  </si>
  <si>
    <t>Paliatīvā aprūpe PP</t>
  </si>
  <si>
    <t>Jaundzimušo skrīninga laboratoriskie izmeklējumi (AP72,AP73)</t>
  </si>
  <si>
    <t>krūts vēža skrīnings (AP206)</t>
  </si>
  <si>
    <t>dzemdes kakla vēža skrīnings (AP203)</t>
  </si>
  <si>
    <t>šķidruma citoloģijas izmeklējums (AP208)</t>
  </si>
  <si>
    <t>prostatas vēža skrīnings (AP88)</t>
  </si>
  <si>
    <t>Skrīningizmeklējumu programma, tai skaitā:</t>
  </si>
  <si>
    <t xml:space="preserve">Plānotais līdzekļu apjoms </t>
  </si>
  <si>
    <t>1.11.1.</t>
  </si>
  <si>
    <t>1.11.2.</t>
  </si>
  <si>
    <t>1.11.3.</t>
  </si>
  <si>
    <t>1.11.4.</t>
  </si>
  <si>
    <t>Medikamenti RAKUS, BKUS</t>
  </si>
  <si>
    <t>3.29.</t>
  </si>
  <si>
    <t>Fiksētais maksājums ārstu speciālistu kabinetiem un struktūrvienībām</t>
  </si>
  <si>
    <t>Vakcinācija pret sezonālo gripu (AP97); Sezonālā vakcinācija (AP83)</t>
  </si>
  <si>
    <t>Digitalizācijas maksājums ĢĀ</t>
  </si>
  <si>
    <t>Apmaksāts 01.01.2026.-30.04.2026.</t>
  </si>
  <si>
    <t xml:space="preserve">Norēķini 2026.gadā par 2025.gada decembri </t>
  </si>
  <si>
    <t xml:space="preserve">Norēķini par 2026.gada janvāri - martu </t>
  </si>
  <si>
    <t>Avansa maksājums par aprīli</t>
  </si>
  <si>
    <t>Covid-19 laboratorijas izmeklējumi - stacionārie pakalpojumi</t>
  </si>
  <si>
    <t>Līgumos nesadalīti līdzekļi</t>
  </si>
  <si>
    <t>Pārskata periods:2026.gada 3 mēneši</t>
  </si>
  <si>
    <t>Ģimenes ārsta kontrolēto ambulatoro laboratorisko pakalpojumu samaksai paredzēto līdzekļu atlikuma izmaksa par 2025.gadu (16.02.2026.rīk.nr.12-2/41/2026)</t>
  </si>
  <si>
    <t>Covid-19 laboratorijas izmeklējumi  (AP82)</t>
  </si>
  <si>
    <t>3.3.6.</t>
  </si>
  <si>
    <t>Kardiovaskulāro slimību skrīnings bērniem (ZBLH, kopējā holesterīna, glikozes līmeņa noteikšana 5 -11 g.v.)</t>
  </si>
  <si>
    <t>Sekcija (pieaugušo, bērnu); 2. kategorija (infekcijas slimības, mājās mirušie, ir klīniskā diagnoze, bet grūtības tanatoģenēzē) (AP157)</t>
  </si>
  <si>
    <t>Finansējums no 33.16.00 "Pārējo ambulatoro veselības aprūpes pakalpojumu nodrošināšana" uz LDVC un MCD</t>
  </si>
  <si>
    <t>Līgumos neiekļauti PP</t>
  </si>
  <si>
    <t>Pakalpojumu apmaksas faktiskā izpilde 01.01.2026.-31.03.2026.</t>
  </si>
  <si>
    <t>PP "Mazināti kardiovaskulāro slimību riski bērniem, nodrošinot ZBLH, kopējā holesterīna, glikozes līmeņa noteikšanu tukšā dūšā (5-11 g.v.)"</t>
  </si>
  <si>
    <t>PP "NIPT tests riska grupas grūtniecēm (izmainīta I trimestra bioķīmija, trisomiju risks, vecuma risks)"</t>
  </si>
  <si>
    <t>PP "Uzlabot situāciju mātes un bērna veselības jomā, nodrošināt kvalitatīvu ambulatoro un stacionāro veselībs aprūpi, īstenojot veselības veicināšanas un slimību profilakses pasākumus, kā arī nodrošinot laikus sniegtu, uz pacientu orientētu veselības aprūpi, tai skaitā, agrīnu diagnostiku un atbilstošu ārstēšanu"</t>
  </si>
  <si>
    <t xml:space="preserve">1.Primārās ambulatorās veselības aprūpes (PVA) nodrošināšana </t>
  </si>
  <si>
    <r>
      <rPr>
        <b/>
        <sz val="10"/>
        <rFont val="Calibri"/>
        <family val="2"/>
        <charset val="186"/>
        <scheme val="minor"/>
      </rPr>
      <t>2.LABORATORISKO IZMEKLĒJUMU</t>
    </r>
    <r>
      <rPr>
        <sz val="10"/>
        <rFont val="Calibri"/>
        <family val="2"/>
        <charset val="186"/>
        <scheme val="minor"/>
      </rPr>
      <t xml:space="preserve"> nodrošināšana ambulatorajā aprūpē </t>
    </r>
  </si>
  <si>
    <t>2.19.</t>
  </si>
  <si>
    <t>2.20.</t>
  </si>
  <si>
    <t>kvotētā daļa (ārsta palīga (feldšera) vai māsas pacienta veselības aprūpe mājās, rehabilitācijas speciālista pacienta veselības aprūpe mājās)</t>
  </si>
  <si>
    <t>nekvotētā daļa (Rehabilitologa mājas vizītes pie pacientiem, kuri saņem rehabiltācijas speciālista veselības aprūpi mājās,mājas aprūpes pakalpojumi pacientiem, kam nepieciešama mākslīgā plaušu ventilācija, skābekļa terapijas nodrošināšana bērniem mājas aprūpes ietvaros)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</si>
</sst>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4" formatCode="_-* #,##0.00\ &quot;€&quot;_-;\-* #,##0.00\ &quot;€&quot;_-;_-* &quot;-&quot;??\ &quot;€&quot;_-;_-@_-"/>
    <numFmt numFmtId="43" formatCode="_-* #,##0.00_-;\-* #,##0.00_-;_-* &quot;-&quot;??_-;_-@_-"/>
    <numFmt numFmtId="164" formatCode="0.0"/>
    <numFmt numFmtId="165" formatCode="_-* #,##0.00\ _L_s_-;\-* #,##0.00\ _L_s_-;_-* &quot;-&quot;??\ _L_s_-;_-@_-"/>
    <numFmt numFmtId="166" formatCode="_-* #,##0.00\ _€_-;\-* #,##0.00\ _€_-;_-* &quot;-&quot;??\ _€_-;_-@_-"/>
    <numFmt numFmtId="167" formatCode="_-&quot;€&quot;\ * #,##0.00_-;\-&quot;€&quot;\ * #,##0.00_-;_-&quot;€&quot;\ * &quot;-&quot;??_-;_-@_-"/>
    <numFmt numFmtId="168" formatCode="0.000"/>
    <numFmt numFmtId="169" formatCode="[$-409]General"/>
    <numFmt numFmtId="170" formatCode="[$-426]General"/>
    <numFmt numFmtId="171" formatCode="[$Ls-426]&quot; &quot;#,##0.00;[Red][$Ls-426]&quot; -&quot;#,##0.00"/>
  </numFmts>
  <fonts count="64">
    <font>
      <sz val="12"/>
      <name val="Arial"/>
      <charset val="186"/>
    </font>
    <font>
      <sz val="11"/>
      <color theme="1"/>
      <name val="Calibri"/>
      <family val="2"/>
      <charset val="186"/>
      <scheme val="minor"/>
    </font>
    <font>
      <sz val="11"/>
      <color theme="1"/>
      <name val="Calibri"/>
      <family val="2"/>
      <charset val="186"/>
      <scheme val="minor"/>
    </font>
    <font>
      <sz val="12"/>
      <name val="Arial"/>
      <family val="2"/>
      <charset val="186"/>
    </font>
    <font>
      <sz val="10"/>
      <name val="Times New Roman"/>
      <family val="1"/>
      <charset val="186"/>
    </font>
    <font>
      <sz val="10"/>
      <name val="Arial"/>
      <family val="2"/>
    </font>
    <font>
      <sz val="12"/>
      <name val="Arial"/>
      <family val="2"/>
    </font>
    <font>
      <sz val="10"/>
      <name val="Arial"/>
      <family val="2"/>
      <charset val="186"/>
    </font>
    <font>
      <sz val="12"/>
      <name val="Arial"/>
      <family val="2"/>
      <charset val="186"/>
    </font>
    <font>
      <sz val="12"/>
      <name val="Arial"/>
      <family val="2"/>
    </font>
    <font>
      <sz val="11"/>
      <color indexed="8"/>
      <name val="Calibri"/>
      <family val="2"/>
    </font>
    <font>
      <sz val="11"/>
      <color theme="1"/>
      <name val="Calibri"/>
      <family val="2"/>
      <charset val="186"/>
      <scheme val="minor"/>
    </font>
    <font>
      <sz val="11"/>
      <color theme="1"/>
      <name val="Calibri"/>
      <family val="2"/>
      <scheme val="minor"/>
    </font>
    <font>
      <sz val="10"/>
      <color theme="1"/>
      <name val="Arial"/>
      <family val="2"/>
      <charset val="186"/>
    </font>
    <font>
      <u/>
      <sz val="12"/>
      <color theme="10"/>
      <name val="Arial"/>
      <family val="2"/>
      <charset val="186"/>
    </font>
    <font>
      <u/>
      <sz val="10"/>
      <color theme="10"/>
      <name val="Times New Roman"/>
      <family val="1"/>
      <charset val="186"/>
    </font>
    <font>
      <sz val="10"/>
      <color rgb="FF000000"/>
      <name val="Arial"/>
      <family val="2"/>
      <charset val="186"/>
    </font>
    <font>
      <sz val="10"/>
      <name val="Arial"/>
      <family val="2"/>
      <charset val="186"/>
    </font>
    <font>
      <sz val="11"/>
      <name val="Arial"/>
      <family val="2"/>
      <charset val="186"/>
    </font>
    <font>
      <sz val="10"/>
      <name val="Helv"/>
    </font>
    <font>
      <sz val="10"/>
      <name val="BaltGaramond"/>
      <family val="2"/>
    </font>
    <font>
      <sz val="10"/>
      <name val="BaltHelvetica"/>
    </font>
    <font>
      <sz val="10"/>
      <name val="BaltGaramond"/>
      <family val="2"/>
      <charset val="186"/>
    </font>
    <font>
      <sz val="12"/>
      <color theme="1"/>
      <name val="Calibri"/>
      <family val="2"/>
      <charset val="186"/>
      <scheme val="minor"/>
    </font>
    <font>
      <sz val="8"/>
      <color theme="1"/>
      <name val="Times New Roman"/>
      <family val="2"/>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sz val="11"/>
      <color rgb="FF00000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FreeSans"/>
      <family val="2"/>
    </font>
    <font>
      <sz val="10"/>
      <name val="Times New Roman Baltic"/>
      <charset val="186"/>
    </font>
    <font>
      <sz val="10"/>
      <name val="Palatino Linotype"/>
      <family val="1"/>
      <charset val="186"/>
    </font>
    <font>
      <sz val="11"/>
      <color rgb="FF9C6500"/>
      <name val="Calibri"/>
      <family val="2"/>
      <charset val="186"/>
    </font>
    <font>
      <sz val="11"/>
      <color theme="1"/>
      <name val="Arial"/>
      <family val="2"/>
      <charset val="186"/>
    </font>
    <font>
      <sz val="11"/>
      <color indexed="8"/>
      <name val="Calibri"/>
      <family val="2"/>
      <scheme val="minor"/>
    </font>
    <font>
      <sz val="11"/>
      <color rgb="FF000000"/>
      <name val="Arial"/>
      <family val="2"/>
    </font>
    <font>
      <sz val="11"/>
      <color rgb="FF000000"/>
      <name val="Calibri"/>
      <family val="2"/>
    </font>
    <font>
      <sz val="11"/>
      <color theme="1"/>
      <name val="Arial"/>
      <family val="2"/>
    </font>
    <font>
      <b/>
      <i/>
      <sz val="16"/>
      <color theme="1"/>
      <name val="Arial"/>
      <family val="2"/>
    </font>
    <font>
      <b/>
      <i/>
      <u/>
      <sz val="11"/>
      <color theme="1"/>
      <name val="Arial"/>
      <family val="2"/>
    </font>
    <font>
      <b/>
      <i/>
      <sz val="16"/>
      <color rgb="FF000000"/>
      <name val="Arial"/>
      <family val="2"/>
    </font>
    <font>
      <b/>
      <i/>
      <u/>
      <sz val="11"/>
      <color rgb="FF000000"/>
      <name val="Arial"/>
      <family val="2"/>
    </font>
    <font>
      <sz val="10"/>
      <name val="Calibri"/>
      <family val="2"/>
      <charset val="186"/>
      <scheme val="minor"/>
    </font>
    <font>
      <b/>
      <sz val="10"/>
      <name val="Calibri"/>
      <family val="2"/>
      <charset val="186"/>
      <scheme val="minor"/>
    </font>
    <font>
      <b/>
      <sz val="11"/>
      <name val="Calibri"/>
      <family val="2"/>
      <charset val="186"/>
      <scheme val="minor"/>
    </font>
    <font>
      <b/>
      <sz val="12"/>
      <name val="Calibri"/>
      <family val="2"/>
      <charset val="186"/>
      <scheme val="minor"/>
    </font>
    <font>
      <sz val="12"/>
      <name val="Calibri"/>
      <family val="2"/>
      <charset val="186"/>
      <scheme val="minor"/>
    </font>
    <font>
      <b/>
      <sz val="14"/>
      <name val="Calibri"/>
      <family val="2"/>
      <charset val="186"/>
      <scheme val="minor"/>
    </font>
    <font>
      <i/>
      <sz val="10"/>
      <name val="Calibri"/>
      <family val="2"/>
      <charset val="186"/>
      <scheme val="minor"/>
    </font>
    <font>
      <b/>
      <u/>
      <sz val="11"/>
      <name val="Calibri"/>
      <family val="2"/>
      <charset val="186"/>
      <scheme val="minor"/>
    </font>
  </fonts>
  <fills count="30">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11"/>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EB9C"/>
        <bgColor rgb="FFFFCC99"/>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hair">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double">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s>
  <cellStyleXfs count="417">
    <xf numFmtId="0" fontId="0" fillId="0" borderId="0"/>
    <xf numFmtId="43" fontId="11" fillId="0" borderId="0" applyFont="0" applyFill="0" applyBorder="0" applyAlignment="0" applyProtection="0"/>
    <xf numFmtId="43" fontId="12" fillId="0" borderId="0" applyFont="0" applyFill="0" applyBorder="0" applyAlignment="0" applyProtection="0"/>
    <xf numFmtId="165" fontId="7" fillId="0" borderId="0" applyFont="0" applyFill="0" applyBorder="0" applyAlignment="0" applyProtection="0"/>
    <xf numFmtId="0" fontId="12" fillId="0" borderId="0"/>
    <xf numFmtId="0" fontId="11" fillId="0" borderId="0"/>
    <xf numFmtId="0" fontId="7" fillId="0" borderId="0"/>
    <xf numFmtId="0" fontId="12" fillId="0" borderId="0"/>
    <xf numFmtId="0" fontId="10" fillId="0" borderId="0"/>
    <xf numFmtId="0" fontId="5" fillId="0" borderId="0"/>
    <xf numFmtId="0" fontId="13" fillId="0" borderId="0"/>
    <xf numFmtId="0" fontId="11" fillId="0" borderId="0"/>
    <xf numFmtId="0" fontId="6" fillId="0" borderId="0"/>
    <xf numFmtId="0" fontId="5" fillId="0" borderId="0"/>
    <xf numFmtId="0" fontId="8" fillId="0" borderId="0"/>
    <xf numFmtId="0" fontId="11" fillId="0" borderId="0"/>
    <xf numFmtId="0" fontId="7" fillId="0" borderId="0"/>
    <xf numFmtId="0" fontId="9" fillId="0" borderId="0"/>
    <xf numFmtId="0" fontId="6" fillId="0" borderId="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8"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3" fillId="0" borderId="0"/>
    <xf numFmtId="0" fontId="14" fillId="0" borderId="0" applyNumberFormat="0" applyFill="0" applyBorder="0" applyAlignment="0" applyProtection="0"/>
    <xf numFmtId="9" fontId="5" fillId="0" borderId="0" applyFont="0" applyFill="0" applyBorder="0" applyAlignment="0" applyProtection="0"/>
    <xf numFmtId="0" fontId="7" fillId="0" borderId="0"/>
    <xf numFmtId="0" fontId="17" fillId="0" borderId="0"/>
    <xf numFmtId="43" fontId="12" fillId="0" borderId="0" applyFont="0" applyFill="0" applyBorder="0" applyAlignment="0" applyProtection="0"/>
    <xf numFmtId="43" fontId="5" fillId="0" borderId="0" applyFont="0" applyFill="0" applyBorder="0" applyAlignment="0" applyProtection="0"/>
    <xf numFmtId="164" fontId="20" fillId="0" borderId="0" applyBorder="0" applyAlignment="0" applyProtection="0"/>
    <xf numFmtId="168" fontId="20" fillId="3" borderId="0"/>
    <xf numFmtId="0" fontId="7" fillId="0" borderId="0"/>
    <xf numFmtId="0" fontId="7" fillId="0" borderId="0"/>
    <xf numFmtId="0" fontId="1" fillId="0" borderId="0"/>
    <xf numFmtId="0" fontId="12" fillId="0" borderId="0"/>
    <xf numFmtId="0" fontId="5" fillId="0" borderId="0"/>
    <xf numFmtId="0" fontId="23" fillId="0" borderId="0"/>
    <xf numFmtId="0" fontId="1" fillId="0" borderId="0"/>
    <xf numFmtId="0" fontId="18" fillId="0" borderId="0"/>
    <xf numFmtId="0" fontId="7" fillId="0" borderId="0"/>
    <xf numFmtId="0" fontId="7" fillId="0" borderId="0"/>
    <xf numFmtId="0" fontId="21" fillId="0" borderId="0"/>
    <xf numFmtId="164" fontId="20" fillId="4" borderId="0" applyBorder="0" applyProtection="0"/>
    <xf numFmtId="0" fontId="19" fillId="0" borderId="0"/>
    <xf numFmtId="164" fontId="22" fillId="5" borderId="0" applyBorder="0" applyProtection="0"/>
    <xf numFmtId="0" fontId="24" fillId="0" borderId="0"/>
    <xf numFmtId="43" fontId="24" fillId="0" borderId="0" applyFont="0" applyFill="0" applyBorder="0" applyAlignment="0" applyProtection="0"/>
    <xf numFmtId="0" fontId="7" fillId="0" borderId="0"/>
    <xf numFmtId="0" fontId="7" fillId="0" borderId="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5" fillId="15" borderId="0" applyNumberFormat="0" applyBorder="0" applyAlignment="0" applyProtection="0"/>
    <xf numFmtId="0" fontId="26" fillId="16"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23" borderId="0" applyNumberFormat="0" applyBorder="0" applyAlignment="0" applyProtection="0"/>
    <xf numFmtId="0" fontId="27" fillId="7" borderId="0" applyNumberFormat="0" applyBorder="0" applyAlignment="0" applyProtection="0"/>
    <xf numFmtId="0" fontId="28" fillId="24" borderId="7" applyNumberFormat="0" applyAlignment="0" applyProtection="0"/>
    <xf numFmtId="0" fontId="29" fillId="25" borderId="8" applyNumberFormat="0" applyAlignment="0" applyProtection="0"/>
    <xf numFmtId="167" fontId="7" fillId="0" borderId="0" applyFont="0" applyFill="0" applyBorder="0" applyAlignment="0" applyProtection="0"/>
    <xf numFmtId="0" fontId="30" fillId="0" borderId="0" applyNumberFormat="0" applyFill="0" applyBorder="0" applyAlignment="0" applyProtection="0"/>
    <xf numFmtId="0" fontId="31" fillId="8" borderId="0" applyNumberFormat="0" applyBorder="0" applyAlignment="0" applyProtection="0"/>
    <xf numFmtId="0" fontId="32" fillId="0" borderId="9" applyNumberFormat="0" applyFill="0" applyAlignment="0" applyProtection="0"/>
    <xf numFmtId="0" fontId="33" fillId="0" borderId="10" applyNumberFormat="0" applyFill="0" applyAlignment="0" applyProtection="0"/>
    <xf numFmtId="0" fontId="34" fillId="0" borderId="11" applyNumberFormat="0" applyFill="0" applyAlignment="0" applyProtection="0"/>
    <xf numFmtId="0" fontId="34" fillId="0" borderId="0" applyNumberFormat="0" applyFill="0" applyBorder="0" applyAlignment="0" applyProtection="0"/>
    <xf numFmtId="0" fontId="35" fillId="11" borderId="7" applyNumberFormat="0" applyAlignment="0" applyProtection="0"/>
    <xf numFmtId="0" fontId="36" fillId="0" borderId="12" applyNumberFormat="0" applyFill="0" applyAlignment="0" applyProtection="0"/>
    <xf numFmtId="0" fontId="37" fillId="26" borderId="0" applyNumberFormat="0" applyBorder="0" applyAlignment="0" applyProtection="0"/>
    <xf numFmtId="0" fontId="7" fillId="0" borderId="0"/>
    <xf numFmtId="0" fontId="38" fillId="0" borderId="0"/>
    <xf numFmtId="0" fontId="7" fillId="0" borderId="0"/>
    <xf numFmtId="0" fontId="1" fillId="0" borderId="0"/>
    <xf numFmtId="0" fontId="5" fillId="0" borderId="0"/>
    <xf numFmtId="0" fontId="7" fillId="0" borderId="0"/>
    <xf numFmtId="0" fontId="7" fillId="0" borderId="0"/>
    <xf numFmtId="0" fontId="1" fillId="0" borderId="0"/>
    <xf numFmtId="0" fontId="1" fillId="0" borderId="0"/>
    <xf numFmtId="0" fontId="1" fillId="0" borderId="0"/>
    <xf numFmtId="0" fontId="7" fillId="0" borderId="0"/>
    <xf numFmtId="0" fontId="1" fillId="0" borderId="0"/>
    <xf numFmtId="0" fontId="1" fillId="0" borderId="0"/>
    <xf numFmtId="0" fontId="7" fillId="27" borderId="13" applyNumberFormat="0" applyFont="0" applyAlignment="0" applyProtection="0"/>
    <xf numFmtId="0" fontId="39" fillId="24" borderId="14" applyNumberFormat="0" applyAlignment="0" applyProtection="0"/>
    <xf numFmtId="0" fontId="40" fillId="0" borderId="0" applyNumberFormat="0" applyFill="0" applyBorder="0" applyAlignment="0" applyProtection="0"/>
    <xf numFmtId="0" fontId="41" fillId="0" borderId="15" applyNumberFormat="0" applyFill="0" applyAlignment="0" applyProtection="0"/>
    <xf numFmtId="0" fontId="42" fillId="0" borderId="0" applyNumberForma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0" fontId="7" fillId="0" borderId="0"/>
    <xf numFmtId="0" fontId="1" fillId="0" borderId="0"/>
    <xf numFmtId="43" fontId="12"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0" fontId="1" fillId="0" borderId="0"/>
    <xf numFmtId="43" fontId="12"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43"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43" fillId="0" borderId="0" applyBorder="0" applyAlignment="0" applyProtection="0"/>
    <xf numFmtId="0" fontId="7" fillId="0" borderId="0"/>
    <xf numFmtId="43" fontId="7" fillId="0" borderId="0" applyFont="0" applyFill="0" applyBorder="0" applyAlignment="0" applyProtection="0"/>
    <xf numFmtId="0" fontId="44" fillId="0" borderId="0"/>
    <xf numFmtId="0" fontId="45" fillId="0" borderId="0"/>
    <xf numFmtId="0" fontId="44" fillId="0" borderId="0"/>
    <xf numFmtId="0" fontId="45" fillId="0" borderId="0"/>
    <xf numFmtId="0" fontId="1" fillId="0" borderId="0"/>
    <xf numFmtId="9" fontId="1" fillId="0" borderId="0" applyFont="0" applyFill="0" applyBorder="0" applyAlignment="0" applyProtection="0"/>
    <xf numFmtId="0" fontId="7" fillId="0" borderId="0"/>
    <xf numFmtId="0" fontId="1" fillId="0" borderId="0"/>
    <xf numFmtId="9" fontId="1" fillId="0" borderId="0" applyFont="0" applyFill="0" applyBorder="0" applyAlignment="0" applyProtection="0"/>
    <xf numFmtId="0" fontId="1" fillId="0" borderId="0"/>
    <xf numFmtId="0" fontId="46" fillId="28" borderId="0" applyBorder="0" applyProtection="0"/>
    <xf numFmtId="0" fontId="16" fillId="0" borderId="0" applyNumberFormat="0" applyBorder="0" applyProtection="0"/>
    <xf numFmtId="0" fontId="16" fillId="0" borderId="0" applyNumberFormat="0" applyBorder="0" applyProtection="0"/>
    <xf numFmtId="0" fontId="7" fillId="0" borderId="0"/>
    <xf numFmtId="0" fontId="7" fillId="0" borderId="0"/>
    <xf numFmtId="0" fontId="25" fillId="0" borderId="0"/>
    <xf numFmtId="166" fontId="1" fillId="0" borderId="0" applyFont="0" applyFill="0" applyBorder="0" applyAlignment="0" applyProtection="0"/>
    <xf numFmtId="0" fontId="7" fillId="0" borderId="0"/>
    <xf numFmtId="0" fontId="7" fillId="0" borderId="0"/>
    <xf numFmtId="166" fontId="1" fillId="0" borderId="0" applyFont="0" applyFill="0" applyBorder="0" applyAlignment="0" applyProtection="0"/>
    <xf numFmtId="43" fontId="12" fillId="0" borderId="0" applyFont="0" applyFill="0" applyBorder="0" applyAlignment="0" applyProtection="0"/>
    <xf numFmtId="0" fontId="47" fillId="0" borderId="0"/>
    <xf numFmtId="0" fontId="1" fillId="0" borderId="0"/>
    <xf numFmtId="0" fontId="1" fillId="0" borderId="0"/>
    <xf numFmtId="0" fontId="48" fillId="0" borderId="0"/>
    <xf numFmtId="0" fontId="38" fillId="0" borderId="0"/>
    <xf numFmtId="0" fontId="1" fillId="0" borderId="0"/>
    <xf numFmtId="169" fontId="49" fillId="0" borderId="0" applyFont="0" applyBorder="0" applyProtection="0"/>
    <xf numFmtId="169" fontId="49" fillId="0" borderId="0"/>
    <xf numFmtId="170" fontId="50" fillId="0" borderId="0"/>
    <xf numFmtId="0" fontId="5" fillId="0" borderId="0"/>
    <xf numFmtId="0" fontId="1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2" fillId="0" borderId="0" applyFont="0" applyFill="0" applyBorder="0" applyAlignment="0" applyProtection="0"/>
    <xf numFmtId="0" fontId="51" fillId="0" borderId="0"/>
    <xf numFmtId="170" fontId="50" fillId="0" borderId="0"/>
    <xf numFmtId="170" fontId="50" fillId="0" borderId="0"/>
    <xf numFmtId="170" fontId="50" fillId="0" borderId="0"/>
    <xf numFmtId="0" fontId="52" fillId="0" borderId="0">
      <alignment horizontal="center"/>
    </xf>
    <xf numFmtId="0" fontId="52" fillId="0" borderId="0">
      <alignment horizontal="center" textRotation="90"/>
    </xf>
    <xf numFmtId="170" fontId="50" fillId="0" borderId="0"/>
    <xf numFmtId="0" fontId="53" fillId="0" borderId="0"/>
    <xf numFmtId="171" fontId="53" fillId="0" borderId="0"/>
    <xf numFmtId="0" fontId="49" fillId="0" borderId="0"/>
    <xf numFmtId="170" fontId="50" fillId="0" borderId="0" applyBorder="0" applyProtection="0"/>
    <xf numFmtId="170" fontId="50" fillId="0" borderId="0" applyBorder="0" applyProtection="0"/>
    <xf numFmtId="170" fontId="50" fillId="0" borderId="0" applyBorder="0" applyProtection="0"/>
    <xf numFmtId="170" fontId="50" fillId="0" borderId="0" applyBorder="0" applyProtection="0"/>
    <xf numFmtId="0" fontId="54" fillId="0" borderId="0" applyNumberFormat="0" applyBorder="0" applyProtection="0">
      <alignment horizontal="center"/>
    </xf>
    <xf numFmtId="0" fontId="54" fillId="0" borderId="0" applyNumberFormat="0" applyBorder="0" applyProtection="0">
      <alignment horizontal="center" textRotation="90"/>
    </xf>
    <xf numFmtId="170" fontId="50" fillId="0" borderId="0" applyBorder="0" applyProtection="0"/>
    <xf numFmtId="0" fontId="55" fillId="0" borderId="0" applyNumberFormat="0" applyBorder="0" applyProtection="0"/>
    <xf numFmtId="171" fontId="55" fillId="0" borderId="0" applyBorder="0" applyProtection="0"/>
    <xf numFmtId="43" fontId="12" fillId="0" borderId="0" applyFont="0" applyFill="0" applyBorder="0" applyAlignment="0" applyProtection="0"/>
    <xf numFmtId="0" fontId="4" fillId="0" borderId="0"/>
    <xf numFmtId="0" fontId="4" fillId="0" borderId="0"/>
    <xf numFmtId="0" fontId="15" fillId="0" borderId="0" applyNumberFormat="0" applyFill="0" applyBorder="0" applyAlignment="0" applyProtection="0"/>
    <xf numFmtId="43" fontId="1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0" fontId="12" fillId="0" borderId="0"/>
    <xf numFmtId="0" fontId="1" fillId="0" borderId="0"/>
    <xf numFmtId="9" fontId="1"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0" fontId="1" fillId="0" borderId="0"/>
    <xf numFmtId="43" fontId="12"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0" fontId="1" fillId="0" borderId="0"/>
    <xf numFmtId="43" fontId="12"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43"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0" fontId="1" fillId="0" borderId="0"/>
    <xf numFmtId="43" fontId="12"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0" fontId="1" fillId="0" borderId="0"/>
    <xf numFmtId="43" fontId="12"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43"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0" fontId="1" fillId="0" borderId="0"/>
    <xf numFmtId="43" fontId="12"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0" fontId="1" fillId="0" borderId="0"/>
    <xf numFmtId="43" fontId="12"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43"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43" fontId="12"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0" fontId="1" fillId="0" borderId="0"/>
    <xf numFmtId="43" fontId="12"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0" fontId="1" fillId="0" borderId="0"/>
    <xf numFmtId="43" fontId="12"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43"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0" fontId="1" fillId="0" borderId="0"/>
    <xf numFmtId="43" fontId="12"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0" fontId="1" fillId="0" borderId="0"/>
    <xf numFmtId="43" fontId="12"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43"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3" fillId="0" borderId="0"/>
  </cellStyleXfs>
  <cellXfs count="82">
    <xf numFmtId="0" fontId="0" fillId="0" borderId="0" xfId="0"/>
    <xf numFmtId="0" fontId="60" fillId="2" borderId="0" xfId="0" applyFont="1" applyFill="1"/>
    <xf numFmtId="0" fontId="56" fillId="2" borderId="0" xfId="0" applyFont="1" applyFill="1"/>
    <xf numFmtId="0" fontId="62" fillId="2" borderId="0" xfId="0" applyFont="1" applyFill="1"/>
    <xf numFmtId="0" fontId="57" fillId="2" borderId="5" xfId="0" applyFont="1" applyFill="1" applyBorder="1" applyAlignment="1">
      <alignment horizontal="left" wrapText="1"/>
    </xf>
    <xf numFmtId="0" fontId="57" fillId="2" borderId="6" xfId="0" applyFont="1" applyFill="1" applyBorder="1" applyAlignment="1">
      <alignment horizontal="left"/>
    </xf>
    <xf numFmtId="4" fontId="57" fillId="2" borderId="4" xfId="0" applyNumberFormat="1" applyFont="1" applyFill="1" applyBorder="1" applyAlignment="1">
      <alignment horizontal="center"/>
    </xf>
    <xf numFmtId="0" fontId="56" fillId="2" borderId="0" xfId="0" applyFont="1" applyFill="1" applyAlignment="1">
      <alignment horizontal="center"/>
    </xf>
    <xf numFmtId="4" fontId="56" fillId="2" borderId="0" xfId="0" applyNumberFormat="1" applyFont="1" applyFill="1" applyAlignment="1">
      <alignment horizontal="right"/>
    </xf>
    <xf numFmtId="4" fontId="56" fillId="2" borderId="0" xfId="0" applyNumberFormat="1" applyFont="1" applyFill="1" applyAlignment="1">
      <alignment horizontal="center" vertical="top"/>
    </xf>
    <xf numFmtId="4" fontId="56" fillId="2" borderId="0" xfId="0" applyNumberFormat="1" applyFont="1" applyFill="1" applyAlignment="1">
      <alignment wrapText="1"/>
    </xf>
    <xf numFmtId="4" fontId="56" fillId="29" borderId="16" xfId="0" applyNumberFormat="1" applyFont="1" applyFill="1" applyBorder="1" applyAlignment="1">
      <alignment horizontal="right"/>
    </xf>
    <xf numFmtId="4" fontId="56" fillId="2" borderId="1" xfId="0" applyNumberFormat="1" applyFont="1" applyFill="1" applyBorder="1" applyAlignment="1">
      <alignment horizontal="center"/>
    </xf>
    <xf numFmtId="4" fontId="56" fillId="2" borderId="1" xfId="0" applyNumberFormat="1" applyFont="1" applyFill="1" applyBorder="1" applyAlignment="1">
      <alignment horizontal="left" vertical="center"/>
    </xf>
    <xf numFmtId="4" fontId="56" fillId="2" borderId="1" xfId="0" applyNumberFormat="1" applyFont="1" applyFill="1" applyBorder="1" applyAlignment="1">
      <alignment horizontal="right"/>
    </xf>
    <xf numFmtId="4" fontId="62" fillId="2" borderId="1" xfId="0" applyNumberFormat="1" applyFont="1" applyFill="1" applyBorder="1" applyAlignment="1">
      <alignment horizontal="center"/>
    </xf>
    <xf numFmtId="4" fontId="56" fillId="2" borderId="1" xfId="0" applyNumberFormat="1" applyFont="1" applyFill="1" applyBorder="1" applyAlignment="1">
      <alignment horizontal="left" vertical="center" wrapText="1"/>
    </xf>
    <xf numFmtId="4" fontId="62" fillId="2" borderId="1" xfId="0" applyNumberFormat="1" applyFont="1" applyFill="1" applyBorder="1" applyAlignment="1">
      <alignment horizontal="left" vertical="center" wrapText="1"/>
    </xf>
    <xf numFmtId="4" fontId="56" fillId="2" borderId="1" xfId="0" applyNumberFormat="1" applyFont="1" applyFill="1" applyBorder="1" applyAlignment="1">
      <alignment horizontal="center" wrapText="1"/>
    </xf>
    <xf numFmtId="4" fontId="62" fillId="2" borderId="1" xfId="0" applyNumberFormat="1" applyFont="1" applyFill="1" applyBorder="1" applyAlignment="1">
      <alignment horizontal="center" vertical="center"/>
    </xf>
    <xf numFmtId="0" fontId="56" fillId="2" borderId="1" xfId="0" applyFont="1" applyFill="1" applyBorder="1" applyAlignment="1">
      <alignment horizontal="left" vertical="center" wrapText="1"/>
    </xf>
    <xf numFmtId="0" fontId="56" fillId="2" borderId="1" xfId="0" applyFont="1" applyFill="1" applyBorder="1" applyAlignment="1">
      <alignment horizontal="left" vertical="center"/>
    </xf>
    <xf numFmtId="0" fontId="62" fillId="2" borderId="1" xfId="0" applyFont="1" applyFill="1" applyBorder="1" applyAlignment="1">
      <alignment horizontal="left" vertical="center"/>
    </xf>
    <xf numFmtId="0" fontId="62" fillId="2" borderId="1" xfId="0" applyFont="1" applyFill="1" applyBorder="1" applyAlignment="1">
      <alignment horizontal="left" vertical="center" wrapText="1"/>
    </xf>
    <xf numFmtId="0" fontId="57" fillId="2" borderId="0" xfId="0" applyFont="1" applyFill="1"/>
    <xf numFmtId="4" fontId="56" fillId="2" borderId="17" xfId="0" applyNumberFormat="1" applyFont="1" applyFill="1" applyBorder="1" applyAlignment="1">
      <alignment horizontal="left" vertical="center" wrapText="1"/>
    </xf>
    <xf numFmtId="4" fontId="60" fillId="2" borderId="0" xfId="0" applyNumberFormat="1" applyFont="1" applyFill="1" applyAlignment="1">
      <alignment horizontal="left" vertical="center" wrapText="1"/>
    </xf>
    <xf numFmtId="4" fontId="57" fillId="2" borderId="1" xfId="0" applyNumberFormat="1" applyFont="1" applyFill="1" applyBorder="1" applyAlignment="1">
      <alignment horizontal="center"/>
    </xf>
    <xf numFmtId="4" fontId="57" fillId="2" borderId="1" xfId="0" applyNumberFormat="1" applyFont="1" applyFill="1" applyBorder="1" applyAlignment="1">
      <alignment horizontal="left" vertical="center" wrapText="1"/>
    </xf>
    <xf numFmtId="4" fontId="57" fillId="2" borderId="1" xfId="0" applyNumberFormat="1" applyFont="1" applyFill="1" applyBorder="1" applyAlignment="1">
      <alignment horizontal="left" vertical="center"/>
    </xf>
    <xf numFmtId="4" fontId="57" fillId="2" borderId="1" xfId="0" applyNumberFormat="1" applyFont="1" applyFill="1" applyBorder="1" applyAlignment="1">
      <alignment horizontal="right"/>
    </xf>
    <xf numFmtId="0" fontId="57" fillId="2" borderId="1" xfId="0" applyFont="1" applyFill="1" applyBorder="1" applyAlignment="1">
      <alignment horizontal="left" vertical="center" wrapText="1"/>
    </xf>
    <xf numFmtId="0" fontId="57" fillId="2" borderId="17" xfId="0" applyFont="1" applyFill="1" applyBorder="1" applyAlignment="1">
      <alignment horizontal="left" vertical="center" wrapText="1"/>
    </xf>
    <xf numFmtId="4" fontId="57" fillId="2" borderId="17" xfId="0" applyNumberFormat="1" applyFont="1" applyFill="1" applyBorder="1"/>
    <xf numFmtId="4" fontId="56" fillId="2" borderId="1" xfId="0" applyNumberFormat="1" applyFont="1" applyFill="1" applyBorder="1" applyAlignment="1">
      <alignment horizontal="right" wrapText="1"/>
    </xf>
    <xf numFmtId="4" fontId="56" fillId="2" borderId="17" xfId="0" applyNumberFormat="1" applyFont="1" applyFill="1" applyBorder="1"/>
    <xf numFmtId="0" fontId="56" fillId="2" borderId="17" xfId="0" applyFont="1" applyFill="1" applyBorder="1" applyAlignment="1">
      <alignment horizontal="left" vertical="center" wrapText="1"/>
    </xf>
    <xf numFmtId="4" fontId="62" fillId="2" borderId="1" xfId="0" applyNumberFormat="1" applyFont="1" applyFill="1" applyBorder="1" applyAlignment="1">
      <alignment horizontal="center" wrapText="1"/>
    </xf>
    <xf numFmtId="4" fontId="56" fillId="2" borderId="1" xfId="0" applyNumberFormat="1" applyFont="1" applyFill="1" applyBorder="1" applyAlignment="1">
      <alignment horizontal="left"/>
    </xf>
    <xf numFmtId="0" fontId="56" fillId="2" borderId="1" xfId="0" applyFont="1" applyFill="1" applyBorder="1" applyAlignment="1">
      <alignment horizontal="left" wrapText="1"/>
    </xf>
    <xf numFmtId="0" fontId="56" fillId="2" borderId="17" xfId="0" applyFont="1" applyFill="1" applyBorder="1" applyAlignment="1">
      <alignment horizontal="left" wrapText="1"/>
    </xf>
    <xf numFmtId="4" fontId="57" fillId="2" borderId="1" xfId="0" applyNumberFormat="1" applyFont="1" applyFill="1" applyBorder="1" applyAlignment="1">
      <alignment horizontal="right" wrapText="1"/>
    </xf>
    <xf numFmtId="4" fontId="62" fillId="2" borderId="1" xfId="0" applyNumberFormat="1" applyFont="1" applyFill="1" applyBorder="1" applyAlignment="1">
      <alignment horizontal="right" wrapText="1"/>
    </xf>
    <xf numFmtId="4" fontId="57" fillId="2" borderId="6" xfId="0" applyNumberFormat="1" applyFont="1" applyFill="1" applyBorder="1" applyAlignment="1">
      <alignment horizontal="right"/>
    </xf>
    <xf numFmtId="4" fontId="57" fillId="2" borderId="17" xfId="0" applyNumberFormat="1" applyFont="1" applyFill="1" applyBorder="1" applyAlignment="1">
      <alignment horizontal="left" vertical="center"/>
    </xf>
    <xf numFmtId="4" fontId="57" fillId="2" borderId="17" xfId="0" applyNumberFormat="1" applyFont="1" applyFill="1" applyBorder="1" applyAlignment="1">
      <alignment horizontal="right" wrapText="1"/>
    </xf>
    <xf numFmtId="4" fontId="56" fillId="0" borderId="17" xfId="0" applyNumberFormat="1" applyFont="1" applyBorder="1"/>
    <xf numFmtId="4" fontId="62" fillId="0" borderId="17" xfId="0" applyNumberFormat="1" applyFont="1" applyBorder="1"/>
    <xf numFmtId="4" fontId="56" fillId="0" borderId="17" xfId="0" applyNumberFormat="1" applyFont="1" applyBorder="1" applyAlignment="1">
      <alignment horizontal="right" wrapText="1"/>
    </xf>
    <xf numFmtId="0" fontId="58" fillId="2" borderId="18" xfId="0" applyFont="1" applyFill="1" applyBorder="1" applyAlignment="1">
      <alignment horizontal="center" vertical="center" wrapText="1"/>
    </xf>
    <xf numFmtId="4" fontId="57" fillId="2" borderId="17" xfId="0" applyNumberFormat="1" applyFont="1" applyFill="1" applyBorder="1" applyAlignment="1">
      <alignment horizontal="left" vertical="center" wrapText="1"/>
    </xf>
    <xf numFmtId="4" fontId="56" fillId="2" borderId="1" xfId="0" applyNumberFormat="1" applyFont="1" applyFill="1" applyBorder="1"/>
    <xf numFmtId="4" fontId="57" fillId="29" borderId="16" xfId="0" applyNumberFormat="1" applyFont="1" applyFill="1" applyBorder="1" applyAlignment="1">
      <alignment horizontal="right"/>
    </xf>
    <xf numFmtId="0" fontId="56" fillId="2" borderId="1" xfId="0" applyFont="1" applyFill="1" applyBorder="1"/>
    <xf numFmtId="4" fontId="56" fillId="2" borderId="1" xfId="0" applyNumberFormat="1" applyFont="1" applyFill="1" applyBorder="1" applyAlignment="1">
      <alignment wrapText="1"/>
    </xf>
    <xf numFmtId="4" fontId="62" fillId="2" borderId="1" xfId="0" applyNumberFormat="1" applyFont="1" applyFill="1" applyBorder="1"/>
    <xf numFmtId="4" fontId="57" fillId="0" borderId="17" xfId="0" applyNumberFormat="1" applyFont="1" applyBorder="1"/>
    <xf numFmtId="0" fontId="58" fillId="2" borderId="1" xfId="0" applyFont="1" applyFill="1" applyBorder="1" applyAlignment="1">
      <alignment horizontal="center" vertical="center" wrapText="1"/>
    </xf>
    <xf numFmtId="4" fontId="56" fillId="0" borderId="1" xfId="0" applyNumberFormat="1" applyFont="1" applyBorder="1"/>
    <xf numFmtId="0" fontId="57" fillId="2" borderId="1" xfId="0" applyFont="1" applyFill="1" applyBorder="1" applyAlignment="1">
      <alignment horizontal="left" wrapText="1"/>
    </xf>
    <xf numFmtId="0" fontId="61" fillId="2" borderId="3" xfId="0" applyFont="1" applyFill="1" applyBorder="1" applyAlignment="1">
      <alignment horizontal="center" vertical="center" wrapText="1"/>
    </xf>
    <xf numFmtId="0" fontId="61" fillId="2" borderId="0" xfId="0" applyFont="1" applyFill="1" applyAlignment="1">
      <alignment horizontal="center" vertical="center" wrapText="1"/>
    </xf>
    <xf numFmtId="0" fontId="59" fillId="2" borderId="0" xfId="0" applyFont="1" applyFill="1" applyAlignment="1">
      <alignment horizontal="left" vertical="center" wrapText="1"/>
    </xf>
    <xf numFmtId="4" fontId="57" fillId="29" borderId="16" xfId="0" applyNumberFormat="1" applyFont="1" applyFill="1" applyBorder="1" applyAlignment="1">
      <alignment wrapText="1"/>
    </xf>
    <xf numFmtId="0" fontId="57" fillId="29" borderId="16" xfId="0" applyFont="1" applyFill="1" applyBorder="1" applyAlignment="1">
      <alignment wrapText="1"/>
    </xf>
    <xf numFmtId="4" fontId="56" fillId="29" borderId="16" xfId="0" applyNumberFormat="1" applyFont="1" applyFill="1" applyBorder="1" applyAlignment="1">
      <alignment horizontal="left" vertical="center" wrapText="1"/>
    </xf>
    <xf numFmtId="0" fontId="56" fillId="29" borderId="16" xfId="0" applyFont="1" applyFill="1" applyBorder="1" applyAlignment="1">
      <alignment horizontal="left" vertical="center" wrapText="1"/>
    </xf>
    <xf numFmtId="4" fontId="57" fillId="29" borderId="16" xfId="0" applyNumberFormat="1" applyFont="1" applyFill="1" applyBorder="1" applyAlignment="1">
      <alignment horizontal="left" vertical="center" wrapText="1"/>
    </xf>
    <xf numFmtId="0" fontId="57" fillId="29" borderId="16" xfId="0" applyFont="1" applyFill="1" applyBorder="1" applyAlignment="1">
      <alignment horizontal="left" vertical="center" wrapText="1"/>
    </xf>
    <xf numFmtId="4" fontId="57" fillId="2" borderId="18" xfId="0" applyNumberFormat="1" applyFont="1" applyFill="1" applyBorder="1" applyAlignment="1">
      <alignment horizontal="left" vertical="center"/>
    </xf>
    <xf numFmtId="4" fontId="57" fillId="2" borderId="2" xfId="0" applyNumberFormat="1" applyFont="1" applyFill="1" applyBorder="1" applyAlignment="1">
      <alignment horizontal="left" vertical="center"/>
    </xf>
    <xf numFmtId="0" fontId="58" fillId="2" borderId="18" xfId="0" applyFont="1" applyFill="1" applyBorder="1" applyAlignment="1">
      <alignment horizontal="center" vertical="center" wrapText="1"/>
    </xf>
    <xf numFmtId="0" fontId="58" fillId="2" borderId="22" xfId="0" applyFont="1" applyFill="1" applyBorder="1" applyAlignment="1">
      <alignment horizontal="center" vertical="center" wrapText="1"/>
    </xf>
    <xf numFmtId="0" fontId="58" fillId="2" borderId="19" xfId="0" applyFont="1" applyFill="1" applyBorder="1" applyAlignment="1">
      <alignment horizontal="center" vertical="center" wrapText="1"/>
    </xf>
    <xf numFmtId="0" fontId="58" fillId="2" borderId="20" xfId="0" applyFont="1" applyFill="1" applyBorder="1" applyAlignment="1">
      <alignment horizontal="center" vertical="center" wrapText="1"/>
    </xf>
    <xf numFmtId="0" fontId="58" fillId="2" borderId="21" xfId="0" applyFont="1" applyFill="1" applyBorder="1" applyAlignment="1">
      <alignment horizontal="center" vertical="center" wrapText="1"/>
    </xf>
    <xf numFmtId="0" fontId="57" fillId="2" borderId="1" xfId="0" applyFont="1" applyFill="1" applyBorder="1" applyAlignment="1">
      <alignment horizontal="left"/>
    </xf>
    <xf numFmtId="4" fontId="56" fillId="2" borderId="4" xfId="0" applyNumberFormat="1" applyFont="1" applyFill="1" applyBorder="1" applyAlignment="1">
      <alignment horizontal="center"/>
    </xf>
    <xf numFmtId="4" fontId="56" fillId="29" borderId="16" xfId="0" applyNumberFormat="1" applyFont="1" applyFill="1" applyBorder="1" applyAlignment="1">
      <alignment horizontal="center"/>
    </xf>
    <xf numFmtId="4" fontId="57" fillId="2" borderId="18" xfId="0" applyNumberFormat="1" applyFont="1" applyFill="1" applyBorder="1" applyAlignment="1">
      <alignment horizontal="right" wrapText="1"/>
    </xf>
    <xf numFmtId="4" fontId="57" fillId="2" borderId="1" xfId="0" applyNumberFormat="1" applyFont="1" applyFill="1" applyBorder="1" applyAlignment="1">
      <alignment horizontal="right" vertical="center"/>
    </xf>
    <xf numFmtId="4" fontId="57" fillId="2" borderId="1" xfId="0" applyNumberFormat="1" applyFont="1" applyFill="1" applyBorder="1" applyAlignment="1">
      <alignment horizontal="right" vertical="center"/>
    </xf>
  </cellXfs>
  <cellStyles count="417">
    <cellStyle name="20% - Accent1 2" xfId="53" xr:uid="{27CAFA7B-F730-4AE6-B8E8-EAAB6329372F}"/>
    <cellStyle name="20% - Accent2 2" xfId="54" xr:uid="{E3B61B14-8C24-40B8-9AAA-97B5C3DB9FFE}"/>
    <cellStyle name="20% - Accent3 2" xfId="55" xr:uid="{B5FA3567-7B38-4062-942B-753B1302E37F}"/>
    <cellStyle name="20% - Accent4 2" xfId="56" xr:uid="{02F4D240-16B2-4AC3-95B8-D196A9742753}"/>
    <cellStyle name="20% - Accent5 2" xfId="57" xr:uid="{112E036A-E517-4ED0-B558-8C1672811672}"/>
    <cellStyle name="20% - Accent6 2" xfId="58" xr:uid="{84CF7996-A460-45E9-9AA3-2322E989AA3A}"/>
    <cellStyle name="40% - Accent1 2" xfId="59" xr:uid="{A880F4C0-9879-43A5-8CC3-393B8CEEE981}"/>
    <cellStyle name="40% - Accent2 2" xfId="60" xr:uid="{58E01ADC-9EC1-4EED-B277-DB77BA4BF498}"/>
    <cellStyle name="40% - Accent3 2" xfId="61" xr:uid="{148F0FF0-BE8F-4609-829F-A33620987AFC}"/>
    <cellStyle name="40% - Accent4 2" xfId="62" xr:uid="{420ED09C-5681-4769-831A-5C8DA3252DD2}"/>
    <cellStyle name="40% - Accent5 2" xfId="63" xr:uid="{73F80963-B6D0-4218-A0F9-2F09E69BE6FC}"/>
    <cellStyle name="40% - Accent6 2" xfId="64" xr:uid="{39749643-1AA5-48D2-B5EF-DAF4CA39A199}"/>
    <cellStyle name="60% - Accent1 2" xfId="65" xr:uid="{219DE983-566B-4B04-8413-7057B50F15D2}"/>
    <cellStyle name="60% - Accent2 2" xfId="66" xr:uid="{58218021-3BBD-4400-B05D-44C68F4BBBDA}"/>
    <cellStyle name="60% - Accent3 2" xfId="67" xr:uid="{D8F5E106-0E56-43ED-AF45-38956A76D078}"/>
    <cellStyle name="60% - Accent4 2" xfId="68" xr:uid="{B4106FBA-C1F8-467F-AF90-C797198790C6}"/>
    <cellStyle name="60% - Accent5 2" xfId="69" xr:uid="{3D8FDDEC-6EFB-49F0-92C3-C25483891ADC}"/>
    <cellStyle name="60% - Accent6 2" xfId="70" xr:uid="{E5FC8F41-FF13-45A0-A610-A771C97001C3}"/>
    <cellStyle name="Accent1 2" xfId="71" xr:uid="{109A23D4-57ED-440C-8C77-E00484AD3CAE}"/>
    <cellStyle name="Accent2 2" xfId="72" xr:uid="{A9BE84EA-E8EE-4849-9A9D-B897910620CF}"/>
    <cellStyle name="Accent3 2" xfId="73" xr:uid="{775A66EF-F12D-4648-AC72-A3990F9F4AB0}"/>
    <cellStyle name="Accent4 2" xfId="74" xr:uid="{12442C43-5BC5-4882-91F4-C2B7538D357A}"/>
    <cellStyle name="Accent5 2" xfId="75" xr:uid="{9D3102AA-90DE-4ACA-B6F5-D703441E38A3}"/>
    <cellStyle name="Accent6 2" xfId="76" xr:uid="{639A53CA-DEC2-4D04-91AB-3C2E79B56A0D}"/>
    <cellStyle name="Bad 2" xfId="77" xr:uid="{3C93BB99-855C-4E09-993A-434B5F9C4C5C}"/>
    <cellStyle name="Calculation 2" xfId="78" xr:uid="{9EDF93F8-33E9-4897-B7FC-02AE3F7CD711}"/>
    <cellStyle name="Check Cell 2" xfId="79" xr:uid="{938BE9A0-B40F-4243-9B08-1EE3CA245E45}"/>
    <cellStyle name="Comma 2" xfId="1" xr:uid="{00000000-0005-0000-0000-000001000000}"/>
    <cellStyle name="Comma 2 2" xfId="109" xr:uid="{50DB9C9C-AEBE-4597-8D8F-DDA0FD5ED921}"/>
    <cellStyle name="Comma 2 2 2" xfId="169" xr:uid="{75F39F01-D46F-44E7-B6F0-FCC4DDBAD7C2}"/>
    <cellStyle name="Comma 2 2 2 2" xfId="173" xr:uid="{1717BD01-F6A0-44A0-960A-D64F15FDA564}"/>
    <cellStyle name="Comma 2 2 2 2 2" xfId="331" xr:uid="{9432E043-B8ED-4FED-B086-86008ECCF169}"/>
    <cellStyle name="Comma 2 2 2 3" xfId="258" xr:uid="{868DE909-8F4A-41DB-A892-E131F109FB08}"/>
    <cellStyle name="Comma 2 2 2 3 2" xfId="393" xr:uid="{27B89127-7655-4AD3-B387-BF43F0C9DDEC}"/>
    <cellStyle name="Comma 2 2 2 4" xfId="327" xr:uid="{518A4B9E-7F76-4DED-8393-814D575BD8BC}"/>
    <cellStyle name="Comma 2 2 3" xfId="155" xr:uid="{7A5B79D1-6DD4-4F85-818E-1432D8245D92}"/>
    <cellStyle name="Comma 2 2 3 2" xfId="321" xr:uid="{2E98326A-AAB5-4763-A48A-0187352F00D8}"/>
    <cellStyle name="Comma 2 2 4" xfId="220" xr:uid="{C03EC85E-AB98-4EA5-90F7-67077D017B20}"/>
    <cellStyle name="Comma 2 2 4 2" xfId="355" xr:uid="{E2C9EC3B-E7C5-4B81-A263-D1954C88709F}"/>
    <cellStyle name="Comma 2 2 5" xfId="292" xr:uid="{DAD64F2B-4A66-41C2-A8AA-E1E798FC5FD6}"/>
    <cellStyle name="Comma 2 3" xfId="115" xr:uid="{3573FD1A-4086-469A-99F3-9ABC8FA11849}"/>
    <cellStyle name="Comma 2 3 2" xfId="263" xr:uid="{4B6FC840-D72C-4B09-9201-35A081863422}"/>
    <cellStyle name="Comma 2 3 2 2" xfId="398" xr:uid="{B0558008-3485-4ED3-9F08-308973D10F24}"/>
    <cellStyle name="Comma 2 3 3" xfId="225" xr:uid="{1570C14B-9967-4C1F-911F-CA90CDF587F6}"/>
    <cellStyle name="Comma 2 3 3 2" xfId="360" xr:uid="{55E52EA2-269D-48EB-9A94-41ABD8A1B636}"/>
    <cellStyle name="Comma 2 3 4" xfId="297" xr:uid="{4D013950-FB07-4581-8339-FA36920E88A0}"/>
    <cellStyle name="Comma 2 4" xfId="120" xr:uid="{318AB60E-F349-4EAC-BEF3-01DD3FEB20F2}"/>
    <cellStyle name="Comma 2 4 2" xfId="268" xr:uid="{AD10E4CC-FA31-4351-A75C-533DEC9B957B}"/>
    <cellStyle name="Comma 2 4 2 2" xfId="403" xr:uid="{A0FECAC9-0AE0-41E1-97A8-1449FA49FA19}"/>
    <cellStyle name="Comma 2 4 3" xfId="230" xr:uid="{5D2FABF8-C7AF-4C5C-8CD9-A1D5A16A0CB9}"/>
    <cellStyle name="Comma 2 4 3 2" xfId="365" xr:uid="{E2561F28-02AA-4443-AA9C-A8EE6D31D3C5}"/>
    <cellStyle name="Comma 2 4 4" xfId="302" xr:uid="{B7409D2E-48DB-4C21-8146-D83EE1D2B780}"/>
    <cellStyle name="Comma 2 5" xfId="152" xr:uid="{A12CC410-CD64-4F35-AA3F-D75BB8344B34}"/>
    <cellStyle name="Comma 2 5 2" xfId="247" xr:uid="{6243D887-8DD5-4129-AC07-1B745287D2B7}"/>
    <cellStyle name="Comma 2 5 2 2" xfId="382" xr:uid="{87C11A1E-A8E7-45FA-825E-FCF07B8A4CA5}"/>
    <cellStyle name="Comma 2 5 3" xfId="320" xr:uid="{1CD9195B-9712-480C-B49E-4AE15421C495}"/>
    <cellStyle name="Comma 2 6" xfId="209" xr:uid="{B9B968DC-C77F-4851-A4E1-DF7059DDB24D}"/>
    <cellStyle name="Comma 2 6 2" xfId="344" xr:uid="{83FBD360-8B19-40E2-9218-C039EE992769}"/>
    <cellStyle name="Comma 2 7" xfId="281" xr:uid="{70840C44-7766-4344-822C-181E6E3B86F7}"/>
    <cellStyle name="Comma 2 8" xfId="31" xr:uid="{F0B09430-0706-44F7-966C-9C3369332521}"/>
    <cellStyle name="Comma 3" xfId="2" xr:uid="{00000000-0005-0000-0000-000002000000}"/>
    <cellStyle name="Comma 3 10" xfId="32" xr:uid="{DC1D7526-4421-4650-9EC8-25F722F65C53}"/>
    <cellStyle name="Comma 3 2" xfId="110" xr:uid="{6D9ACCB5-0A18-4E65-85E8-742E05E35ED4}"/>
    <cellStyle name="Comma 3 2 2" xfId="174" xr:uid="{4E833FF1-0764-402A-9D3B-D2281EDF4B21}"/>
    <cellStyle name="Comma 3 2 2 2" xfId="259" xr:uid="{D1087250-FE47-49E4-BEF4-F1147BF9D50B}"/>
    <cellStyle name="Comma 3 2 2 2 2" xfId="394" xr:uid="{880816B1-E4C4-4D22-9742-DA398F9F4529}"/>
    <cellStyle name="Comma 3 2 2 3" xfId="332" xr:uid="{6E8F233E-8343-426A-91B1-6F9E8E428C3B}"/>
    <cellStyle name="Comma 3 2 3" xfId="170" xr:uid="{FC316F4F-CE55-40FF-8981-3A25CB1FE020}"/>
    <cellStyle name="Comma 3 2 3 2" xfId="328" xr:uid="{48C76633-D274-4835-B6DF-542F09DB2427}"/>
    <cellStyle name="Comma 3 2 4" xfId="221" xr:uid="{3C73288F-9F2A-4066-A7B0-F5860647B9DC}"/>
    <cellStyle name="Comma 3 2 4 2" xfId="356" xr:uid="{3A1129EB-160F-47A8-8E5E-F2803EC23B40}"/>
    <cellStyle name="Comma 3 2 5" xfId="293" xr:uid="{241EB546-7921-4FFC-B2D9-AA461D2978F9}"/>
    <cellStyle name="Comma 3 3" xfId="116" xr:uid="{29ECD2E7-BB05-462D-BCAE-B42ECCC239F3}"/>
    <cellStyle name="Comma 3 3 2" xfId="171" xr:uid="{9163567B-A487-41A6-A0F4-76AAF456A909}"/>
    <cellStyle name="Comma 3 3 2 2" xfId="264" xr:uid="{0774EBD3-5A85-4408-9CB0-252979D57C50}"/>
    <cellStyle name="Comma 3 3 2 2 2" xfId="399" xr:uid="{6069BAAC-B77A-4D41-8F57-90B376999A51}"/>
    <cellStyle name="Comma 3 3 2 3" xfId="329" xr:uid="{A8D58491-DE78-48F8-93E5-8D49F0B66C6A}"/>
    <cellStyle name="Comma 3 3 3" xfId="226" xr:uid="{4BE6FFC1-B81B-4202-8936-964B3F738B7D}"/>
    <cellStyle name="Comma 3 3 3 2" xfId="361" xr:uid="{2935993D-68D4-4A1A-B01A-291597CEE996}"/>
    <cellStyle name="Comma 3 3 4" xfId="298" xr:uid="{2CE212D7-9FA4-4799-8756-A9A09D00F00A}"/>
    <cellStyle name="Comma 3 4" xfId="121" xr:uid="{1B27516D-5392-43E6-9BB5-3562E013AC9D}"/>
    <cellStyle name="Comma 3 4 2" xfId="176" xr:uid="{283B748F-D135-47BE-86EE-35391AF20CAC}"/>
    <cellStyle name="Comma 3 4 2 2" xfId="269" xr:uid="{FD14E63C-4AAF-4C7E-BA81-39F534F62701}"/>
    <cellStyle name="Comma 3 4 2 2 2" xfId="404" xr:uid="{8F3D7A68-AE1E-4766-A912-75B5C5999798}"/>
    <cellStyle name="Comma 3 4 2 3" xfId="334" xr:uid="{38DC8EA5-BB16-4D96-840D-A20A01ADF734}"/>
    <cellStyle name="Comma 3 4 3" xfId="231" xr:uid="{F82B3707-63F6-4433-ACB3-2CA9C7A90501}"/>
    <cellStyle name="Comma 3 4 3 2" xfId="366" xr:uid="{0592F2B2-1DE8-44B4-8C7A-599302D905F8}"/>
    <cellStyle name="Comma 3 4 4" xfId="303" xr:uid="{F9B131B3-790E-41A2-B530-95ECA5364286}"/>
    <cellStyle name="Comma 3 5" xfId="200" xr:uid="{8A490481-B422-4007-A814-4AB721003A33}"/>
    <cellStyle name="Comma 3 5 2" xfId="248" xr:uid="{9A714DB8-FDBA-42DE-84E2-742D1142F51A}"/>
    <cellStyle name="Comma 3 5 2 2" xfId="383" xr:uid="{850EB67B-E9EF-4771-983D-049E3DAB20F6}"/>
    <cellStyle name="Comma 3 5 3" xfId="336" xr:uid="{E74BCE34-6B32-4817-9F96-5A2771BA676C}"/>
    <cellStyle name="Comma 3 6" xfId="205" xr:uid="{A5CDC8F4-BA8D-4DD1-B691-54EFF9DB88CA}"/>
    <cellStyle name="Comma 3 6 2" xfId="341" xr:uid="{DD3B6984-E7C4-4D59-96CD-81B6E7586EFF}"/>
    <cellStyle name="Comma 3 7" xfId="156" xr:uid="{77B2C9F0-94AA-4DCC-AC29-BA2D9CA23799}"/>
    <cellStyle name="Comma 3 7 2" xfId="322" xr:uid="{C11313BC-D026-448E-A569-9CF979815AE7}"/>
    <cellStyle name="Comma 3 8" xfId="210" xr:uid="{69A81F3F-7D80-410C-A2E7-BA989FC16441}"/>
    <cellStyle name="Comma 3 8 2" xfId="345" xr:uid="{B620CEFA-B29D-4FA8-AAFD-202D867719CE}"/>
    <cellStyle name="Comma 3 9" xfId="282" xr:uid="{3FC6D336-69E6-413A-835B-3113B8476001}"/>
    <cellStyle name="Comma 4" xfId="3" xr:uid="{00000000-0005-0000-0000-000003000000}"/>
    <cellStyle name="Comma 4 2" xfId="124" xr:uid="{38450BEA-0C01-4BD7-8627-9917B9E0F662}"/>
    <cellStyle name="Comma 4 2 2" xfId="172" xr:uid="{6A4D6D1D-796C-4F69-A996-549D4BE969BC}"/>
    <cellStyle name="Comma 4 2 2 2" xfId="272" xr:uid="{8BCFA792-D63E-40E8-8307-BD5A8F246441}"/>
    <cellStyle name="Comma 4 2 2 2 2" xfId="407" xr:uid="{BCBE81CF-893A-43BF-AF7B-273135299818}"/>
    <cellStyle name="Comma 4 2 2 3" xfId="330" xr:uid="{366848F3-6316-44D7-A143-BA0576D20454}"/>
    <cellStyle name="Comma 4 2 3" xfId="234" xr:uid="{CCAFEE89-D40A-4552-B267-A058078BE374}"/>
    <cellStyle name="Comma 4 2 3 2" xfId="369" xr:uid="{3FC4E37E-FE6D-47CE-8692-4E8F6DA3EEB1}"/>
    <cellStyle name="Comma 4 2 4" xfId="306" xr:uid="{BAB9F1BA-65FE-46CB-BB71-8B9ED92C0223}"/>
    <cellStyle name="Comma 4 3" xfId="168" xr:uid="{839DB1D7-E21B-48FB-B854-10F4CEA9CBFB}"/>
    <cellStyle name="Comma 4 3 2" xfId="326" xr:uid="{CD96AF92-2BD8-405F-B012-DB6EF9845071}"/>
    <cellStyle name="Comma 4 4" xfId="50" xr:uid="{F996364D-F400-4FD1-8395-3A722F53F1FB}"/>
    <cellStyle name="Comma 5" xfId="24" xr:uid="{1925032D-BFFE-4B9E-8541-AECC9C0970C0}"/>
    <cellStyle name="Comma 5 2" xfId="196" xr:uid="{735AAB63-A13B-40A8-B544-751E6CFB16C0}"/>
    <cellStyle name="Comma 5 2 2" xfId="257" xr:uid="{9DF1704C-381B-4B72-BED6-5C2802981D2A}"/>
    <cellStyle name="Comma 5 2 2 2" xfId="392" xr:uid="{E6DF5D88-E2BC-41B7-BA16-5BB67EA62EA6}"/>
    <cellStyle name="Comma 5 2 3" xfId="335" xr:uid="{46CB5D59-EBD5-4F02-BD51-DF9605F67535}"/>
    <cellStyle name="Comma 5 3" xfId="219" xr:uid="{2C6A209A-ED68-4CAF-B4A7-54D37EBE82AA}"/>
    <cellStyle name="Comma 5 3 2" xfId="354" xr:uid="{D5BC7DCF-E7E0-4B3A-B074-A440D1C3DB8F}"/>
    <cellStyle name="Comma 5 4" xfId="291" xr:uid="{1019AC57-7348-4467-AF61-46B2C385F997}"/>
    <cellStyle name="Comma 5 5" xfId="108" xr:uid="{492551B1-DDB0-4BD4-907C-B45DB5C4E222}"/>
    <cellStyle name="Comma 6" xfId="135" xr:uid="{3F9EB42F-44E4-41AB-8C5D-00FE1E620602}"/>
    <cellStyle name="Comma 6 2" xfId="280" xr:uid="{82F8F7C5-8E01-4168-9432-C1B2BCBAC10C}"/>
    <cellStyle name="Comma 6 2 2" xfId="415" xr:uid="{08364937-0936-4809-B8D9-6F36A0F14FF0}"/>
    <cellStyle name="Comma 6 3" xfId="242" xr:uid="{D2192BCC-0179-46E4-B31A-7389189CF7BE}"/>
    <cellStyle name="Comma 6 3 2" xfId="377" xr:uid="{ED2DFFD6-81E5-4025-9A8D-665DBE34E797}"/>
    <cellStyle name="Comma 6 4" xfId="314" xr:uid="{6596A742-13BE-4EBC-99C7-713083AC285E}"/>
    <cellStyle name="Comma 7" xfId="203" xr:uid="{3C43B505-D628-46B8-BAEA-82DF058E2360}"/>
    <cellStyle name="Comma 7 2" xfId="339" xr:uid="{8B6926D6-698E-43BD-ADC6-91AE85927FF7}"/>
    <cellStyle name="Currency 2" xfId="80" xr:uid="{DA73E3AE-1386-4788-883F-25C53A55C17A}"/>
    <cellStyle name="Currency 2 2" xfId="204" xr:uid="{B527924D-E8B3-431C-ACB9-64EB18F1F387}"/>
    <cellStyle name="Currency 2 2 2" xfId="340" xr:uid="{342ACF30-F851-417F-9C72-247294F3BBDF}"/>
    <cellStyle name="Excel Built-in Neutral" xfId="146" xr:uid="{0F279955-AD1C-4E3B-A2D8-3D7460F1FCED}"/>
    <cellStyle name="Excel Built-in Normal" xfId="151" xr:uid="{274780D3-483E-4D0E-8146-00166463AFD7}"/>
    <cellStyle name="Excel Built-in Normal 1" xfId="165" xr:uid="{0021422A-6B46-4261-939C-BFCDD2D85BC7}"/>
    <cellStyle name="Excel Built-in Normal 1 2" xfId="188" xr:uid="{1EC96910-0110-414B-A5D2-8151DC84A332}"/>
    <cellStyle name="Excel Built-in Normal 2" xfId="179" xr:uid="{7671EFF6-4A9F-4FAF-9FF0-F98A635A3A49}"/>
    <cellStyle name="Excel Built-in Normal 2 2" xfId="189" xr:uid="{08070E79-75F9-47B9-A68D-ED0FB33F6EF1}"/>
    <cellStyle name="Excel Built-in Normal 3" xfId="180" xr:uid="{50193E7B-A52B-48DE-94B7-4FC82AC817DC}"/>
    <cellStyle name="Excel Built-in Normal 3 2" xfId="190" xr:uid="{8ACF9EFA-7A92-4AED-9E33-8B06D9D60862}"/>
    <cellStyle name="Excel Built-in Normal 4" xfId="178" xr:uid="{6D90F8B3-99EC-41DB-BA09-F0728DACCF5A}"/>
    <cellStyle name="Excel Built-in Normal 5" xfId="187" xr:uid="{FB814EED-378D-4AFC-AE25-8B79492FB9BE}"/>
    <cellStyle name="exo" xfId="33" xr:uid="{29773AE7-EBF5-4B30-8DAD-7262BADBA786}"/>
    <cellStyle name="Explanatory Text 2" xfId="81" xr:uid="{1A99974B-1ADE-4634-93A7-39D96F8FDDFD}"/>
    <cellStyle name="Good 2" xfId="82" xr:uid="{62436328-04B6-4F82-AEA3-47E326F041E4}"/>
    <cellStyle name="Heading" xfId="181" xr:uid="{4DC1C32B-987D-4D8B-81A5-270C03D2DA3C}"/>
    <cellStyle name="Heading 1 2" xfId="83" xr:uid="{2F803A4A-FEB8-44CB-B25D-046AC2CCFD29}"/>
    <cellStyle name="Heading 2 2" xfId="84" xr:uid="{E015D55B-BE4F-4093-808D-474F01A124F8}"/>
    <cellStyle name="Heading 3 2" xfId="85" xr:uid="{014527B0-258C-4459-9049-9B64134C0A56}"/>
    <cellStyle name="Heading 4 2" xfId="86" xr:uid="{8EE4730E-A39A-42AA-B735-FDAA487C380E}"/>
    <cellStyle name="Heading 5" xfId="191" xr:uid="{E3048D7B-F5D0-4D87-9015-EA583199241C}"/>
    <cellStyle name="Heading1" xfId="182" xr:uid="{C3BB72AC-96A1-4B08-BC3B-4756AB3D0DB9}"/>
    <cellStyle name="Heading1 2" xfId="192" xr:uid="{08E0A1C2-3B99-44D8-BB83-311E8EDB8A8B}"/>
    <cellStyle name="Hyperlink 2" xfId="27" xr:uid="{06E5B6AE-53B9-4C2C-9A9B-6D2924E259A2}"/>
    <cellStyle name="Hyperlink 2 2" xfId="199" xr:uid="{3B9AC730-A9F8-4DE0-B7D7-50B2C67F3325}"/>
    <cellStyle name="Input 2" xfId="87" xr:uid="{FE4464F9-177B-452C-A39F-9DC57DBB27E5}"/>
    <cellStyle name="Koefic." xfId="34" xr:uid="{2D389466-5992-4034-992A-9E8F6019DF02}"/>
    <cellStyle name="Linked Cell 2" xfId="88" xr:uid="{27FD8E76-C6FB-47BB-BE7A-02A80D3FF122}"/>
    <cellStyle name="Neutral 2" xfId="89" xr:uid="{2B110C64-54E0-46AF-A900-6952C9295ECC}"/>
    <cellStyle name="Normal" xfId="0" builtinId="0"/>
    <cellStyle name="Normal 10" xfId="4" xr:uid="{00000000-0005-0000-0000-000008000000}"/>
    <cellStyle name="Normal 10 2" xfId="132" xr:uid="{CF4A5170-B955-45DB-8B31-CD2732B3B92A}"/>
    <cellStyle name="Normal 10 2 2" xfId="134" xr:uid="{A66047EE-2413-4089-9883-8C0105A9A2E6}"/>
    <cellStyle name="Normal 10 3" xfId="197" xr:uid="{7F58E4D4-6576-4E0E-B99F-4B793860081E}"/>
    <cellStyle name="Normal 10 4" xfId="35" xr:uid="{776093C5-F49C-4CF3-8CC1-15C9E6553696}"/>
    <cellStyle name="Normal 10 7" xfId="206" xr:uid="{C179FC53-7E88-4F47-B59F-A9B8E9DBC67F}"/>
    <cellStyle name="Normal 11" xfId="36" xr:uid="{AE644989-4FEE-494D-B53B-101A449E4B26}"/>
    <cellStyle name="Normal 11 2" xfId="202" xr:uid="{EE8F645A-6892-42F0-B2D6-7C169C6E5450}"/>
    <cellStyle name="Normal 11 2 2" xfId="338" xr:uid="{06C4DC14-E724-407D-A3DE-49B106BEB690}"/>
    <cellStyle name="Normal 12" xfId="90" xr:uid="{A8DB0EC9-5156-4888-82ED-9C2F55ADDA22}"/>
    <cellStyle name="Normal 13" xfId="91" xr:uid="{38875589-5F50-4117-8B52-B8E5BA6E3E73}"/>
    <cellStyle name="Normal 14" xfId="51" xr:uid="{7E6C22A8-1835-43C9-B9E8-5180888E7892}"/>
    <cellStyle name="Normal 14 2 2" xfId="131" xr:uid="{98CD637B-6E36-4EBF-90F7-FD65B501A1BF}"/>
    <cellStyle name="Normal 14 2 2 2" xfId="279" xr:uid="{92898696-92B4-4E57-A2CA-B1C88BD84DC9}"/>
    <cellStyle name="Normal 14 2 2 2 2" xfId="414" xr:uid="{E84AC774-47C9-4EA5-AA39-8DD23E09709A}"/>
    <cellStyle name="Normal 14 2 2 3" xfId="241" xr:uid="{6953EFE9-1833-4D18-A92F-5521A18A085F}"/>
    <cellStyle name="Normal 14 2 2 3 2" xfId="376" xr:uid="{24489BCE-E638-4942-9508-2C5681B93A09}"/>
    <cellStyle name="Normal 14 2 2 4" xfId="313" xr:uid="{864002D4-224E-44BB-BBB2-477414584801}"/>
    <cellStyle name="Normal 15" xfId="136" xr:uid="{2B16BAB8-68AB-4499-87CD-97FF32F30B1B}"/>
    <cellStyle name="Normal 16" xfId="145" xr:uid="{E1EA0606-C2CB-4CF5-B9C5-F5E3C5B12763}"/>
    <cellStyle name="Normal 16 2" xfId="319" xr:uid="{7489ED98-D111-4F80-AF26-566FE30A76A6}"/>
    <cellStyle name="Normal 17" xfId="30" xr:uid="{6A236478-5286-4DF4-B353-AE46930C64B6}"/>
    <cellStyle name="Normal 18" xfId="416" xr:uid="{646A0F71-E191-4864-8304-C56959C5E76A}"/>
    <cellStyle name="Normal 19" xfId="37" xr:uid="{688058D2-3991-4A4D-9436-2748D73AD4B1}"/>
    <cellStyle name="Normal 19 2" xfId="111" xr:uid="{5BACD8BE-1E6C-45C1-BECE-A9A6CACD4B90}"/>
    <cellStyle name="Normal 19 2 2" xfId="260" xr:uid="{CD085236-D3D9-40AA-AF4D-7BEFD5D1A430}"/>
    <cellStyle name="Normal 19 2 2 2" xfId="395" xr:uid="{0A04910C-79FD-40B7-A045-BD8774052FF4}"/>
    <cellStyle name="Normal 19 2 3" xfId="222" xr:uid="{0AF4ED88-2300-4BE1-9C01-458D0AB5DE12}"/>
    <cellStyle name="Normal 19 2 3 2" xfId="357" xr:uid="{A42B9F0B-AF4B-4E36-8B38-F8DC039656BE}"/>
    <cellStyle name="Normal 19 2 4" xfId="294" xr:uid="{F4E6CEDE-73F4-42E2-B845-E72272AB9608}"/>
    <cellStyle name="Normal 19 3" xfId="117" xr:uid="{C9CE152D-4A14-4942-803C-199957EC3129}"/>
    <cellStyle name="Normal 19 3 2" xfId="265" xr:uid="{E75CDBCD-BF57-4AF9-B381-FF05F8FD534A}"/>
    <cellStyle name="Normal 19 3 2 2" xfId="400" xr:uid="{56C9AF21-6720-413E-A97D-9974B905759D}"/>
    <cellStyle name="Normal 19 3 3" xfId="227" xr:uid="{3C4ECDA2-1C3D-47EF-A739-29B5CD157B0C}"/>
    <cellStyle name="Normal 19 3 3 2" xfId="362" xr:uid="{EB1FCF7D-A42A-4947-B524-A3A00E5C9DC9}"/>
    <cellStyle name="Normal 19 3 4" xfId="299" xr:uid="{06D64D41-B609-49B1-8BF0-9C3A0653D567}"/>
    <cellStyle name="Normal 19 4" xfId="122" xr:uid="{07F2EAD8-1C85-45FA-9C09-067DA90EC839}"/>
    <cellStyle name="Normal 19 4 2" xfId="270" xr:uid="{1724ABFF-F966-41CB-BA7A-DF41BE2BBFF6}"/>
    <cellStyle name="Normal 19 4 2 2" xfId="405" xr:uid="{FED9C37F-E0B7-461B-96EC-3171B58C30EC}"/>
    <cellStyle name="Normal 19 4 3" xfId="232" xr:uid="{5B3B9709-C704-4655-A4C7-6006EE3DDA1C}"/>
    <cellStyle name="Normal 19 4 3 2" xfId="367" xr:uid="{30F4ABFE-07FA-447A-9ECA-416265907A7A}"/>
    <cellStyle name="Normal 19 4 4" xfId="304" xr:uid="{90100E51-1DD8-41CD-884E-370117E043EF}"/>
    <cellStyle name="Normal 19 5" xfId="249" xr:uid="{38A55DB7-A9D1-425E-8851-E1C897D279A1}"/>
    <cellStyle name="Normal 19 5 2" xfId="384" xr:uid="{C5759D39-241A-4961-A29E-EDAE6AE100B2}"/>
    <cellStyle name="Normal 19 6" xfId="211" xr:uid="{206DFA18-EE59-4DB4-8BC6-E70624CC4DEA}"/>
    <cellStyle name="Normal 19 6 2" xfId="346" xr:uid="{9B685492-5B0F-40C0-AFD2-274A436A2F60}"/>
    <cellStyle name="Normal 19 7" xfId="283" xr:uid="{DB9CF03A-83F9-42E1-A4D8-F6A19AB32529}"/>
    <cellStyle name="Normal 2" xfId="5" xr:uid="{00000000-0005-0000-0000-000009000000}"/>
    <cellStyle name="Normal 2 2" xfId="6" xr:uid="{00000000-0005-0000-0000-00000A000000}"/>
    <cellStyle name="Normal 2 2 2" xfId="25" xr:uid="{D5801A7D-46E8-4880-B4EC-2D038515062C}"/>
    <cellStyle name="Normal 2 2 2 2" xfId="162" xr:uid="{B321FD5A-36FA-42F0-9352-E0478780B34A}"/>
    <cellStyle name="Normal 2 2 2 2 2" xfId="325" xr:uid="{A1C7EDA4-AFF6-4C2A-B3E7-510EE35DDB7D}"/>
    <cellStyle name="Normal 2 2 2 3" xfId="39" xr:uid="{34B8441C-4750-4C70-AF78-021AD79D8A50}"/>
    <cellStyle name="Normal 2 2 3" xfId="92" xr:uid="{D76997DD-9E2F-4461-9EE3-821FB985CAEC}"/>
    <cellStyle name="Normal 2 2 3 2" xfId="183" xr:uid="{F7B47F25-EB25-4709-B2E7-965AA2075F4D}"/>
    <cellStyle name="Normal 2 2 4" xfId="139" xr:uid="{5181B4EB-1A4D-45D4-B768-55BC6105E5B7}"/>
    <cellStyle name="Normal 2 2 5" xfId="38" xr:uid="{5CFC16F8-3D13-46B3-BE73-9115FCFD039E}"/>
    <cellStyle name="Normal 2 3" xfId="7" xr:uid="{00000000-0005-0000-0000-00000B000000}"/>
    <cellStyle name="Normal 2 3 2" xfId="93" xr:uid="{93779E29-0B2D-4715-BFF0-3474AD2A014E}"/>
    <cellStyle name="Normal 2 3 2 2" xfId="125" xr:uid="{A1F0E938-9D1C-4125-90C1-8B4162022488}"/>
    <cellStyle name="Normal 2 3 2 2 2" xfId="273" xr:uid="{F62A4028-3C6B-4BDA-8DFA-7EF4C541B704}"/>
    <cellStyle name="Normal 2 3 2 2 2 2" xfId="408" xr:uid="{F4D3F05C-CFD6-4114-A546-134618605E7A}"/>
    <cellStyle name="Normal 2 3 2 2 3" xfId="235" xr:uid="{8CF11AAE-2094-4E75-90FC-4A331BEDE0CC}"/>
    <cellStyle name="Normal 2 3 2 2 3 2" xfId="370" xr:uid="{3D51FE07-D41D-49C2-9AB6-12F73F25C266}"/>
    <cellStyle name="Normal 2 3 2 2 4" xfId="307" xr:uid="{1748EA80-B3FD-4763-9FD3-14DA1361E010}"/>
    <cellStyle name="Normal 2 3 2 3" xfId="193" xr:uid="{7B31230B-76D5-4B7F-9459-BE86E922FBFF}"/>
    <cellStyle name="Normal 2 3 2 3 2" xfId="251" xr:uid="{6C702E7B-3625-4A32-B5F6-16A7351C2015}"/>
    <cellStyle name="Normal 2 3 2 3 2 2" xfId="386" xr:uid="{FFA16EE1-361C-4CAB-BD45-90858B64132B}"/>
    <cellStyle name="Normal 2 3 2 4" xfId="213" xr:uid="{D5823BB0-2577-4AD8-917C-A564FD1F4072}"/>
    <cellStyle name="Normal 2 3 2 4 2" xfId="348" xr:uid="{2A92CCC2-A37B-4ABB-89E4-F594517AE8AA}"/>
    <cellStyle name="Normal 2 3 2 5" xfId="285" xr:uid="{A03C9C35-681A-48B1-AB08-DC97DAECEB18}"/>
    <cellStyle name="Normal 2 3 3" xfId="142" xr:uid="{B31C82F2-99A1-4FAB-814E-F4DC786437CD}"/>
    <cellStyle name="Normal 2 3 4" xfId="158" xr:uid="{E0205981-2C76-4F27-8C14-A71E995C60B8}"/>
    <cellStyle name="Normal 2 3 4 2" xfId="323" xr:uid="{DD343406-B21C-4ECB-817D-0EE299EE4409}"/>
    <cellStyle name="Normal 2 3 5" xfId="40" xr:uid="{7AA2B665-92BF-4468-A811-BE984303371E}"/>
    <cellStyle name="Normal 2 4" xfId="8" xr:uid="{00000000-0005-0000-0000-00000C000000}"/>
    <cellStyle name="Normal 2 4 2" xfId="29" xr:uid="{A313F1F3-33EB-4872-9B06-D7671707F74C}"/>
    <cellStyle name="Normal 2 4 2 2" xfId="166" xr:uid="{4626FA30-39F8-49F4-9261-6B14197A1AFA}"/>
    <cellStyle name="Normal 2 5" xfId="9" xr:uid="{00000000-0005-0000-0000-00000D000000}"/>
    <cellStyle name="Normal 2 5 2" xfId="198" xr:uid="{9D462270-BB0C-4118-A435-4A1C9FB5686A}"/>
    <cellStyle name="Normal 2 5 3" xfId="138" xr:uid="{06E4B431-5284-4DEA-8A94-BADD45846387}"/>
    <cellStyle name="Normal 2 6" xfId="137" xr:uid="{3BF23E54-8B8C-43A1-A3CB-E3C42C7C4987}"/>
    <cellStyle name="Normal 2_Operat_uzsk_pieteik_stacion_2011" xfId="94" xr:uid="{04B8F0C3-1CC8-489E-BB53-A4466BEC569A}"/>
    <cellStyle name="Normal 3" xfId="10" xr:uid="{00000000-0005-0000-0000-00000E000000}"/>
    <cellStyle name="Normal 3 10" xfId="212" xr:uid="{6001AFD6-3132-4A45-9925-8AC6A9CEB070}"/>
    <cellStyle name="Normal 3 10 2" xfId="347" xr:uid="{6F44A224-82E9-479B-A715-F4785EDD9E18}"/>
    <cellStyle name="Normal 3 11" xfId="284" xr:uid="{9EF0ABBD-2C4B-4260-87CE-CDFD8906DB45}"/>
    <cellStyle name="Normal 3 12" xfId="41" xr:uid="{07D9E413-B9A6-48CC-89AC-493BBBF5DA52}"/>
    <cellStyle name="Normal 3 2" xfId="95" xr:uid="{FE29DD66-CEAA-4A8F-BE20-AA82F086E746}"/>
    <cellStyle name="Normal 3 2 2" xfId="96" xr:uid="{2C4BC18F-EC49-4EA9-9E96-5ECD336F24F8}"/>
    <cellStyle name="Normal 3 2 3" xfId="201" xr:uid="{7E2FC9E9-51D6-46A7-A481-F126E340E5FA}"/>
    <cellStyle name="Normal 3 2 3 2" xfId="337" xr:uid="{80E1884F-85D5-4F5C-9BE6-B80EB9EAE2A3}"/>
    <cellStyle name="Normal 3 2 4" xfId="159" xr:uid="{3DDF12E3-84D2-41B9-B9D2-58C999F0D102}"/>
    <cellStyle name="Normal 3 2 4 2" xfId="324" xr:uid="{230A65CF-B5D7-4152-8981-AA61A4DBB69E}"/>
    <cellStyle name="Normal 3 3" xfId="97" xr:uid="{FB816A40-F65E-4872-BD88-A8BDAA34968E}"/>
    <cellStyle name="Normal 3 3 2" xfId="126" xr:uid="{16C2659F-D300-4AE7-BE36-8831E244D380}"/>
    <cellStyle name="Normal 3 3 2 2" xfId="274" xr:uid="{F0F4B522-14D3-4896-B59C-DF5FBDB3E8D1}"/>
    <cellStyle name="Normal 3 3 2 2 2" xfId="409" xr:uid="{94A22E2E-2466-49E3-874A-35F8F06DF2AF}"/>
    <cellStyle name="Normal 3 3 2 3" xfId="236" xr:uid="{EEC62771-D3BD-4807-BDBB-FD46EBB6DE36}"/>
    <cellStyle name="Normal 3 3 2 3 2" xfId="371" xr:uid="{147552E5-9417-419F-8E30-59B22A7073A0}"/>
    <cellStyle name="Normal 3 3 2 4" xfId="308" xr:uid="{97E4AD1F-A1D3-468F-971F-14F309978DC9}"/>
    <cellStyle name="Normal 3 3 3" xfId="252" xr:uid="{B3A05AA2-CC44-4699-A42E-4F0E6B7CE4C6}"/>
    <cellStyle name="Normal 3 3 3 2" xfId="387" xr:uid="{0F33C70A-6E14-4771-AE32-56F7B7C6A0EF}"/>
    <cellStyle name="Normal 3 3 4" xfId="214" xr:uid="{4E10539B-F085-4926-A0C1-B4FFA86DCE65}"/>
    <cellStyle name="Normal 3 3 4 2" xfId="349" xr:uid="{2252841C-40BB-4F43-AD24-61D5EB43FD5C}"/>
    <cellStyle name="Normal 3 3 5" xfId="286" xr:uid="{E53CC634-5370-4856-877E-3A1E762693F8}"/>
    <cellStyle name="Normal 3 4" xfId="112" xr:uid="{52622D7D-4331-454B-8560-C39E92A71E5E}"/>
    <cellStyle name="Normal 3 4 2" xfId="261" xr:uid="{53ECB9C1-4D37-4787-8B7C-27A1C9632431}"/>
    <cellStyle name="Normal 3 4 2 2" xfId="396" xr:uid="{0AADC77E-1715-4B04-A94D-9AB00490CF30}"/>
    <cellStyle name="Normal 3 4 3" xfId="223" xr:uid="{0C78F4D7-E896-48E7-AA96-E970C458A686}"/>
    <cellStyle name="Normal 3 4 3 2" xfId="358" xr:uid="{193269BD-5F61-4652-9D22-CAE48181A376}"/>
    <cellStyle name="Normal 3 4 4" xfId="295" xr:uid="{F8F2EDD4-9C03-4169-BB71-190B3549EF5C}"/>
    <cellStyle name="Normal 3 5" xfId="118" xr:uid="{6F1D7E17-A8B5-4A6B-A719-4D7A78A3DA16}"/>
    <cellStyle name="Normal 3 5 2" xfId="266" xr:uid="{C7052FC4-FAA0-4071-B666-A0CA64E33B40}"/>
    <cellStyle name="Normal 3 5 2 2" xfId="401" xr:uid="{348C413F-AF5D-4A70-A9CC-D95B5B008B3E}"/>
    <cellStyle name="Normal 3 5 3" xfId="228" xr:uid="{02EA9C0E-6B9A-4C4B-B988-85AE79F68B46}"/>
    <cellStyle name="Normal 3 5 3 2" xfId="363" xr:uid="{9EC88B4B-1F42-4378-8218-C1FF54AC8F62}"/>
    <cellStyle name="Normal 3 5 4" xfId="300" xr:uid="{4670C399-5613-4244-8FDE-65C6F7C06DDA}"/>
    <cellStyle name="Normal 3 6" xfId="123" xr:uid="{E7B027FE-D379-4C62-98C5-3038B5917412}"/>
    <cellStyle name="Normal 3 6 2" xfId="271" xr:uid="{34CBDB99-E4F0-49A8-B3C2-B5FDFD10A8AC}"/>
    <cellStyle name="Normal 3 6 2 2" xfId="406" xr:uid="{D38C40E0-B27C-464C-9DA3-B410A13E8500}"/>
    <cellStyle name="Normal 3 6 3" xfId="233" xr:uid="{399D9663-0CF2-4057-B68D-4C43918C532C}"/>
    <cellStyle name="Normal 3 6 3 2" xfId="368" xr:uid="{FDC6994E-017C-4A0B-8E83-D0BA5633138D}"/>
    <cellStyle name="Normal 3 6 4" xfId="305" xr:uid="{6F2B3414-8513-4854-A1CF-E0EC81DBC638}"/>
    <cellStyle name="Normal 3 7" xfId="140" xr:uid="{F9EF321C-66C0-4C84-846F-22F4B514DFBB}"/>
    <cellStyle name="Normal 3 7 2" xfId="243" xr:uid="{11FACC5D-155A-48E8-A807-1578D0C0868B}"/>
    <cellStyle name="Normal 3 7 2 2" xfId="378" xr:uid="{A067DC3E-DE25-4748-867B-E3C39D3F6F46}"/>
    <cellStyle name="Normal 3 7 3" xfId="315" xr:uid="{66698AD1-AE49-48B2-9907-B3D2AA20BEA6}"/>
    <cellStyle name="Normal 3 8" xfId="143" xr:uid="{E37DC12A-62A2-48E9-B149-21909C4C802B}"/>
    <cellStyle name="Normal 3 8 2" xfId="245" xr:uid="{F03B52F0-74D1-49E3-AE8C-807455167660}"/>
    <cellStyle name="Normal 3 8 2 2" xfId="380" xr:uid="{90490B2B-5FE2-4C9B-BD12-669B21D1C953}"/>
    <cellStyle name="Normal 3 8 3" xfId="317" xr:uid="{90A5CD73-1890-4BFE-9440-2A4843F29D4A}"/>
    <cellStyle name="Normal 3 9" xfId="207" xr:uid="{2D1DE3C3-D76F-4BE6-B418-9E8E9E92C9AC}"/>
    <cellStyle name="Normal 3 9 2" xfId="250" xr:uid="{1665DBF6-34A2-432E-8E98-1689B4A39766}"/>
    <cellStyle name="Normal 3 9 2 2" xfId="385" xr:uid="{A7046CAE-3F74-48D2-9C65-E06C6B6969F8}"/>
    <cellStyle name="Normal 3 9 3" xfId="342" xr:uid="{699E3B6D-26DD-44B8-93E5-298DAFD4690C}"/>
    <cellStyle name="Normal 4" xfId="11" xr:uid="{00000000-0005-0000-0000-00000F000000}"/>
    <cellStyle name="Normal 4 2" xfId="12" xr:uid="{00000000-0005-0000-0000-000010000000}"/>
    <cellStyle name="Normal 4 2 2" xfId="127" xr:uid="{792CF934-6610-48FE-AD13-63FECADEDEB4}"/>
    <cellStyle name="Normal 4 2 2 2" xfId="275" xr:uid="{47968AC7-7B06-4912-ABE0-FBEB774C5449}"/>
    <cellStyle name="Normal 4 2 2 2 2" xfId="410" xr:uid="{84641403-69C2-4EA0-9551-597FDBAF0D22}"/>
    <cellStyle name="Normal 4 2 2 3" xfId="237" xr:uid="{E37373B3-8380-49D3-AD17-F37985CE2979}"/>
    <cellStyle name="Normal 4 2 2 3 2" xfId="372" xr:uid="{BF338136-D1F8-48C2-AD90-3AF66DA660F2}"/>
    <cellStyle name="Normal 4 2 2 4" xfId="309" xr:uid="{238BD173-D6A2-4423-9E1D-F9F91C9DAB3D}"/>
    <cellStyle name="Normal 4 2 3" xfId="153" xr:uid="{39900764-9306-4D94-AE43-00A1D9160980}"/>
    <cellStyle name="Normal 4 2 3 2" xfId="253" xr:uid="{20201FDE-A3F2-45CC-AE6A-E232A8293641}"/>
    <cellStyle name="Normal 4 2 3 2 2" xfId="388" xr:uid="{3305114F-7753-4AAF-A388-A2F1F145CDEB}"/>
    <cellStyle name="Normal 4 2 4" xfId="215" xr:uid="{149466A2-4456-4BC0-AD20-1CE8DB03ADDA}"/>
    <cellStyle name="Normal 4 2 4 2" xfId="350" xr:uid="{6F35AE59-4A31-41F6-BD92-EEC776D73249}"/>
    <cellStyle name="Normal 4 2 5" xfId="287" xr:uid="{F5E83CD6-660A-4D19-9776-1065B621414F}"/>
    <cellStyle name="Normal 4 2 6" xfId="98" xr:uid="{F16CB417-8666-4150-BF35-81F5319BCBFC}"/>
    <cellStyle name="Normal 4 3" xfId="13" xr:uid="{00000000-0005-0000-0000-000011000000}"/>
    <cellStyle name="Normal 4 4" xfId="149" xr:uid="{FF8F39F6-44B0-4741-8F77-D947859C248B}"/>
    <cellStyle name="Normal 5" xfId="14" xr:uid="{00000000-0005-0000-0000-000012000000}"/>
    <cellStyle name="Normal 5 2" xfId="15" xr:uid="{00000000-0005-0000-0000-000013000000}"/>
    <cellStyle name="Normal 5 2 2" xfId="128" xr:uid="{82726699-5412-407E-8775-FCB3C044C6AA}"/>
    <cellStyle name="Normal 5 2 2 2" xfId="276" xr:uid="{5C2E1C1A-FB3B-4A07-A689-B7C5FB46CC5A}"/>
    <cellStyle name="Normal 5 2 2 2 2" xfId="411" xr:uid="{5213D48C-A256-489F-B5BC-22B9924A22BD}"/>
    <cellStyle name="Normal 5 2 2 3" xfId="238" xr:uid="{FDBC6CE9-4F8F-4388-A60E-D089ACB30347}"/>
    <cellStyle name="Normal 5 2 2 3 2" xfId="373" xr:uid="{DE4F4F07-6BEB-44DC-B393-796144FE4CEB}"/>
    <cellStyle name="Normal 5 2 2 4" xfId="310" xr:uid="{1979FEE0-F91A-445D-9F4E-FD67E4BB900C}"/>
    <cellStyle name="Normal 5 2 3" xfId="154" xr:uid="{5D150DBE-9698-4FE2-86B6-965B9440E3BE}"/>
    <cellStyle name="Normal 5 2 3 2" xfId="254" xr:uid="{CE5A289C-0ABC-4571-B3F7-99A9BEE23E31}"/>
    <cellStyle name="Normal 5 2 3 2 2" xfId="389" xr:uid="{0D907EE4-73AC-4CAB-8EEC-2DFE754C7CCE}"/>
    <cellStyle name="Normal 5 2 4" xfId="216" xr:uid="{2EBFF976-54D3-463D-B27E-3D8593C49E4C}"/>
    <cellStyle name="Normal 5 2 4 2" xfId="351" xr:uid="{36FA86F7-4B07-4230-A090-8233A7EC6C1C}"/>
    <cellStyle name="Normal 5 2 5" xfId="288" xr:uid="{8875686D-B485-4985-948B-43A8B78D8E0D}"/>
    <cellStyle name="Normal 5 2 6" xfId="99" xr:uid="{38C4D424-76B6-4E5C-93D0-1DED3E0B3F9D}"/>
    <cellStyle name="Normal 5 3" xfId="150" xr:uid="{C6C1418A-5951-48DF-92F3-83E70FF5CCCC}"/>
    <cellStyle name="Normal 5 4" xfId="42" xr:uid="{C7903F76-2815-4425-823E-CA8A4FC1C4AD}"/>
    <cellStyle name="Normal 6" xfId="23" xr:uid="{1249CAC2-1432-4215-B5A3-9B1361B7641F}"/>
    <cellStyle name="Normal 6 2" xfId="26" xr:uid="{F49CA0AA-0D16-4CCC-AF80-E8D2ACD24AB8}"/>
    <cellStyle name="Normal 6 2 2" xfId="164" xr:uid="{76E65AC1-C8BF-44F1-9E75-B41808CC32E1}"/>
    <cellStyle name="Normal 6 2 3" xfId="52" xr:uid="{811569C2-7449-4CA3-AAE0-92FE67840E2D}"/>
    <cellStyle name="Normal 6 3" xfId="163" xr:uid="{9FF73CF0-11A3-4231-8452-6AA80E6792B6}"/>
    <cellStyle name="Normal 6 4" xfId="167" xr:uid="{AE3B5DAE-CC0A-4907-97EA-8190DE1C6DF5}"/>
    <cellStyle name="Normal 6 5" xfId="157" xr:uid="{7FB59110-461F-461F-8979-064CD45057CD}"/>
    <cellStyle name="Normal 6 6" xfId="43" xr:uid="{A3502439-AB88-47E7-849F-C1EFB7DDDCCD}"/>
    <cellStyle name="Normal 7" xfId="16" xr:uid="{00000000-0005-0000-0000-000014000000}"/>
    <cellStyle name="Normal 7 2" xfId="100" xr:uid="{E8A5BF0A-B095-4B00-A035-547E685E628C}"/>
    <cellStyle name="Normal 7 3" xfId="186" xr:uid="{EC388538-01D5-4F75-986B-A2EB95CE9FBA}"/>
    <cellStyle name="Normal 7 4" xfId="49" xr:uid="{A463BEBA-9051-46A0-87B8-B5E1D4434B9F}"/>
    <cellStyle name="Normal 8" xfId="44" xr:uid="{C71D0CD8-6670-4475-851C-CBC8B6829C1F}"/>
    <cellStyle name="Normal 8 2" xfId="113" xr:uid="{D60678C0-5E2B-47A3-A9EE-E988B8B902D2}"/>
    <cellStyle name="Normal 8 3" xfId="160" xr:uid="{D3467242-14D9-4383-A2EB-4DD527B13792}"/>
    <cellStyle name="Normal 9" xfId="17" xr:uid="{00000000-0005-0000-0000-000015000000}"/>
    <cellStyle name="Normal 9 2" xfId="18" xr:uid="{00000000-0005-0000-0000-000016000000}"/>
    <cellStyle name="Normal 9 2 2" xfId="114" xr:uid="{9BF15E2D-DDF9-4F23-A16B-AD59A2E5BEB5}"/>
    <cellStyle name="Normal 9 2 2 2" xfId="262" xr:uid="{FA61EBFC-1007-4E5C-A044-800AA429BCF8}"/>
    <cellStyle name="Normal 9 2 2 2 2" xfId="397" xr:uid="{4CFF7AFA-C3C5-4389-A9E4-067617F367C6}"/>
    <cellStyle name="Normal 9 2 2 3" xfId="224" xr:uid="{9C67F600-C4A6-46FD-9285-FD332FD9E574}"/>
    <cellStyle name="Normal 9 2 2 3 2" xfId="359" xr:uid="{68D81481-F30D-4FA7-9BDF-24F7E8ECFEE1}"/>
    <cellStyle name="Normal 9 2 2 4" xfId="296" xr:uid="{E38339EE-5AE0-4837-8193-3760CB9D5B19}"/>
    <cellStyle name="Normal 9 2 3" xfId="119" xr:uid="{2954F8BE-6B04-4236-8F59-2DA5BA11F17A}"/>
    <cellStyle name="Normal 9 2 3 2" xfId="267" xr:uid="{C325A81D-6A76-4909-901F-3A53FF7D17F7}"/>
    <cellStyle name="Normal 9 2 3 2 2" xfId="402" xr:uid="{369011A0-0FAC-405B-9B1D-C2E0B7B1291D}"/>
    <cellStyle name="Normal 9 2 3 3" xfId="229" xr:uid="{8EBAD1D6-639F-452B-B84C-9621BF17DA8E}"/>
    <cellStyle name="Normal 9 2 3 3 2" xfId="364" xr:uid="{92C56E7E-FBB6-419D-AE5B-57985834C3A2}"/>
    <cellStyle name="Normal 9 2 3 4" xfId="301" xr:uid="{AC486E8B-308D-4359-92A3-3A1935CE6AC8}"/>
    <cellStyle name="Normal 9 2 4" xfId="130" xr:uid="{0D260176-5BDA-4832-888A-1A0BB5AA5D55}"/>
    <cellStyle name="Normal 9 2 4 2" xfId="278" xr:uid="{92A2AAC9-03D5-4ECE-95D7-8793666D4238}"/>
    <cellStyle name="Normal 9 2 4 2 2" xfId="413" xr:uid="{41D6368E-364E-44B9-8CBF-322413BB03ED}"/>
    <cellStyle name="Normal 9 2 4 3" xfId="240" xr:uid="{8A1FC069-7ECE-4138-B08C-F3A7A600AC2F}"/>
    <cellStyle name="Normal 9 2 4 3 2" xfId="375" xr:uid="{CD3092F8-9E3A-421B-821F-8DF1AA50F027}"/>
    <cellStyle name="Normal 9 2 4 4" xfId="312" xr:uid="{ADB06F6F-5975-4554-B17F-63F32D3F704D}"/>
    <cellStyle name="Normal 9 2 5" xfId="256" xr:uid="{8F763839-FD50-4506-A00E-6DF11BA5F49F}"/>
    <cellStyle name="Normal 9 2 5 2" xfId="391" xr:uid="{F839AE0E-87B7-4567-B530-FA05EC77B70C}"/>
    <cellStyle name="Normal 9 2 6" xfId="218" xr:uid="{0C0FB509-B2F7-4868-AA5E-9D49473AE571}"/>
    <cellStyle name="Normal 9 2 6 2" xfId="353" xr:uid="{CDBB7355-76F4-4CF2-9EE5-1D627EA6FC48}"/>
    <cellStyle name="Normal 9 2 7" xfId="290" xr:uid="{0FF6E97A-C8DC-40B1-AD75-C6CD8B14A57F}"/>
    <cellStyle name="Normal 9 2 8" xfId="102" xr:uid="{CA167701-DD28-4CC3-BD51-64C2906DD2B5}"/>
    <cellStyle name="Normal 9 3" xfId="129" xr:uid="{EFD14086-3259-43C4-9480-7231D61382F2}"/>
    <cellStyle name="Normal 9 3 2" xfId="277" xr:uid="{926DBF7E-2E79-477C-A46B-03C6206F4FF2}"/>
    <cellStyle name="Normal 9 3 2 2" xfId="412" xr:uid="{E53382E8-C6A2-42C7-B082-7ECD67152055}"/>
    <cellStyle name="Normal 9 3 3" xfId="239" xr:uid="{670BBCF6-5AAC-42D7-B666-6639FA6E9386}"/>
    <cellStyle name="Normal 9 3 3 2" xfId="374" xr:uid="{BF0D047B-B5D4-4C0F-9251-A8DFD094FD0C}"/>
    <cellStyle name="Normal 9 3 4" xfId="311" xr:uid="{8E29D493-5391-46CE-85B5-64FFE141B82B}"/>
    <cellStyle name="Normal 9 4" xfId="161" xr:uid="{1C0B9C32-539E-4029-8F7D-82894B5489D0}"/>
    <cellStyle name="Normal 9 4 2" xfId="255" xr:uid="{0936485B-F321-4C2E-8175-70EC274A8255}"/>
    <cellStyle name="Normal 9 4 2 2" xfId="390" xr:uid="{0AA962D7-42F6-4CCA-A6C4-C2C395FEF19E}"/>
    <cellStyle name="Normal 9 5" xfId="217" xr:uid="{FC2EB574-21AD-4B76-A0D7-0FA9C52DF8DB}"/>
    <cellStyle name="Normal 9 5 2" xfId="352" xr:uid="{072A6E64-C940-4530-AB0B-1959D28FE1ED}"/>
    <cellStyle name="Normal 9 6" xfId="289" xr:uid="{9111BB8E-C182-47E0-A237-E031C2FF60C0}"/>
    <cellStyle name="Normal 9 7" xfId="101" xr:uid="{E7F7E35D-FC4B-4F01-820F-AE20B1264F15}"/>
    <cellStyle name="Note 2" xfId="103" xr:uid="{28F8A6BF-049C-4991-8E57-2879297127B9}"/>
    <cellStyle name="Output 2" xfId="104" xr:uid="{2436791A-CCE6-4E40-837A-5EFF1DC80A83}"/>
    <cellStyle name="Parastais_FMLikp01_p05_221205_pap_afp_makp" xfId="45" xr:uid="{D143E88D-5540-402D-86C5-57E20454C4DF}"/>
    <cellStyle name="Parasts 2" xfId="147" xr:uid="{4AACC7AF-606E-4D82-9783-62BC43D70773}"/>
    <cellStyle name="Parasts 3" xfId="148" xr:uid="{7F55CD13-5310-44CA-8262-27844DE52388}"/>
    <cellStyle name="Parasts 4" xfId="177" xr:uid="{60BE5BCA-ECD5-4D43-957E-35DEEB0452D7}"/>
    <cellStyle name="Percent 2" xfId="19" xr:uid="{00000000-0005-0000-0000-000020000000}"/>
    <cellStyle name="Percent 2 2" xfId="141" xr:uid="{B8A60D72-6472-4AD3-A55A-A0BAC3FA7439}"/>
    <cellStyle name="Percent 2 2 2" xfId="20" xr:uid="{00000000-0005-0000-0000-000021000000}"/>
    <cellStyle name="Percent 2 2 2 2" xfId="379" xr:uid="{B9BD919D-9C7B-4550-9022-F2622F828BC1}"/>
    <cellStyle name="Percent 2 2 2 3" xfId="244" xr:uid="{F80D8694-E58D-4635-8AAC-07F113B14D4B}"/>
    <cellStyle name="Percent 2 2 3" xfId="316" xr:uid="{0A7F336A-998B-4F4F-B63F-8132DCF69260}"/>
    <cellStyle name="Percent 2 3" xfId="21" xr:uid="{00000000-0005-0000-0000-000022000000}"/>
    <cellStyle name="Percent 2 3 2" xfId="246" xr:uid="{DFD160DB-E267-447F-8C86-16DE9BEA489D}"/>
    <cellStyle name="Percent 2 3 2 2" xfId="381" xr:uid="{AFDB3273-DD03-4984-B926-C014391F3D0D}"/>
    <cellStyle name="Percent 2 3 3" xfId="318" xr:uid="{A013464A-DC0B-4FF0-9F60-1BC86083F8D3}"/>
    <cellStyle name="Percent 2 3 4" xfId="144" xr:uid="{CBD04A5C-A8C1-45C9-9093-4613F7BACC58}"/>
    <cellStyle name="Percent 2 4" xfId="208" xr:uid="{BA92358F-7E7E-48B4-A448-907881AE0573}"/>
    <cellStyle name="Percent 2 4 2" xfId="343" xr:uid="{08C9C321-5B39-48B3-9585-93BB263F7049}"/>
    <cellStyle name="Percent 3" xfId="28" xr:uid="{BF641AB3-772F-44FC-B9CB-4134667112DA}"/>
    <cellStyle name="Percent 3 2" xfId="333" xr:uid="{552B4A66-7740-4090-8CF3-B84FAF0AADC0}"/>
    <cellStyle name="Percent 3 3" xfId="175" xr:uid="{7A230D86-7DD3-447E-B915-20BC00192D10}"/>
    <cellStyle name="Percent 4" xfId="22" xr:uid="{00000000-0005-0000-0000-000023000000}"/>
    <cellStyle name="Pie??m." xfId="46" xr:uid="{B12483AA-F6EA-4EE9-8E83-27047C3A511B}"/>
    <cellStyle name="Result" xfId="184" xr:uid="{38DE3FDE-0DF6-4E1F-87E0-E561B19BEDEE}"/>
    <cellStyle name="Result 2" xfId="194" xr:uid="{10C7BE44-76E0-4AEE-82EB-5159BF152250}"/>
    <cellStyle name="Result2" xfId="185" xr:uid="{AE03014F-5A86-4E5B-8060-039E6B0D2B76}"/>
    <cellStyle name="Result2 2" xfId="195" xr:uid="{A6E1DF0C-026B-4622-BA8F-CE4A502980F0}"/>
    <cellStyle name="Style 1" xfId="47" xr:uid="{4E707345-A931-45CC-96CA-ADD79A72EC63}"/>
    <cellStyle name="TableStyleLight1" xfId="133" xr:uid="{094D8E49-D2FD-45D3-AC49-17BDCFF5C495}"/>
    <cellStyle name="Title 2" xfId="105" xr:uid="{BD73EEF5-FF4A-4D9A-8232-55FF1C57DA04}"/>
    <cellStyle name="Total 2" xfId="106" xr:uid="{B7676E45-AFB0-474B-A2D3-AED706AF898C}"/>
    <cellStyle name="V?st." xfId="48" xr:uid="{33D3D0A2-0A43-491E-B8D3-B200C6EF28F8}"/>
    <cellStyle name="Warning Text 2" xfId="107" xr:uid="{1B6DB96C-A8DD-4F70-8378-6804E3944882}"/>
  </cellStyles>
  <dxfs count="0"/>
  <tableStyles count="1" defaultTableStyle="TableStyleMedium9" defaultPivotStyle="PivotStyleLight16">
    <tableStyle name="Invisible" pivot="0" table="0" count="0" xr9:uid="{3AC483D0-7AB2-4B74-9A61-B38A76B692BD}"/>
  </tableStyles>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4E0E4-B8B6-47FB-8520-8747BE65A50D}">
  <dimension ref="A2:AK120"/>
  <sheetViews>
    <sheetView tabSelected="1" zoomScale="80" zoomScaleNormal="80" workbookViewId="0">
      <pane xSplit="2" ySplit="5" topLeftCell="C104" activePane="bottomRight" state="frozen"/>
      <selection pane="topRight" activeCell="C1" sqref="C1"/>
      <selection pane="bottomLeft" activeCell="A6" sqref="A6"/>
      <selection pane="bottomRight" activeCell="A2" sqref="A2:J2"/>
    </sheetView>
  </sheetViews>
  <sheetFormatPr defaultColWidth="8.88671875" defaultRowHeight="12.75"/>
  <cols>
    <col min="1" max="1" width="15.21875" style="7" customWidth="1"/>
    <col min="2" max="2" width="39" style="2" customWidth="1"/>
    <col min="3" max="6" width="13.33203125" style="8" customWidth="1"/>
    <col min="7" max="7" width="12.21875" style="8" customWidth="1"/>
    <col min="8" max="8" width="12.5546875" style="8" customWidth="1"/>
    <col min="9" max="9" width="12.109375" style="8" customWidth="1"/>
    <col min="10" max="10" width="13.109375" style="8" customWidth="1"/>
    <col min="11" max="16384" width="8.88671875" style="2"/>
  </cols>
  <sheetData>
    <row r="2" spans="1:10" ht="18.75">
      <c r="A2" s="60" t="s">
        <v>51</v>
      </c>
      <c r="B2" s="61"/>
      <c r="C2" s="61"/>
      <c r="D2" s="61"/>
      <c r="E2" s="61"/>
      <c r="F2" s="61"/>
      <c r="G2" s="61"/>
      <c r="H2" s="61"/>
      <c r="I2" s="61"/>
      <c r="J2" s="61"/>
    </row>
    <row r="3" spans="1:10" s="1" customFormat="1" ht="16.5" customHeight="1">
      <c r="A3" s="62" t="s">
        <v>217</v>
      </c>
      <c r="B3" s="62"/>
      <c r="C3" s="26"/>
      <c r="D3" s="26"/>
      <c r="E3" s="26"/>
      <c r="F3" s="26"/>
      <c r="G3" s="8"/>
      <c r="H3" s="8"/>
      <c r="I3" s="8"/>
      <c r="J3" s="8"/>
    </row>
    <row r="4" spans="1:10" s="7" customFormat="1" ht="18.75" customHeight="1">
      <c r="A4" s="71" t="s">
        <v>14</v>
      </c>
      <c r="B4" s="71" t="s">
        <v>52</v>
      </c>
      <c r="C4" s="71" t="s">
        <v>201</v>
      </c>
      <c r="D4" s="73" t="s">
        <v>211</v>
      </c>
      <c r="E4" s="74"/>
      <c r="F4" s="75"/>
      <c r="G4" s="73" t="s">
        <v>225</v>
      </c>
      <c r="H4" s="74"/>
      <c r="I4" s="74"/>
      <c r="J4" s="75"/>
    </row>
    <row r="5" spans="1:10" s="7" customFormat="1" ht="83.25" customHeight="1" thickBot="1">
      <c r="A5" s="72"/>
      <c r="B5" s="72"/>
      <c r="C5" s="72"/>
      <c r="D5" s="57" t="s">
        <v>212</v>
      </c>
      <c r="E5" s="57" t="s">
        <v>213</v>
      </c>
      <c r="F5" s="57" t="s">
        <v>214</v>
      </c>
      <c r="G5" s="49" t="s">
        <v>53</v>
      </c>
      <c r="H5" s="49" t="s">
        <v>54</v>
      </c>
      <c r="I5" s="49" t="s">
        <v>99</v>
      </c>
      <c r="J5" s="49" t="s">
        <v>100</v>
      </c>
    </row>
    <row r="6" spans="1:10" ht="20.25" customHeight="1" thickTop="1">
      <c r="A6" s="63" t="s">
        <v>229</v>
      </c>
      <c r="B6" s="64"/>
      <c r="C6" s="11">
        <f>C7+C8+C10+C11+C12+C15+C18+C19+C20+C21+C22+C24+C26+C27+C28+C29+C30+C33+C34+C35+C37+C36+C13+C14</f>
        <v>235462565.63999999</v>
      </c>
      <c r="D6" s="11">
        <f t="shared" ref="D6:F6" si="0">D7+D8+D10+D11+D12+D15+D18+D19+D20+D21+D22+D24+D26+D27+D28+D29+D30+D33+D34+D35+D36+D13+D14+D23+D25+D9</f>
        <v>16142829.910000002</v>
      </c>
      <c r="E6" s="11">
        <f>E7+E8+E10+E11+E12+E15+E18+E19+E20+E21+E22+E24+E26+E27+E28+E29+E30+E33+E34+E35+E36+E13+E14+E23+E25+E9+E16</f>
        <v>57327503.300000019</v>
      </c>
      <c r="F6" s="11">
        <f t="shared" si="0"/>
        <v>6286356.5299999993</v>
      </c>
      <c r="G6" s="11">
        <f>G7+G8+G10+G11+G12+G15+G18+G19+G20+G21+G22+G24+G26+G27+G28+G29+G30+G33+G34+G35+G36+G13+G14+G23+G25+G9</f>
        <v>57749015.980000019</v>
      </c>
      <c r="H6" s="11">
        <f>H7+H8+H9+H22+H23+H30</f>
        <v>1036466.9500000002</v>
      </c>
      <c r="I6" s="11">
        <f>I7+I8+I10+I11+I12+I15+I18+I19+I20+I21+I22+I24+I26+I27+I28+I29+I30+I33+I34+I35+I36+I13+I14+I23+I25+I9</f>
        <v>56281174.63000001</v>
      </c>
      <c r="J6" s="11">
        <f>J7+J8+J9+J22+J23+J30</f>
        <v>1036466.9500000002</v>
      </c>
    </row>
    <row r="7" spans="1:10" ht="18.95" customHeight="1">
      <c r="A7" s="12" t="s">
        <v>55</v>
      </c>
      <c r="B7" s="16" t="s">
        <v>56</v>
      </c>
      <c r="C7" s="51">
        <v>65605779</v>
      </c>
      <c r="D7" s="14">
        <v>5018068.3699999992</v>
      </c>
      <c r="E7" s="14">
        <v>17216247.550000004</v>
      </c>
      <c r="F7" s="14">
        <v>193699</v>
      </c>
      <c r="G7" s="46">
        <v>16361869.400000002</v>
      </c>
      <c r="H7" s="46">
        <v>854378.15000000037</v>
      </c>
      <c r="I7" s="46">
        <v>16361869.400000002</v>
      </c>
      <c r="J7" s="46">
        <v>854378.15000000037</v>
      </c>
    </row>
    <row r="8" spans="1:10" ht="25.5">
      <c r="A8" s="12" t="s">
        <v>15</v>
      </c>
      <c r="B8" s="16" t="s">
        <v>57</v>
      </c>
      <c r="C8" s="51">
        <v>351958</v>
      </c>
      <c r="D8" s="14">
        <v>31631.9399999999</v>
      </c>
      <c r="E8" s="14">
        <v>88181.319999999949</v>
      </c>
      <c r="F8" s="14">
        <v>0</v>
      </c>
      <c r="G8" s="46">
        <v>77057.369999999937</v>
      </c>
      <c r="H8" s="46">
        <v>11123.949999999999</v>
      </c>
      <c r="I8" s="46">
        <v>77057.369999999937</v>
      </c>
      <c r="J8" s="46">
        <v>11123.949999999999</v>
      </c>
    </row>
    <row r="9" spans="1:10" ht="25.5">
      <c r="A9" s="12" t="s">
        <v>16</v>
      </c>
      <c r="B9" s="16" t="s">
        <v>184</v>
      </c>
      <c r="C9" s="12" t="s">
        <v>0</v>
      </c>
      <c r="D9" s="14">
        <v>30983.429999999898</v>
      </c>
      <c r="E9" s="14">
        <v>69708.239999999889</v>
      </c>
      <c r="F9" s="14">
        <v>0</v>
      </c>
      <c r="G9" s="46">
        <v>62970.43999999993</v>
      </c>
      <c r="H9" s="46">
        <v>6737.8</v>
      </c>
      <c r="I9" s="46">
        <v>62970.43999999993</v>
      </c>
      <c r="J9" s="46">
        <v>6737.8</v>
      </c>
    </row>
    <row r="10" spans="1:10" ht="24.75" customHeight="1">
      <c r="A10" s="12" t="s">
        <v>17</v>
      </c>
      <c r="B10" s="16" t="s">
        <v>189</v>
      </c>
      <c r="C10" s="51">
        <v>1358250</v>
      </c>
      <c r="D10" s="51"/>
      <c r="E10" s="51"/>
      <c r="F10" s="51"/>
      <c r="G10" s="46">
        <v>0</v>
      </c>
      <c r="H10" s="12" t="s">
        <v>0</v>
      </c>
      <c r="I10" s="46">
        <v>0</v>
      </c>
      <c r="J10" s="12" t="s">
        <v>0</v>
      </c>
    </row>
    <row r="11" spans="1:10" ht="38.25" customHeight="1">
      <c r="A11" s="12" t="s">
        <v>18</v>
      </c>
      <c r="B11" s="16" t="s">
        <v>218</v>
      </c>
      <c r="C11" s="51">
        <v>128804</v>
      </c>
      <c r="D11" s="51">
        <v>0</v>
      </c>
      <c r="E11" s="51">
        <v>128803.87</v>
      </c>
      <c r="F11" s="51">
        <v>0</v>
      </c>
      <c r="G11" s="46">
        <v>128803.87</v>
      </c>
      <c r="H11" s="12" t="s">
        <v>0</v>
      </c>
      <c r="I11" s="46">
        <v>128803.87</v>
      </c>
      <c r="J11" s="12" t="s">
        <v>0</v>
      </c>
    </row>
    <row r="12" spans="1:10" ht="18" customHeight="1">
      <c r="A12" s="12" t="s">
        <v>19</v>
      </c>
      <c r="B12" s="16" t="s">
        <v>94</v>
      </c>
      <c r="C12" s="51">
        <v>1503498</v>
      </c>
      <c r="D12" s="51"/>
      <c r="E12" s="51"/>
      <c r="F12" s="51"/>
      <c r="G12" s="46">
        <v>0</v>
      </c>
      <c r="H12" s="12" t="s">
        <v>0</v>
      </c>
      <c r="I12" s="46">
        <v>0</v>
      </c>
      <c r="J12" s="12" t="s">
        <v>0</v>
      </c>
    </row>
    <row r="13" spans="1:10" ht="26.25" customHeight="1">
      <c r="A13" s="12" t="s">
        <v>20</v>
      </c>
      <c r="B13" s="16" t="s">
        <v>190</v>
      </c>
      <c r="C13" s="51">
        <v>5798896</v>
      </c>
      <c r="D13" s="51">
        <v>32277.919999999998</v>
      </c>
      <c r="E13" s="51">
        <v>0</v>
      </c>
      <c r="F13" s="51">
        <v>5451472.4099999992</v>
      </c>
      <c r="G13" s="46">
        <v>0</v>
      </c>
      <c r="H13" s="12" t="s">
        <v>0</v>
      </c>
      <c r="I13" s="46">
        <v>0</v>
      </c>
      <c r="J13" s="12" t="s">
        <v>0</v>
      </c>
    </row>
    <row r="14" spans="1:10" ht="18" customHeight="1">
      <c r="A14" s="12" t="s">
        <v>21</v>
      </c>
      <c r="B14" s="16" t="s">
        <v>191</v>
      </c>
      <c r="C14" s="51">
        <f>5085434+1732656</f>
        <v>6818090</v>
      </c>
      <c r="D14" s="51">
        <v>407825.12</v>
      </c>
      <c r="E14" s="51">
        <v>1278392.8600000008</v>
      </c>
      <c r="F14" s="51">
        <v>0</v>
      </c>
      <c r="G14" s="46">
        <v>1278392.8600000008</v>
      </c>
      <c r="H14" s="12" t="s">
        <v>0</v>
      </c>
      <c r="I14" s="46">
        <v>1278392.8600000008</v>
      </c>
      <c r="J14" s="12" t="s">
        <v>0</v>
      </c>
    </row>
    <row r="15" spans="1:10" ht="19.5" customHeight="1">
      <c r="A15" s="12" t="s">
        <v>22</v>
      </c>
      <c r="B15" s="16" t="s">
        <v>58</v>
      </c>
      <c r="C15" s="51">
        <v>14205000</v>
      </c>
      <c r="D15" s="51">
        <v>1187631.58</v>
      </c>
      <c r="E15" s="51">
        <v>3540282.19</v>
      </c>
      <c r="F15" s="51">
        <v>0</v>
      </c>
      <c r="G15" s="46">
        <v>3540282.19</v>
      </c>
      <c r="H15" s="12" t="s">
        <v>0</v>
      </c>
      <c r="I15" s="46">
        <v>3540282.19</v>
      </c>
      <c r="J15" s="12" t="s">
        <v>0</v>
      </c>
    </row>
    <row r="16" spans="1:10" ht="19.5" customHeight="1">
      <c r="A16" s="18" t="s">
        <v>23</v>
      </c>
      <c r="B16" s="16" t="s">
        <v>210</v>
      </c>
      <c r="C16" s="51"/>
      <c r="D16" s="51"/>
      <c r="E16" s="51">
        <v>3000</v>
      </c>
      <c r="F16" s="51"/>
      <c r="G16" s="58"/>
      <c r="H16" s="12"/>
      <c r="I16" s="58"/>
      <c r="J16" s="12"/>
    </row>
    <row r="17" spans="1:37">
      <c r="A17" s="18" t="s">
        <v>186</v>
      </c>
      <c r="B17" s="16" t="s">
        <v>59</v>
      </c>
      <c r="C17" s="51"/>
      <c r="D17" s="51"/>
      <c r="E17" s="51"/>
      <c r="F17" s="51"/>
      <c r="G17" s="46"/>
      <c r="H17" s="12"/>
      <c r="I17" s="46"/>
      <c r="J17" s="12"/>
    </row>
    <row r="18" spans="1:37" ht="29.25" customHeight="1">
      <c r="A18" s="12" t="s">
        <v>202</v>
      </c>
      <c r="B18" s="16" t="s">
        <v>101</v>
      </c>
      <c r="C18" s="51">
        <v>720000</v>
      </c>
      <c r="D18" s="51">
        <v>59852.63</v>
      </c>
      <c r="E18" s="51">
        <v>175600</v>
      </c>
      <c r="F18" s="51">
        <v>0</v>
      </c>
      <c r="G18" s="46">
        <v>175600</v>
      </c>
      <c r="H18" s="12" t="s">
        <v>0</v>
      </c>
      <c r="I18" s="46">
        <v>175600</v>
      </c>
      <c r="J18" s="12" t="s">
        <v>0</v>
      </c>
    </row>
    <row r="19" spans="1:37" ht="30.75" customHeight="1">
      <c r="A19" s="12" t="s">
        <v>203</v>
      </c>
      <c r="B19" s="16" t="s">
        <v>102</v>
      </c>
      <c r="C19" s="51">
        <f>6574144+945194</f>
        <v>7519338</v>
      </c>
      <c r="D19" s="51">
        <v>226047.89</v>
      </c>
      <c r="E19" s="51">
        <v>1643103.84</v>
      </c>
      <c r="F19" s="51">
        <v>0</v>
      </c>
      <c r="G19" s="46">
        <v>1643103.84</v>
      </c>
      <c r="H19" s="12" t="s">
        <v>0</v>
      </c>
      <c r="I19" s="46">
        <v>1643103.84</v>
      </c>
      <c r="J19" s="12" t="s">
        <v>0</v>
      </c>
    </row>
    <row r="20" spans="1:37" ht="25.5">
      <c r="A20" s="12" t="s">
        <v>204</v>
      </c>
      <c r="B20" s="16" t="s">
        <v>103</v>
      </c>
      <c r="C20" s="51">
        <v>400090</v>
      </c>
      <c r="D20" s="51">
        <v>33401.549999999785</v>
      </c>
      <c r="E20" s="51">
        <v>99599.929999999687</v>
      </c>
      <c r="F20" s="51">
        <v>0</v>
      </c>
      <c r="G20" s="46">
        <v>99599.929999999687</v>
      </c>
      <c r="H20" s="12" t="s">
        <v>0</v>
      </c>
      <c r="I20" s="46">
        <v>99599.929999999687</v>
      </c>
      <c r="J20" s="12" t="s">
        <v>0</v>
      </c>
    </row>
    <row r="21" spans="1:37">
      <c r="A21" s="12" t="s">
        <v>205</v>
      </c>
      <c r="B21" s="16" t="s">
        <v>104</v>
      </c>
      <c r="C21" s="51">
        <v>224846</v>
      </c>
      <c r="D21" s="51">
        <v>18848.929999999993</v>
      </c>
      <c r="E21" s="51">
        <v>56277.75999999998</v>
      </c>
      <c r="F21" s="51">
        <v>0</v>
      </c>
      <c r="G21" s="46">
        <v>56277.75999999998</v>
      </c>
      <c r="H21" s="12" t="s">
        <v>0</v>
      </c>
      <c r="I21" s="46">
        <v>56277.75999999998</v>
      </c>
      <c r="J21" s="12" t="s">
        <v>0</v>
      </c>
    </row>
    <row r="22" spans="1:37" ht="15.75" customHeight="1">
      <c r="A22" s="18" t="s">
        <v>24</v>
      </c>
      <c r="B22" s="16" t="s">
        <v>60</v>
      </c>
      <c r="C22" s="54">
        <v>11062488</v>
      </c>
      <c r="D22" s="54">
        <v>1020885.9700000001</v>
      </c>
      <c r="E22" s="54">
        <v>2868965.5400000005</v>
      </c>
      <c r="F22" s="54">
        <v>0</v>
      </c>
      <c r="G22" s="46">
        <v>2705494.6900000009</v>
      </c>
      <c r="H22" s="46">
        <v>163470.84999999992</v>
      </c>
      <c r="I22" s="46">
        <v>2705494.6900000009</v>
      </c>
      <c r="J22" s="46">
        <v>163470.84999999992</v>
      </c>
      <c r="K22" s="9"/>
      <c r="L22" s="10"/>
      <c r="M22" s="9"/>
      <c r="N22" s="10"/>
      <c r="O22" s="9"/>
      <c r="P22" s="10"/>
      <c r="Q22" s="9"/>
      <c r="R22" s="10"/>
      <c r="S22" s="9"/>
      <c r="T22" s="10"/>
      <c r="U22" s="9"/>
      <c r="V22" s="10"/>
      <c r="W22" s="9"/>
      <c r="X22" s="10"/>
      <c r="Y22" s="9"/>
      <c r="Z22" s="10"/>
      <c r="AA22" s="9"/>
      <c r="AB22" s="10"/>
      <c r="AC22" s="9"/>
      <c r="AD22" s="10"/>
      <c r="AE22" s="9"/>
      <c r="AF22" s="10"/>
      <c r="AG22" s="9"/>
      <c r="AH22" s="10"/>
      <c r="AI22" s="9"/>
      <c r="AJ22" s="10"/>
      <c r="AK22" s="9"/>
    </row>
    <row r="23" spans="1:37" ht="19.5" customHeight="1">
      <c r="A23" s="18" t="s">
        <v>25</v>
      </c>
      <c r="B23" s="16" t="s">
        <v>185</v>
      </c>
      <c r="C23" s="12" t="s">
        <v>0</v>
      </c>
      <c r="D23" s="14">
        <v>31469.579999999998</v>
      </c>
      <c r="E23" s="14">
        <v>77917.289999999994</v>
      </c>
      <c r="F23" s="14">
        <v>0</v>
      </c>
      <c r="G23" s="46">
        <v>77788.190000000031</v>
      </c>
      <c r="H23" s="46">
        <v>129.1</v>
      </c>
      <c r="I23" s="46">
        <v>77788.190000000031</v>
      </c>
      <c r="J23" s="46">
        <v>129.1</v>
      </c>
      <c r="K23" s="9"/>
      <c r="L23" s="10"/>
      <c r="M23" s="9"/>
      <c r="N23" s="10"/>
      <c r="O23" s="9"/>
      <c r="P23" s="10"/>
      <c r="Q23" s="9"/>
      <c r="R23" s="10"/>
      <c r="S23" s="9"/>
      <c r="T23" s="10"/>
      <c r="U23" s="9"/>
      <c r="V23" s="10"/>
      <c r="W23" s="9"/>
      <c r="X23" s="10"/>
      <c r="Y23" s="9"/>
      <c r="Z23" s="10"/>
      <c r="AA23" s="9"/>
      <c r="AB23" s="10"/>
      <c r="AC23" s="9"/>
      <c r="AD23" s="10"/>
      <c r="AE23" s="9"/>
      <c r="AF23" s="10"/>
      <c r="AG23" s="9"/>
      <c r="AH23" s="10"/>
      <c r="AI23" s="9"/>
      <c r="AJ23" s="10"/>
      <c r="AK23" s="9"/>
    </row>
    <row r="24" spans="1:37" ht="38.450000000000003" customHeight="1">
      <c r="A24" s="18" t="s">
        <v>26</v>
      </c>
      <c r="B24" s="16" t="s">
        <v>61</v>
      </c>
      <c r="C24" s="54">
        <v>51941429</v>
      </c>
      <c r="D24" s="34">
        <v>4321586.4400000079</v>
      </c>
      <c r="E24" s="34">
        <v>12986670.340000015</v>
      </c>
      <c r="F24" s="34">
        <v>0</v>
      </c>
      <c r="G24" s="46">
        <v>12986670.340000015</v>
      </c>
      <c r="H24" s="12" t="s">
        <v>0</v>
      </c>
      <c r="I24" s="46">
        <v>12986670.340000015</v>
      </c>
      <c r="J24" s="12" t="s">
        <v>0</v>
      </c>
    </row>
    <row r="25" spans="1:37" ht="38.450000000000003" customHeight="1">
      <c r="A25" s="18" t="s">
        <v>27</v>
      </c>
      <c r="B25" s="25" t="s">
        <v>181</v>
      </c>
      <c r="C25" s="12" t="s">
        <v>0</v>
      </c>
      <c r="D25" s="14">
        <v>34037.94</v>
      </c>
      <c r="E25" s="14">
        <v>41364.729999999996</v>
      </c>
      <c r="F25" s="14">
        <v>15272.12</v>
      </c>
      <c r="G25" s="46">
        <v>34503.01</v>
      </c>
      <c r="H25" s="12" t="s">
        <v>0</v>
      </c>
      <c r="I25" s="46">
        <v>34503.01</v>
      </c>
      <c r="J25" s="12" t="s">
        <v>0</v>
      </c>
    </row>
    <row r="26" spans="1:37">
      <c r="A26" s="18" t="s">
        <v>28</v>
      </c>
      <c r="B26" s="16" t="s">
        <v>62</v>
      </c>
      <c r="C26" s="51">
        <f>734307+267021</f>
        <v>1001328</v>
      </c>
      <c r="D26" s="51">
        <v>11125.88</v>
      </c>
      <c r="E26" s="51">
        <v>50066.46</v>
      </c>
      <c r="F26" s="51">
        <v>0</v>
      </c>
      <c r="G26" s="46">
        <v>50066.46</v>
      </c>
      <c r="H26" s="12" t="s">
        <v>0</v>
      </c>
      <c r="I26" s="46">
        <v>50066.46</v>
      </c>
      <c r="J26" s="12" t="s">
        <v>0</v>
      </c>
    </row>
    <row r="27" spans="1:37" ht="16.5" customHeight="1">
      <c r="A27" s="18" t="s">
        <v>29</v>
      </c>
      <c r="B27" s="16" t="s">
        <v>63</v>
      </c>
      <c r="C27" s="51">
        <v>815939</v>
      </c>
      <c r="D27" s="51">
        <v>61537.86</v>
      </c>
      <c r="E27" s="51">
        <v>192627.6</v>
      </c>
      <c r="F27" s="51">
        <v>0</v>
      </c>
      <c r="G27" s="46">
        <v>192627.6</v>
      </c>
      <c r="H27" s="46">
        <v>0</v>
      </c>
      <c r="I27" s="46">
        <v>192627.6</v>
      </c>
      <c r="J27" s="46">
        <v>0</v>
      </c>
    </row>
    <row r="28" spans="1:37" ht="27" customHeight="1">
      <c r="A28" s="18" t="s">
        <v>30</v>
      </c>
      <c r="B28" s="16" t="s">
        <v>64</v>
      </c>
      <c r="C28" s="54">
        <v>1913845</v>
      </c>
      <c r="D28" s="54">
        <v>158397.78</v>
      </c>
      <c r="E28" s="54">
        <v>470244.14000000013</v>
      </c>
      <c r="F28" s="54">
        <v>0</v>
      </c>
      <c r="G28" s="46">
        <v>470244.14000000013</v>
      </c>
      <c r="H28" s="12" t="s">
        <v>0</v>
      </c>
      <c r="I28" s="46">
        <v>470244.14000000013</v>
      </c>
      <c r="J28" s="12" t="s">
        <v>0</v>
      </c>
    </row>
    <row r="29" spans="1:37">
      <c r="A29" s="18" t="s">
        <v>31</v>
      </c>
      <c r="B29" s="16" t="s">
        <v>65</v>
      </c>
      <c r="C29" s="51">
        <f>33829635+245640+10000</f>
        <v>34085275</v>
      </c>
      <c r="D29" s="51">
        <v>2063939.8199999998</v>
      </c>
      <c r="E29" s="51">
        <v>8205374.9000000004</v>
      </c>
      <c r="F29" s="51">
        <v>177906</v>
      </c>
      <c r="G29" s="46">
        <v>9383969.8800000008</v>
      </c>
      <c r="H29" s="12" t="s">
        <v>0</v>
      </c>
      <c r="I29" s="46">
        <v>8205374.9000000004</v>
      </c>
      <c r="J29" s="12" t="s">
        <v>0</v>
      </c>
    </row>
    <row r="30" spans="1:37" ht="32.25" customHeight="1">
      <c r="A30" s="18" t="s">
        <v>32</v>
      </c>
      <c r="B30" s="16" t="s">
        <v>66</v>
      </c>
      <c r="C30" s="51">
        <f>C31+C32</f>
        <v>10998918.640000001</v>
      </c>
      <c r="D30" s="46">
        <f t="shared" ref="D30:F30" si="1">D31+D32</f>
        <v>777451.85999999987</v>
      </c>
      <c r="E30" s="46">
        <f t="shared" si="1"/>
        <v>2386286.11</v>
      </c>
      <c r="F30" s="46">
        <f t="shared" si="1"/>
        <v>48007</v>
      </c>
      <c r="G30" s="46">
        <f>G31+G32</f>
        <v>2674905.38</v>
      </c>
      <c r="H30" s="14">
        <f>H32</f>
        <v>627.1</v>
      </c>
      <c r="I30" s="46">
        <f>I31+I32</f>
        <v>2385659.0099999998</v>
      </c>
      <c r="J30" s="46">
        <f>J32</f>
        <v>627.1</v>
      </c>
    </row>
    <row r="31" spans="1:37" s="3" customFormat="1" ht="38.25">
      <c r="A31" s="19" t="s">
        <v>187</v>
      </c>
      <c r="B31" s="17" t="s">
        <v>233</v>
      </c>
      <c r="C31" s="55">
        <v>10230306</v>
      </c>
      <c r="D31" s="55">
        <v>701250.91999999993</v>
      </c>
      <c r="E31" s="55">
        <v>2211908.15</v>
      </c>
      <c r="F31" s="55">
        <v>48007</v>
      </c>
      <c r="G31" s="47">
        <v>2501154.52</v>
      </c>
      <c r="H31" s="15" t="s">
        <v>0</v>
      </c>
      <c r="I31" s="47">
        <v>2211908.15</v>
      </c>
      <c r="J31" s="15" t="s">
        <v>0</v>
      </c>
    </row>
    <row r="32" spans="1:37" s="3" customFormat="1" ht="63.75">
      <c r="A32" s="19" t="s">
        <v>188</v>
      </c>
      <c r="B32" s="17" t="s">
        <v>234</v>
      </c>
      <c r="C32" s="55">
        <v>768612.64</v>
      </c>
      <c r="D32" s="55">
        <v>76200.939999999988</v>
      </c>
      <c r="E32" s="55">
        <v>174377.95999999996</v>
      </c>
      <c r="F32" s="55">
        <v>0</v>
      </c>
      <c r="G32" s="47">
        <v>173750.86</v>
      </c>
      <c r="H32" s="47">
        <v>627.1</v>
      </c>
      <c r="I32" s="47">
        <v>173750.86</v>
      </c>
      <c r="J32" s="47">
        <v>627.1</v>
      </c>
    </row>
    <row r="33" spans="1:10" ht="15.75" customHeight="1">
      <c r="A33" s="18" t="s">
        <v>105</v>
      </c>
      <c r="B33" s="16" t="s">
        <v>67</v>
      </c>
      <c r="C33" s="51">
        <v>550687</v>
      </c>
      <c r="D33" s="51">
        <v>28375.59</v>
      </c>
      <c r="E33" s="51">
        <v>139125.63</v>
      </c>
      <c r="F33" s="51"/>
      <c r="G33" s="35">
        <v>139125.63</v>
      </c>
      <c r="H33" s="12" t="s">
        <v>0</v>
      </c>
      <c r="I33" s="35">
        <v>139125.63</v>
      </c>
      <c r="J33" s="12" t="s">
        <v>0</v>
      </c>
    </row>
    <row r="34" spans="1:10" ht="33.75" customHeight="1">
      <c r="A34" s="18" t="s">
        <v>106</v>
      </c>
      <c r="B34" s="16" t="s">
        <v>140</v>
      </c>
      <c r="C34" s="51">
        <v>2538783</v>
      </c>
      <c r="D34" s="51"/>
      <c r="E34" s="51">
        <v>1261470</v>
      </c>
      <c r="F34" s="51"/>
      <c r="G34" s="46">
        <v>1261470</v>
      </c>
      <c r="H34" s="12" t="s">
        <v>0</v>
      </c>
      <c r="I34" s="46">
        <v>1261470</v>
      </c>
      <c r="J34" s="12" t="s">
        <v>0</v>
      </c>
    </row>
    <row r="35" spans="1:10">
      <c r="A35" s="18" t="s">
        <v>107</v>
      </c>
      <c r="B35" s="16" t="s">
        <v>194</v>
      </c>
      <c r="C35" s="35">
        <v>10762991</v>
      </c>
      <c r="D35" s="51">
        <v>546059.48</v>
      </c>
      <c r="E35" s="51">
        <v>4158169.23</v>
      </c>
      <c r="F35" s="51">
        <v>400000</v>
      </c>
      <c r="G35" s="46">
        <v>4158169.23</v>
      </c>
      <c r="H35" s="12" t="s">
        <v>0</v>
      </c>
      <c r="I35" s="46">
        <v>4158169.23</v>
      </c>
      <c r="J35" s="12" t="s">
        <v>0</v>
      </c>
    </row>
    <row r="36" spans="1:10" ht="45.75" customHeight="1">
      <c r="A36" s="18" t="s">
        <v>115</v>
      </c>
      <c r="B36" s="25" t="s">
        <v>153</v>
      </c>
      <c r="C36" s="35">
        <f>787769+404278</f>
        <v>1192047</v>
      </c>
      <c r="D36" s="51">
        <v>41392.350000000006</v>
      </c>
      <c r="E36" s="51">
        <v>190023.77</v>
      </c>
      <c r="F36" s="51">
        <v>0</v>
      </c>
      <c r="G36" s="46">
        <v>190023.77</v>
      </c>
      <c r="H36" s="12" t="s">
        <v>0</v>
      </c>
      <c r="I36" s="46">
        <v>190023.77</v>
      </c>
      <c r="J36" s="12" t="s">
        <v>0</v>
      </c>
    </row>
    <row r="37" spans="1:10" ht="18.75" customHeight="1" thickBot="1">
      <c r="A37" s="18" t="s">
        <v>154</v>
      </c>
      <c r="B37" s="16" t="s">
        <v>13</v>
      </c>
      <c r="C37" s="51">
        <v>3964286</v>
      </c>
      <c r="D37" s="51"/>
      <c r="E37" s="51"/>
      <c r="F37" s="51"/>
      <c r="G37" s="12" t="s">
        <v>0</v>
      </c>
      <c r="H37" s="12" t="s">
        <v>0</v>
      </c>
      <c r="I37" s="12" t="s">
        <v>0</v>
      </c>
      <c r="J37" s="12" t="s">
        <v>0</v>
      </c>
    </row>
    <row r="38" spans="1:10" ht="14.25" thickTop="1" thickBot="1">
      <c r="A38" s="4"/>
      <c r="B38" s="5"/>
      <c r="C38" s="77"/>
      <c r="D38" s="77"/>
      <c r="E38" s="77"/>
      <c r="F38" s="77"/>
      <c r="G38" s="77"/>
      <c r="H38" s="6"/>
      <c r="I38" s="77"/>
      <c r="J38" s="77"/>
    </row>
    <row r="39" spans="1:10" ht="16.5" customHeight="1" thickTop="1">
      <c r="A39" s="65" t="s">
        <v>230</v>
      </c>
      <c r="B39" s="66"/>
      <c r="C39" s="11">
        <f>SUM(C40:C59)</f>
        <v>62515894</v>
      </c>
      <c r="D39" s="11">
        <f>SUM(D40:D59)</f>
        <v>1109105.3800000004</v>
      </c>
      <c r="E39" s="11">
        <f>SUM(E40:E59)</f>
        <v>15144003.439999996</v>
      </c>
      <c r="F39" s="11">
        <f>SUM(F40:F59)</f>
        <v>6415446</v>
      </c>
      <c r="G39" s="11">
        <f>SUM(G40:G59)</f>
        <v>15838742.880000001</v>
      </c>
      <c r="H39" s="78" t="s">
        <v>0</v>
      </c>
      <c r="I39" s="11">
        <f>SUM(I40:I59)</f>
        <v>15143418.839999998</v>
      </c>
      <c r="J39" s="78" t="s">
        <v>0</v>
      </c>
    </row>
    <row r="40" spans="1:10" ht="20.25" customHeight="1">
      <c r="A40" s="13" t="s">
        <v>33</v>
      </c>
      <c r="B40" s="20" t="s">
        <v>155</v>
      </c>
      <c r="C40" s="35">
        <v>42594569</v>
      </c>
      <c r="D40" s="51">
        <v>272287.61000000016</v>
      </c>
      <c r="E40" s="51">
        <v>10634334.009999998</v>
      </c>
      <c r="F40" s="51">
        <v>6415446</v>
      </c>
      <c r="G40" s="46">
        <v>10901273.190000001</v>
      </c>
      <c r="H40" s="18" t="s">
        <v>0</v>
      </c>
      <c r="I40" s="46">
        <v>10633749.41</v>
      </c>
      <c r="J40" s="18" t="s">
        <v>0</v>
      </c>
    </row>
    <row r="41" spans="1:10" ht="17.25" customHeight="1">
      <c r="A41" s="13" t="s">
        <v>34</v>
      </c>
      <c r="B41" s="20" t="s">
        <v>156</v>
      </c>
      <c r="C41" s="35">
        <v>4039375</v>
      </c>
      <c r="D41" s="51">
        <v>80320.259999999995</v>
      </c>
      <c r="E41" s="51">
        <v>995523.44</v>
      </c>
      <c r="F41" s="51">
        <v>0</v>
      </c>
      <c r="G41" s="46">
        <v>1063409.6500000001</v>
      </c>
      <c r="H41" s="18" t="s">
        <v>0</v>
      </c>
      <c r="I41" s="46">
        <v>995523.44</v>
      </c>
      <c r="J41" s="18" t="s">
        <v>0</v>
      </c>
    </row>
    <row r="42" spans="1:10" ht="17.25" customHeight="1">
      <c r="A42" s="13" t="s">
        <v>35</v>
      </c>
      <c r="B42" s="20" t="s">
        <v>157</v>
      </c>
      <c r="C42" s="35">
        <v>616078</v>
      </c>
      <c r="D42" s="51">
        <v>57676.57</v>
      </c>
      <c r="E42" s="51">
        <v>112577.03</v>
      </c>
      <c r="F42" s="51">
        <v>0</v>
      </c>
      <c r="G42" s="46">
        <v>112577.03</v>
      </c>
      <c r="H42" s="18" t="s">
        <v>0</v>
      </c>
      <c r="I42" s="46">
        <v>112577.03</v>
      </c>
      <c r="J42" s="18" t="s">
        <v>0</v>
      </c>
    </row>
    <row r="43" spans="1:10" ht="20.25" customHeight="1">
      <c r="A43" s="13" t="s">
        <v>36</v>
      </c>
      <c r="B43" s="36" t="s">
        <v>158</v>
      </c>
      <c r="C43" s="35">
        <v>0</v>
      </c>
      <c r="D43" s="51"/>
      <c r="E43" s="51"/>
      <c r="F43" s="51"/>
      <c r="G43" s="46">
        <v>0</v>
      </c>
      <c r="H43" s="18" t="s">
        <v>0</v>
      </c>
      <c r="I43" s="46">
        <v>0</v>
      </c>
      <c r="J43" s="18" t="s">
        <v>0</v>
      </c>
    </row>
    <row r="44" spans="1:10" ht="27" customHeight="1">
      <c r="A44" s="38" t="s">
        <v>37</v>
      </c>
      <c r="B44" s="36" t="s">
        <v>168</v>
      </c>
      <c r="C44" s="35">
        <v>3514669</v>
      </c>
      <c r="D44" s="51">
        <v>80022.790000000037</v>
      </c>
      <c r="E44" s="51">
        <v>873946.52</v>
      </c>
      <c r="F44" s="51"/>
      <c r="G44" s="46">
        <v>925823.15999999992</v>
      </c>
      <c r="H44" s="18" t="s">
        <v>0</v>
      </c>
      <c r="I44" s="46">
        <v>873946.52</v>
      </c>
      <c r="J44" s="18" t="s">
        <v>0</v>
      </c>
    </row>
    <row r="45" spans="1:10" ht="18.75" customHeight="1">
      <c r="A45" s="13" t="s">
        <v>108</v>
      </c>
      <c r="B45" s="20" t="s">
        <v>159</v>
      </c>
      <c r="C45" s="51">
        <v>4199064</v>
      </c>
      <c r="D45" s="51">
        <v>163480.25999999998</v>
      </c>
      <c r="E45" s="51">
        <v>1027875.77</v>
      </c>
      <c r="F45" s="51"/>
      <c r="G45" s="46">
        <v>1073399.0899999999</v>
      </c>
      <c r="H45" s="18" t="s">
        <v>0</v>
      </c>
      <c r="I45" s="46">
        <v>1027875.77</v>
      </c>
      <c r="J45" s="18" t="s">
        <v>0</v>
      </c>
    </row>
    <row r="46" spans="1:10" ht="17.25" customHeight="1">
      <c r="A46" s="38" t="s">
        <v>109</v>
      </c>
      <c r="B46" s="20" t="s">
        <v>160</v>
      </c>
      <c r="C46" s="35">
        <v>882836</v>
      </c>
      <c r="D46" s="51">
        <v>95851.839999999997</v>
      </c>
      <c r="E46" s="51">
        <v>316094.89</v>
      </c>
      <c r="F46" s="51"/>
      <c r="G46" s="46">
        <v>515315.97</v>
      </c>
      <c r="H46" s="18" t="s">
        <v>0</v>
      </c>
      <c r="I46" s="46">
        <v>316094.89</v>
      </c>
      <c r="J46" s="18" t="s">
        <v>0</v>
      </c>
    </row>
    <row r="47" spans="1:10" ht="15" customHeight="1">
      <c r="A47" s="38" t="s">
        <v>117</v>
      </c>
      <c r="B47" s="39" t="s">
        <v>161</v>
      </c>
      <c r="C47" s="35">
        <v>4316352</v>
      </c>
      <c r="D47" s="51">
        <v>299149.92</v>
      </c>
      <c r="E47" s="51">
        <v>1042279.8599999999</v>
      </c>
      <c r="F47" s="51"/>
      <c r="G47" s="46">
        <v>1042279.8599999999</v>
      </c>
      <c r="H47" s="18" t="s">
        <v>0</v>
      </c>
      <c r="I47" s="46">
        <v>1042279.8599999999</v>
      </c>
      <c r="J47" s="18" t="s">
        <v>0</v>
      </c>
    </row>
    <row r="48" spans="1:10" ht="15" customHeight="1">
      <c r="A48" s="38" t="s">
        <v>118</v>
      </c>
      <c r="B48" s="40" t="s">
        <v>219</v>
      </c>
      <c r="C48" s="35">
        <v>30094</v>
      </c>
      <c r="D48" s="51">
        <v>31128.11</v>
      </c>
      <c r="E48" s="51">
        <v>7415.34</v>
      </c>
      <c r="F48" s="51"/>
      <c r="G48" s="46">
        <v>70708.350000000006</v>
      </c>
      <c r="H48" s="18">
        <v>0</v>
      </c>
      <c r="I48" s="46">
        <v>7415.34</v>
      </c>
      <c r="J48" s="18" t="s">
        <v>0</v>
      </c>
    </row>
    <row r="49" spans="1:10" ht="27" customHeight="1" thickBot="1">
      <c r="A49" s="38" t="s">
        <v>119</v>
      </c>
      <c r="B49" s="20" t="s">
        <v>162</v>
      </c>
      <c r="C49" s="35">
        <v>502951.46</v>
      </c>
      <c r="D49" s="51">
        <v>29188.02</v>
      </c>
      <c r="E49" s="51">
        <v>133956.57999999999</v>
      </c>
      <c r="F49" s="51"/>
      <c r="G49" s="46">
        <v>133956.57999999999</v>
      </c>
      <c r="H49" s="18" t="s">
        <v>0</v>
      </c>
      <c r="I49" s="46">
        <v>133956.57999999999</v>
      </c>
      <c r="J49" s="18" t="s">
        <v>0</v>
      </c>
    </row>
    <row r="50" spans="1:10" ht="21.75" hidden="1" customHeight="1">
      <c r="A50" s="38" t="s">
        <v>120</v>
      </c>
      <c r="B50" s="20" t="s">
        <v>163</v>
      </c>
      <c r="C50" s="51">
        <v>239919</v>
      </c>
      <c r="D50" s="51"/>
      <c r="E50" s="51"/>
      <c r="F50" s="51"/>
      <c r="G50" s="46"/>
      <c r="H50" s="18" t="s">
        <v>0</v>
      </c>
      <c r="I50" s="46"/>
      <c r="J50" s="18" t="s">
        <v>0</v>
      </c>
    </row>
    <row r="51" spans="1:10" ht="27" hidden="1" customHeight="1">
      <c r="A51" s="38" t="s">
        <v>139</v>
      </c>
      <c r="B51" s="39" t="s">
        <v>164</v>
      </c>
      <c r="C51" s="51">
        <v>590300</v>
      </c>
      <c r="D51" s="51"/>
      <c r="E51" s="51"/>
      <c r="F51" s="51"/>
      <c r="G51" s="46"/>
      <c r="H51" s="18" t="s">
        <v>0</v>
      </c>
      <c r="I51" s="46"/>
      <c r="J51" s="18" t="s">
        <v>0</v>
      </c>
    </row>
    <row r="52" spans="1:10" ht="53.25" hidden="1" customHeight="1">
      <c r="A52" s="38" t="s">
        <v>141</v>
      </c>
      <c r="B52" s="39" t="s">
        <v>165</v>
      </c>
      <c r="C52" s="51">
        <v>8963</v>
      </c>
      <c r="D52" s="51"/>
      <c r="E52" s="51"/>
      <c r="F52" s="51"/>
      <c r="G52" s="35"/>
      <c r="H52" s="18" t="s">
        <v>0</v>
      </c>
      <c r="I52" s="35"/>
      <c r="J52" s="18" t="s">
        <v>0</v>
      </c>
    </row>
    <row r="53" spans="1:10" ht="28.5" hidden="1" customHeight="1">
      <c r="A53" s="38" t="s">
        <v>142</v>
      </c>
      <c r="B53" s="39" t="s">
        <v>166</v>
      </c>
      <c r="C53" s="51">
        <v>13707</v>
      </c>
      <c r="D53" s="51"/>
      <c r="E53" s="51"/>
      <c r="F53" s="51"/>
      <c r="G53" s="14"/>
      <c r="H53" s="18" t="s">
        <v>0</v>
      </c>
      <c r="I53" s="14"/>
      <c r="J53" s="18" t="s">
        <v>0</v>
      </c>
    </row>
    <row r="54" spans="1:10" ht="13.5" hidden="1" customHeight="1">
      <c r="A54" s="38" t="s">
        <v>169</v>
      </c>
      <c r="B54" s="39" t="s">
        <v>167</v>
      </c>
      <c r="C54" s="51">
        <v>59732</v>
      </c>
      <c r="D54" s="51"/>
      <c r="E54" s="51"/>
      <c r="F54" s="51"/>
      <c r="G54" s="14"/>
      <c r="H54" s="18" t="s">
        <v>0</v>
      </c>
      <c r="I54" s="14"/>
      <c r="J54" s="18" t="s">
        <v>0</v>
      </c>
    </row>
    <row r="55" spans="1:10" ht="82.5" hidden="1" customHeight="1">
      <c r="A55" s="38" t="s">
        <v>170</v>
      </c>
      <c r="B55" s="39" t="s">
        <v>228</v>
      </c>
      <c r="C55" s="51">
        <v>29055</v>
      </c>
      <c r="D55" s="51"/>
      <c r="E55" s="51"/>
      <c r="F55" s="51"/>
      <c r="G55" s="14"/>
      <c r="H55" s="18"/>
      <c r="I55" s="14"/>
      <c r="J55" s="18"/>
    </row>
    <row r="56" spans="1:10" ht="29.25" hidden="1" customHeight="1">
      <c r="A56" s="38" t="s">
        <v>171</v>
      </c>
      <c r="B56" s="39" t="s">
        <v>227</v>
      </c>
      <c r="C56" s="51">
        <v>24200</v>
      </c>
      <c r="D56" s="51"/>
      <c r="E56" s="51"/>
      <c r="F56" s="51"/>
      <c r="G56" s="14"/>
      <c r="H56" s="18"/>
      <c r="I56" s="14"/>
      <c r="J56" s="18"/>
    </row>
    <row r="57" spans="1:10" ht="40.5" hidden="1" customHeight="1">
      <c r="A57" s="38" t="s">
        <v>193</v>
      </c>
      <c r="B57" s="39" t="s">
        <v>226</v>
      </c>
      <c r="C57" s="51">
        <v>55460</v>
      </c>
      <c r="D57" s="51"/>
      <c r="E57" s="51"/>
      <c r="F57" s="51"/>
      <c r="G57" s="14"/>
      <c r="H57" s="18"/>
      <c r="I57" s="14"/>
      <c r="J57" s="18"/>
    </row>
    <row r="58" spans="1:10" ht="29.25" hidden="1" customHeight="1">
      <c r="A58" s="38" t="s">
        <v>231</v>
      </c>
      <c r="B58" s="39" t="s">
        <v>215</v>
      </c>
      <c r="C58" s="51">
        <v>700000</v>
      </c>
      <c r="D58" s="51"/>
      <c r="E58" s="51"/>
      <c r="F58" s="51"/>
      <c r="G58" s="14"/>
      <c r="H58" s="18"/>
      <c r="I58" s="14"/>
      <c r="J58" s="18"/>
    </row>
    <row r="59" spans="1:10" ht="18" hidden="1" customHeight="1" thickBot="1">
      <c r="A59" s="38" t="s">
        <v>232</v>
      </c>
      <c r="B59" s="39" t="s">
        <v>216</v>
      </c>
      <c r="C59" s="51">
        <v>98569.539999999979</v>
      </c>
      <c r="D59" s="51"/>
      <c r="E59" s="51"/>
      <c r="F59" s="51"/>
      <c r="G59" s="14"/>
      <c r="H59" s="18"/>
      <c r="I59" s="14"/>
      <c r="J59" s="18"/>
    </row>
    <row r="60" spans="1:10" ht="9.75" customHeight="1" thickTop="1" thickBot="1">
      <c r="A60" s="4"/>
      <c r="B60" s="43"/>
      <c r="C60" s="43"/>
      <c r="D60" s="43"/>
      <c r="E60" s="43"/>
      <c r="F60" s="43"/>
      <c r="G60" s="43"/>
      <c r="H60" s="43"/>
      <c r="I60" s="43"/>
      <c r="J60" s="43"/>
    </row>
    <row r="61" spans="1:10" ht="20.25" customHeight="1" thickTop="1">
      <c r="A61" s="67" t="s">
        <v>98</v>
      </c>
      <c r="B61" s="68"/>
      <c r="C61" s="52">
        <f>SUM(C76:C120)+C62+C63+C64+C65</f>
        <v>368010112</v>
      </c>
      <c r="D61" s="52">
        <f>SUM(D62:D115)-D65-D67+D117</f>
        <v>13457649.170000002</v>
      </c>
      <c r="E61" s="52">
        <f t="shared" ref="E61:F61" si="2">SUM(E62:E115)-E65-E67+E117</f>
        <v>83554275.570000052</v>
      </c>
      <c r="F61" s="52">
        <f t="shared" si="2"/>
        <v>7538982.9399999995</v>
      </c>
      <c r="G61" s="52">
        <f>SUM(G62:G115)-G65-G67+G117</f>
        <v>89475931.970000014</v>
      </c>
      <c r="H61" s="52">
        <f>SUM(H62:H115)-H65-H67</f>
        <v>2718428.2</v>
      </c>
      <c r="I61" s="52">
        <f>SUM(I62:I115)-I65-I67+I117</f>
        <v>80965344.810000047</v>
      </c>
      <c r="J61" s="52">
        <f>SUM(J62:J115)-J65-J67</f>
        <v>2588929.2000000002</v>
      </c>
    </row>
    <row r="62" spans="1:10" s="24" customFormat="1" ht="19.5" customHeight="1">
      <c r="A62" s="29" t="s">
        <v>38</v>
      </c>
      <c r="B62" s="31" t="s">
        <v>1</v>
      </c>
      <c r="C62" s="41">
        <v>242476605</v>
      </c>
      <c r="D62" s="41">
        <v>10099553.83</v>
      </c>
      <c r="E62" s="41">
        <v>57254518.050000034</v>
      </c>
      <c r="F62" s="41">
        <v>7245049.9399999995</v>
      </c>
      <c r="G62" s="56">
        <v>63858002.359999999</v>
      </c>
      <c r="H62" s="56">
        <v>2001525.85</v>
      </c>
      <c r="I62" s="56">
        <v>55347415.200000025</v>
      </c>
      <c r="J62" s="56">
        <v>1872026.85</v>
      </c>
    </row>
    <row r="63" spans="1:10" s="24" customFormat="1" ht="34.5" customHeight="1">
      <c r="A63" s="69" t="s">
        <v>39</v>
      </c>
      <c r="B63" s="28" t="s">
        <v>208</v>
      </c>
      <c r="C63" s="41">
        <f>19664051.88-C64</f>
        <v>18999788.879999999</v>
      </c>
      <c r="D63" s="41">
        <v>272715.79000000004</v>
      </c>
      <c r="E63" s="41">
        <v>4756752.1000000006</v>
      </c>
      <c r="F63" s="41">
        <v>117132</v>
      </c>
      <c r="G63" s="56">
        <v>4716468.75</v>
      </c>
      <c r="H63" s="56">
        <v>75359.350000000006</v>
      </c>
      <c r="I63" s="56">
        <v>4716468.75</v>
      </c>
      <c r="J63" s="56">
        <v>75359.350000000006</v>
      </c>
    </row>
    <row r="64" spans="1:10" s="24" customFormat="1" ht="21" customHeight="1">
      <c r="A64" s="70"/>
      <c r="B64" s="50" t="s">
        <v>206</v>
      </c>
      <c r="C64" s="45">
        <v>664263</v>
      </c>
      <c r="D64" s="41">
        <v>98750.52</v>
      </c>
      <c r="E64" s="41">
        <v>204013.99</v>
      </c>
      <c r="F64" s="41">
        <v>0</v>
      </c>
      <c r="G64" s="56">
        <v>204013.99</v>
      </c>
      <c r="H64" s="56">
        <v>0</v>
      </c>
      <c r="I64" s="56">
        <v>204013.99</v>
      </c>
      <c r="J64" s="56">
        <v>0</v>
      </c>
    </row>
    <row r="65" spans="1:10" s="24" customFormat="1" ht="15.75" customHeight="1">
      <c r="A65" s="29" t="s">
        <v>40</v>
      </c>
      <c r="B65" s="31" t="s">
        <v>68</v>
      </c>
      <c r="C65" s="41">
        <f>C66+C67+C72+C73+C74+C75</f>
        <v>16725321</v>
      </c>
      <c r="D65" s="41">
        <f t="shared" ref="D65:F65" si="3">D66+D67+D72+D73+D74</f>
        <v>660681.78999999992</v>
      </c>
      <c r="E65" s="41">
        <f t="shared" si="3"/>
        <v>3640207.4200000004</v>
      </c>
      <c r="F65" s="41">
        <f t="shared" si="3"/>
        <v>0</v>
      </c>
      <c r="G65" s="41">
        <f t="shared" ref="G65:J65" si="4">G66+G67+G72+G73+G74</f>
        <v>3385601.86</v>
      </c>
      <c r="H65" s="41">
        <f>H66+H67+H72+H73+H74</f>
        <v>254604</v>
      </c>
      <c r="I65" s="41">
        <f>I66+I67+I72+I73+I74</f>
        <v>3385601.86</v>
      </c>
      <c r="J65" s="41">
        <f t="shared" si="4"/>
        <v>254604</v>
      </c>
    </row>
    <row r="66" spans="1:10" ht="19.5" customHeight="1">
      <c r="A66" s="21" t="s">
        <v>69</v>
      </c>
      <c r="B66" s="20" t="s">
        <v>172</v>
      </c>
      <c r="C66" s="34">
        <v>9357162</v>
      </c>
      <c r="D66" s="34">
        <v>146630.07</v>
      </c>
      <c r="E66" s="34">
        <v>1990523.65</v>
      </c>
      <c r="F66" s="34">
        <v>0</v>
      </c>
      <c r="G66" s="46">
        <v>1836532.0899999999</v>
      </c>
      <c r="H66" s="46">
        <v>153990</v>
      </c>
      <c r="I66" s="46">
        <v>1836532.0899999999</v>
      </c>
      <c r="J66" s="46">
        <v>153990</v>
      </c>
    </row>
    <row r="67" spans="1:10" ht="22.5" customHeight="1">
      <c r="A67" s="21" t="s">
        <v>70</v>
      </c>
      <c r="B67" s="20" t="s">
        <v>200</v>
      </c>
      <c r="C67" s="34">
        <v>6164517</v>
      </c>
      <c r="D67" s="48">
        <f t="shared" ref="D67:F67" si="5">SUM(D68+D69+D70+D71)</f>
        <v>439244.31</v>
      </c>
      <c r="E67" s="48">
        <f t="shared" si="5"/>
        <v>1419237.3</v>
      </c>
      <c r="F67" s="48">
        <f t="shared" si="5"/>
        <v>0</v>
      </c>
      <c r="G67" s="48">
        <f t="shared" ref="G67:J67" si="6">SUM(G68+G69+G70+G71)</f>
        <v>1326467.3</v>
      </c>
      <c r="H67" s="48">
        <f t="shared" si="6"/>
        <v>92770</v>
      </c>
      <c r="I67" s="48">
        <f t="shared" si="6"/>
        <v>1326467.3</v>
      </c>
      <c r="J67" s="48">
        <f t="shared" si="6"/>
        <v>92770</v>
      </c>
    </row>
    <row r="68" spans="1:10" s="3" customFormat="1" ht="14.25" customHeight="1">
      <c r="A68" s="22" t="s">
        <v>71</v>
      </c>
      <c r="B68" s="23" t="s">
        <v>196</v>
      </c>
      <c r="C68" s="37" t="s">
        <v>0</v>
      </c>
      <c r="D68" s="37">
        <v>137928.25999999998</v>
      </c>
      <c r="E68" s="37">
        <v>468769.44000000006</v>
      </c>
      <c r="F68" s="37">
        <v>0</v>
      </c>
      <c r="G68" s="42">
        <v>430411.44</v>
      </c>
      <c r="H68" s="42">
        <v>38358</v>
      </c>
      <c r="I68" s="42">
        <v>430411.44</v>
      </c>
      <c r="J68" s="42">
        <v>38358</v>
      </c>
    </row>
    <row r="69" spans="1:10" s="3" customFormat="1" ht="15.75" customHeight="1">
      <c r="A69" s="22" t="s">
        <v>72</v>
      </c>
      <c r="B69" s="23" t="s">
        <v>197</v>
      </c>
      <c r="C69" s="37" t="s">
        <v>0</v>
      </c>
      <c r="D69" s="37">
        <v>252904.99000000002</v>
      </c>
      <c r="E69" s="37">
        <v>788304.18</v>
      </c>
      <c r="F69" s="37">
        <v>0</v>
      </c>
      <c r="G69" s="42">
        <v>757744.18</v>
      </c>
      <c r="H69" s="42">
        <v>30560</v>
      </c>
      <c r="I69" s="42">
        <v>757744.18</v>
      </c>
      <c r="J69" s="42">
        <v>30560</v>
      </c>
    </row>
    <row r="70" spans="1:10" s="3" customFormat="1" ht="14.25" customHeight="1">
      <c r="A70" s="22" t="s">
        <v>73</v>
      </c>
      <c r="B70" s="23" t="s">
        <v>198</v>
      </c>
      <c r="C70" s="37" t="s">
        <v>0</v>
      </c>
      <c r="D70" s="37">
        <v>38016.120000000003</v>
      </c>
      <c r="E70" s="37">
        <v>115576.22</v>
      </c>
      <c r="F70" s="37">
        <v>0</v>
      </c>
      <c r="G70" s="42">
        <v>91724.22</v>
      </c>
      <c r="H70" s="42">
        <v>23852</v>
      </c>
      <c r="I70" s="42">
        <v>91724.22</v>
      </c>
      <c r="J70" s="42">
        <v>23852</v>
      </c>
    </row>
    <row r="71" spans="1:10" s="3" customFormat="1" ht="14.25" customHeight="1">
      <c r="A71" s="22" t="s">
        <v>74</v>
      </c>
      <c r="B71" s="23" t="s">
        <v>199</v>
      </c>
      <c r="C71" s="37" t="s">
        <v>0</v>
      </c>
      <c r="D71" s="37">
        <v>10394.940000000002</v>
      </c>
      <c r="E71" s="37">
        <v>46587.460000000006</v>
      </c>
      <c r="F71" s="37">
        <v>0</v>
      </c>
      <c r="G71" s="42">
        <v>46587.460000000006</v>
      </c>
      <c r="H71" s="42">
        <v>0</v>
      </c>
      <c r="I71" s="42">
        <v>46587.460000000006</v>
      </c>
      <c r="J71" s="42">
        <v>0</v>
      </c>
    </row>
    <row r="72" spans="1:10" ht="15.75" customHeight="1">
      <c r="A72" s="21" t="s">
        <v>75</v>
      </c>
      <c r="B72" s="20" t="s">
        <v>76</v>
      </c>
      <c r="C72" s="34">
        <v>28066</v>
      </c>
      <c r="D72" s="34">
        <v>171.35000000000002</v>
      </c>
      <c r="E72" s="34">
        <v>687.7</v>
      </c>
      <c r="F72" s="34">
        <v>0</v>
      </c>
      <c r="G72" s="34">
        <v>687.7</v>
      </c>
      <c r="H72" s="34">
        <v>0</v>
      </c>
      <c r="I72" s="34">
        <v>687.7</v>
      </c>
      <c r="J72" s="34">
        <v>0</v>
      </c>
    </row>
    <row r="73" spans="1:10" ht="30" customHeight="1">
      <c r="A73" s="21" t="s">
        <v>77</v>
      </c>
      <c r="B73" s="20" t="s">
        <v>79</v>
      </c>
      <c r="C73" s="34">
        <f>122361+73247</f>
        <v>195608</v>
      </c>
      <c r="D73" s="34">
        <v>13431.96</v>
      </c>
      <c r="E73" s="34">
        <v>48043.8</v>
      </c>
      <c r="F73" s="34">
        <v>0</v>
      </c>
      <c r="G73" s="34">
        <v>47677.8</v>
      </c>
      <c r="H73" s="34">
        <v>366</v>
      </c>
      <c r="I73" s="34">
        <v>47677.8</v>
      </c>
      <c r="J73" s="34">
        <v>366</v>
      </c>
    </row>
    <row r="74" spans="1:10" ht="27" customHeight="1">
      <c r="A74" s="21" t="s">
        <v>78</v>
      </c>
      <c r="B74" s="20" t="s">
        <v>173</v>
      </c>
      <c r="C74" s="34">
        <v>924508</v>
      </c>
      <c r="D74" s="34">
        <v>61204.100000000006</v>
      </c>
      <c r="E74" s="34">
        <v>181714.97</v>
      </c>
      <c r="F74" s="34">
        <v>0</v>
      </c>
      <c r="G74" s="34">
        <v>174236.97</v>
      </c>
      <c r="H74" s="34">
        <v>7478</v>
      </c>
      <c r="I74" s="34">
        <v>174236.97</v>
      </c>
      <c r="J74" s="34">
        <v>7478</v>
      </c>
    </row>
    <row r="75" spans="1:10" ht="27" customHeight="1">
      <c r="A75" s="21" t="s">
        <v>220</v>
      </c>
      <c r="B75" s="20" t="s">
        <v>221</v>
      </c>
      <c r="C75" s="34">
        <v>55460</v>
      </c>
      <c r="D75" s="34"/>
      <c r="E75" s="34"/>
      <c r="F75" s="34"/>
      <c r="G75" s="34"/>
      <c r="H75" s="34"/>
      <c r="I75" s="34"/>
      <c r="J75" s="34"/>
    </row>
    <row r="76" spans="1:10" s="24" customFormat="1" ht="16.5" customHeight="1">
      <c r="A76" s="29" t="s">
        <v>41</v>
      </c>
      <c r="B76" s="28" t="s">
        <v>6</v>
      </c>
      <c r="C76" s="30">
        <v>909093</v>
      </c>
      <c r="D76" s="30">
        <v>56965.22</v>
      </c>
      <c r="E76" s="30">
        <v>212871.27</v>
      </c>
      <c r="F76" s="30">
        <v>0</v>
      </c>
      <c r="G76" s="30">
        <v>211274.27</v>
      </c>
      <c r="H76" s="30">
        <v>1597</v>
      </c>
      <c r="I76" s="30">
        <v>211274.27</v>
      </c>
      <c r="J76" s="30">
        <v>1597</v>
      </c>
    </row>
    <row r="77" spans="1:10" s="24" customFormat="1" ht="19.5" customHeight="1">
      <c r="A77" s="29" t="s">
        <v>42</v>
      </c>
      <c r="B77" s="31" t="s">
        <v>2</v>
      </c>
      <c r="C77" s="41">
        <v>14470592</v>
      </c>
      <c r="D77" s="41">
        <v>206248.62000000005</v>
      </c>
      <c r="E77" s="41">
        <v>3371001.91</v>
      </c>
      <c r="F77" s="41">
        <v>176801</v>
      </c>
      <c r="G77" s="30">
        <v>3253856.91</v>
      </c>
      <c r="H77" s="30">
        <v>117145</v>
      </c>
      <c r="I77" s="30">
        <v>3253856.91</v>
      </c>
      <c r="J77" s="30">
        <v>117145</v>
      </c>
    </row>
    <row r="78" spans="1:10" s="24" customFormat="1" ht="14.25" customHeight="1">
      <c r="A78" s="29" t="s">
        <v>43</v>
      </c>
      <c r="B78" s="28" t="s">
        <v>7</v>
      </c>
      <c r="C78" s="41">
        <v>2567833</v>
      </c>
      <c r="D78" s="41">
        <v>16785.200000000012</v>
      </c>
      <c r="E78" s="41">
        <v>715432.81</v>
      </c>
      <c r="F78" s="41">
        <v>0</v>
      </c>
      <c r="G78" s="30">
        <v>715416.81</v>
      </c>
      <c r="H78" s="30">
        <v>16</v>
      </c>
      <c r="I78" s="30">
        <v>715416.81</v>
      </c>
      <c r="J78" s="30">
        <v>16</v>
      </c>
    </row>
    <row r="79" spans="1:10" s="24" customFormat="1" ht="24.75" customHeight="1">
      <c r="A79" s="29" t="s">
        <v>44</v>
      </c>
      <c r="B79" s="28" t="s">
        <v>5</v>
      </c>
      <c r="C79" s="30">
        <v>183</v>
      </c>
      <c r="D79" s="30">
        <v>0</v>
      </c>
      <c r="E79" s="30">
        <v>70.739999999999995</v>
      </c>
      <c r="F79" s="30">
        <v>0</v>
      </c>
      <c r="G79" s="30">
        <v>67.739999999999995</v>
      </c>
      <c r="H79" s="30">
        <v>3</v>
      </c>
      <c r="I79" s="30">
        <v>67.739999999999995</v>
      </c>
      <c r="J79" s="30">
        <v>3</v>
      </c>
    </row>
    <row r="80" spans="1:10" s="24" customFormat="1" ht="29.25" customHeight="1">
      <c r="A80" s="29" t="s">
        <v>45</v>
      </c>
      <c r="B80" s="31" t="s">
        <v>3</v>
      </c>
      <c r="C80" s="41">
        <v>96635</v>
      </c>
      <c r="D80" s="41">
        <v>30194.26</v>
      </c>
      <c r="E80" s="41">
        <v>64165.45</v>
      </c>
      <c r="F80" s="41">
        <v>0</v>
      </c>
      <c r="G80" s="30">
        <v>63957.45</v>
      </c>
      <c r="H80" s="30">
        <v>208</v>
      </c>
      <c r="I80" s="30">
        <v>63957.45</v>
      </c>
      <c r="J80" s="30">
        <v>208</v>
      </c>
    </row>
    <row r="81" spans="1:10" s="24" customFormat="1" ht="18" customHeight="1">
      <c r="A81" s="29" t="s">
        <v>46</v>
      </c>
      <c r="B81" s="31" t="s">
        <v>4</v>
      </c>
      <c r="C81" s="41">
        <v>45332</v>
      </c>
      <c r="D81" s="41">
        <v>3999.24</v>
      </c>
      <c r="E81" s="41">
        <v>10779.36</v>
      </c>
      <c r="F81" s="41">
        <v>0</v>
      </c>
      <c r="G81" s="30">
        <v>9871.36</v>
      </c>
      <c r="H81" s="30">
        <v>908</v>
      </c>
      <c r="I81" s="30">
        <v>9871.36</v>
      </c>
      <c r="J81" s="30">
        <v>908</v>
      </c>
    </row>
    <row r="82" spans="1:10" s="24" customFormat="1" ht="26.25" customHeight="1">
      <c r="A82" s="29" t="s">
        <v>47</v>
      </c>
      <c r="B82" s="31" t="s">
        <v>175</v>
      </c>
      <c r="C82" s="41">
        <v>4974455</v>
      </c>
      <c r="D82" s="41">
        <v>318429.01000000007</v>
      </c>
      <c r="E82" s="41">
        <v>1242385.2699999998</v>
      </c>
      <c r="F82" s="41">
        <v>0</v>
      </c>
      <c r="G82" s="30">
        <v>1235265.2699999998</v>
      </c>
      <c r="H82" s="30">
        <v>7120</v>
      </c>
      <c r="I82" s="30">
        <v>1235265.2699999998</v>
      </c>
      <c r="J82" s="30">
        <v>7120</v>
      </c>
    </row>
    <row r="83" spans="1:10" s="24" customFormat="1" ht="26.25" customHeight="1">
      <c r="A83" s="29" t="s">
        <v>48</v>
      </c>
      <c r="B83" s="31" t="s">
        <v>183</v>
      </c>
      <c r="C83" s="41"/>
      <c r="D83" s="41">
        <v>9.0599999999999987</v>
      </c>
      <c r="E83" s="41">
        <v>55.31</v>
      </c>
      <c r="F83" s="41">
        <v>0</v>
      </c>
      <c r="G83" s="30">
        <v>55.31</v>
      </c>
      <c r="H83" s="30">
        <v>0</v>
      </c>
      <c r="I83" s="30">
        <v>55.31</v>
      </c>
      <c r="J83" s="30">
        <v>0</v>
      </c>
    </row>
    <row r="84" spans="1:10" s="24" customFormat="1" ht="27.75" customHeight="1">
      <c r="A84" s="29" t="s">
        <v>49</v>
      </c>
      <c r="B84" s="31" t="s">
        <v>176</v>
      </c>
      <c r="C84" s="41">
        <v>2995465</v>
      </c>
      <c r="D84" s="41">
        <v>230965.40000000002</v>
      </c>
      <c r="E84" s="41">
        <v>877759.99</v>
      </c>
      <c r="F84" s="41">
        <v>0</v>
      </c>
      <c r="G84" s="30">
        <v>873274.99</v>
      </c>
      <c r="H84" s="30">
        <v>4485</v>
      </c>
      <c r="I84" s="30">
        <v>873274.99</v>
      </c>
      <c r="J84" s="30">
        <v>4485</v>
      </c>
    </row>
    <row r="85" spans="1:10" s="24" customFormat="1" ht="30" customHeight="1">
      <c r="A85" s="29" t="s">
        <v>50</v>
      </c>
      <c r="B85" s="31" t="s">
        <v>177</v>
      </c>
      <c r="C85" s="41">
        <v>5892477</v>
      </c>
      <c r="D85" s="41">
        <v>22699.899999999976</v>
      </c>
      <c r="E85" s="41">
        <v>1610503.06</v>
      </c>
      <c r="F85" s="41">
        <v>0</v>
      </c>
      <c r="G85" s="30">
        <v>1589091.06</v>
      </c>
      <c r="H85" s="30">
        <v>21412</v>
      </c>
      <c r="I85" s="30">
        <v>1589091.06</v>
      </c>
      <c r="J85" s="30">
        <v>21412</v>
      </c>
    </row>
    <row r="86" spans="1:10" s="24" customFormat="1" ht="25.5">
      <c r="A86" s="29" t="s">
        <v>80</v>
      </c>
      <c r="B86" s="31" t="s">
        <v>8</v>
      </c>
      <c r="C86" s="41">
        <v>2465</v>
      </c>
      <c r="D86" s="41">
        <v>14.74</v>
      </c>
      <c r="E86" s="41">
        <v>298.18</v>
      </c>
      <c r="F86" s="41">
        <v>0</v>
      </c>
      <c r="G86" s="30">
        <v>290.18</v>
      </c>
      <c r="H86" s="30">
        <v>8</v>
      </c>
      <c r="I86" s="30">
        <v>290.18</v>
      </c>
      <c r="J86" s="30">
        <v>8</v>
      </c>
    </row>
    <row r="87" spans="1:10" s="24" customFormat="1" ht="25.5">
      <c r="A87" s="29" t="s">
        <v>81</v>
      </c>
      <c r="B87" s="31" t="s">
        <v>9</v>
      </c>
      <c r="C87" s="41">
        <v>5504864</v>
      </c>
      <c r="D87" s="41">
        <v>19440.859999999986</v>
      </c>
      <c r="E87" s="41">
        <v>1370895.62</v>
      </c>
      <c r="F87" s="41">
        <v>0</v>
      </c>
      <c r="G87" s="30">
        <v>1370895.62</v>
      </c>
      <c r="H87" s="30">
        <v>0</v>
      </c>
      <c r="I87" s="30">
        <v>1370895.62</v>
      </c>
      <c r="J87" s="30">
        <v>0</v>
      </c>
    </row>
    <row r="88" spans="1:10" s="24" customFormat="1">
      <c r="A88" s="29" t="s">
        <v>82</v>
      </c>
      <c r="B88" s="31" t="s">
        <v>11</v>
      </c>
      <c r="C88" s="41">
        <v>884700</v>
      </c>
      <c r="D88" s="41">
        <v>77139.28</v>
      </c>
      <c r="E88" s="41">
        <v>207093.7</v>
      </c>
      <c r="F88" s="41">
        <v>0</v>
      </c>
      <c r="G88" s="30">
        <v>207093.7</v>
      </c>
      <c r="H88" s="30">
        <v>0</v>
      </c>
      <c r="I88" s="30">
        <v>207093.7</v>
      </c>
      <c r="J88" s="30">
        <v>0</v>
      </c>
    </row>
    <row r="89" spans="1:10" s="24" customFormat="1">
      <c r="A89" s="29" t="s">
        <v>83</v>
      </c>
      <c r="B89" s="31" t="s">
        <v>10</v>
      </c>
      <c r="C89" s="41">
        <v>220255</v>
      </c>
      <c r="D89" s="41">
        <v>20899.84</v>
      </c>
      <c r="E89" s="41">
        <v>70883.16</v>
      </c>
      <c r="F89" s="41">
        <v>0</v>
      </c>
      <c r="G89" s="30">
        <v>70795.16</v>
      </c>
      <c r="H89" s="30">
        <v>88</v>
      </c>
      <c r="I89" s="30">
        <v>70795.16</v>
      </c>
      <c r="J89" s="30">
        <v>88</v>
      </c>
    </row>
    <row r="90" spans="1:10" s="24" customFormat="1">
      <c r="A90" s="29" t="s">
        <v>84</v>
      </c>
      <c r="B90" s="32" t="s">
        <v>178</v>
      </c>
      <c r="C90" s="45">
        <v>194998</v>
      </c>
      <c r="D90" s="41">
        <v>16205.51</v>
      </c>
      <c r="E90" s="41">
        <v>52124.47</v>
      </c>
      <c r="F90" s="41">
        <v>0</v>
      </c>
      <c r="G90" s="30">
        <v>52124.47</v>
      </c>
      <c r="H90" s="30">
        <v>0</v>
      </c>
      <c r="I90" s="30">
        <v>52124.47</v>
      </c>
      <c r="J90" s="30">
        <v>0</v>
      </c>
    </row>
    <row r="91" spans="1:10" s="24" customFormat="1" ht="20.25" customHeight="1">
      <c r="A91" s="29" t="s">
        <v>85</v>
      </c>
      <c r="B91" s="31" t="s">
        <v>147</v>
      </c>
      <c r="C91" s="41">
        <v>211041</v>
      </c>
      <c r="D91" s="41">
        <v>17275.199999999997</v>
      </c>
      <c r="E91" s="41">
        <v>49276.800000000003</v>
      </c>
      <c r="F91" s="41">
        <v>0</v>
      </c>
      <c r="G91" s="30">
        <v>49276.800000000003</v>
      </c>
      <c r="H91" s="30">
        <v>0</v>
      </c>
      <c r="I91" s="30">
        <v>49276.800000000003</v>
      </c>
      <c r="J91" s="30">
        <v>0</v>
      </c>
    </row>
    <row r="92" spans="1:10" s="24" customFormat="1" ht="25.5">
      <c r="A92" s="29" t="s">
        <v>112</v>
      </c>
      <c r="B92" s="31" t="s">
        <v>148</v>
      </c>
      <c r="C92" s="41">
        <v>17391790</v>
      </c>
      <c r="D92" s="41">
        <v>226287.87999999998</v>
      </c>
      <c r="E92" s="41">
        <v>4539882.25</v>
      </c>
      <c r="F92" s="41">
        <v>0</v>
      </c>
      <c r="G92" s="30">
        <v>4371469.25</v>
      </c>
      <c r="H92" s="30">
        <v>168413</v>
      </c>
      <c r="I92" s="30">
        <v>4371469.25</v>
      </c>
      <c r="J92" s="30">
        <v>168413</v>
      </c>
    </row>
    <row r="93" spans="1:10" s="24" customFormat="1">
      <c r="A93" s="29" t="s">
        <v>86</v>
      </c>
      <c r="B93" s="32" t="s">
        <v>150</v>
      </c>
      <c r="C93" s="45">
        <v>8273871</v>
      </c>
      <c r="D93" s="41">
        <v>96751.39999999998</v>
      </c>
      <c r="E93" s="41">
        <v>1695891.34</v>
      </c>
      <c r="F93" s="41">
        <v>0</v>
      </c>
      <c r="G93" s="30">
        <v>1692421.34</v>
      </c>
      <c r="H93" s="30">
        <v>3470</v>
      </c>
      <c r="I93" s="30">
        <v>1692421.34</v>
      </c>
      <c r="J93" s="30">
        <v>3470</v>
      </c>
    </row>
    <row r="94" spans="1:10" s="24" customFormat="1">
      <c r="A94" s="44" t="s">
        <v>113</v>
      </c>
      <c r="B94" s="32" t="s">
        <v>151</v>
      </c>
      <c r="C94" s="45">
        <v>3392708</v>
      </c>
      <c r="D94" s="41">
        <f>317984.42+150.22</f>
        <v>318134.63999999996</v>
      </c>
      <c r="E94" s="41">
        <f>782860.26+642</f>
        <v>783502.26</v>
      </c>
      <c r="F94" s="41">
        <v>0</v>
      </c>
      <c r="G94" s="30">
        <f>733167.26+516</f>
        <v>733683.26</v>
      </c>
      <c r="H94" s="30">
        <f>49693+126</f>
        <v>49819</v>
      </c>
      <c r="I94" s="30">
        <f>733167.26+516</f>
        <v>733683.26</v>
      </c>
      <c r="J94" s="30">
        <f>49693+126</f>
        <v>49819</v>
      </c>
    </row>
    <row r="95" spans="1:10" s="24" customFormat="1">
      <c r="A95" s="29" t="s">
        <v>87</v>
      </c>
      <c r="B95" s="32" t="s">
        <v>111</v>
      </c>
      <c r="C95" s="45">
        <v>952</v>
      </c>
      <c r="D95" s="41">
        <v>461.97</v>
      </c>
      <c r="E95" s="41">
        <v>2815.5499999999997</v>
      </c>
      <c r="F95" s="41">
        <v>0</v>
      </c>
      <c r="G95" s="30">
        <v>2815.5499999999997</v>
      </c>
      <c r="H95" s="30">
        <v>0</v>
      </c>
      <c r="I95" s="30">
        <v>2815.5499999999997</v>
      </c>
      <c r="J95" s="30">
        <v>0</v>
      </c>
    </row>
    <row r="96" spans="1:10" s="24" customFormat="1" ht="27" customHeight="1">
      <c r="A96" s="44" t="s">
        <v>88</v>
      </c>
      <c r="B96" s="32" t="s">
        <v>152</v>
      </c>
      <c r="C96" s="45">
        <v>1144649</v>
      </c>
      <c r="D96" s="41">
        <v>114986.34999999999</v>
      </c>
      <c r="E96" s="41">
        <v>233702.28</v>
      </c>
      <c r="F96" s="41">
        <v>0</v>
      </c>
      <c r="G96" s="30">
        <v>233702.28</v>
      </c>
      <c r="H96" s="30">
        <v>0</v>
      </c>
      <c r="I96" s="30">
        <v>233702.28</v>
      </c>
      <c r="J96" s="30">
        <v>0</v>
      </c>
    </row>
    <row r="97" spans="1:10" s="24" customFormat="1" ht="25.5">
      <c r="A97" s="44" t="s">
        <v>89</v>
      </c>
      <c r="B97" s="31" t="s">
        <v>121</v>
      </c>
      <c r="C97" s="41">
        <v>471764</v>
      </c>
      <c r="D97" s="41">
        <v>4009.65</v>
      </c>
      <c r="E97" s="41">
        <v>16227.74</v>
      </c>
      <c r="F97" s="41">
        <v>0</v>
      </c>
      <c r="G97" s="30">
        <v>14273.74</v>
      </c>
      <c r="H97" s="30">
        <v>1954</v>
      </c>
      <c r="I97" s="30">
        <v>14273.74</v>
      </c>
      <c r="J97" s="30">
        <v>1954</v>
      </c>
    </row>
    <row r="98" spans="1:10" s="24" customFormat="1" ht="25.5">
      <c r="A98" s="29" t="s">
        <v>90</v>
      </c>
      <c r="B98" s="31" t="s">
        <v>182</v>
      </c>
      <c r="C98" s="41"/>
      <c r="D98" s="41">
        <v>10366.030000000001</v>
      </c>
      <c r="E98" s="41">
        <v>38931.959999999992</v>
      </c>
      <c r="F98" s="41">
        <v>0</v>
      </c>
      <c r="G98" s="30">
        <v>38931.959999999992</v>
      </c>
      <c r="H98" s="30">
        <v>0</v>
      </c>
      <c r="I98" s="30">
        <v>38931.959999999992</v>
      </c>
      <c r="J98" s="30">
        <v>0</v>
      </c>
    </row>
    <row r="99" spans="1:10" s="24" customFormat="1" ht="41.25" customHeight="1">
      <c r="A99" s="29" t="s">
        <v>91</v>
      </c>
      <c r="B99" s="31" t="s">
        <v>174</v>
      </c>
      <c r="C99" s="41">
        <v>225878</v>
      </c>
      <c r="D99" s="41">
        <v>6447.35</v>
      </c>
      <c r="E99" s="41">
        <v>2696.7200000000003</v>
      </c>
      <c r="F99" s="41">
        <v>0</v>
      </c>
      <c r="G99" s="30">
        <v>2696.7200000000003</v>
      </c>
      <c r="H99" s="30">
        <v>0</v>
      </c>
      <c r="I99" s="30">
        <v>2696.7200000000003</v>
      </c>
      <c r="J99" s="30">
        <v>0</v>
      </c>
    </row>
    <row r="100" spans="1:10" s="24" customFormat="1" ht="31.5" customHeight="1">
      <c r="A100" s="29" t="s">
        <v>93</v>
      </c>
      <c r="B100" s="32" t="s">
        <v>195</v>
      </c>
      <c r="C100" s="45">
        <v>51091</v>
      </c>
      <c r="D100" s="41">
        <f>4824.12+22.84</f>
        <v>4846.96</v>
      </c>
      <c r="E100" s="41">
        <f>12675.01+176.8</f>
        <v>12851.81</v>
      </c>
      <c r="F100" s="41">
        <v>0</v>
      </c>
      <c r="G100" s="30">
        <f>12675.01+176.8</f>
        <v>12851.81</v>
      </c>
      <c r="H100" s="30">
        <v>0</v>
      </c>
      <c r="I100" s="30">
        <f>12675.01+176.8</f>
        <v>12851.81</v>
      </c>
      <c r="J100" s="30">
        <v>0</v>
      </c>
    </row>
    <row r="101" spans="1:10" s="24" customFormat="1" ht="25.5">
      <c r="A101" s="29" t="s">
        <v>207</v>
      </c>
      <c r="B101" s="32" t="s">
        <v>209</v>
      </c>
      <c r="C101" s="45">
        <v>89007</v>
      </c>
      <c r="D101" s="41">
        <v>10142.869999999999</v>
      </c>
      <c r="E101" s="41">
        <v>2646.79</v>
      </c>
      <c r="F101" s="41">
        <v>0</v>
      </c>
      <c r="G101" s="30">
        <v>2646.79</v>
      </c>
      <c r="H101" s="30">
        <v>0</v>
      </c>
      <c r="I101" s="30">
        <v>2646.79</v>
      </c>
      <c r="J101" s="30">
        <v>0</v>
      </c>
    </row>
    <row r="102" spans="1:10" s="24" customFormat="1" ht="25.5">
      <c r="A102" s="44" t="s">
        <v>122</v>
      </c>
      <c r="B102" s="31" t="s">
        <v>149</v>
      </c>
      <c r="C102" s="79">
        <v>4006</v>
      </c>
      <c r="D102" s="79"/>
      <c r="E102" s="79"/>
      <c r="F102" s="79"/>
      <c r="G102" s="30"/>
      <c r="H102" s="30"/>
      <c r="I102" s="30"/>
      <c r="J102" s="30"/>
    </row>
    <row r="103" spans="1:10" s="24" customFormat="1" ht="30" customHeight="1">
      <c r="A103" s="44" t="s">
        <v>95</v>
      </c>
      <c r="B103" s="31" t="s">
        <v>146</v>
      </c>
      <c r="C103" s="79">
        <v>125840</v>
      </c>
      <c r="D103" s="79">
        <v>6634.06</v>
      </c>
      <c r="E103" s="79">
        <v>16919.7</v>
      </c>
      <c r="F103" s="79">
        <v>0</v>
      </c>
      <c r="G103" s="30">
        <v>16919.7</v>
      </c>
      <c r="H103" s="30">
        <v>0</v>
      </c>
      <c r="I103" s="30">
        <v>16919.7</v>
      </c>
      <c r="J103" s="30">
        <v>0</v>
      </c>
    </row>
    <row r="104" spans="1:10" s="24" customFormat="1" ht="48.75" customHeight="1">
      <c r="A104" s="44" t="s">
        <v>123</v>
      </c>
      <c r="B104" s="31" t="s">
        <v>222</v>
      </c>
      <c r="C104" s="79">
        <v>91095</v>
      </c>
      <c r="D104" s="79">
        <v>0</v>
      </c>
      <c r="E104" s="79">
        <v>23922.84</v>
      </c>
      <c r="F104" s="79">
        <v>0</v>
      </c>
      <c r="G104" s="30">
        <v>23922.84</v>
      </c>
      <c r="H104" s="30">
        <v>0</v>
      </c>
      <c r="I104" s="30">
        <v>23922.84</v>
      </c>
      <c r="J104" s="30">
        <v>0</v>
      </c>
    </row>
    <row r="105" spans="1:10" s="24" customFormat="1" ht="25.5">
      <c r="A105" s="44" t="s">
        <v>124</v>
      </c>
      <c r="B105" s="31" t="s">
        <v>144</v>
      </c>
      <c r="C105" s="80"/>
      <c r="D105" s="81">
        <v>21359.089999999997</v>
      </c>
      <c r="E105" s="81">
        <v>44480.62</v>
      </c>
      <c r="F105" s="81">
        <v>0</v>
      </c>
      <c r="G105" s="30">
        <v>42634.619999999995</v>
      </c>
      <c r="H105" s="30">
        <v>1846</v>
      </c>
      <c r="I105" s="30">
        <v>42634.619999999995</v>
      </c>
      <c r="J105" s="30">
        <v>1846</v>
      </c>
    </row>
    <row r="106" spans="1:10" s="24" customFormat="1" ht="25.5">
      <c r="A106" s="44" t="s">
        <v>125</v>
      </c>
      <c r="B106" s="31" t="s">
        <v>145</v>
      </c>
      <c r="C106" s="80"/>
      <c r="D106" s="81">
        <v>34676.01</v>
      </c>
      <c r="E106" s="81">
        <v>91769.59</v>
      </c>
      <c r="F106" s="81">
        <v>0</v>
      </c>
      <c r="G106" s="30">
        <v>89872.589999999982</v>
      </c>
      <c r="H106" s="30">
        <v>1897</v>
      </c>
      <c r="I106" s="30">
        <v>89872.589999999982</v>
      </c>
      <c r="J106" s="30">
        <v>1897</v>
      </c>
    </row>
    <row r="107" spans="1:10" s="24" customFormat="1" ht="25.5">
      <c r="A107" s="44" t="s">
        <v>126</v>
      </c>
      <c r="B107" s="31" t="s">
        <v>143</v>
      </c>
      <c r="C107" s="80"/>
      <c r="D107" s="81">
        <v>10232.970000000001</v>
      </c>
      <c r="E107" s="81">
        <v>26448.759999999995</v>
      </c>
      <c r="F107" s="81">
        <v>0</v>
      </c>
      <c r="G107" s="30">
        <v>26448.759999999995</v>
      </c>
      <c r="H107" s="30">
        <v>0</v>
      </c>
      <c r="I107" s="30">
        <v>26448.759999999995</v>
      </c>
      <c r="J107" s="30">
        <v>0</v>
      </c>
    </row>
    <row r="108" spans="1:10" s="24" customFormat="1" ht="25.5">
      <c r="A108" s="44" t="s">
        <v>127</v>
      </c>
      <c r="B108" s="31" t="s">
        <v>114</v>
      </c>
      <c r="C108" s="80"/>
      <c r="D108" s="81">
        <v>31850.89</v>
      </c>
      <c r="E108" s="81">
        <v>99733.16</v>
      </c>
      <c r="F108" s="81">
        <v>0</v>
      </c>
      <c r="G108" s="30">
        <v>93847.160000000018</v>
      </c>
      <c r="H108" s="30">
        <v>5886</v>
      </c>
      <c r="I108" s="30">
        <v>93847.160000000018</v>
      </c>
      <c r="J108" s="30">
        <v>5886</v>
      </c>
    </row>
    <row r="109" spans="1:10" s="24" customFormat="1" ht="30.75" customHeight="1">
      <c r="A109" s="44" t="s">
        <v>128</v>
      </c>
      <c r="B109" s="31" t="s">
        <v>12</v>
      </c>
      <c r="C109" s="80"/>
      <c r="D109" s="81">
        <v>1494.72</v>
      </c>
      <c r="E109" s="81">
        <v>5780.7300000000005</v>
      </c>
      <c r="F109" s="81">
        <v>0</v>
      </c>
      <c r="G109" s="30">
        <v>5116.7299999999996</v>
      </c>
      <c r="H109" s="30">
        <v>664</v>
      </c>
      <c r="I109" s="30">
        <v>5116.7299999999996</v>
      </c>
      <c r="J109" s="30">
        <v>664</v>
      </c>
    </row>
    <row r="110" spans="1:10" s="24" customFormat="1" ht="25.5">
      <c r="A110" s="44" t="s">
        <v>129</v>
      </c>
      <c r="B110" s="32" t="s">
        <v>179</v>
      </c>
      <c r="C110" s="45">
        <f>247477+27188</f>
        <v>274665</v>
      </c>
      <c r="D110" s="41">
        <v>27188.29</v>
      </c>
      <c r="E110" s="41">
        <f>22762+13059.63+1573.98</f>
        <v>37395.61</v>
      </c>
      <c r="F110" s="41">
        <f t="shared" ref="F110" si="7">F237+F364+F494+F621+F748</f>
        <v>0</v>
      </c>
      <c r="G110" s="33">
        <v>37395.61</v>
      </c>
      <c r="H110" s="27" t="s">
        <v>0</v>
      </c>
      <c r="I110" s="33">
        <v>37395.61</v>
      </c>
      <c r="J110" s="33">
        <f>J237+J364+J494+J621+J748</f>
        <v>0</v>
      </c>
    </row>
    <row r="111" spans="1:10" s="24" customFormat="1" ht="30.75" customHeight="1">
      <c r="A111" s="44" t="s">
        <v>130</v>
      </c>
      <c r="B111" s="31" t="s">
        <v>96</v>
      </c>
      <c r="C111" s="41">
        <v>131406</v>
      </c>
      <c r="D111" s="41">
        <v>10950.5</v>
      </c>
      <c r="E111" s="41">
        <v>29050.5</v>
      </c>
      <c r="F111" s="41">
        <v>0</v>
      </c>
      <c r="G111" s="33">
        <v>29050.5</v>
      </c>
      <c r="H111" s="27" t="s">
        <v>0</v>
      </c>
      <c r="I111" s="33">
        <v>29050.5</v>
      </c>
      <c r="J111" s="27" t="s">
        <v>0</v>
      </c>
    </row>
    <row r="112" spans="1:10" s="24" customFormat="1" ht="44.25" customHeight="1">
      <c r="A112" s="44" t="s">
        <v>131</v>
      </c>
      <c r="B112" s="31" t="s">
        <v>97</v>
      </c>
      <c r="C112" s="41">
        <v>300000</v>
      </c>
      <c r="D112" s="41">
        <v>49143.64</v>
      </c>
      <c r="E112" s="41">
        <v>57499.950000000004</v>
      </c>
      <c r="F112" s="41">
        <v>0</v>
      </c>
      <c r="G112" s="33">
        <v>57499.95</v>
      </c>
      <c r="H112" s="27" t="s">
        <v>0</v>
      </c>
      <c r="I112" s="33">
        <v>57499.95</v>
      </c>
      <c r="J112" s="27" t="s">
        <v>0</v>
      </c>
    </row>
    <row r="113" spans="1:10" s="24" customFormat="1" ht="22.5" customHeight="1">
      <c r="A113" s="44" t="s">
        <v>132</v>
      </c>
      <c r="B113" s="31" t="s">
        <v>92</v>
      </c>
      <c r="C113" s="41">
        <v>85069</v>
      </c>
      <c r="D113" s="41"/>
      <c r="E113" s="41"/>
      <c r="F113" s="41"/>
      <c r="G113" s="33"/>
      <c r="H113" s="27" t="s">
        <v>0</v>
      </c>
      <c r="I113" s="33"/>
      <c r="J113" s="27" t="s">
        <v>0</v>
      </c>
    </row>
    <row r="114" spans="1:10" s="24" customFormat="1" ht="40.5" customHeight="1">
      <c r="A114" s="44" t="s">
        <v>180</v>
      </c>
      <c r="B114" s="31" t="s">
        <v>116</v>
      </c>
      <c r="C114" s="41">
        <v>4021</v>
      </c>
      <c r="D114" s="41">
        <v>0</v>
      </c>
      <c r="E114" s="41">
        <v>44590.5</v>
      </c>
      <c r="F114" s="41">
        <v>0</v>
      </c>
      <c r="G114" s="33">
        <v>44590.5</v>
      </c>
      <c r="H114" s="27"/>
      <c r="I114" s="33">
        <v>44590.5</v>
      </c>
      <c r="J114" s="27"/>
    </row>
    <row r="115" spans="1:10" s="24" customFormat="1" ht="57.75" customHeight="1">
      <c r="A115" s="44" t="s">
        <v>133</v>
      </c>
      <c r="B115" s="32" t="s">
        <v>192</v>
      </c>
      <c r="C115" s="45">
        <v>131831</v>
      </c>
      <c r="D115" s="41">
        <v>0</v>
      </c>
      <c r="E115" s="41">
        <v>16619.759999999998</v>
      </c>
      <c r="F115" s="41">
        <v>0</v>
      </c>
      <c r="G115" s="33">
        <v>16619.759999999998</v>
      </c>
      <c r="H115" s="27">
        <v>0</v>
      </c>
      <c r="I115" s="33">
        <v>16619.759999999998</v>
      </c>
      <c r="J115" s="30"/>
    </row>
    <row r="116" spans="1:10" s="24" customFormat="1" ht="18.75" customHeight="1">
      <c r="A116" s="44" t="s">
        <v>134</v>
      </c>
      <c r="B116" s="28" t="s">
        <v>13</v>
      </c>
      <c r="C116" s="30">
        <v>12247735</v>
      </c>
      <c r="D116" s="30"/>
      <c r="E116" s="30"/>
      <c r="F116" s="30"/>
      <c r="G116" s="27" t="s">
        <v>0</v>
      </c>
      <c r="H116" s="27" t="s">
        <v>0</v>
      </c>
      <c r="I116" s="27" t="s">
        <v>0</v>
      </c>
      <c r="J116" s="27" t="s">
        <v>0</v>
      </c>
    </row>
    <row r="117" spans="1:10" s="24" customFormat="1" ht="18.75" customHeight="1">
      <c r="A117" s="29" t="s">
        <v>135</v>
      </c>
      <c r="B117" s="31" t="s">
        <v>110</v>
      </c>
      <c r="C117" s="30">
        <v>1007779</v>
      </c>
      <c r="D117" s="30">
        <v>302710.63</v>
      </c>
      <c r="E117" s="30">
        <v>19826.489999999998</v>
      </c>
      <c r="F117" s="30">
        <v>0</v>
      </c>
      <c r="G117" s="30">
        <v>19826.489999999998</v>
      </c>
      <c r="H117" s="30" t="s">
        <v>0</v>
      </c>
      <c r="I117" s="30">
        <v>19826.489999999998</v>
      </c>
      <c r="J117" s="27" t="s">
        <v>0</v>
      </c>
    </row>
    <row r="118" spans="1:10" ht="25.5" hidden="1">
      <c r="A118" s="29" t="s">
        <v>136</v>
      </c>
      <c r="B118" s="31" t="s">
        <v>223</v>
      </c>
      <c r="C118" s="30">
        <v>492741</v>
      </c>
      <c r="D118" s="30"/>
      <c r="E118" s="30"/>
      <c r="F118" s="30"/>
      <c r="G118" s="53"/>
      <c r="H118" s="53"/>
      <c r="I118" s="76"/>
      <c r="J118" s="76"/>
    </row>
    <row r="119" spans="1:10" hidden="1">
      <c r="A119" s="29" t="s">
        <v>137</v>
      </c>
      <c r="B119" s="59" t="s">
        <v>216</v>
      </c>
      <c r="C119" s="30">
        <f>272647-86131</f>
        <v>186516</v>
      </c>
      <c r="D119" s="14"/>
      <c r="E119" s="14"/>
      <c r="F119" s="14"/>
      <c r="G119" s="14"/>
      <c r="H119" s="14"/>
      <c r="I119" s="14"/>
      <c r="J119" s="14"/>
    </row>
    <row r="120" spans="1:10" hidden="1">
      <c r="A120" s="29" t="s">
        <v>138</v>
      </c>
      <c r="B120" s="59" t="s">
        <v>224</v>
      </c>
      <c r="C120" s="30">
        <v>4049332.12</v>
      </c>
      <c r="D120" s="14"/>
      <c r="E120" s="14"/>
      <c r="F120" s="14"/>
      <c r="G120" s="14"/>
      <c r="H120" s="14"/>
      <c r="I120" s="14"/>
      <c r="J120" s="14"/>
    </row>
  </sheetData>
  <mergeCells count="12">
    <mergeCell ref="C105:C109"/>
    <mergeCell ref="A2:J2"/>
    <mergeCell ref="A3:B3"/>
    <mergeCell ref="A6:B6"/>
    <mergeCell ref="A39:B39"/>
    <mergeCell ref="A61:B61"/>
    <mergeCell ref="A63:A64"/>
    <mergeCell ref="A4:A5"/>
    <mergeCell ref="B4:B5"/>
    <mergeCell ref="C4:C5"/>
    <mergeCell ref="D4:F4"/>
    <mergeCell ref="G4:J4"/>
  </mergeCells>
  <pageMargins left="0.70866141732283472" right="0.70866141732283472" top="0.17" bottom="0.21" header="0.31496062992125984" footer="0.31496062992125984"/>
  <pageSetup paperSize="9" scale="65"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1C17614AA4674CA7E860D250A12E2A" ma:contentTypeVersion="7" ma:contentTypeDescription="Create a new document." ma:contentTypeScope="" ma:versionID="3f2d80f00f553510a03e2938ab579594">
  <xsd:schema xmlns:xsd="http://www.w3.org/2001/XMLSchema" xmlns:xs="http://www.w3.org/2001/XMLSchema" xmlns:p="http://schemas.microsoft.com/office/2006/metadata/properties" xmlns:ns3="c33203ee-eafc-4adc-a6e2-2be29446da9a" xmlns:ns4="28d8ba18-9071-4eee-aaee-6216c2f2d144" targetNamespace="http://schemas.microsoft.com/office/2006/metadata/properties" ma:root="true" ma:fieldsID="356c94a5d45eb524e860ce7e24631605" ns3:_="" ns4:_="">
    <xsd:import namespace="c33203ee-eafc-4adc-a6e2-2be29446da9a"/>
    <xsd:import namespace="28d8ba18-9071-4eee-aaee-6216c2f2d14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3203ee-eafc-4adc-a6e2-2be29446da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8d8ba18-9071-4eee-aaee-6216c2f2d1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2F9717-6CF0-46CC-9BB1-21B38E0FA2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3203ee-eafc-4adc-a6e2-2be29446da9a"/>
    <ds:schemaRef ds:uri="28d8ba18-9071-4eee-aaee-6216c2f2d1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7872D6-77A2-4003-9593-2F5AD63530E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479DBDA-C7D5-4044-9CA5-CB7EF629B0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3mēn</vt:lpstr>
    </vt:vector>
  </TitlesOfParts>
  <Manager/>
  <Company>VOVA Centrālais fonds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X980219</dc:creator>
  <cp:keywords/>
  <dc:description/>
  <cp:lastModifiedBy>Gunita Nadziņa</cp:lastModifiedBy>
  <cp:revision/>
  <cp:lastPrinted>2026-06-11T12:15:29Z</cp:lastPrinted>
  <dcterms:created xsi:type="dcterms:W3CDTF">2000-10-19T05:10:39Z</dcterms:created>
  <dcterms:modified xsi:type="dcterms:W3CDTF">2026-06-11T12:15:38Z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0x0101002B1C17614AA4674CA7E860D250A12E2A</vt:lpwstr>
  </property>
</Properties>
</file>