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60" windowHeight="11940" tabRatio="822" activeTab="0"/>
  </bookViews>
  <sheets>
    <sheet name="12 mēn" sheetId="1" r:id="rId1"/>
  </sheets>
  <definedNames>
    <definedName name="_xlfn.ANCHORARRAY" hidden="1">#NAME?</definedName>
    <definedName name="_xlnm.Print_Area" localSheetId="0">'12 mēn'!$B$2:$J$505</definedName>
  </definedNames>
  <calcPr fullCalcOnLoad="1"/>
</workbook>
</file>

<file path=xl/comments1.xml><?xml version="1.0" encoding="utf-8"?>
<comments xmlns="http://schemas.openxmlformats.org/spreadsheetml/2006/main">
  <authors>
    <author>Ligita Mončevica</author>
  </authors>
  <commentList>
    <comment ref="I155" authorId="0">
      <text>
        <r>
          <rPr>
            <b/>
            <sz val="9"/>
            <rFont val="Tahoma"/>
            <family val="2"/>
          </rPr>
          <t>Ligita Mončevica:</t>
        </r>
        <r>
          <rPr>
            <sz val="9"/>
            <rFont val="Tahoma"/>
            <family val="2"/>
          </rPr>
          <t xml:space="preserve">
+skrunda 604 nov.            +1810.85dec.
</t>
        </r>
      </text>
    </comment>
  </commentList>
</comments>
</file>

<file path=xl/sharedStrings.xml><?xml version="1.0" encoding="utf-8"?>
<sst xmlns="http://schemas.openxmlformats.org/spreadsheetml/2006/main" count="1869" uniqueCount="185">
  <si>
    <t>Profilaktisko apskašu programma</t>
  </si>
  <si>
    <t>par reģistrēto pacientu vecuma struktūras atbilstību ģimenes ārsta prakses tipam</t>
  </si>
  <si>
    <t>Apmaksājamās manipulācijas</t>
  </si>
  <si>
    <t>1.7.</t>
  </si>
  <si>
    <t>1.8.</t>
  </si>
  <si>
    <t>1.9.</t>
  </si>
  <si>
    <t>PVA ārstu fiksētās piemaksas:</t>
  </si>
  <si>
    <t>1.10.</t>
  </si>
  <si>
    <t>1.11.</t>
  </si>
  <si>
    <t>1.12.</t>
  </si>
  <si>
    <t>2.1.</t>
  </si>
  <si>
    <t>2.2.</t>
  </si>
  <si>
    <t>Ģimenes ārsta praksei paredzētā māsas un ārsta palīga darbības nodrošināšanas maksājums</t>
  </si>
  <si>
    <t>Maksājums jaunvērtām ģimenes ārstu praksēm</t>
  </si>
  <si>
    <t>N.p.k.</t>
  </si>
  <si>
    <t>Maksājums</t>
  </si>
  <si>
    <t>Plānotais līdzekļu apjoms</t>
  </si>
  <si>
    <t>Noslēgto līgumu apjoms</t>
  </si>
  <si>
    <t>1.2.</t>
  </si>
  <si>
    <t>1.3.</t>
  </si>
  <si>
    <t>II</t>
  </si>
  <si>
    <t xml:space="preserve">1.1. </t>
  </si>
  <si>
    <t>Zobārstniecība</t>
  </si>
  <si>
    <t>Maksājums par PVA pakalpojumu nodrošināšanu (ārstu palīgi sertificētos feldšerpunktos)</t>
  </si>
  <si>
    <t>PVA ārstu kapitācijas nauda</t>
  </si>
  <si>
    <t>Apmaksāts</t>
  </si>
  <si>
    <t>par hronisko slimnieku aprūpi</t>
  </si>
  <si>
    <t>1.5.</t>
  </si>
  <si>
    <t>1.6.</t>
  </si>
  <si>
    <t>1.4.</t>
  </si>
  <si>
    <t>x</t>
  </si>
  <si>
    <t>Fiksētais maksājums ārstu speciālistu kabinietiem un struktūrvienībām</t>
  </si>
  <si>
    <t>Pakalpojumu apmaksas faktiskā izpilde</t>
  </si>
  <si>
    <t>Epizodes un manipulācijas</t>
  </si>
  <si>
    <t>Maksājums par profilaktiskajiem izmeklējumiem (slēptās asinis)</t>
  </si>
  <si>
    <t>Iegrāmatoti iepriekšējā perioda rēķini</t>
  </si>
  <si>
    <r>
      <t xml:space="preserve">Pakalpojumu apmaksas faktiskā izpilde </t>
    </r>
    <r>
      <rPr>
        <u val="single"/>
        <sz val="10"/>
        <rFont val="Times New Roman"/>
        <family val="1"/>
      </rPr>
      <t>līguma ietvaros</t>
    </r>
  </si>
  <si>
    <t>par prakses darbības nodrošināšanu lauku teritorijā</t>
  </si>
  <si>
    <t>Prognozējamā invaliditāte un novēršamās invaliditātes ārstu konsīlijs</t>
  </si>
  <si>
    <t>Nereģistrēto pacientu ambulatorās aprūpes pakalpojumu apmaksa</t>
  </si>
  <si>
    <t>1.13.</t>
  </si>
  <si>
    <t>Veselības aprūpes pakalpojumi mājās pacientiem ar smagām slimībām</t>
  </si>
  <si>
    <t>1.14.</t>
  </si>
  <si>
    <t>1.15.</t>
  </si>
  <si>
    <t>1.16.</t>
  </si>
  <si>
    <t>Hroniska un akūta nieru aizstājējterapija dienas stacionārā</t>
  </si>
  <si>
    <t>Maksājumi/ieturējumi atbilstoši Veselības inspekcijas lēmumiem</t>
  </si>
  <si>
    <t>par ģimenes ārsta prakses otro un katru nākamo pieņemšanas vietu</t>
  </si>
  <si>
    <t>Fiksētais maksājums dežūrārstu kabinetiem</t>
  </si>
  <si>
    <t>1.17.</t>
  </si>
  <si>
    <t>APPK03 rēķini - kvotētā daļa (ārsta palīga (feldšera) vai māsas pacienta veselības aprūpe mājās, rehabilitācijas speciālista pacienta veselības aprūpe mājās)</t>
  </si>
  <si>
    <t>AP13 - nekvotētā daļa (Rehabilitologa mājas vizītes pie pacientiem, kuri saņem rehabiltācijas speciālista veselības aprūpi mājās,mājas aprūpes pakalpojumi pacientiem, kam nepieciešama mākslīgā plaušu ventilācija)</t>
  </si>
  <si>
    <t>Priekšlaicīgi dzimušo bērnu profilakse</t>
  </si>
  <si>
    <t xml:space="preserve">Histoloģiskie izmeklējumi </t>
  </si>
  <si>
    <t>Ikmēneša fiksētais maksājums ģimenes ārstu praksei</t>
  </si>
  <si>
    <t>3.1.</t>
  </si>
  <si>
    <t>3.2.</t>
  </si>
  <si>
    <t>3.3.</t>
  </si>
  <si>
    <t>3.4.</t>
  </si>
  <si>
    <t>3.5.</t>
  </si>
  <si>
    <t>3.7.</t>
  </si>
  <si>
    <t>3.8.</t>
  </si>
  <si>
    <t>3.10.</t>
  </si>
  <si>
    <t>3.11.</t>
  </si>
  <si>
    <t xml:space="preserve">Speciālistu konsultācijas konstatētas atradnes gadījumā </t>
  </si>
  <si>
    <t xml:space="preserve">Ļaundabīgo audzēju primārie diagnostiskie izmeklējumi </t>
  </si>
  <si>
    <t>3.12.</t>
  </si>
  <si>
    <t>1.18.</t>
  </si>
  <si>
    <r>
      <t xml:space="preserve">1. Primārās ambulatorās veselības aprūpes (PVA) nodrošināšana </t>
    </r>
    <r>
      <rPr>
        <sz val="10"/>
        <rFont val="Times New Roman"/>
        <family val="1"/>
      </rPr>
      <t>(33.14.00.apakšprogramma)</t>
    </r>
  </si>
  <si>
    <t>KURZEMES NODAĻA</t>
  </si>
  <si>
    <t>LATGALES NODAĻA</t>
  </si>
  <si>
    <t>RĪGAS NODAĻA</t>
  </si>
  <si>
    <t>VIDZEMES NODAĻA</t>
  </si>
  <si>
    <t>ZEMGALES NODAĻA</t>
  </si>
  <si>
    <t>Pēcprofilakses izmeklējumi</t>
  </si>
  <si>
    <t>1.19.</t>
  </si>
  <si>
    <t>3.13.</t>
  </si>
  <si>
    <t>1.20.</t>
  </si>
  <si>
    <t>Mammogrāfija (stratēģiskais iepirkums)</t>
  </si>
  <si>
    <t>Ļaundabīgo audzēju sekundārie diagnostiskie izmeklējumi</t>
  </si>
  <si>
    <t>dzemdes kakla vēža skrīnings</t>
  </si>
  <si>
    <t>3.14.</t>
  </si>
  <si>
    <t>Profilaktiskie izmeklējumi</t>
  </si>
  <si>
    <t>Ģimenes ārsta kontrolēto ambulatoro laboratorisko pakalpojumu samaksai paredzēto līdzekļu atlikuma izmaksa</t>
  </si>
  <si>
    <t>Valsts kompensētais pacienta līdzmaksājums</t>
  </si>
  <si>
    <t>Specifiskā imūnglobulīna (Synagi) iegāde neiznēsāto jaundzimušo profilaktiskai terapijai</t>
  </si>
  <si>
    <t>Medicīniskā apaugļošana  (stratēģiskais iepirkums)</t>
  </si>
  <si>
    <t>3.9.</t>
  </si>
  <si>
    <t>KOPĀ</t>
  </si>
  <si>
    <t>Reto slimību diagnostikas pieejamībai</t>
  </si>
  <si>
    <t>2.3.</t>
  </si>
  <si>
    <t>2.4.</t>
  </si>
  <si>
    <t>References laboratorija</t>
  </si>
  <si>
    <t>3.15.</t>
  </si>
  <si>
    <t>3.16.</t>
  </si>
  <si>
    <t>3.17.</t>
  </si>
  <si>
    <t>Starptautiskie norēķini</t>
  </si>
  <si>
    <t>2.5.</t>
  </si>
  <si>
    <t>Mutāciju noteikšana audzēju šūnās</t>
  </si>
  <si>
    <t>Pacientu līdzmaksājuma kompensācija par atbrīvotajām kategorijām</t>
  </si>
  <si>
    <r>
      <t xml:space="preserve">Pacientu līdzmaksājuma kompensācija par atbrīvotajām kategorijām </t>
    </r>
    <r>
      <rPr>
        <u val="single"/>
        <sz val="9"/>
        <rFont val="Times New Roman"/>
        <family val="1"/>
      </rPr>
      <t>līguma ietvaros</t>
    </r>
  </si>
  <si>
    <t>1.21.</t>
  </si>
  <si>
    <t>2.6.</t>
  </si>
  <si>
    <t>3.18.</t>
  </si>
  <si>
    <t>3.19.</t>
  </si>
  <si>
    <t>Maksājums par pacientam savlaicīgi atklātu vēzi 1. vai 2.stadijā par 2019.gadu</t>
  </si>
  <si>
    <t>Maksājums par pacientam savlaicīgi atklātu vēzi 1. vai 2.stadijā par 2020.gadu (aprēķinātais gada beigās)</t>
  </si>
  <si>
    <t>Ģimenes ārstu gada darbības novērtējuma maksājums par 2019.gada IV.cet.</t>
  </si>
  <si>
    <t>Ģimenes ārstu gada darbības novērtējuma maksājums par 2020.gadu (I.-III.cet.)</t>
  </si>
  <si>
    <t>Ģimenes ārstu gada darbības novērtējuma maksājums (aprēķinātais par 2020.gada IV.cet.)</t>
  </si>
  <si>
    <t>1.11.1.</t>
  </si>
  <si>
    <t>1.11.2.</t>
  </si>
  <si>
    <t>1.11.3.</t>
  </si>
  <si>
    <t>1.11.4.</t>
  </si>
  <si>
    <t>Vecmātes kabinetiem paredzētais finanšu apjoms</t>
  </si>
  <si>
    <t>1.22.</t>
  </si>
  <si>
    <t>Kolorektālā vēža skrīninga izmeklējumi ar FIT metodi (ar loģistiku) *</t>
  </si>
  <si>
    <t>1.23.</t>
  </si>
  <si>
    <t>Pilotprojekts valsts organizētā vēža skrīninga atsaucības uzlabošanai</t>
  </si>
  <si>
    <t>1.24.</t>
  </si>
  <si>
    <t>Norēķini par 2019.gadu</t>
  </si>
  <si>
    <t>Laboratoriskie izmeklējumi (bez laboratoriskajiem izmeklējumiem ar kodiem AP0803,AP0804,AP204 un AP205)</t>
  </si>
  <si>
    <t>3.6.</t>
  </si>
  <si>
    <t>Skrīningizmeklējumu programma, tai skaitā:</t>
  </si>
  <si>
    <t>krūts vēža skrīnings</t>
  </si>
  <si>
    <t>cukura diabēta skrīningizmeklējumi (AP76)</t>
  </si>
  <si>
    <t>Profilaktiskie izmeklējumi sirds un asinsvadu slimību riska noteikšanai (AP64, AP65)</t>
  </si>
  <si>
    <t>Aknu transplantācijai nepieciešamie ambulatorie izmeklējumi</t>
  </si>
  <si>
    <t>Pozitronu emisijas tomogrāfija/ datortomogrāfija</t>
  </si>
  <si>
    <t>Jauniešu garīgās veselības sekundārās profilakses programma garastāvokļa un uzvedības traucējumu novēršanai un seku mazināšanai *</t>
  </si>
  <si>
    <t xml:space="preserve">Izdevumu samazinājums, ņemot vērā gala  norēķinus par 2019.gada decembri </t>
  </si>
  <si>
    <t>2.7.</t>
  </si>
  <si>
    <t>AP57 - Patvēruma meklētājiem sniegtie pakalpojumi, saskaņā ar valdības apstiprināto rīcības plānu</t>
  </si>
  <si>
    <r>
      <t xml:space="preserve">AMBULATORĀ VESELĪBAS APRŪPE (AVA) - KOPĀ,  </t>
    </r>
    <r>
      <rPr>
        <sz val="10"/>
        <rFont val="Times New Roman"/>
        <family val="1"/>
      </rPr>
      <t>(1.+2.+3.)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</si>
  <si>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2. LABORATORISKO IZMEKLĒJUMU</t>
    </r>
    <r>
      <rPr>
        <sz val="10"/>
        <rFont val="Times New Roman"/>
        <family val="1"/>
      </rPr>
      <t xml:space="preserve"> nodrošināšana ambulatorajā aprūpē (33.15.00.apakšprogramma) </t>
    </r>
  </si>
  <si>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Sekundārās ambulatorās veselības aprūpes</t>
    </r>
    <r>
      <rPr>
        <sz val="10"/>
        <rFont val="Times New Roman"/>
        <family val="1"/>
      </rPr>
      <t xml:space="preserve"> pakalpojumu apmaksa </t>
    </r>
    <r>
      <rPr>
        <b/>
        <sz val="10"/>
        <rFont val="Times New Roman"/>
        <family val="1"/>
      </rPr>
      <t>(SAVA</t>
    </r>
    <r>
      <rPr>
        <sz val="10"/>
        <rFont val="Times New Roman"/>
        <family val="1"/>
      </rPr>
      <t xml:space="preserve">) (33.16.00.apakšprogramma) </t>
    </r>
  </si>
  <si>
    <t>t.sk.kompensācijas maksājums gatavības režīma nodrošināšanai zobārtniecībai (ZP01)</t>
  </si>
  <si>
    <t>t.sk.kompensācijas maksājums gatavības režīma nodrošināšanai SAVA kvotētajiem pakalpojumiem AP77 (AP03)</t>
  </si>
  <si>
    <t>Covid-19 laboratorisko izmeklējumu veikšana</t>
  </si>
  <si>
    <t xml:space="preserve">Covid-19 laboratorisko izmeklējumu organizēšana </t>
  </si>
  <si>
    <t xml:space="preserve">Jauniešu garīgās veselības sekundārās profilakses programma garastāvokļa un uzvedības traucējumu novēršanai un seku mazināšanai </t>
  </si>
  <si>
    <t xml:space="preserve">Kolorektālā vēža skrīninga izmeklējumi ar FIT metodi (ar loģistiku) </t>
  </si>
  <si>
    <t>1.20.1.</t>
  </si>
  <si>
    <t>1.20.2.</t>
  </si>
  <si>
    <t>Profilaktiskie izmeklējumi sirds un asinsvadu slimību riska noteikšanai (AP53,AP64, AP65)</t>
  </si>
  <si>
    <t>2.8.</t>
  </si>
  <si>
    <t>3.6.1.</t>
  </si>
  <si>
    <t>3.6.2.</t>
  </si>
  <si>
    <t>3.6.2.1.</t>
  </si>
  <si>
    <t>3.6.2.2.</t>
  </si>
  <si>
    <t>3.6.2.3.</t>
  </si>
  <si>
    <t>3.6.3.</t>
  </si>
  <si>
    <t>3.6.4.</t>
  </si>
  <si>
    <t>3.6.5.</t>
  </si>
  <si>
    <r>
      <rPr>
        <b/>
        <sz val="10"/>
        <rFont val="Times New Roman"/>
        <family val="1"/>
      </rPr>
      <t>2. LABORATORISKO IZMEKLĒJUMU</t>
    </r>
    <r>
      <rPr>
        <sz val="10"/>
        <rFont val="Times New Roman"/>
        <family val="1"/>
      </rPr>
      <t xml:space="preserve"> nodrošināšana ambulatorajā aprūpē (33.15.00.apakšprogramma un 99.00.00 programma) </t>
    </r>
  </si>
  <si>
    <t>t.sk.no neparedzētiem gadījumiem (99.00)</t>
  </si>
  <si>
    <t>t.sk.kompensācijas maksājums gatavības režīma nodrošināšanai laboratoriskajiem izmeklējumiem (AP3L)</t>
  </si>
  <si>
    <t>t.sk.no līdzekļiem neparedzētiem gadījumiem (budžeta programma 99.00)</t>
  </si>
  <si>
    <t>t.sk.kompensācijas maksājums gatavības režīma nodrošināšanai profilaktiskiem izmeklējumiem AP79 (APSV)</t>
  </si>
  <si>
    <t xml:space="preserve"> t.sk.kompensācijas maksājums gatavības režīma nodrošināšanai SAVA nekvotētajiem pakalpojumiem AP78 (APSV)</t>
  </si>
  <si>
    <t>t.sk.kompensācijas maksājums gatavības režīma nodrošināšanai profilaktiskajiem izmeklējumiem AP79 (APSV)</t>
  </si>
  <si>
    <t>t.sk. kompensācijas maksājums gatavības režīma nodrošināšanai SAVA nekvotētajiem pakalpojumiem AP78 (APSV)</t>
  </si>
  <si>
    <t>t.sk. Kompensācijas maksājums gatavības režīma nodrošināšanai profilaktiskiem izmeklējumiem (APSV)</t>
  </si>
  <si>
    <t>t.sk. kompensācijas maksājums gatavības režīma nodrošināšanai laboratoriskajiem izmeklējumiem (AP3L)</t>
  </si>
  <si>
    <t>t.sk. no neparedzētiem gadījumiem (99.00)</t>
  </si>
  <si>
    <t>t.sk.kompensācijas maksājums gatavības režīma nodrošināšanai SAVA nekvotētajiem pakalpojumiem AP78 (APSV)</t>
  </si>
  <si>
    <t>t.sk.Kompensācijas maksājums gatavības režīma nodrošināšanai profilaktiskiem izmeklējumiem AP79 (APSV)</t>
  </si>
  <si>
    <t>1.10.1.</t>
  </si>
  <si>
    <t>1.10.2.</t>
  </si>
  <si>
    <t>1.10.3.</t>
  </si>
  <si>
    <t>1.10.4.</t>
  </si>
  <si>
    <t>1.19.1.</t>
  </si>
  <si>
    <t>1.19.2.</t>
  </si>
  <si>
    <t>Piemaksas ģimenes ārstiem 2020.gada oktobrī ārkārtējās situācijas laikā (apmaksāts no LNG)</t>
  </si>
  <si>
    <t>Pārskats par ambulatorai veselības aprūpei plānotiem līdzekļiem, noslēgtiem līgumiem un faktisko izpildi 2020.gada 12 mēnešos</t>
  </si>
  <si>
    <t>AP82 - Covid-19 laboratorijas pakalpojumi  </t>
  </si>
  <si>
    <t>Prognozētā līgumu apjoma neizpilde pēc 9 mēnešu datiem</t>
  </si>
  <si>
    <t xml:space="preserve">Naudas plūsmas samazinājums priekšapmaksai par 2020.gada decembri </t>
  </si>
  <si>
    <t xml:space="preserve">t.sk. maksājums epidemioloģiskās drošības pasākumu nodrošināšanai </t>
  </si>
  <si>
    <t>t.sk.no LNG (99.00)</t>
  </si>
  <si>
    <t>Piemaksas ģimenes ārstiem 2020.gada martā, aprīlī un maijā ārkārtējās situācijas laikā (apmaksāts no LNG)</t>
  </si>
  <si>
    <t>Covid-19 vakcinācijas kabineta pakalpojumi (AP83)</t>
  </si>
  <si>
    <t>Piemaksas ģimenes ārstiem 2020.gada novembrī, decembrī ārkārtējās situācijas laikā (apmaksāts no LNG)</t>
  </si>
  <si>
    <t>References laboratotrija - reaģentu komplekti</t>
  </si>
  <si>
    <t>Covid-19 laboratorijas pakalpojumi -  AP82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</si>
</sst>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[$-F400]h:mm:ss\ AM/PM"/>
    <numFmt numFmtId="188" formatCode="0.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\ ###\ ###"/>
    <numFmt numFmtId="195" formatCode="_-* #,##0_-;\-* #,##0_-;_-* &quot;-&quot;??_-;_-@_-"/>
    <numFmt numFmtId="196" formatCode="#,##0_ ;\-#,##0\ "/>
    <numFmt numFmtId="197" formatCode="0.0000"/>
    <numFmt numFmtId="198" formatCode="0.0000000"/>
    <numFmt numFmtId="199" formatCode="0.000000"/>
    <numFmt numFmtId="200" formatCode="0.00000"/>
    <numFmt numFmtId="201" formatCode="0.000"/>
    <numFmt numFmtId="202" formatCode="_(* #,##0.0_);_(* \(#,##0.0\);_(* &quot;-&quot;??_);_(@_)"/>
    <numFmt numFmtId="203" formatCode="_(* #,##0_);_(* \(#,##0\);_(* &quot;-&quot;??_);_(@_)"/>
    <numFmt numFmtId="204" formatCode="_(* #,##0.000_);_(* \(#,##0.000\);_(* &quot;-&quot;??_);_(@_)"/>
    <numFmt numFmtId="205" formatCode="_(* #,##0.0000_);_(* \(#,##0.0000\);_(* &quot;-&quot;??_);_(@_)"/>
    <numFmt numFmtId="206" formatCode="#,##0_ ;[Red]\-#,##0\ "/>
    <numFmt numFmtId="207" formatCode="#,##0.00_ ;[Red]\-#,##0.00\ 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  <numFmt numFmtId="216" formatCode="#,##0.0000"/>
    <numFmt numFmtId="217" formatCode="#,##0.000"/>
  </numFmts>
  <fonts count="59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double"/>
      <bottom style="double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double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/>
      <top style="hair"/>
      <bottom style="double"/>
    </border>
    <border>
      <left/>
      <right style="hair"/>
      <top style="hair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double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4" fontId="2" fillId="0" borderId="13" xfId="0" applyNumberFormat="1" applyFont="1" applyBorder="1" applyAlignment="1">
      <alignment horizontal="left" wrapText="1"/>
    </xf>
    <xf numFmtId="4" fontId="5" fillId="0" borderId="1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/>
    </xf>
    <xf numFmtId="4" fontId="2" fillId="7" borderId="10" xfId="0" applyNumberFormat="1" applyFont="1" applyFill="1" applyBorder="1" applyAlignment="1">
      <alignment/>
    </xf>
    <xf numFmtId="4" fontId="2" fillId="7" borderId="10" xfId="0" applyNumberFormat="1" applyFont="1" applyFill="1" applyBorder="1" applyAlignment="1">
      <alignment wrapText="1"/>
    </xf>
    <xf numFmtId="4" fontId="5" fillId="7" borderId="10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left" wrapText="1"/>
    </xf>
    <xf numFmtId="4" fontId="2" fillId="7" borderId="10" xfId="0" applyNumberFormat="1" applyFont="1" applyFill="1" applyBorder="1" applyAlignment="1">
      <alignment horizontal="left"/>
    </xf>
    <xf numFmtId="4" fontId="5" fillId="7" borderId="10" xfId="0" applyNumberFormat="1" applyFont="1" applyFill="1" applyBorder="1" applyAlignment="1">
      <alignment horizontal="right"/>
    </xf>
    <xf numFmtId="4" fontId="2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 horizontal="right"/>
    </xf>
    <xf numFmtId="4" fontId="5" fillId="7" borderId="14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2" fillId="7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4" fontId="3" fillId="7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3" fillId="7" borderId="14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2" fillId="7" borderId="17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/>
    </xf>
    <xf numFmtId="4" fontId="5" fillId="7" borderId="16" xfId="0" applyNumberFormat="1" applyFont="1" applyFill="1" applyBorder="1" applyAlignment="1">
      <alignment horizontal="center"/>
    </xf>
    <xf numFmtId="4" fontId="2" fillId="7" borderId="13" xfId="0" applyNumberFormat="1" applyFont="1" applyFill="1" applyBorder="1" applyAlignment="1">
      <alignment horizontal="left" wrapText="1"/>
    </xf>
    <xf numFmtId="4" fontId="2" fillId="7" borderId="17" xfId="0" applyNumberFormat="1" applyFont="1" applyFill="1" applyBorder="1" applyAlignment="1">
      <alignment horizontal="center" wrapText="1"/>
    </xf>
    <xf numFmtId="4" fontId="2" fillId="7" borderId="11" xfId="0" applyNumberFormat="1" applyFont="1" applyFill="1" applyBorder="1" applyAlignment="1">
      <alignment/>
    </xf>
    <xf numFmtId="4" fontId="2" fillId="7" borderId="11" xfId="0" applyNumberFormat="1" applyFont="1" applyFill="1" applyBorder="1" applyAlignment="1">
      <alignment wrapText="1"/>
    </xf>
    <xf numFmtId="4" fontId="2" fillId="7" borderId="16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wrapText="1"/>
    </xf>
    <xf numFmtId="0" fontId="2" fillId="7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left" wrapText="1"/>
    </xf>
    <xf numFmtId="4" fontId="7" fillId="7" borderId="14" xfId="0" applyNumberFormat="1" applyFont="1" applyFill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7" borderId="20" xfId="0" applyNumberFormat="1" applyFont="1" applyFill="1" applyBorder="1" applyAlignment="1">
      <alignment horizontal="right" wrapText="1"/>
    </xf>
    <xf numFmtId="4" fontId="3" fillId="7" borderId="21" xfId="0" applyNumberFormat="1" applyFont="1" applyFill="1" applyBorder="1" applyAlignment="1">
      <alignment/>
    </xf>
    <xf numFmtId="4" fontId="3" fillId="7" borderId="21" xfId="0" applyNumberFormat="1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right" wrapText="1"/>
    </xf>
    <xf numFmtId="4" fontId="7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 horizontal="right" wrapText="1"/>
    </xf>
    <xf numFmtId="4" fontId="3" fillId="7" borderId="21" xfId="0" applyNumberFormat="1" applyFont="1" applyFill="1" applyBorder="1" applyAlignment="1">
      <alignment horizontal="right" wrapText="1"/>
    </xf>
    <xf numFmtId="4" fontId="12" fillId="7" borderId="10" xfId="0" applyNumberFormat="1" applyFont="1" applyFill="1" applyBorder="1" applyAlignment="1">
      <alignment horizontal="center" wrapText="1"/>
    </xf>
    <xf numFmtId="4" fontId="5" fillId="7" borderId="10" xfId="0" applyNumberFormat="1" applyFont="1" applyFill="1" applyBorder="1" applyAlignment="1">
      <alignment horizontal="right" wrapText="1"/>
    </xf>
    <xf numFmtId="4" fontId="10" fillId="7" borderId="10" xfId="0" applyNumberFormat="1" applyFont="1" applyFill="1" applyBorder="1" applyAlignment="1">
      <alignment horizontal="right" wrapText="1"/>
    </xf>
    <xf numFmtId="4" fontId="3" fillId="34" borderId="20" xfId="0" applyNumberFormat="1" applyFont="1" applyFill="1" applyBorder="1" applyAlignment="1">
      <alignment horizontal="right" wrapText="1"/>
    </xf>
    <xf numFmtId="4" fontId="3" fillId="35" borderId="21" xfId="0" applyNumberFormat="1" applyFont="1" applyFill="1" applyBorder="1" applyAlignment="1">
      <alignment/>
    </xf>
    <xf numFmtId="4" fontId="3" fillId="35" borderId="21" xfId="0" applyNumberFormat="1" applyFont="1" applyFill="1" applyBorder="1" applyAlignment="1">
      <alignment horizontal="center"/>
    </xf>
    <xf numFmtId="4" fontId="3" fillId="35" borderId="21" xfId="0" applyNumberFormat="1" applyFont="1" applyFill="1" applyBorder="1" applyAlignment="1">
      <alignment horizontal="right" wrapText="1"/>
    </xf>
    <xf numFmtId="4" fontId="12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/>
    </xf>
    <xf numFmtId="4" fontId="5" fillId="0" borderId="17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4" fontId="5" fillId="0" borderId="17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3" fillId="35" borderId="22" xfId="0" applyNumberFormat="1" applyFont="1" applyFill="1" applyBorder="1" applyAlignment="1">
      <alignment horizontal="center"/>
    </xf>
    <xf numFmtId="4" fontId="3" fillId="35" borderId="22" xfId="0" applyNumberFormat="1" applyFont="1" applyFill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4" fontId="2" fillId="33" borderId="16" xfId="0" applyNumberFormat="1" applyFont="1" applyFill="1" applyBorder="1" applyAlignment="1">
      <alignment horizontal="right"/>
    </xf>
    <xf numFmtId="4" fontId="5" fillId="0" borderId="1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2" fillId="7" borderId="10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center" wrapText="1"/>
    </xf>
    <xf numFmtId="0" fontId="5" fillId="7" borderId="11" xfId="0" applyFont="1" applyFill="1" applyBorder="1" applyAlignment="1">
      <alignment wrapText="1"/>
    </xf>
    <xf numFmtId="4" fontId="5" fillId="7" borderId="17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center" wrapText="1"/>
    </xf>
    <xf numFmtId="4" fontId="2" fillId="7" borderId="16" xfId="0" applyNumberFormat="1" applyFont="1" applyFill="1" applyBorder="1" applyAlignment="1">
      <alignment horizontal="right"/>
    </xf>
    <xf numFmtId="4" fontId="2" fillId="7" borderId="16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4" fontId="12" fillId="0" borderId="17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right" wrapText="1"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center" wrapText="1"/>
    </xf>
    <xf numFmtId="0" fontId="5" fillId="7" borderId="10" xfId="0" applyFont="1" applyFill="1" applyBorder="1" applyAlignment="1">
      <alignment wrapText="1"/>
    </xf>
    <xf numFmtId="4" fontId="5" fillId="7" borderId="10" xfId="0" applyNumberFormat="1" applyFont="1" applyFill="1" applyBorder="1" applyAlignment="1">
      <alignment/>
    </xf>
    <xf numFmtId="4" fontId="5" fillId="7" borderId="16" xfId="0" applyNumberFormat="1" applyFont="1" applyFill="1" applyBorder="1" applyAlignment="1">
      <alignment horizontal="right"/>
    </xf>
    <xf numFmtId="4" fontId="5" fillId="7" borderId="10" xfId="0" applyNumberFormat="1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4" fontId="5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center"/>
    </xf>
    <xf numFmtId="4" fontId="12" fillId="7" borderId="17" xfId="0" applyNumberFormat="1" applyFont="1" applyFill="1" applyBorder="1" applyAlignment="1">
      <alignment horizontal="center" vertical="center"/>
    </xf>
    <xf numFmtId="4" fontId="12" fillId="7" borderId="11" xfId="0" applyNumberFormat="1" applyFont="1" applyFill="1" applyBorder="1" applyAlignment="1">
      <alignment horizontal="right" wrapText="1"/>
    </xf>
    <xf numFmtId="4" fontId="12" fillId="7" borderId="10" xfId="0" applyNumberFormat="1" applyFont="1" applyFill="1" applyBorder="1" applyAlignment="1">
      <alignment horizontal="right"/>
    </xf>
    <xf numFmtId="4" fontId="10" fillId="7" borderId="10" xfId="0" applyNumberFormat="1" applyFont="1" applyFill="1" applyBorder="1" applyAlignment="1">
      <alignment horizontal="center"/>
    </xf>
    <xf numFmtId="4" fontId="10" fillId="7" borderId="1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5" fillId="0" borderId="11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3" fillId="34" borderId="26" xfId="0" applyNumberFormat="1" applyFont="1" applyFill="1" applyBorder="1" applyAlignment="1">
      <alignment horizontal="right" wrapText="1"/>
    </xf>
    <xf numFmtId="4" fontId="3" fillId="7" borderId="24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/>
    </xf>
    <xf numFmtId="0" fontId="12" fillId="0" borderId="11" xfId="0" applyFont="1" applyBorder="1" applyAlignment="1">
      <alignment horizontal="right" wrapText="1"/>
    </xf>
    <xf numFmtId="4" fontId="3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/>
    </xf>
    <xf numFmtId="4" fontId="12" fillId="0" borderId="16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4" fontId="12" fillId="7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23" xfId="0" applyFont="1" applyBorder="1" applyAlignment="1">
      <alignment horizontal="center"/>
    </xf>
    <xf numFmtId="4" fontId="3" fillId="7" borderId="27" xfId="0" applyNumberFormat="1" applyFont="1" applyFill="1" applyBorder="1" applyAlignment="1">
      <alignment horizontal="right" wrapText="1"/>
    </xf>
    <xf numFmtId="4" fontId="3" fillId="7" borderId="28" xfId="0" applyNumberFormat="1" applyFont="1" applyFill="1" applyBorder="1" applyAlignment="1">
      <alignment horizontal="right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2" fillId="35" borderId="21" xfId="0" applyNumberFormat="1" applyFont="1" applyFill="1" applyBorder="1" applyAlignment="1">
      <alignment wrapText="1"/>
    </xf>
    <xf numFmtId="0" fontId="3" fillId="0" borderId="2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7" borderId="1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7" borderId="29" xfId="0" applyFont="1" applyFill="1" applyBorder="1" applyAlignment="1">
      <alignment horizontal="left" wrapText="1"/>
    </xf>
    <xf numFmtId="0" fontId="3" fillId="7" borderId="11" xfId="0" applyFont="1" applyFill="1" applyBorder="1" applyAlignment="1">
      <alignment horizontal="left" wrapText="1"/>
    </xf>
    <xf numFmtId="0" fontId="3" fillId="36" borderId="20" xfId="0" applyFont="1" applyFill="1" applyBorder="1" applyAlignment="1">
      <alignment horizontal="center" wrapText="1"/>
    </xf>
    <xf numFmtId="4" fontId="3" fillId="34" borderId="20" xfId="0" applyNumberFormat="1" applyFont="1" applyFill="1" applyBorder="1" applyAlignment="1">
      <alignment horizontal="left" wrapText="1"/>
    </xf>
    <xf numFmtId="4" fontId="3" fillId="7" borderId="32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36" borderId="26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center" wrapText="1"/>
    </xf>
    <xf numFmtId="0" fontId="3" fillId="7" borderId="20" xfId="0" applyFont="1" applyFill="1" applyBorder="1" applyAlignment="1">
      <alignment horizontal="center" wrapText="1"/>
    </xf>
    <xf numFmtId="4" fontId="2" fillId="7" borderId="21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left" wrapText="1"/>
    </xf>
    <xf numFmtId="4" fontId="3" fillId="7" borderId="2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16" fillId="7" borderId="13" xfId="0" applyFont="1" applyFill="1" applyBorder="1" applyAlignment="1">
      <alignment wrapText="1"/>
    </xf>
    <xf numFmtId="4" fontId="2" fillId="7" borderId="37" xfId="0" applyNumberFormat="1" applyFont="1" applyFill="1" applyBorder="1" applyAlignment="1">
      <alignment horizontal="center" vertical="center"/>
    </xf>
    <xf numFmtId="4" fontId="2" fillId="7" borderId="38" xfId="0" applyNumberFormat="1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0" fontId="8" fillId="35" borderId="21" xfId="0" applyFont="1" applyFill="1" applyBorder="1" applyAlignment="1">
      <alignment wrapText="1"/>
    </xf>
    <xf numFmtId="0" fontId="3" fillId="7" borderId="12" xfId="0" applyFont="1" applyFill="1" applyBorder="1" applyAlignment="1">
      <alignment horizontal="left" wrapText="1"/>
    </xf>
    <xf numFmtId="0" fontId="3" fillId="36" borderId="4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4" fontId="2" fillId="0" borderId="37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2" fillId="7" borderId="37" xfId="0" applyNumberFormat="1" applyFont="1" applyFill="1" applyBorder="1" applyAlignment="1">
      <alignment horizontal="center" vertical="center" wrapText="1"/>
    </xf>
    <xf numFmtId="4" fontId="2" fillId="7" borderId="39" xfId="0" applyNumberFormat="1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 wrapText="1"/>
    </xf>
    <xf numFmtId="4" fontId="10" fillId="0" borderId="41" xfId="0" applyNumberFormat="1" applyFont="1" applyBorder="1" applyAlignment="1">
      <alignment horizontal="center" vertical="center" wrapText="1"/>
    </xf>
    <xf numFmtId="4" fontId="10" fillId="0" borderId="42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3" xfId="62"/>
    <cellStyle name="Normal 3" xfId="63"/>
    <cellStyle name="Normal 9" xfId="64"/>
    <cellStyle name="Normal 9 2" xfId="65"/>
    <cellStyle name="Note" xfId="66"/>
    <cellStyle name="Output" xfId="67"/>
    <cellStyle name="Percent" xfId="68"/>
    <cellStyle name="Percent 2" xfId="69"/>
    <cellStyle name="Percent 3" xfId="70"/>
    <cellStyle name="Percent 4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1"/>
  <sheetViews>
    <sheetView tabSelected="1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85" sqref="C85"/>
    </sheetView>
  </sheetViews>
  <sheetFormatPr defaultColWidth="8.88671875" defaultRowHeight="15"/>
  <cols>
    <col min="1" max="1" width="6.4453125" style="22" hidden="1" customWidth="1"/>
    <col min="2" max="2" width="4.77734375" style="24" customWidth="1"/>
    <col min="3" max="3" width="31.88671875" style="1" customWidth="1"/>
    <col min="4" max="4" width="10.88671875" style="23" customWidth="1"/>
    <col min="5" max="5" width="11.4453125" style="23" customWidth="1"/>
    <col min="6" max="7" width="10.4453125" style="23" customWidth="1"/>
    <col min="8" max="8" width="9.4453125" style="23" customWidth="1"/>
    <col min="9" max="9" width="10.4453125" style="23" customWidth="1"/>
    <col min="10" max="10" width="10.10546875" style="23" customWidth="1"/>
    <col min="11" max="16384" width="8.88671875" style="1" customWidth="1"/>
  </cols>
  <sheetData>
    <row r="1" spans="4:10" ht="8.25" customHeight="1">
      <c r="D1" s="186"/>
      <c r="E1" s="186"/>
      <c r="F1" s="186"/>
      <c r="G1" s="186"/>
      <c r="H1" s="186"/>
      <c r="I1" s="186"/>
      <c r="J1" s="186"/>
    </row>
    <row r="2" spans="2:10" ht="12.75" customHeight="1">
      <c r="B2" s="219" t="s">
        <v>174</v>
      </c>
      <c r="C2" s="219"/>
      <c r="D2" s="219"/>
      <c r="E2" s="219"/>
      <c r="F2" s="219"/>
      <c r="G2" s="219"/>
      <c r="H2" s="219"/>
      <c r="I2" s="219"/>
      <c r="J2" s="219"/>
    </row>
    <row r="3" spans="2:10" ht="20.25" customHeight="1">
      <c r="B3" s="25"/>
      <c r="C3" s="25"/>
      <c r="D3" s="185"/>
      <c r="E3" s="185"/>
      <c r="F3" s="185"/>
      <c r="G3" s="185"/>
      <c r="H3" s="185"/>
      <c r="I3" s="185"/>
      <c r="J3" s="185"/>
    </row>
    <row r="4" spans="1:10" s="24" customFormat="1" ht="25.5" customHeight="1">
      <c r="A4" s="50"/>
      <c r="B4" s="242" t="s">
        <v>14</v>
      </c>
      <c r="C4" s="242" t="s">
        <v>15</v>
      </c>
      <c r="D4" s="243" t="s">
        <v>16</v>
      </c>
      <c r="E4" s="243" t="s">
        <v>17</v>
      </c>
      <c r="F4" s="243" t="s">
        <v>25</v>
      </c>
      <c r="G4" s="243" t="s">
        <v>32</v>
      </c>
      <c r="H4" s="244" t="s">
        <v>99</v>
      </c>
      <c r="I4" s="243" t="s">
        <v>36</v>
      </c>
      <c r="J4" s="245" t="s">
        <v>100</v>
      </c>
    </row>
    <row r="5" spans="1:10" s="24" customFormat="1" ht="27" customHeight="1">
      <c r="A5" s="50"/>
      <c r="B5" s="220"/>
      <c r="C5" s="220"/>
      <c r="D5" s="221"/>
      <c r="E5" s="221"/>
      <c r="F5" s="221"/>
      <c r="G5" s="221"/>
      <c r="H5" s="222"/>
      <c r="I5" s="221"/>
      <c r="J5" s="246"/>
    </row>
    <row r="6" spans="1:10" s="24" customFormat="1" ht="21" customHeight="1">
      <c r="A6" s="50"/>
      <c r="B6" s="220"/>
      <c r="C6" s="220"/>
      <c r="D6" s="221"/>
      <c r="E6" s="221"/>
      <c r="F6" s="221"/>
      <c r="G6" s="221"/>
      <c r="H6" s="222"/>
      <c r="I6" s="221"/>
      <c r="J6" s="246"/>
    </row>
    <row r="7" spans="1:10" s="5" customFormat="1" ht="12" thickBot="1">
      <c r="A7" s="43"/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191">
        <v>9</v>
      </c>
    </row>
    <row r="8" spans="1:10" s="5" customFormat="1" ht="16.5" customHeight="1" thickBot="1" thickTop="1">
      <c r="A8" s="43"/>
      <c r="B8" s="215" t="s">
        <v>88</v>
      </c>
      <c r="C8" s="215"/>
      <c r="D8" s="215"/>
      <c r="E8" s="215"/>
      <c r="F8" s="215"/>
      <c r="G8" s="215"/>
      <c r="H8" s="215"/>
      <c r="I8" s="215"/>
      <c r="J8" s="241"/>
    </row>
    <row r="9" spans="1:10" s="3" customFormat="1" ht="27.75" customHeight="1" thickBot="1" thickTop="1">
      <c r="A9" s="20"/>
      <c r="B9" s="218" t="s">
        <v>133</v>
      </c>
      <c r="C9" s="218"/>
      <c r="D9" s="84">
        <f>D10+D51+D66</f>
        <v>459476901.13</v>
      </c>
      <c r="E9" s="84">
        <f>E10+E51+E66</f>
        <v>459404459.8363333</v>
      </c>
      <c r="F9" s="84">
        <f>F10+F51+F66</f>
        <v>444270282.24</v>
      </c>
      <c r="G9" s="84">
        <f>G10+G51+G66</f>
        <v>450952495.15</v>
      </c>
      <c r="H9" s="84">
        <f>H10+H66</f>
        <v>11084913.26</v>
      </c>
      <c r="I9" s="84">
        <f>I10+I51+I66</f>
        <v>450590989.05999994</v>
      </c>
      <c r="J9" s="192">
        <f>J10+J66</f>
        <v>11084368.26</v>
      </c>
    </row>
    <row r="10" spans="1:10" s="3" customFormat="1" ht="13.5" thickTop="1">
      <c r="A10" s="20"/>
      <c r="B10" s="210" t="s">
        <v>68</v>
      </c>
      <c r="C10" s="226"/>
      <c r="D10" s="67">
        <f>D11+D12+D13+D15+D16+D17+D19+D22+D23+D28+D30+D31+D32+D33+D34+D35+D36+D39+D42+D43+D44+D45+D20+D46+D21</f>
        <v>145101105</v>
      </c>
      <c r="E10" s="67">
        <f>E11+E12+E13+E15+E16+E17+E19+E22+E23+E28+E30+E31+E32+E33+E34+E35+E36+E39+E42+E43+E44+E45+E20+E46+E21</f>
        <v>145017877.23633328</v>
      </c>
      <c r="F10" s="67">
        <f>F11+F12+F13+F15+F16+F17+F19+F22+F23+F28+F30+F31+F32+F34+F35+F36+F39+F42+F47+F49+F20+F43</f>
        <v>136493813.32</v>
      </c>
      <c r="G10" s="67">
        <f>G11+G12+G14+G17+G19+G22+G23+G28+G30+G31+G32+G33+G34+G35+G36+G39+G42+G43+G48+G20+G21+G18</f>
        <v>143874090.54999995</v>
      </c>
      <c r="H10" s="67">
        <f>H11+H12+H28+H32+H39</f>
        <v>3159395.5699999994</v>
      </c>
      <c r="I10" s="67">
        <f>I11+I12+I14+I17+I19+I22+I23+I28+I30+I31+I32+I33+I34+I35+I36+I39+I42+I43+I48+I20+I21+I18</f>
        <v>143861248.63999996</v>
      </c>
      <c r="J10" s="193">
        <f>J11+J12+J28+J32+J39</f>
        <v>3159395.5699999994</v>
      </c>
    </row>
    <row r="11" spans="1:10" s="3" customFormat="1" ht="12.75">
      <c r="A11" s="20"/>
      <c r="B11" s="70" t="s">
        <v>21</v>
      </c>
      <c r="C11" s="51" t="s">
        <v>24</v>
      </c>
      <c r="D11" s="71">
        <f aca="true" t="shared" si="0" ref="D11:J12">D106+D188+D269+D359+D442</f>
        <v>48779627</v>
      </c>
      <c r="E11" s="71">
        <f t="shared" si="0"/>
        <v>48788794.3</v>
      </c>
      <c r="F11" s="71">
        <f t="shared" si="0"/>
        <v>47326037.14</v>
      </c>
      <c r="G11" s="71">
        <f t="shared" si="0"/>
        <v>48763817.10000001</v>
      </c>
      <c r="H11" s="71">
        <f t="shared" si="0"/>
        <v>2616493.9499999997</v>
      </c>
      <c r="I11" s="71">
        <f t="shared" si="0"/>
        <v>48763817.10000001</v>
      </c>
      <c r="J11" s="118">
        <f t="shared" si="0"/>
        <v>2616493.9499999997</v>
      </c>
    </row>
    <row r="12" spans="1:10" s="3" customFormat="1" ht="25.5">
      <c r="A12" s="20"/>
      <c r="B12" s="70" t="s">
        <v>18</v>
      </c>
      <c r="C12" s="52" t="s">
        <v>39</v>
      </c>
      <c r="D12" s="71">
        <f t="shared" si="0"/>
        <v>152336</v>
      </c>
      <c r="E12" s="71">
        <f t="shared" si="0"/>
        <v>152336</v>
      </c>
      <c r="F12" s="71">
        <f t="shared" si="0"/>
        <v>175061.86</v>
      </c>
      <c r="G12" s="71">
        <f t="shared" si="0"/>
        <v>157894.76</v>
      </c>
      <c r="H12" s="71">
        <f t="shared" si="0"/>
        <v>36990.500000000015</v>
      </c>
      <c r="I12" s="71">
        <f t="shared" si="0"/>
        <v>157894.76</v>
      </c>
      <c r="J12" s="118">
        <f t="shared" si="0"/>
        <v>36990.500000000015</v>
      </c>
    </row>
    <row r="13" spans="1:10" s="3" customFormat="1" ht="25.5">
      <c r="A13" s="20"/>
      <c r="B13" s="70" t="s">
        <v>19</v>
      </c>
      <c r="C13" s="52" t="s">
        <v>105</v>
      </c>
      <c r="D13" s="71">
        <f>D108+D190+D271+D361+D444</f>
        <v>180150</v>
      </c>
      <c r="E13" s="71">
        <f>E108+E190+E271+E361+E444</f>
        <v>180150</v>
      </c>
      <c r="F13" s="71">
        <f>F108+F190+F271+F361+F444</f>
        <v>180375</v>
      </c>
      <c r="G13" s="53" t="s">
        <v>30</v>
      </c>
      <c r="H13" s="53" t="s">
        <v>30</v>
      </c>
      <c r="I13" s="53" t="s">
        <v>30</v>
      </c>
      <c r="J13" s="72" t="s">
        <v>30</v>
      </c>
    </row>
    <row r="14" spans="1:10" s="3" customFormat="1" ht="39.75" customHeight="1">
      <c r="A14" s="20"/>
      <c r="B14" s="70" t="s">
        <v>29</v>
      </c>
      <c r="C14" s="52" t="s">
        <v>106</v>
      </c>
      <c r="D14" s="53" t="s">
        <v>30</v>
      </c>
      <c r="E14" s="53" t="s">
        <v>30</v>
      </c>
      <c r="F14" s="53" t="s">
        <v>30</v>
      </c>
      <c r="G14" s="71">
        <f>G109+G191+G272+G362+G445</f>
        <v>107992</v>
      </c>
      <c r="H14" s="53" t="s">
        <v>30</v>
      </c>
      <c r="I14" s="71">
        <f>I109+I191+I272+I362+I445</f>
        <v>107992</v>
      </c>
      <c r="J14" s="72" t="s">
        <v>30</v>
      </c>
    </row>
    <row r="15" spans="1:10" s="3" customFormat="1" ht="38.25">
      <c r="A15" s="20"/>
      <c r="B15" s="70" t="s">
        <v>27</v>
      </c>
      <c r="C15" s="52" t="s">
        <v>83</v>
      </c>
      <c r="D15" s="71">
        <f aca="true" t="shared" si="1" ref="D15:F17">D110+D192+D273+D363+D446</f>
        <v>47314</v>
      </c>
      <c r="E15" s="71">
        <f t="shared" si="1"/>
        <v>47313.83</v>
      </c>
      <c r="F15" s="71">
        <f t="shared" si="1"/>
        <v>47309.83</v>
      </c>
      <c r="G15" s="53" t="s">
        <v>30</v>
      </c>
      <c r="H15" s="53" t="s">
        <v>30</v>
      </c>
      <c r="I15" s="53" t="s">
        <v>30</v>
      </c>
      <c r="J15" s="72" t="s">
        <v>30</v>
      </c>
    </row>
    <row r="16" spans="1:10" s="3" customFormat="1" ht="27.75" customHeight="1">
      <c r="A16" s="20"/>
      <c r="B16" s="70" t="s">
        <v>28</v>
      </c>
      <c r="C16" s="73" t="s">
        <v>107</v>
      </c>
      <c r="D16" s="71">
        <f t="shared" si="1"/>
        <v>459383</v>
      </c>
      <c r="E16" s="71">
        <f t="shared" si="1"/>
        <v>459381.72</v>
      </c>
      <c r="F16" s="71">
        <f t="shared" si="1"/>
        <v>459956.42999999993</v>
      </c>
      <c r="G16" s="53" t="s">
        <v>30</v>
      </c>
      <c r="H16" s="53" t="s">
        <v>30</v>
      </c>
      <c r="I16" s="53" t="s">
        <v>30</v>
      </c>
      <c r="J16" s="72" t="s">
        <v>30</v>
      </c>
    </row>
    <row r="17" spans="1:10" s="3" customFormat="1" ht="38.25">
      <c r="A17" s="20"/>
      <c r="B17" s="239" t="s">
        <v>3</v>
      </c>
      <c r="C17" s="73" t="s">
        <v>108</v>
      </c>
      <c r="D17" s="71">
        <f t="shared" si="1"/>
        <v>1243273</v>
      </c>
      <c r="E17" s="71">
        <f t="shared" si="1"/>
        <v>1243273.29</v>
      </c>
      <c r="F17" s="71">
        <f t="shared" si="1"/>
        <v>1242918.7000000002</v>
      </c>
      <c r="G17" s="52">
        <f aca="true" t="shared" si="2" ref="G17:G22">G112+G194+G275+G365+G448</f>
        <v>1017676.34</v>
      </c>
      <c r="H17" s="53" t="s">
        <v>30</v>
      </c>
      <c r="I17" s="52">
        <f aca="true" t="shared" si="3" ref="I17:I22">I112+I194+I275+I365+I448</f>
        <v>1017676.34</v>
      </c>
      <c r="J17" s="72" t="s">
        <v>30</v>
      </c>
    </row>
    <row r="18" spans="1:10" s="14" customFormat="1" ht="29.25" customHeight="1">
      <c r="A18" s="21"/>
      <c r="B18" s="240"/>
      <c r="C18" s="73" t="s">
        <v>109</v>
      </c>
      <c r="D18" s="53" t="s">
        <v>30</v>
      </c>
      <c r="E18" s="53" t="s">
        <v>30</v>
      </c>
      <c r="F18" s="53" t="s">
        <v>30</v>
      </c>
      <c r="G18" s="52">
        <f t="shared" si="2"/>
        <v>994389.02</v>
      </c>
      <c r="H18" s="53" t="s">
        <v>30</v>
      </c>
      <c r="I18" s="52">
        <f t="shared" si="3"/>
        <v>994389.02</v>
      </c>
      <c r="J18" s="72" t="s">
        <v>30</v>
      </c>
    </row>
    <row r="19" spans="1:10" s="135" customFormat="1" ht="27" customHeight="1">
      <c r="A19" s="134"/>
      <c r="B19" s="227" t="s">
        <v>4</v>
      </c>
      <c r="C19" s="73" t="s">
        <v>180</v>
      </c>
      <c r="D19" s="71">
        <f aca="true" t="shared" si="4" ref="D19:F22">D114+D196+D277+D367+D450</f>
        <v>2412593</v>
      </c>
      <c r="E19" s="71">
        <f t="shared" si="4"/>
        <v>2412592.28</v>
      </c>
      <c r="F19" s="71">
        <f t="shared" si="4"/>
        <v>2412592.53</v>
      </c>
      <c r="G19" s="52">
        <f t="shared" si="2"/>
        <v>2412592.53</v>
      </c>
      <c r="H19" s="53" t="s">
        <v>30</v>
      </c>
      <c r="I19" s="52">
        <f t="shared" si="3"/>
        <v>2412592.53</v>
      </c>
      <c r="J19" s="72" t="s">
        <v>30</v>
      </c>
    </row>
    <row r="20" spans="1:10" s="135" customFormat="1" ht="27" customHeight="1">
      <c r="A20" s="134"/>
      <c r="B20" s="228"/>
      <c r="C20" s="73" t="s">
        <v>173</v>
      </c>
      <c r="D20" s="71">
        <f t="shared" si="4"/>
        <v>691822</v>
      </c>
      <c r="E20" s="71">
        <f t="shared" si="4"/>
        <v>691821.79</v>
      </c>
      <c r="F20" s="71">
        <f t="shared" si="4"/>
        <v>691821.51</v>
      </c>
      <c r="G20" s="71">
        <f t="shared" si="2"/>
        <v>694719.3200000001</v>
      </c>
      <c r="H20" s="53" t="s">
        <v>30</v>
      </c>
      <c r="I20" s="71">
        <f t="shared" si="3"/>
        <v>694719.3200000001</v>
      </c>
      <c r="J20" s="72" t="s">
        <v>30</v>
      </c>
    </row>
    <row r="21" spans="1:10" s="135" customFormat="1" ht="42" customHeight="1">
      <c r="A21" s="134"/>
      <c r="B21" s="228"/>
      <c r="C21" s="73" t="s">
        <v>182</v>
      </c>
      <c r="D21" s="71">
        <f t="shared" si="4"/>
        <v>8430483</v>
      </c>
      <c r="E21" s="71">
        <f t="shared" si="4"/>
        <v>8430483</v>
      </c>
      <c r="F21" s="71">
        <f t="shared" si="4"/>
        <v>0</v>
      </c>
      <c r="G21" s="71">
        <f t="shared" si="2"/>
        <v>8430483</v>
      </c>
      <c r="H21" s="53" t="s">
        <v>30</v>
      </c>
      <c r="I21" s="71">
        <f t="shared" si="3"/>
        <v>8430483</v>
      </c>
      <c r="J21" s="72" t="s">
        <v>30</v>
      </c>
    </row>
    <row r="22" spans="1:10" s="14" customFormat="1" ht="36" customHeight="1">
      <c r="A22" s="21"/>
      <c r="B22" s="70" t="s">
        <v>5</v>
      </c>
      <c r="C22" s="54" t="s">
        <v>54</v>
      </c>
      <c r="D22" s="71">
        <f t="shared" si="4"/>
        <v>7253255</v>
      </c>
      <c r="E22" s="71">
        <f t="shared" si="4"/>
        <v>7251793.519999961</v>
      </c>
      <c r="F22" s="71">
        <f t="shared" si="4"/>
        <v>6646194.3</v>
      </c>
      <c r="G22" s="71">
        <f t="shared" si="2"/>
        <v>7249813.299999958</v>
      </c>
      <c r="H22" s="53" t="s">
        <v>30</v>
      </c>
      <c r="I22" s="71">
        <f t="shared" si="3"/>
        <v>7249813.299999958</v>
      </c>
      <c r="J22" s="72" t="s">
        <v>30</v>
      </c>
    </row>
    <row r="23" spans="1:10" s="14" customFormat="1" ht="13.5">
      <c r="A23" s="21"/>
      <c r="B23" s="70" t="s">
        <v>7</v>
      </c>
      <c r="C23" s="55" t="s">
        <v>6</v>
      </c>
      <c r="D23" s="112">
        <f>D24+D25+D26+D27</f>
        <v>3669681</v>
      </c>
      <c r="E23" s="112">
        <f>E24+E25+E26+E27</f>
        <v>3674353.859999999</v>
      </c>
      <c r="F23" s="112">
        <f>F24+F25+F26+F27</f>
        <v>3363253.7900000005</v>
      </c>
      <c r="G23" s="112">
        <f>G24+G25+G26+G27</f>
        <v>3668446.6499999994</v>
      </c>
      <c r="H23" s="53" t="s">
        <v>30</v>
      </c>
      <c r="I23" s="112">
        <f>I24+I25+I26+I27</f>
        <v>3668446.6499999994</v>
      </c>
      <c r="J23" s="72" t="s">
        <v>30</v>
      </c>
    </row>
    <row r="24" spans="1:10" s="10" customFormat="1" ht="25.5">
      <c r="A24" s="37"/>
      <c r="B24" s="115" t="s">
        <v>167</v>
      </c>
      <c r="C24" s="92" t="s">
        <v>47</v>
      </c>
      <c r="D24" s="56">
        <f aca="true" t="shared" si="5" ref="D24:G27">D119+D201+D282+D372+D455</f>
        <v>322766</v>
      </c>
      <c r="E24" s="56">
        <f t="shared" si="5"/>
        <v>323571.25</v>
      </c>
      <c r="F24" s="56">
        <f t="shared" si="5"/>
        <v>294421.78</v>
      </c>
      <c r="G24" s="56">
        <f t="shared" si="5"/>
        <v>320711.7</v>
      </c>
      <c r="H24" s="53" t="s">
        <v>30</v>
      </c>
      <c r="I24" s="56">
        <f aca="true" t="shared" si="6" ref="I24:I38">I119+I201+I282+I372+I455</f>
        <v>320711.7</v>
      </c>
      <c r="J24" s="72" t="s">
        <v>30</v>
      </c>
    </row>
    <row r="25" spans="1:10" s="4" customFormat="1" ht="25.5" customHeight="1">
      <c r="A25" s="20"/>
      <c r="B25" s="115" t="s">
        <v>168</v>
      </c>
      <c r="C25" s="92" t="s">
        <v>37</v>
      </c>
      <c r="D25" s="56">
        <f t="shared" si="5"/>
        <v>2731716</v>
      </c>
      <c r="E25" s="56">
        <f t="shared" si="5"/>
        <v>2734301.74</v>
      </c>
      <c r="F25" s="56">
        <f t="shared" si="5"/>
        <v>2503967.58</v>
      </c>
      <c r="G25" s="56">
        <f t="shared" si="5"/>
        <v>2730608.35</v>
      </c>
      <c r="H25" s="53" t="s">
        <v>30</v>
      </c>
      <c r="I25" s="56">
        <f t="shared" si="6"/>
        <v>2730608.35</v>
      </c>
      <c r="J25" s="72" t="s">
        <v>30</v>
      </c>
    </row>
    <row r="26" spans="1:10" s="14" customFormat="1" ht="25.5">
      <c r="A26" s="21"/>
      <c r="B26" s="115" t="s">
        <v>169</v>
      </c>
      <c r="C26" s="92" t="s">
        <v>1</v>
      </c>
      <c r="D26" s="56">
        <f t="shared" si="5"/>
        <v>419102</v>
      </c>
      <c r="E26" s="56">
        <f t="shared" si="5"/>
        <v>418801.3099999986</v>
      </c>
      <c r="F26" s="56">
        <f t="shared" si="5"/>
        <v>383976.62</v>
      </c>
      <c r="G26" s="56">
        <f t="shared" si="5"/>
        <v>418886.51999999885</v>
      </c>
      <c r="H26" s="53" t="s">
        <v>30</v>
      </c>
      <c r="I26" s="56">
        <f t="shared" si="6"/>
        <v>418886.51999999885</v>
      </c>
      <c r="J26" s="72" t="s">
        <v>30</v>
      </c>
    </row>
    <row r="27" spans="1:10" s="14" customFormat="1" ht="16.5" customHeight="1">
      <c r="A27" s="21"/>
      <c r="B27" s="115" t="s">
        <v>170</v>
      </c>
      <c r="C27" s="56" t="s">
        <v>26</v>
      </c>
      <c r="D27" s="56">
        <f t="shared" si="5"/>
        <v>196097</v>
      </c>
      <c r="E27" s="56">
        <f t="shared" si="5"/>
        <v>197679.56</v>
      </c>
      <c r="F27" s="56">
        <f t="shared" si="5"/>
        <v>180887.81</v>
      </c>
      <c r="G27" s="56">
        <f t="shared" si="5"/>
        <v>198240.08000000005</v>
      </c>
      <c r="H27" s="53" t="s">
        <v>30</v>
      </c>
      <c r="I27" s="56">
        <f t="shared" si="6"/>
        <v>198240.08000000005</v>
      </c>
      <c r="J27" s="72" t="s">
        <v>30</v>
      </c>
    </row>
    <row r="28" spans="1:10" s="3" customFormat="1" ht="18.75" customHeight="1">
      <c r="A28" s="20"/>
      <c r="B28" s="74" t="s">
        <v>8</v>
      </c>
      <c r="C28" s="55" t="s">
        <v>2</v>
      </c>
      <c r="D28" s="112">
        <f>D123+D205+D286+D376+D459+163464</f>
        <v>7695805</v>
      </c>
      <c r="E28" s="112">
        <f>E123+E205+E286+E376+E459+163464</f>
        <v>7695805</v>
      </c>
      <c r="F28" s="112">
        <f aca="true" t="shared" si="7" ref="F28:H29">F123+F205+F286+F376+F459</f>
        <v>7339730.3999999985</v>
      </c>
      <c r="G28" s="112">
        <f t="shared" si="7"/>
        <v>8130494.520000003</v>
      </c>
      <c r="H28" s="71">
        <f t="shared" si="7"/>
        <v>502009.8199999999</v>
      </c>
      <c r="I28" s="112">
        <f t="shared" si="6"/>
        <v>8130494.520000003</v>
      </c>
      <c r="J28" s="117">
        <f>J123+J205+J286+J376+J459</f>
        <v>502009.8199999999</v>
      </c>
    </row>
    <row r="29" spans="1:10" s="14" customFormat="1" ht="27.75" customHeight="1">
      <c r="A29" s="21"/>
      <c r="B29" s="113"/>
      <c r="C29" s="133" t="s">
        <v>157</v>
      </c>
      <c r="D29" s="53" t="s">
        <v>30</v>
      </c>
      <c r="E29" s="53" t="s">
        <v>30</v>
      </c>
      <c r="F29" s="56">
        <f t="shared" si="7"/>
        <v>815902.72</v>
      </c>
      <c r="G29" s="56">
        <f t="shared" si="7"/>
        <v>587953.8</v>
      </c>
      <c r="H29" s="131">
        <f t="shared" si="7"/>
        <v>231539.38</v>
      </c>
      <c r="I29" s="56">
        <f t="shared" si="6"/>
        <v>587953.8</v>
      </c>
      <c r="J29" s="132">
        <f>J124+J206+J287+J377+J460</f>
        <v>231539.38</v>
      </c>
    </row>
    <row r="30" spans="1:10" s="3" customFormat="1" ht="25.5" customHeight="1">
      <c r="A30" s="20"/>
      <c r="B30" s="74" t="s">
        <v>9</v>
      </c>
      <c r="C30" s="52" t="s">
        <v>12</v>
      </c>
      <c r="D30" s="112">
        <f aca="true" t="shared" si="8" ref="D30:G36">D125+D207+D288+D378+D461</f>
        <v>33310581</v>
      </c>
      <c r="E30" s="112">
        <f t="shared" si="8"/>
        <v>33308787.33</v>
      </c>
      <c r="F30" s="112">
        <f t="shared" si="8"/>
        <v>30591114.119999997</v>
      </c>
      <c r="G30" s="112">
        <f t="shared" si="8"/>
        <v>33355821.199999984</v>
      </c>
      <c r="H30" s="53" t="s">
        <v>30</v>
      </c>
      <c r="I30" s="112">
        <f t="shared" si="6"/>
        <v>33355821.199999984</v>
      </c>
      <c r="J30" s="77" t="s">
        <v>30</v>
      </c>
    </row>
    <row r="31" spans="1:10" s="3" customFormat="1" ht="15.75" customHeight="1">
      <c r="A31" s="20"/>
      <c r="B31" s="74" t="s">
        <v>40</v>
      </c>
      <c r="C31" s="51" t="s">
        <v>13</v>
      </c>
      <c r="D31" s="112">
        <f t="shared" si="8"/>
        <v>220977</v>
      </c>
      <c r="E31" s="112">
        <f t="shared" si="8"/>
        <v>242403.48633333336</v>
      </c>
      <c r="F31" s="112">
        <f t="shared" si="8"/>
        <v>213467.16999999998</v>
      </c>
      <c r="G31" s="112">
        <f t="shared" si="8"/>
        <v>231165.8</v>
      </c>
      <c r="H31" s="53" t="s">
        <v>30</v>
      </c>
      <c r="I31" s="112">
        <f t="shared" si="6"/>
        <v>231165.8</v>
      </c>
      <c r="J31" s="77" t="s">
        <v>30</v>
      </c>
    </row>
    <row r="32" spans="1:10" s="3" customFormat="1" ht="25.5">
      <c r="A32" s="20"/>
      <c r="B32" s="74" t="s">
        <v>42</v>
      </c>
      <c r="C32" s="54" t="s">
        <v>48</v>
      </c>
      <c r="D32" s="112">
        <f t="shared" si="8"/>
        <v>734017</v>
      </c>
      <c r="E32" s="112">
        <f t="shared" si="8"/>
        <v>734018.3</v>
      </c>
      <c r="F32" s="112">
        <f t="shared" si="8"/>
        <v>673770.5999999999</v>
      </c>
      <c r="G32" s="112">
        <f t="shared" si="8"/>
        <v>734018.9600000001</v>
      </c>
      <c r="H32" s="71">
        <f>H127+H209+H290+H380+H463</f>
        <v>1209</v>
      </c>
      <c r="I32" s="112">
        <f t="shared" si="6"/>
        <v>734018.9600000001</v>
      </c>
      <c r="J32" s="118">
        <f>J127+J209+J290+J380+J463</f>
        <v>1209</v>
      </c>
    </row>
    <row r="33" spans="1:10" s="3" customFormat="1" ht="25.5">
      <c r="A33" s="20"/>
      <c r="B33" s="74" t="s">
        <v>43</v>
      </c>
      <c r="C33" s="54" t="s">
        <v>114</v>
      </c>
      <c r="D33" s="112">
        <f t="shared" si="8"/>
        <v>29586</v>
      </c>
      <c r="E33" s="112">
        <f t="shared" si="8"/>
        <v>2629.78</v>
      </c>
      <c r="F33" s="112">
        <f t="shared" si="8"/>
        <v>0</v>
      </c>
      <c r="G33" s="112">
        <f t="shared" si="8"/>
        <v>2629.78</v>
      </c>
      <c r="H33" s="71">
        <f>H128+H210+H291+H381+H464</f>
        <v>0</v>
      </c>
      <c r="I33" s="71">
        <f t="shared" si="6"/>
        <v>2629.78</v>
      </c>
      <c r="J33" s="77"/>
    </row>
    <row r="34" spans="1:10" s="3" customFormat="1" ht="38.25">
      <c r="A34" s="20"/>
      <c r="B34" s="74" t="s">
        <v>44</v>
      </c>
      <c r="C34" s="52" t="s">
        <v>23</v>
      </c>
      <c r="D34" s="112">
        <f t="shared" si="8"/>
        <v>944302</v>
      </c>
      <c r="E34" s="112">
        <f t="shared" si="8"/>
        <v>934015.63</v>
      </c>
      <c r="F34" s="112">
        <f t="shared" si="8"/>
        <v>856151.6100000001</v>
      </c>
      <c r="G34" s="112">
        <f t="shared" si="8"/>
        <v>932826.67</v>
      </c>
      <c r="H34" s="53" t="s">
        <v>30</v>
      </c>
      <c r="I34" s="112">
        <f t="shared" si="6"/>
        <v>932826.67</v>
      </c>
      <c r="J34" s="77" t="s">
        <v>30</v>
      </c>
    </row>
    <row r="35" spans="1:10" s="3" customFormat="1" ht="25.5">
      <c r="A35" s="20"/>
      <c r="B35" s="74" t="s">
        <v>49</v>
      </c>
      <c r="C35" s="52" t="s">
        <v>34</v>
      </c>
      <c r="D35" s="112">
        <f t="shared" si="8"/>
        <v>77431</v>
      </c>
      <c r="E35" s="112">
        <f t="shared" si="8"/>
        <v>77431</v>
      </c>
      <c r="F35" s="112">
        <f t="shared" si="8"/>
        <v>33967.63</v>
      </c>
      <c r="G35" s="112">
        <f t="shared" si="8"/>
        <v>74760.03999999998</v>
      </c>
      <c r="H35" s="53" t="s">
        <v>30</v>
      </c>
      <c r="I35" s="112">
        <f t="shared" si="6"/>
        <v>74760.03999999998</v>
      </c>
      <c r="J35" s="77" t="s">
        <v>30</v>
      </c>
    </row>
    <row r="36" spans="1:10" s="3" customFormat="1" ht="12.75">
      <c r="A36" s="20"/>
      <c r="B36" s="74" t="s">
        <v>67</v>
      </c>
      <c r="C36" s="75" t="s">
        <v>22</v>
      </c>
      <c r="D36" s="112">
        <f t="shared" si="8"/>
        <v>18542323</v>
      </c>
      <c r="E36" s="112">
        <f t="shared" si="8"/>
        <v>18542323</v>
      </c>
      <c r="F36" s="112">
        <f t="shared" si="8"/>
        <v>16608477.399999999</v>
      </c>
      <c r="G36" s="112">
        <f t="shared" si="8"/>
        <v>18117323.52</v>
      </c>
      <c r="H36" s="53" t="s">
        <v>30</v>
      </c>
      <c r="I36" s="112">
        <f t="shared" si="6"/>
        <v>18113813.55</v>
      </c>
      <c r="J36" s="77" t="s">
        <v>30</v>
      </c>
    </row>
    <row r="37" spans="1:10" s="3" customFormat="1" ht="25.5">
      <c r="A37" s="20"/>
      <c r="B37" s="74"/>
      <c r="C37" s="133" t="s">
        <v>157</v>
      </c>
      <c r="D37" s="53" t="s">
        <v>30</v>
      </c>
      <c r="E37" s="53" t="s">
        <v>30</v>
      </c>
      <c r="F37" s="56">
        <f>F132+F214+F295+F385+F468</f>
        <v>254154.95</v>
      </c>
      <c r="G37" s="56">
        <f>G132+G214+G295+G385+G468</f>
        <v>257920.73</v>
      </c>
      <c r="H37" s="53" t="s">
        <v>30</v>
      </c>
      <c r="I37" s="56">
        <f t="shared" si="6"/>
        <v>257920.73</v>
      </c>
      <c r="J37" s="77"/>
    </row>
    <row r="38" spans="1:10" s="14" customFormat="1" ht="25.5" customHeight="1">
      <c r="A38" s="21"/>
      <c r="B38" s="113"/>
      <c r="C38" s="114" t="s">
        <v>136</v>
      </c>
      <c r="D38" s="53" t="s">
        <v>30</v>
      </c>
      <c r="E38" s="53" t="s">
        <v>30</v>
      </c>
      <c r="F38" s="56">
        <f>F133+F215+F296+F386+F469</f>
        <v>1267427.9982788116</v>
      </c>
      <c r="G38" s="56">
        <f>G133+G215+G296+G386+G469</f>
        <v>1269198.9982788116</v>
      </c>
      <c r="H38" s="53" t="s">
        <v>30</v>
      </c>
      <c r="I38" s="56">
        <f t="shared" si="6"/>
        <v>1269198.9982788116</v>
      </c>
      <c r="J38" s="72" t="s">
        <v>30</v>
      </c>
    </row>
    <row r="39" spans="1:10" s="3" customFormat="1" ht="27.75" customHeight="1">
      <c r="A39" s="66"/>
      <c r="B39" s="74" t="s">
        <v>75</v>
      </c>
      <c r="C39" s="76" t="s">
        <v>41</v>
      </c>
      <c r="D39" s="112">
        <f>D40+D41</f>
        <v>8000390</v>
      </c>
      <c r="E39" s="112">
        <f>E40+E41</f>
        <v>8001816.64</v>
      </c>
      <c r="F39" s="112">
        <f>F40+F41</f>
        <v>7162459.420000001</v>
      </c>
      <c r="G39" s="112">
        <f>G40+G41</f>
        <v>8005886.1899999995</v>
      </c>
      <c r="H39" s="71">
        <f>H134+H216+H297+H387+H470</f>
        <v>2692.3</v>
      </c>
      <c r="I39" s="112">
        <f>I40+I41</f>
        <v>7996554.249999999</v>
      </c>
      <c r="J39" s="117">
        <f>J41</f>
        <v>2692.3</v>
      </c>
    </row>
    <row r="40" spans="1:10" s="159" customFormat="1" ht="37.5" customHeight="1">
      <c r="A40" s="153"/>
      <c r="B40" s="154" t="s">
        <v>171</v>
      </c>
      <c r="C40" s="155" t="s">
        <v>50</v>
      </c>
      <c r="D40" s="156">
        <f>D135+D217+D298+D388+D471</f>
        <v>7871845</v>
      </c>
      <c r="E40" s="156">
        <f>E135+E217+E298+E388+E471</f>
        <v>7871845.08</v>
      </c>
      <c r="F40" s="156">
        <f>F135+F217+F298+F388+F471</f>
        <v>7051879.0200000005</v>
      </c>
      <c r="G40" s="156">
        <f>G135+G217+G298+G388+G471</f>
        <v>7876041.6</v>
      </c>
      <c r="H40" s="157" t="s">
        <v>30</v>
      </c>
      <c r="I40" s="156">
        <f>I135+I217+I298+I388+I471</f>
        <v>7866709.659999999</v>
      </c>
      <c r="J40" s="158" t="s">
        <v>30</v>
      </c>
    </row>
    <row r="41" spans="1:10" s="159" customFormat="1" ht="47.25" customHeight="1">
      <c r="A41" s="160"/>
      <c r="B41" s="154" t="s">
        <v>172</v>
      </c>
      <c r="C41" s="155" t="s">
        <v>51</v>
      </c>
      <c r="D41" s="156">
        <f aca="true" t="shared" si="9" ref="D41:J41">D136+D218+D299+D390+D472</f>
        <v>128545</v>
      </c>
      <c r="E41" s="156">
        <f t="shared" si="9"/>
        <v>129971.56</v>
      </c>
      <c r="F41" s="156">
        <f t="shared" si="9"/>
        <v>110580.4</v>
      </c>
      <c r="G41" s="156">
        <f t="shared" si="9"/>
        <v>129844.59</v>
      </c>
      <c r="H41" s="156">
        <f t="shared" si="9"/>
        <v>2692.3</v>
      </c>
      <c r="I41" s="156">
        <f t="shared" si="9"/>
        <v>129844.59</v>
      </c>
      <c r="J41" s="187">
        <f t="shared" si="9"/>
        <v>2692.3</v>
      </c>
    </row>
    <row r="42" spans="1:10" s="3" customFormat="1" ht="25.5">
      <c r="A42" s="20"/>
      <c r="B42" s="70" t="s">
        <v>77</v>
      </c>
      <c r="C42" s="73" t="s">
        <v>141</v>
      </c>
      <c r="D42" s="112">
        <v>603307</v>
      </c>
      <c r="E42" s="112">
        <f>742169.68/17*12</f>
        <v>523884.48</v>
      </c>
      <c r="F42" s="112">
        <v>490607.92</v>
      </c>
      <c r="G42" s="112">
        <v>480589.85</v>
      </c>
      <c r="H42" s="57" t="s">
        <v>30</v>
      </c>
      <c r="I42" s="112">
        <v>480589.85</v>
      </c>
      <c r="J42" s="77" t="s">
        <v>30</v>
      </c>
    </row>
    <row r="43" spans="1:10" s="3" customFormat="1" ht="25.5">
      <c r="A43" s="20"/>
      <c r="B43" s="70" t="s">
        <v>101</v>
      </c>
      <c r="C43" s="73" t="s">
        <v>118</v>
      </c>
      <c r="D43" s="112">
        <f>D138+D220+D301+D392+D474</f>
        <v>310750</v>
      </c>
      <c r="E43" s="112">
        <f>E138+E220+E301+E392+E474</f>
        <v>310750</v>
      </c>
      <c r="F43" s="112">
        <f>F138+F220+F301+F392+F474</f>
        <v>310750</v>
      </c>
      <c r="G43" s="112">
        <f>G138+G220+G301+G392+G474</f>
        <v>310750</v>
      </c>
      <c r="H43" s="57" t="s">
        <v>30</v>
      </c>
      <c r="I43" s="112">
        <f>I138+I220+I301+I392+I474</f>
        <v>310750</v>
      </c>
      <c r="J43" s="77" t="s">
        <v>30</v>
      </c>
    </row>
    <row r="44" spans="1:10" s="3" customFormat="1" ht="13.5" customHeight="1">
      <c r="A44" s="20"/>
      <c r="B44" s="70" t="s">
        <v>115</v>
      </c>
      <c r="C44" s="76" t="s">
        <v>84</v>
      </c>
      <c r="D44" s="112">
        <f>D139+D221+D302+D393+D475</f>
        <v>3206057</v>
      </c>
      <c r="E44" s="112">
        <f>E139+E221+E302+E393+E475</f>
        <v>3206057</v>
      </c>
      <c r="F44" s="53" t="s">
        <v>30</v>
      </c>
      <c r="G44" s="53" t="s">
        <v>30</v>
      </c>
      <c r="H44" s="53" t="s">
        <v>30</v>
      </c>
      <c r="I44" s="53" t="s">
        <v>30</v>
      </c>
      <c r="J44" s="72" t="s">
        <v>30</v>
      </c>
    </row>
    <row r="45" spans="1:10" s="3" customFormat="1" ht="23.25" customHeight="1">
      <c r="A45" s="20"/>
      <c r="B45" s="70" t="s">
        <v>117</v>
      </c>
      <c r="C45" s="76" t="s">
        <v>130</v>
      </c>
      <c r="D45" s="112">
        <v>-575212</v>
      </c>
      <c r="E45" s="112">
        <v>-575212</v>
      </c>
      <c r="F45" s="53" t="s">
        <v>30</v>
      </c>
      <c r="G45" s="53" t="s">
        <v>30</v>
      </c>
      <c r="H45" s="53" t="s">
        <v>30</v>
      </c>
      <c r="I45" s="53" t="s">
        <v>30</v>
      </c>
      <c r="J45" s="72" t="s">
        <v>30</v>
      </c>
    </row>
    <row r="46" spans="1:10" s="3" customFormat="1" ht="23.25" customHeight="1">
      <c r="A46" s="20"/>
      <c r="B46" s="70" t="s">
        <v>119</v>
      </c>
      <c r="C46" s="76" t="s">
        <v>176</v>
      </c>
      <c r="D46" s="112">
        <v>-1319126</v>
      </c>
      <c r="E46" s="112">
        <v>-1319126</v>
      </c>
      <c r="F46" s="53" t="s">
        <v>30</v>
      </c>
      <c r="G46" s="53" t="s">
        <v>30</v>
      </c>
      <c r="H46" s="53" t="s">
        <v>30</v>
      </c>
      <c r="I46" s="53" t="s">
        <v>30</v>
      </c>
      <c r="J46" s="72" t="s">
        <v>30</v>
      </c>
    </row>
    <row r="47" spans="1:10" s="3" customFormat="1" ht="13.5" customHeight="1">
      <c r="A47" s="20"/>
      <c r="B47" s="204" t="s">
        <v>120</v>
      </c>
      <c r="C47" s="205"/>
      <c r="D47" s="53" t="s">
        <v>30</v>
      </c>
      <c r="E47" s="53" t="s">
        <v>30</v>
      </c>
      <c r="F47" s="58">
        <f>F140+F222+F303+F394+F476</f>
        <v>9669884.149999999</v>
      </c>
      <c r="G47" s="53" t="s">
        <v>30</v>
      </c>
      <c r="H47" s="53" t="s">
        <v>30</v>
      </c>
      <c r="I47" s="53" t="s">
        <v>30</v>
      </c>
      <c r="J47" s="72" t="s">
        <v>30</v>
      </c>
    </row>
    <row r="48" spans="1:10" s="3" customFormat="1" ht="14.25" customHeight="1">
      <c r="A48" s="20"/>
      <c r="B48" s="204" t="s">
        <v>35</v>
      </c>
      <c r="C48" s="205"/>
      <c r="D48" s="53" t="s">
        <v>30</v>
      </c>
      <c r="E48" s="53" t="s">
        <v>30</v>
      </c>
      <c r="F48" s="59" t="s">
        <v>30</v>
      </c>
      <c r="G48" s="58">
        <f>G141+G223+G304+G395+G477</f>
        <v>0</v>
      </c>
      <c r="H48" s="53" t="s">
        <v>30</v>
      </c>
      <c r="I48" s="58">
        <f>I141+I223+I304+I395+I477</f>
        <v>0</v>
      </c>
      <c r="J48" s="72" t="s">
        <v>30</v>
      </c>
    </row>
    <row r="49" spans="1:10" s="3" customFormat="1" ht="25.5" customHeight="1" thickBot="1">
      <c r="A49" s="20"/>
      <c r="B49" s="206" t="s">
        <v>46</v>
      </c>
      <c r="C49" s="207"/>
      <c r="D49" s="53" t="s">
        <v>30</v>
      </c>
      <c r="E49" s="53" t="s">
        <v>30</v>
      </c>
      <c r="F49" s="64">
        <f>F142+F224+F305+F396+F478</f>
        <v>-2088.19</v>
      </c>
      <c r="G49" s="53" t="s">
        <v>30</v>
      </c>
      <c r="H49" s="53" t="s">
        <v>30</v>
      </c>
      <c r="I49" s="53" t="s">
        <v>30</v>
      </c>
      <c r="J49" s="72" t="s">
        <v>30</v>
      </c>
    </row>
    <row r="50" spans="1:10" s="3" customFormat="1" ht="20.25" customHeight="1" thickBot="1" thickTop="1">
      <c r="A50" s="20"/>
      <c r="B50" s="215" t="s">
        <v>88</v>
      </c>
      <c r="C50" s="215"/>
      <c r="D50" s="215"/>
      <c r="E50" s="215"/>
      <c r="F50" s="215"/>
      <c r="G50" s="215"/>
      <c r="H50" s="215"/>
      <c r="I50" s="215"/>
      <c r="J50" s="215"/>
    </row>
    <row r="51" spans="1:10" s="3" customFormat="1" ht="39" customHeight="1" thickTop="1">
      <c r="A51" s="20"/>
      <c r="B51" s="216" t="s">
        <v>154</v>
      </c>
      <c r="C51" s="229"/>
      <c r="D51" s="85">
        <f>D52+D53+D55+D57+D58+D59+D54+D61+D62+D60</f>
        <v>60175433</v>
      </c>
      <c r="E51" s="85">
        <f>E52+E53+E55+E57+E58+E59+E54+E61+E62+E60</f>
        <v>60175433</v>
      </c>
      <c r="F51" s="85">
        <f>F52+F53+F57+F58+F59+F61+F64+F54+F55+F60</f>
        <v>56815551.28000001</v>
      </c>
      <c r="G51" s="85">
        <f>G52+G53+G57+G58+G59+G63+G54+G55+G60</f>
        <v>55137779.57</v>
      </c>
      <c r="H51" s="86" t="s">
        <v>30</v>
      </c>
      <c r="I51" s="85">
        <f>I52+I53+I57+I58+I59+I63+I54+I55+I60</f>
        <v>54811519.27</v>
      </c>
      <c r="J51" s="86" t="s">
        <v>30</v>
      </c>
    </row>
    <row r="52" spans="1:10" s="3" customFormat="1" ht="42" customHeight="1">
      <c r="A52" s="20"/>
      <c r="B52" s="57" t="s">
        <v>10</v>
      </c>
      <c r="C52" s="62" t="s">
        <v>121</v>
      </c>
      <c r="D52" s="87">
        <f aca="true" t="shared" si="10" ref="D52:G53">D145+D227+D308+D399+D481</f>
        <v>32902649</v>
      </c>
      <c r="E52" s="87">
        <f t="shared" si="10"/>
        <v>32902649</v>
      </c>
      <c r="F52" s="87">
        <f t="shared" si="10"/>
        <v>32685111.79</v>
      </c>
      <c r="G52" s="87">
        <f t="shared" si="10"/>
        <v>32904550.140000004</v>
      </c>
      <c r="H52" s="116" t="s">
        <v>30</v>
      </c>
      <c r="I52" s="87">
        <f>I145+I227+I308+I399+I481</f>
        <v>32900837.68</v>
      </c>
      <c r="J52" s="116" t="s">
        <v>30</v>
      </c>
    </row>
    <row r="53" spans="1:10" s="3" customFormat="1" ht="17.25" customHeight="1">
      <c r="A53" s="20"/>
      <c r="B53" s="57" t="s">
        <v>11</v>
      </c>
      <c r="C53" s="62" t="s">
        <v>53</v>
      </c>
      <c r="D53" s="87">
        <f t="shared" si="10"/>
        <v>2229995</v>
      </c>
      <c r="E53" s="87">
        <f t="shared" si="10"/>
        <v>2229995</v>
      </c>
      <c r="F53" s="87">
        <f t="shared" si="10"/>
        <v>2040143.9100000001</v>
      </c>
      <c r="G53" s="87">
        <f t="shared" si="10"/>
        <v>2230056.8500000006</v>
      </c>
      <c r="H53" s="116" t="s">
        <v>30</v>
      </c>
      <c r="I53" s="87">
        <f>I146+I228+I309+I400+I482</f>
        <v>2229991.2</v>
      </c>
      <c r="J53" s="116" t="s">
        <v>30</v>
      </c>
    </row>
    <row r="54" spans="1:10" s="3" customFormat="1" ht="17.25" customHeight="1">
      <c r="A54" s="20"/>
      <c r="B54" s="57" t="s">
        <v>90</v>
      </c>
      <c r="C54" s="62" t="s">
        <v>138</v>
      </c>
      <c r="D54" s="87">
        <f aca="true" t="shared" si="11" ref="D54:I55">D310</f>
        <v>17598998</v>
      </c>
      <c r="E54" s="87">
        <f t="shared" si="11"/>
        <v>17598998</v>
      </c>
      <c r="F54" s="87">
        <f t="shared" si="11"/>
        <v>14663105.35</v>
      </c>
      <c r="G54" s="87">
        <f t="shared" si="11"/>
        <v>13459821.23</v>
      </c>
      <c r="H54" s="116" t="s">
        <v>30</v>
      </c>
      <c r="I54" s="87">
        <f t="shared" si="11"/>
        <v>13459821.23</v>
      </c>
      <c r="J54" s="116" t="s">
        <v>30</v>
      </c>
    </row>
    <row r="55" spans="1:10" s="3" customFormat="1" ht="17.25" customHeight="1">
      <c r="A55" s="20"/>
      <c r="B55" s="57" t="s">
        <v>91</v>
      </c>
      <c r="C55" s="62" t="s">
        <v>139</v>
      </c>
      <c r="D55" s="87">
        <f t="shared" si="11"/>
        <v>1893032</v>
      </c>
      <c r="E55" s="87">
        <f t="shared" si="11"/>
        <v>1893032</v>
      </c>
      <c r="F55" s="87">
        <f t="shared" si="11"/>
        <v>1859151.8099999998</v>
      </c>
      <c r="G55" s="87">
        <f t="shared" si="11"/>
        <v>1893571.48</v>
      </c>
      <c r="H55" s="116" t="s">
        <v>30</v>
      </c>
      <c r="I55" s="87">
        <f t="shared" si="11"/>
        <v>1893571.48</v>
      </c>
      <c r="J55" s="116" t="s">
        <v>30</v>
      </c>
    </row>
    <row r="56" spans="1:10" s="14" customFormat="1" ht="43.5" customHeight="1">
      <c r="A56" s="21"/>
      <c r="B56" s="53"/>
      <c r="C56" s="130" t="s">
        <v>163</v>
      </c>
      <c r="D56" s="116" t="s">
        <v>30</v>
      </c>
      <c r="E56" s="116" t="s">
        <v>30</v>
      </c>
      <c r="F56" s="92">
        <f>F147+F229+F312+F401+F483</f>
        <v>147268</v>
      </c>
      <c r="G56" s="92">
        <f>G147+G229+G312+G401+G483</f>
        <v>209468</v>
      </c>
      <c r="H56" s="116" t="s">
        <v>30</v>
      </c>
      <c r="I56" s="92">
        <f>I147+I229+I312+I401+I483</f>
        <v>209468</v>
      </c>
      <c r="J56" s="116" t="s">
        <v>30</v>
      </c>
    </row>
    <row r="57" spans="1:10" s="3" customFormat="1" ht="17.25" customHeight="1">
      <c r="A57" s="20"/>
      <c r="B57" s="57" t="s">
        <v>97</v>
      </c>
      <c r="C57" s="62" t="s">
        <v>98</v>
      </c>
      <c r="D57" s="87">
        <f aca="true" t="shared" si="12" ref="D57:G60">D313</f>
        <v>34829</v>
      </c>
      <c r="E57" s="87">
        <f t="shared" si="12"/>
        <v>34829</v>
      </c>
      <c r="F57" s="87">
        <f t="shared" si="12"/>
        <v>33590.76</v>
      </c>
      <c r="G57" s="87">
        <f t="shared" si="12"/>
        <v>34828.68</v>
      </c>
      <c r="H57" s="116" t="s">
        <v>30</v>
      </c>
      <c r="I57" s="87">
        <f>I313</f>
        <v>34828.68</v>
      </c>
      <c r="J57" s="116" t="s">
        <v>30</v>
      </c>
    </row>
    <row r="58" spans="1:10" s="3" customFormat="1" ht="17.25" customHeight="1">
      <c r="A58" s="20"/>
      <c r="B58" s="57" t="s">
        <v>102</v>
      </c>
      <c r="C58" s="62" t="s">
        <v>89</v>
      </c>
      <c r="D58" s="87">
        <f t="shared" si="12"/>
        <v>703257</v>
      </c>
      <c r="E58" s="87">
        <f t="shared" si="12"/>
        <v>703257</v>
      </c>
      <c r="F58" s="87">
        <f t="shared" si="12"/>
        <v>350200</v>
      </c>
      <c r="G58" s="87">
        <f t="shared" si="12"/>
        <v>672682.19</v>
      </c>
      <c r="H58" s="116" t="s">
        <v>30</v>
      </c>
      <c r="I58" s="87">
        <f>I314</f>
        <v>350200</v>
      </c>
      <c r="J58" s="116" t="s">
        <v>30</v>
      </c>
    </row>
    <row r="59" spans="1:10" s="3" customFormat="1" ht="17.25" customHeight="1">
      <c r="A59" s="20"/>
      <c r="B59" s="57" t="s">
        <v>131</v>
      </c>
      <c r="C59" s="62" t="s">
        <v>92</v>
      </c>
      <c r="D59" s="87">
        <f t="shared" si="12"/>
        <v>3627861</v>
      </c>
      <c r="E59" s="87">
        <f t="shared" si="12"/>
        <v>3627861</v>
      </c>
      <c r="F59" s="87">
        <f t="shared" si="12"/>
        <v>3677691.99</v>
      </c>
      <c r="G59" s="87">
        <f t="shared" si="12"/>
        <v>3627861</v>
      </c>
      <c r="H59" s="116" t="s">
        <v>30</v>
      </c>
      <c r="I59" s="87">
        <f>I315</f>
        <v>3627861</v>
      </c>
      <c r="J59" s="116" t="s">
        <v>30</v>
      </c>
    </row>
    <row r="60" spans="1:10" s="3" customFormat="1" ht="17.25" customHeight="1">
      <c r="A60" s="20"/>
      <c r="B60" s="57" t="s">
        <v>145</v>
      </c>
      <c r="C60" s="62" t="s">
        <v>183</v>
      </c>
      <c r="D60" s="87">
        <f t="shared" si="12"/>
        <v>314408</v>
      </c>
      <c r="E60" s="87">
        <f t="shared" si="12"/>
        <v>314408</v>
      </c>
      <c r="F60" s="87">
        <f t="shared" si="12"/>
        <v>314408</v>
      </c>
      <c r="G60" s="87">
        <f t="shared" si="12"/>
        <v>314408</v>
      </c>
      <c r="H60" s="116" t="s">
        <v>30</v>
      </c>
      <c r="I60" s="87">
        <f>I316</f>
        <v>314408</v>
      </c>
      <c r="J60" s="116"/>
    </row>
    <row r="61" spans="1:10" s="3" customFormat="1" ht="18" customHeight="1">
      <c r="A61" s="20"/>
      <c r="B61" s="205" t="s">
        <v>120</v>
      </c>
      <c r="C61" s="205"/>
      <c r="D61" s="89">
        <v>1192148</v>
      </c>
      <c r="E61" s="89">
        <v>1192148</v>
      </c>
      <c r="F61" s="89">
        <f>F148+F230+F317+F402+F484</f>
        <v>1192147.6700000002</v>
      </c>
      <c r="G61" s="64" t="s">
        <v>30</v>
      </c>
      <c r="H61" s="64" t="s">
        <v>30</v>
      </c>
      <c r="I61" s="64" t="s">
        <v>30</v>
      </c>
      <c r="J61" s="64" t="s">
        <v>30</v>
      </c>
    </row>
    <row r="62" spans="1:10" s="3" customFormat="1" ht="27.75" customHeight="1">
      <c r="A62" s="20"/>
      <c r="B62" s="234" t="s">
        <v>177</v>
      </c>
      <c r="C62" s="207"/>
      <c r="D62" s="89">
        <v>-321744</v>
      </c>
      <c r="E62" s="89">
        <v>-321744</v>
      </c>
      <c r="F62" s="53" t="s">
        <v>30</v>
      </c>
      <c r="G62" s="64" t="s">
        <v>30</v>
      </c>
      <c r="H62" s="64" t="s">
        <v>30</v>
      </c>
      <c r="I62" s="64" t="s">
        <v>30</v>
      </c>
      <c r="J62" s="64" t="s">
        <v>30</v>
      </c>
    </row>
    <row r="63" spans="1:10" s="3" customFormat="1" ht="17.25" customHeight="1">
      <c r="A63" s="20"/>
      <c r="B63" s="205" t="s">
        <v>35</v>
      </c>
      <c r="C63" s="205"/>
      <c r="D63" s="53" t="s">
        <v>30</v>
      </c>
      <c r="E63" s="53" t="s">
        <v>30</v>
      </c>
      <c r="F63" s="59" t="s">
        <v>30</v>
      </c>
      <c r="G63" s="88">
        <f>G149+G231+G318+G403+G485</f>
        <v>0</v>
      </c>
      <c r="H63" s="88" t="s">
        <v>30</v>
      </c>
      <c r="I63" s="88">
        <f>I149+I231+I318+I403+I485</f>
        <v>0</v>
      </c>
      <c r="J63" s="88" t="s">
        <v>30</v>
      </c>
    </row>
    <row r="64" spans="1:10" s="3" customFormat="1" ht="30" customHeight="1" thickBot="1">
      <c r="A64" s="20"/>
      <c r="B64" s="217" t="s">
        <v>46</v>
      </c>
      <c r="C64" s="217"/>
      <c r="D64" s="53" t="s">
        <v>30</v>
      </c>
      <c r="E64" s="53" t="s">
        <v>30</v>
      </c>
      <c r="F64" s="89">
        <f>F150+F232+F319+F404+F486</f>
        <v>0</v>
      </c>
      <c r="G64" s="53" t="s">
        <v>30</v>
      </c>
      <c r="H64" s="53" t="s">
        <v>30</v>
      </c>
      <c r="I64" s="53" t="s">
        <v>30</v>
      </c>
      <c r="J64" s="53" t="s">
        <v>30</v>
      </c>
    </row>
    <row r="65" spans="1:10" s="3" customFormat="1" ht="27" customHeight="1" thickBot="1" thickTop="1">
      <c r="A65" s="20"/>
      <c r="B65" s="215" t="s">
        <v>88</v>
      </c>
      <c r="C65" s="215"/>
      <c r="D65" s="215"/>
      <c r="E65" s="215"/>
      <c r="F65" s="215"/>
      <c r="G65" s="215"/>
      <c r="H65" s="215"/>
      <c r="I65" s="215"/>
      <c r="J65" s="215"/>
    </row>
    <row r="66" spans="1:10" s="3" customFormat="1" ht="44.25" customHeight="1" thickTop="1">
      <c r="A66" s="20"/>
      <c r="B66" s="216" t="s">
        <v>135</v>
      </c>
      <c r="C66" s="229"/>
      <c r="D66" s="90">
        <f>D67+D70+D71+D72+D73+D74+D85+D86+D87+D88+D89+D90+D91+D92+D95+D96+D97+D102+D98+D94+D84</f>
        <v>254200363.13</v>
      </c>
      <c r="E66" s="90">
        <f>E67+E70+E71+E72+E73+E74+E85+E86+E87+E88+E89+E90+E91+E92+E95+E96+E97+E102+E98+E94+E84</f>
        <v>254211149.6</v>
      </c>
      <c r="F66" s="90">
        <f>F67+F70+F71+F72+F73+F74+F85+F86+F87+F88+F89+F90+F91+F92+F99+F101+F95+F102+F94</f>
        <v>250960917.64</v>
      </c>
      <c r="G66" s="90">
        <f>G67+G70+G71+G72+G73+G74+G85+G86+G87+G88+G89+G90+G91+G92+G100+G95+G102+G94</f>
        <v>251940625.03</v>
      </c>
      <c r="H66" s="90">
        <f>H67+H70+H71+H72+H73+H74+H85+H86+H87+H88+H89+H90+H91+H92</f>
        <v>7925517.69</v>
      </c>
      <c r="I66" s="90">
        <f>I67+I70+I71+I72+I73+I74+I85+I86+I87+I88+I89+I90+I91+I92+I100+I95+I102+I94</f>
        <v>251918221.14999998</v>
      </c>
      <c r="J66" s="90">
        <f>J67+J70+J71+J72+J73+J74+J85+J86+J87+J88+J89+J90+J91+J92</f>
        <v>7924972.69</v>
      </c>
    </row>
    <row r="67" spans="1:10" s="3" customFormat="1" ht="18" customHeight="1">
      <c r="A67" s="20"/>
      <c r="B67" s="70" t="s">
        <v>55</v>
      </c>
      <c r="C67" s="78" t="s">
        <v>33</v>
      </c>
      <c r="D67" s="87">
        <f aca="true" t="shared" si="13" ref="D67:J67">D153+D235+D322+D407+D489</f>
        <v>185372739</v>
      </c>
      <c r="E67" s="87">
        <f t="shared" si="13"/>
        <v>185372738.41</v>
      </c>
      <c r="F67" s="87">
        <f t="shared" si="13"/>
        <v>182190162.29999998</v>
      </c>
      <c r="G67" s="87">
        <f t="shared" si="13"/>
        <v>185358436.99</v>
      </c>
      <c r="H67" s="87">
        <f t="shared" si="13"/>
        <v>5367451.62</v>
      </c>
      <c r="I67" s="87">
        <f t="shared" si="13"/>
        <v>185339307.2</v>
      </c>
      <c r="J67" s="87">
        <f t="shared" si="13"/>
        <v>5366906.62</v>
      </c>
    </row>
    <row r="68" spans="1:10" s="3" customFormat="1" ht="28.5" customHeight="1">
      <c r="A68" s="20"/>
      <c r="B68" s="70"/>
      <c r="C68" s="114" t="s">
        <v>157</v>
      </c>
      <c r="D68" s="91" t="s">
        <v>30</v>
      </c>
      <c r="E68" s="91" t="s">
        <v>30</v>
      </c>
      <c r="F68" s="92">
        <f>F154+F236+F323+F408+F490</f>
        <v>3400613.9699999997</v>
      </c>
      <c r="G68" s="92">
        <f>G154+G236+G323+G408+G490</f>
        <v>2939176.86</v>
      </c>
      <c r="H68" s="92">
        <f>H154+H236+H323+H408+H490</f>
        <v>555668.3200000001</v>
      </c>
      <c r="I68" s="92">
        <f>I154+I236+I323+I408+I490</f>
        <v>2939176.86</v>
      </c>
      <c r="J68" s="92">
        <f>J154+J236+J323+J408+J490</f>
        <v>555668.3200000001</v>
      </c>
    </row>
    <row r="69" spans="1:10" s="14" customFormat="1" ht="40.5" customHeight="1">
      <c r="A69" s="21"/>
      <c r="B69" s="115"/>
      <c r="C69" s="114" t="s">
        <v>137</v>
      </c>
      <c r="D69" s="91" t="s">
        <v>30</v>
      </c>
      <c r="E69" s="91" t="s">
        <v>30</v>
      </c>
      <c r="F69" s="92">
        <f aca="true" t="shared" si="14" ref="F69:G73">F155+F237+F324+F409+F491</f>
        <v>8415389</v>
      </c>
      <c r="G69" s="92">
        <f t="shared" si="14"/>
        <v>9532094.85</v>
      </c>
      <c r="H69" s="91" t="s">
        <v>30</v>
      </c>
      <c r="I69" s="92">
        <f>I155+I237+I324+I409+I491</f>
        <v>9532094.85</v>
      </c>
      <c r="J69" s="91" t="s">
        <v>30</v>
      </c>
    </row>
    <row r="70" spans="1:10" s="3" customFormat="1" ht="24.75" customHeight="1">
      <c r="A70" s="20"/>
      <c r="B70" s="70" t="s">
        <v>56</v>
      </c>
      <c r="C70" s="54" t="s">
        <v>31</v>
      </c>
      <c r="D70" s="87">
        <f aca="true" t="shared" si="15" ref="D70:E73">D156+D238+D325+D410+D492</f>
        <v>13153151</v>
      </c>
      <c r="E70" s="87">
        <f t="shared" si="15"/>
        <v>13152165.06</v>
      </c>
      <c r="F70" s="87">
        <f t="shared" si="14"/>
        <v>12554037.530000001</v>
      </c>
      <c r="G70" s="87">
        <f t="shared" si="14"/>
        <v>13090519.26</v>
      </c>
      <c r="H70" s="87">
        <f>H156+H238+H325+H410+H492</f>
        <v>829741.0700000001</v>
      </c>
      <c r="I70" s="87">
        <f>I156+I238+I325+I410+I492</f>
        <v>13087245.17</v>
      </c>
      <c r="J70" s="87">
        <f>J156+J238+J325+J410+J492</f>
        <v>829741.0700000001</v>
      </c>
    </row>
    <row r="71" spans="1:10" s="3" customFormat="1" ht="24.75" customHeight="1">
      <c r="A71" s="20"/>
      <c r="B71" s="70" t="s">
        <v>57</v>
      </c>
      <c r="C71" s="78" t="s">
        <v>45</v>
      </c>
      <c r="D71" s="87">
        <f t="shared" si="15"/>
        <v>8797021</v>
      </c>
      <c r="E71" s="87">
        <f t="shared" si="15"/>
        <v>8797021</v>
      </c>
      <c r="F71" s="87">
        <f t="shared" si="14"/>
        <v>8699686</v>
      </c>
      <c r="G71" s="87">
        <f t="shared" si="14"/>
        <v>9003958.04</v>
      </c>
      <c r="H71" s="87">
        <f>H157+H239+H326+H411+H493</f>
        <v>481936</v>
      </c>
      <c r="I71" s="87">
        <f>I157+I239+I326+I411+I493</f>
        <v>9003958.04</v>
      </c>
      <c r="J71" s="87">
        <f>J157+J239+J326+J411+J493</f>
        <v>481936</v>
      </c>
    </row>
    <row r="72" spans="1:10" s="3" customFormat="1" ht="25.5" customHeight="1">
      <c r="A72" s="20"/>
      <c r="B72" s="70" t="s">
        <v>58</v>
      </c>
      <c r="C72" s="78" t="s">
        <v>85</v>
      </c>
      <c r="D72" s="87">
        <f t="shared" si="15"/>
        <v>67150</v>
      </c>
      <c r="E72" s="87">
        <f t="shared" si="15"/>
        <v>67150</v>
      </c>
      <c r="F72" s="87">
        <f t="shared" si="14"/>
        <v>37434.22</v>
      </c>
      <c r="G72" s="87">
        <f t="shared" si="14"/>
        <v>38500.68</v>
      </c>
      <c r="H72" s="87">
        <f>H158+H240+H327+H412+H494</f>
        <v>128</v>
      </c>
      <c r="I72" s="87">
        <f>I158+I240+I327+I412+I494</f>
        <v>38500.68</v>
      </c>
      <c r="J72" s="87">
        <f>J158+J240+J327+J412+J494</f>
        <v>128</v>
      </c>
    </row>
    <row r="73" spans="1:10" s="3" customFormat="1" ht="12.75" customHeight="1">
      <c r="A73" s="20"/>
      <c r="B73" s="70" t="s">
        <v>59</v>
      </c>
      <c r="C73" s="78" t="s">
        <v>52</v>
      </c>
      <c r="D73" s="87">
        <f t="shared" si="15"/>
        <v>33501</v>
      </c>
      <c r="E73" s="87">
        <f t="shared" si="15"/>
        <v>33501</v>
      </c>
      <c r="F73" s="87">
        <f t="shared" si="14"/>
        <v>34331.49999999999</v>
      </c>
      <c r="G73" s="87">
        <f t="shared" si="14"/>
        <v>34157.13</v>
      </c>
      <c r="H73" s="87">
        <f>H159+H241+H328+H413+H495</f>
        <v>4344</v>
      </c>
      <c r="I73" s="87">
        <f>I159+I241+I328+I413+I495</f>
        <v>34157.13</v>
      </c>
      <c r="J73" s="87">
        <f>J159+J241+J328+J413+J495</f>
        <v>4344</v>
      </c>
    </row>
    <row r="74" spans="1:10" s="3" customFormat="1" ht="14.25" customHeight="1">
      <c r="A74" s="20"/>
      <c r="B74" s="70" t="s">
        <v>122</v>
      </c>
      <c r="C74" s="60" t="s">
        <v>82</v>
      </c>
      <c r="D74" s="87">
        <f>D76+D77+D82+D81</f>
        <v>11101993</v>
      </c>
      <c r="E74" s="87">
        <f>E76+E77+E82+E81</f>
        <v>11101993</v>
      </c>
      <c r="F74" s="87">
        <f>F76+F77+F82+F81+F84</f>
        <v>11233218.399999999</v>
      </c>
      <c r="G74" s="87">
        <f>G76+G77+G82+G81+G84</f>
        <v>10997126.02</v>
      </c>
      <c r="H74" s="87">
        <f>H76+H77+H82+H81+H84</f>
        <v>1227494</v>
      </c>
      <c r="I74" s="87">
        <f>I76+I77+I82+I81+I84</f>
        <v>10997126.02</v>
      </c>
      <c r="J74" s="87">
        <f>J76+J77+J82+J81+J84</f>
        <v>1227494</v>
      </c>
    </row>
    <row r="75" spans="1:10" s="14" customFormat="1" ht="27" customHeight="1">
      <c r="A75" s="21"/>
      <c r="B75" s="115"/>
      <c r="C75" s="130" t="s">
        <v>157</v>
      </c>
      <c r="D75" s="91" t="s">
        <v>30</v>
      </c>
      <c r="E75" s="91" t="s">
        <v>30</v>
      </c>
      <c r="F75" s="92">
        <f aca="true" t="shared" si="16" ref="F75:J76">F161+F243+F330+F415+F497</f>
        <v>56466.520000000004</v>
      </c>
      <c r="G75" s="92">
        <f t="shared" si="16"/>
        <v>49496.21000000001</v>
      </c>
      <c r="H75" s="92">
        <f t="shared" si="16"/>
        <v>768.24</v>
      </c>
      <c r="I75" s="92">
        <f t="shared" si="16"/>
        <v>49496.21000000001</v>
      </c>
      <c r="J75" s="92">
        <f t="shared" si="16"/>
        <v>768.24</v>
      </c>
    </row>
    <row r="76" spans="1:10" s="14" customFormat="1" ht="15.75" customHeight="1">
      <c r="A76" s="21"/>
      <c r="B76" s="79" t="s">
        <v>146</v>
      </c>
      <c r="C76" s="62" t="s">
        <v>0</v>
      </c>
      <c r="D76" s="87">
        <f>D162+D244+D331+D416+D498</f>
        <v>8346666</v>
      </c>
      <c r="E76" s="87">
        <f>E162+E244+E331+E416+E498</f>
        <v>8346666</v>
      </c>
      <c r="F76" s="87">
        <f t="shared" si="16"/>
        <v>8683980.629999999</v>
      </c>
      <c r="G76" s="87">
        <f t="shared" si="16"/>
        <v>8539449.76</v>
      </c>
      <c r="H76" s="87">
        <f t="shared" si="16"/>
        <v>947167</v>
      </c>
      <c r="I76" s="87">
        <f t="shared" si="16"/>
        <v>8539449.76</v>
      </c>
      <c r="J76" s="87">
        <f t="shared" si="16"/>
        <v>947167</v>
      </c>
    </row>
    <row r="77" spans="1:10" s="14" customFormat="1" ht="18.75" customHeight="1">
      <c r="A77" s="21"/>
      <c r="B77" s="79" t="s">
        <v>147</v>
      </c>
      <c r="C77" s="60" t="s">
        <v>123</v>
      </c>
      <c r="D77" s="87">
        <f>D163+D245+D332+D417+D499+80275</f>
        <v>2017677</v>
      </c>
      <c r="E77" s="87">
        <f>E163+E245+E332+E417+E499+80275</f>
        <v>2017677</v>
      </c>
      <c r="F77" s="87">
        <f aca="true" t="shared" si="17" ref="F77:G81">F163+F245+F332+F417+F499</f>
        <v>2023698.0900000003</v>
      </c>
      <c r="G77" s="87">
        <f t="shared" si="17"/>
        <v>1889208.7200000002</v>
      </c>
      <c r="H77" s="87">
        <f>H78+H79+H80</f>
        <v>278764</v>
      </c>
      <c r="I77" s="87">
        <f>I78+I79+I80</f>
        <v>1889208.72</v>
      </c>
      <c r="J77" s="87">
        <f>J78+J79+J80</f>
        <v>278764</v>
      </c>
    </row>
    <row r="78" spans="1:10" s="14" customFormat="1" ht="14.25" customHeight="1">
      <c r="A78" s="21"/>
      <c r="B78" s="80" t="s">
        <v>148</v>
      </c>
      <c r="C78" s="61" t="s">
        <v>124</v>
      </c>
      <c r="D78" s="91" t="s">
        <v>30</v>
      </c>
      <c r="E78" s="91" t="s">
        <v>30</v>
      </c>
      <c r="F78" s="92">
        <f t="shared" si="17"/>
        <v>1153415.01</v>
      </c>
      <c r="G78" s="92">
        <f t="shared" si="17"/>
        <v>1105759.99</v>
      </c>
      <c r="H78" s="92">
        <f aca="true" t="shared" si="18" ref="H78:J81">H164+H246+H333+H418+H500</f>
        <v>126420</v>
      </c>
      <c r="I78" s="92">
        <f t="shared" si="18"/>
        <v>1105759.99</v>
      </c>
      <c r="J78" s="92">
        <f t="shared" si="18"/>
        <v>126420</v>
      </c>
    </row>
    <row r="79" spans="1:10" s="14" customFormat="1" ht="14.25" customHeight="1">
      <c r="A79" s="21"/>
      <c r="B79" s="80" t="s">
        <v>149</v>
      </c>
      <c r="C79" s="61" t="s">
        <v>80</v>
      </c>
      <c r="D79" s="91" t="s">
        <v>30</v>
      </c>
      <c r="E79" s="91" t="s">
        <v>30</v>
      </c>
      <c r="F79" s="92">
        <f t="shared" si="17"/>
        <v>869363.64</v>
      </c>
      <c r="G79" s="92">
        <f t="shared" si="17"/>
        <v>782495.57</v>
      </c>
      <c r="H79" s="92">
        <f t="shared" si="18"/>
        <v>152320</v>
      </c>
      <c r="I79" s="92">
        <f t="shared" si="18"/>
        <v>782495.57</v>
      </c>
      <c r="J79" s="92">
        <f t="shared" si="18"/>
        <v>152320</v>
      </c>
    </row>
    <row r="80" spans="1:10" s="3" customFormat="1" ht="15" customHeight="1">
      <c r="A80" s="20"/>
      <c r="B80" s="80" t="s">
        <v>150</v>
      </c>
      <c r="C80" s="61" t="s">
        <v>125</v>
      </c>
      <c r="D80" s="91" t="s">
        <v>30</v>
      </c>
      <c r="E80" s="91" t="s">
        <v>30</v>
      </c>
      <c r="F80" s="92">
        <f t="shared" si="17"/>
        <v>919.44</v>
      </c>
      <c r="G80" s="92">
        <f t="shared" si="17"/>
        <v>953.1600000000001</v>
      </c>
      <c r="H80" s="92">
        <f t="shared" si="18"/>
        <v>24</v>
      </c>
      <c r="I80" s="92">
        <f t="shared" si="18"/>
        <v>953.1600000000001</v>
      </c>
      <c r="J80" s="92">
        <f t="shared" si="18"/>
        <v>24</v>
      </c>
    </row>
    <row r="81" spans="1:10" s="3" customFormat="1" ht="23.25" customHeight="1">
      <c r="A81" s="20"/>
      <c r="B81" s="79" t="s">
        <v>151</v>
      </c>
      <c r="C81" s="78" t="s">
        <v>126</v>
      </c>
      <c r="D81" s="93">
        <f>353944+211282</f>
        <v>565226</v>
      </c>
      <c r="E81" s="93">
        <f>353944+211282</f>
        <v>565226</v>
      </c>
      <c r="F81" s="87">
        <f t="shared" si="17"/>
        <v>120653.64000000001</v>
      </c>
      <c r="G81" s="87">
        <f t="shared" si="17"/>
        <v>126841.95000000001</v>
      </c>
      <c r="H81" s="87">
        <f t="shared" si="18"/>
        <v>802</v>
      </c>
      <c r="I81" s="87">
        <f t="shared" si="18"/>
        <v>126841.95000000001</v>
      </c>
      <c r="J81" s="87">
        <f t="shared" si="18"/>
        <v>802</v>
      </c>
    </row>
    <row r="82" spans="1:10" s="3" customFormat="1" ht="16.5" customHeight="1">
      <c r="A82" s="20"/>
      <c r="B82" s="79" t="s">
        <v>152</v>
      </c>
      <c r="C82" s="60" t="s">
        <v>74</v>
      </c>
      <c r="D82" s="112">
        <f aca="true" t="shared" si="19" ref="D82:J82">D169+D250+D338+D423+D505</f>
        <v>172424</v>
      </c>
      <c r="E82" s="112">
        <f t="shared" si="19"/>
        <v>172424</v>
      </c>
      <c r="F82" s="112">
        <f t="shared" si="19"/>
        <v>404886.04000000004</v>
      </c>
      <c r="G82" s="112">
        <f t="shared" si="19"/>
        <v>431465.12</v>
      </c>
      <c r="H82" s="112">
        <f t="shared" si="19"/>
        <v>761</v>
      </c>
      <c r="I82" s="112">
        <f t="shared" si="19"/>
        <v>431465.12</v>
      </c>
      <c r="J82" s="112">
        <f t="shared" si="19"/>
        <v>761</v>
      </c>
    </row>
    <row r="83" spans="1:10" s="14" customFormat="1" ht="39.75" customHeight="1">
      <c r="A83" s="21"/>
      <c r="B83" s="80"/>
      <c r="C83" s="114" t="s">
        <v>158</v>
      </c>
      <c r="D83" s="91" t="s">
        <v>30</v>
      </c>
      <c r="E83" s="91" t="s">
        <v>30</v>
      </c>
      <c r="F83" s="92">
        <f>F170+F251+F339+F424+F506</f>
        <v>266926</v>
      </c>
      <c r="G83" s="92">
        <f>G170+G251+G339+G424+G506</f>
        <v>279886</v>
      </c>
      <c r="H83" s="91" t="s">
        <v>30</v>
      </c>
      <c r="I83" s="92">
        <f>I170+I251+I339+I424+I506</f>
        <v>279886</v>
      </c>
      <c r="J83" s="91" t="s">
        <v>30</v>
      </c>
    </row>
    <row r="84" spans="1:10" s="14" customFormat="1" ht="39" customHeight="1">
      <c r="A84" s="21"/>
      <c r="B84" s="79" t="s">
        <v>153</v>
      </c>
      <c r="C84" s="60" t="s">
        <v>181</v>
      </c>
      <c r="D84" s="87">
        <v>10160.47</v>
      </c>
      <c r="E84" s="87">
        <v>10160.470000000001</v>
      </c>
      <c r="F84" s="87">
        <f>F168+F337+F422</f>
        <v>0</v>
      </c>
      <c r="G84" s="87">
        <f>G168+G337+G422+G504</f>
        <v>10160.470000000001</v>
      </c>
      <c r="H84" s="87">
        <f>H168+H337+H422</f>
        <v>0</v>
      </c>
      <c r="I84" s="87">
        <f>I168+I337+I422+I504</f>
        <v>10160.470000000001</v>
      </c>
      <c r="J84" s="87">
        <f>J168+J337+J422</f>
        <v>0</v>
      </c>
    </row>
    <row r="85" spans="1:10" s="3" customFormat="1" ht="28.5" customHeight="1">
      <c r="A85" s="20"/>
      <c r="B85" s="70" t="s">
        <v>60</v>
      </c>
      <c r="C85" s="81" t="s">
        <v>38</v>
      </c>
      <c r="D85" s="112">
        <f aca="true" t="shared" si="20" ref="D85:J92">D171+D252+D340+D425+D507</f>
        <v>8727</v>
      </c>
      <c r="E85" s="112">
        <f t="shared" si="20"/>
        <v>8727</v>
      </c>
      <c r="F85" s="112">
        <f t="shared" si="20"/>
        <v>10125.539999999999</v>
      </c>
      <c r="G85" s="112">
        <f t="shared" si="20"/>
        <v>10936.19</v>
      </c>
      <c r="H85" s="112">
        <f t="shared" si="20"/>
        <v>84</v>
      </c>
      <c r="I85" s="112">
        <f t="shared" si="20"/>
        <v>10936.19</v>
      </c>
      <c r="J85" s="112">
        <f t="shared" si="20"/>
        <v>84</v>
      </c>
    </row>
    <row r="86" spans="1:10" s="3" customFormat="1" ht="18" customHeight="1">
      <c r="A86" s="20"/>
      <c r="B86" s="70" t="s">
        <v>61</v>
      </c>
      <c r="C86" s="81" t="s">
        <v>78</v>
      </c>
      <c r="D86" s="112">
        <f t="shared" si="20"/>
        <v>508025</v>
      </c>
      <c r="E86" s="112">
        <f t="shared" si="20"/>
        <v>508025</v>
      </c>
      <c r="F86" s="112">
        <f t="shared" si="20"/>
        <v>521951.29</v>
      </c>
      <c r="G86" s="112">
        <f t="shared" si="20"/>
        <v>566865.12</v>
      </c>
      <c r="H86" s="112">
        <f t="shared" si="20"/>
        <v>2573</v>
      </c>
      <c r="I86" s="112">
        <f t="shared" si="20"/>
        <v>566865.12</v>
      </c>
      <c r="J86" s="112">
        <f t="shared" si="20"/>
        <v>2573</v>
      </c>
    </row>
    <row r="87" spans="1:10" s="3" customFormat="1" ht="18" customHeight="1">
      <c r="A87" s="20"/>
      <c r="B87" s="70" t="s">
        <v>87</v>
      </c>
      <c r="C87" s="81" t="s">
        <v>86</v>
      </c>
      <c r="D87" s="112">
        <f t="shared" si="20"/>
        <v>1292563</v>
      </c>
      <c r="E87" s="112">
        <f t="shared" si="20"/>
        <v>1292563</v>
      </c>
      <c r="F87" s="112">
        <f t="shared" si="20"/>
        <v>948938.24</v>
      </c>
      <c r="G87" s="112">
        <f t="shared" si="20"/>
        <v>1129786</v>
      </c>
      <c r="H87" s="112">
        <f t="shared" si="20"/>
        <v>24</v>
      </c>
      <c r="I87" s="112">
        <f t="shared" si="20"/>
        <v>1129786</v>
      </c>
      <c r="J87" s="112">
        <f t="shared" si="20"/>
        <v>24</v>
      </c>
    </row>
    <row r="88" spans="1:10" s="3" customFormat="1" ht="30" customHeight="1">
      <c r="A88" s="20"/>
      <c r="B88" s="70" t="s">
        <v>62</v>
      </c>
      <c r="C88" s="62" t="s">
        <v>64</v>
      </c>
      <c r="D88" s="112">
        <f t="shared" si="20"/>
        <v>510442</v>
      </c>
      <c r="E88" s="112">
        <f t="shared" si="20"/>
        <v>510442</v>
      </c>
      <c r="F88" s="112">
        <f t="shared" si="20"/>
        <v>508168.8</v>
      </c>
      <c r="G88" s="112">
        <f t="shared" si="20"/>
        <v>547875.46</v>
      </c>
      <c r="H88" s="112">
        <f t="shared" si="20"/>
        <v>2342</v>
      </c>
      <c r="I88" s="112">
        <f t="shared" si="20"/>
        <v>547875.46</v>
      </c>
      <c r="J88" s="112">
        <f t="shared" si="20"/>
        <v>2342</v>
      </c>
    </row>
    <row r="89" spans="1:10" s="3" customFormat="1" ht="28.5" customHeight="1">
      <c r="A89" s="20"/>
      <c r="B89" s="70" t="s">
        <v>63</v>
      </c>
      <c r="C89" s="62" t="s">
        <v>65</v>
      </c>
      <c r="D89" s="112">
        <f t="shared" si="20"/>
        <v>1923944</v>
      </c>
      <c r="E89" s="112">
        <f t="shared" si="20"/>
        <v>1923944</v>
      </c>
      <c r="F89" s="112">
        <f t="shared" si="20"/>
        <v>1864851.2000000002</v>
      </c>
      <c r="G89" s="112">
        <f t="shared" si="20"/>
        <v>2033343.5499999998</v>
      </c>
      <c r="H89" s="112">
        <f t="shared" si="20"/>
        <v>5122</v>
      </c>
      <c r="I89" s="112">
        <f t="shared" si="20"/>
        <v>2033343.5499999998</v>
      </c>
      <c r="J89" s="112">
        <f t="shared" si="20"/>
        <v>5122</v>
      </c>
    </row>
    <row r="90" spans="1:10" s="3" customFormat="1" ht="25.5" customHeight="1">
      <c r="A90" s="20"/>
      <c r="B90" s="70" t="s">
        <v>66</v>
      </c>
      <c r="C90" s="62" t="s">
        <v>79</v>
      </c>
      <c r="D90" s="112">
        <f t="shared" si="20"/>
        <v>1831027</v>
      </c>
      <c r="E90" s="112">
        <f t="shared" si="20"/>
        <v>1831027</v>
      </c>
      <c r="F90" s="112">
        <f t="shared" si="20"/>
        <v>1886235.59</v>
      </c>
      <c r="G90" s="112">
        <f t="shared" si="20"/>
        <v>2046502.7799999998</v>
      </c>
      <c r="H90" s="112">
        <f t="shared" si="20"/>
        <v>4274</v>
      </c>
      <c r="I90" s="112">
        <f t="shared" si="20"/>
        <v>2046502.7799999998</v>
      </c>
      <c r="J90" s="112">
        <f t="shared" si="20"/>
        <v>4274</v>
      </c>
    </row>
    <row r="91" spans="1:10" s="3" customFormat="1" ht="25.5" customHeight="1">
      <c r="A91" s="20"/>
      <c r="B91" s="70" t="s">
        <v>76</v>
      </c>
      <c r="C91" s="78" t="s">
        <v>127</v>
      </c>
      <c r="D91" s="112">
        <f t="shared" si="20"/>
        <v>3880</v>
      </c>
      <c r="E91" s="112">
        <f t="shared" si="20"/>
        <v>3880</v>
      </c>
      <c r="F91" s="112">
        <f t="shared" si="20"/>
        <v>1629.17</v>
      </c>
      <c r="G91" s="112">
        <f t="shared" si="20"/>
        <v>1817.01</v>
      </c>
      <c r="H91" s="112">
        <f t="shared" si="20"/>
        <v>4</v>
      </c>
      <c r="I91" s="112">
        <f t="shared" si="20"/>
        <v>1817.01</v>
      </c>
      <c r="J91" s="112">
        <f t="shared" si="20"/>
        <v>4</v>
      </c>
    </row>
    <row r="92" spans="1:10" s="3" customFormat="1" ht="20.25" customHeight="1">
      <c r="A92" s="20"/>
      <c r="B92" s="70" t="s">
        <v>81</v>
      </c>
      <c r="C92" s="78" t="s">
        <v>128</v>
      </c>
      <c r="D92" s="112">
        <f t="shared" si="20"/>
        <v>594425</v>
      </c>
      <c r="E92" s="112">
        <f t="shared" si="20"/>
        <v>594425</v>
      </c>
      <c r="F92" s="112">
        <f t="shared" si="20"/>
        <v>475920.28</v>
      </c>
      <c r="G92" s="112">
        <f t="shared" si="20"/>
        <v>501826.07</v>
      </c>
      <c r="H92" s="112">
        <f t="shared" si="20"/>
        <v>0</v>
      </c>
      <c r="I92" s="112">
        <f t="shared" si="20"/>
        <v>501826.07</v>
      </c>
      <c r="J92" s="112">
        <f t="shared" si="20"/>
        <v>0</v>
      </c>
    </row>
    <row r="93" spans="1:10" s="14" customFormat="1" ht="42.75" customHeight="1">
      <c r="A93" s="21"/>
      <c r="B93" s="115"/>
      <c r="C93" s="114" t="s">
        <v>165</v>
      </c>
      <c r="D93" s="53" t="s">
        <v>30</v>
      </c>
      <c r="E93" s="53" t="s">
        <v>30</v>
      </c>
      <c r="F93" s="56">
        <f>F179+F260+F348+F433+F515</f>
        <v>47293</v>
      </c>
      <c r="G93" s="56">
        <f>G179+G260+G348+G433+G515</f>
        <v>59456</v>
      </c>
      <c r="H93" s="53" t="s">
        <v>30</v>
      </c>
      <c r="I93" s="56">
        <f>I179+I260+I348+I433+I515</f>
        <v>59456</v>
      </c>
      <c r="J93" s="53" t="s">
        <v>30</v>
      </c>
    </row>
    <row r="94" spans="1:10" s="3" customFormat="1" ht="18" customHeight="1">
      <c r="A94" s="20"/>
      <c r="B94" s="57" t="s">
        <v>93</v>
      </c>
      <c r="C94" s="62" t="s">
        <v>184</v>
      </c>
      <c r="D94" s="112">
        <f>D349</f>
        <v>18055784.659999996</v>
      </c>
      <c r="E94" s="112">
        <f>E349</f>
        <v>18055784.659999996</v>
      </c>
      <c r="F94" s="112">
        <f>F349</f>
        <v>13324844</v>
      </c>
      <c r="G94" s="112">
        <f>G349</f>
        <v>18055784.659999996</v>
      </c>
      <c r="H94" s="53" t="s">
        <v>30</v>
      </c>
      <c r="I94" s="112">
        <f>I349</f>
        <v>18055784.659999996</v>
      </c>
      <c r="J94" s="53" t="s">
        <v>30</v>
      </c>
    </row>
    <row r="95" spans="1:10" s="3" customFormat="1" ht="39.75" customHeight="1">
      <c r="A95" s="20"/>
      <c r="B95" s="57" t="s">
        <v>94</v>
      </c>
      <c r="C95" s="62" t="s">
        <v>140</v>
      </c>
      <c r="D95" s="87">
        <v>127911</v>
      </c>
      <c r="E95" s="112">
        <f>127911+11773</f>
        <v>139684</v>
      </c>
      <c r="F95" s="112">
        <v>92451.59</v>
      </c>
      <c r="G95" s="112">
        <v>110883.26</v>
      </c>
      <c r="H95" s="53" t="s">
        <v>30</v>
      </c>
      <c r="I95" s="112">
        <v>110883.26</v>
      </c>
      <c r="J95" s="72" t="s">
        <v>30</v>
      </c>
    </row>
    <row r="96" spans="1:10" s="3" customFormat="1" ht="20.25" customHeight="1">
      <c r="A96" s="20"/>
      <c r="B96" s="57" t="s">
        <v>95</v>
      </c>
      <c r="C96" s="52" t="s">
        <v>84</v>
      </c>
      <c r="D96" s="112">
        <f>D181+D262+D352+D435+D518</f>
        <v>8056793</v>
      </c>
      <c r="E96" s="112">
        <f>E181+E262+E352+E435+E518</f>
        <v>8056793</v>
      </c>
      <c r="F96" s="53" t="s">
        <v>30</v>
      </c>
      <c r="G96" s="53" t="s">
        <v>30</v>
      </c>
      <c r="H96" s="53" t="s">
        <v>30</v>
      </c>
      <c r="I96" s="53" t="s">
        <v>30</v>
      </c>
      <c r="J96" s="72" t="s">
        <v>30</v>
      </c>
    </row>
    <row r="97" spans="1:10" s="3" customFormat="1" ht="27" customHeight="1">
      <c r="A97" s="20"/>
      <c r="B97" s="57" t="s">
        <v>103</v>
      </c>
      <c r="C97" s="54" t="s">
        <v>130</v>
      </c>
      <c r="D97" s="67">
        <v>-663751</v>
      </c>
      <c r="E97" s="67">
        <v>-663751</v>
      </c>
      <c r="F97" s="53" t="s">
        <v>30</v>
      </c>
      <c r="G97" s="53" t="s">
        <v>30</v>
      </c>
      <c r="H97" s="82" t="s">
        <v>30</v>
      </c>
      <c r="I97" s="53" t="s">
        <v>30</v>
      </c>
      <c r="J97" s="82" t="s">
        <v>30</v>
      </c>
    </row>
    <row r="98" spans="1:10" s="3" customFormat="1" ht="27" customHeight="1">
      <c r="A98" s="20"/>
      <c r="B98" s="57" t="s">
        <v>104</v>
      </c>
      <c r="C98" s="54" t="s">
        <v>176</v>
      </c>
      <c r="D98" s="67">
        <v>-3098532</v>
      </c>
      <c r="E98" s="67">
        <v>-3098532</v>
      </c>
      <c r="F98" s="53"/>
      <c r="G98" s="53"/>
      <c r="H98" s="82"/>
      <c r="I98" s="53"/>
      <c r="J98" s="165"/>
    </row>
    <row r="99" spans="1:10" s="3" customFormat="1" ht="20.25" customHeight="1">
      <c r="A99" s="20"/>
      <c r="B99" s="204" t="s">
        <v>120</v>
      </c>
      <c r="C99" s="205"/>
      <c r="D99" s="53" t="s">
        <v>30</v>
      </c>
      <c r="E99" s="53" t="s">
        <v>30</v>
      </c>
      <c r="F99" s="58">
        <f>F182+F263+F353+F436+F519</f>
        <v>8173462.5</v>
      </c>
      <c r="G99" s="53" t="s">
        <v>30</v>
      </c>
      <c r="H99" s="53" t="s">
        <v>30</v>
      </c>
      <c r="I99" s="53" t="s">
        <v>30</v>
      </c>
      <c r="J99" s="72" t="s">
        <v>30</v>
      </c>
    </row>
    <row r="100" spans="1:10" s="3" customFormat="1" ht="18" customHeight="1">
      <c r="A100" s="20"/>
      <c r="B100" s="204" t="s">
        <v>35</v>
      </c>
      <c r="C100" s="205"/>
      <c r="D100" s="53" t="s">
        <v>30</v>
      </c>
      <c r="E100" s="53" t="s">
        <v>30</v>
      </c>
      <c r="F100" s="53" t="s">
        <v>30</v>
      </c>
      <c r="G100" s="64">
        <f>G183+G264+G354+G437+G520</f>
        <v>0</v>
      </c>
      <c r="H100" s="53" t="s">
        <v>30</v>
      </c>
      <c r="I100" s="64">
        <f>I183+I264+I354+I437+I520</f>
        <v>0</v>
      </c>
      <c r="J100" s="72" t="s">
        <v>30</v>
      </c>
    </row>
    <row r="101" spans="1:10" s="3" customFormat="1" ht="32.25" customHeight="1">
      <c r="A101" s="20"/>
      <c r="B101" s="206" t="s">
        <v>46</v>
      </c>
      <c r="C101" s="207"/>
      <c r="D101" s="53" t="s">
        <v>30</v>
      </c>
      <c r="E101" s="53" t="s">
        <v>30</v>
      </c>
      <c r="F101" s="58">
        <f>F184+F265+F355+F438+F521</f>
        <v>-8837.320000000002</v>
      </c>
      <c r="G101" s="53" t="s">
        <v>30</v>
      </c>
      <c r="H101" s="53" t="s">
        <v>30</v>
      </c>
      <c r="I101" s="53" t="s">
        <v>30</v>
      </c>
      <c r="J101" s="72" t="s">
        <v>30</v>
      </c>
    </row>
    <row r="102" spans="1:10" s="3" customFormat="1" ht="15.75" customHeight="1" thickBot="1">
      <c r="A102" s="20"/>
      <c r="B102" s="206" t="s">
        <v>96</v>
      </c>
      <c r="C102" s="207"/>
      <c r="D102" s="67">
        <f>6445666+67743</f>
        <v>6513409</v>
      </c>
      <c r="E102" s="67">
        <f>6445666+67743</f>
        <v>6513409</v>
      </c>
      <c r="F102" s="67">
        <v>8412306.81</v>
      </c>
      <c r="G102" s="67">
        <v>8412306.81</v>
      </c>
      <c r="H102" s="82" t="s">
        <v>30</v>
      </c>
      <c r="I102" s="67">
        <v>8412306.81</v>
      </c>
      <c r="J102" s="82" t="s">
        <v>30</v>
      </c>
    </row>
    <row r="103" spans="1:10" s="5" customFormat="1" ht="16.5" customHeight="1" thickBot="1" thickTop="1">
      <c r="A103" s="43"/>
      <c r="B103" s="208" t="s">
        <v>69</v>
      </c>
      <c r="C103" s="208"/>
      <c r="D103" s="208"/>
      <c r="E103" s="208"/>
      <c r="F103" s="208"/>
      <c r="G103" s="208"/>
      <c r="H103" s="208"/>
      <c r="I103" s="208"/>
      <c r="J103" s="208"/>
    </row>
    <row r="104" spans="1:10" s="2" customFormat="1" ht="30" customHeight="1" thickBot="1" thickTop="1">
      <c r="A104" s="20" t="s">
        <v>20</v>
      </c>
      <c r="B104" s="209" t="s">
        <v>133</v>
      </c>
      <c r="C104" s="209"/>
      <c r="D104" s="94">
        <f>D105+D144+D152</f>
        <v>47281023.14</v>
      </c>
      <c r="E104" s="94">
        <f>E105+E144+E152</f>
        <v>47283882.64</v>
      </c>
      <c r="F104" s="94">
        <f>F105+F144+F152</f>
        <v>45579106.23</v>
      </c>
      <c r="G104" s="94">
        <f>G105+G144+G152</f>
        <v>45650362.239999995</v>
      </c>
      <c r="H104" s="94">
        <f>H105+H152</f>
        <v>1579823.56</v>
      </c>
      <c r="I104" s="94">
        <f>I105+I144+I152</f>
        <v>45648408.3</v>
      </c>
      <c r="J104" s="94">
        <f>J105+J152</f>
        <v>1579815.56</v>
      </c>
    </row>
    <row r="105" spans="1:10" s="3" customFormat="1" ht="27" customHeight="1" thickTop="1">
      <c r="A105" s="20"/>
      <c r="B105" s="210" t="s">
        <v>68</v>
      </c>
      <c r="C105" s="226"/>
      <c r="D105" s="67">
        <f>D106+D107+D108+D110+D111+D112+D114+D117+D118+D123+D125+D126+D127+D128+D129+D130+D131+D134+D137+D138+D139+D115+D116</f>
        <v>22596717.14</v>
      </c>
      <c r="E105" s="67">
        <f>E106+E107+E108+E110+E111+E112+E114+E117+E118+E123+E125+E126+E127+E128+E129+E130+E131+E134+E137+E138+E139+E115+E116</f>
        <v>22600562.639999997</v>
      </c>
      <c r="F105" s="67">
        <f>F106+F107+F108+F110+F111+F112+F114+F117+F118+F123+F125+F126+F127+F128+F129+F130+F131+F134+F137+F138+F140+F142+F115</f>
        <v>21082660.59</v>
      </c>
      <c r="G105" s="67">
        <f>G106+G107+G109+G110+G112+G113+G114+G117+G118+G123+G125+G126+G127+G128+G129+G130+G131+G134+G137+G138+G141+G115+G116</f>
        <v>22065807.91</v>
      </c>
      <c r="H105" s="67">
        <f>H106+H107+H123+H127+H134</f>
        <v>492670.06</v>
      </c>
      <c r="I105" s="67">
        <f>I106+I107+I109+I110+I112+I113+I114+I117+I118+I123+I125+I126+I127+I128+I129+I130+I131+I134+I137+I138+I141+I115+I116</f>
        <v>22064681.529999997</v>
      </c>
      <c r="J105" s="67">
        <f>J106+J107+J123+J127+J134</f>
        <v>492670.06</v>
      </c>
    </row>
    <row r="106" spans="1:10" s="3" customFormat="1" ht="17.25" customHeight="1">
      <c r="A106" s="20"/>
      <c r="B106" s="38" t="s">
        <v>21</v>
      </c>
      <c r="C106" s="15" t="s">
        <v>24</v>
      </c>
      <c r="D106" s="44">
        <v>7346705</v>
      </c>
      <c r="E106" s="44">
        <v>7346705</v>
      </c>
      <c r="F106" s="44">
        <v>7139889.29</v>
      </c>
      <c r="G106" s="44">
        <v>7351566.57</v>
      </c>
      <c r="H106" s="45">
        <v>391028.61</v>
      </c>
      <c r="I106" s="45">
        <v>7351566.57</v>
      </c>
      <c r="J106" s="46">
        <v>391028.61</v>
      </c>
    </row>
    <row r="107" spans="1:10" s="3" customFormat="1" ht="25.5">
      <c r="A107" s="20"/>
      <c r="B107" s="38" t="s">
        <v>18</v>
      </c>
      <c r="C107" s="8" t="s">
        <v>39</v>
      </c>
      <c r="D107" s="44">
        <v>12920</v>
      </c>
      <c r="E107" s="44">
        <v>12920</v>
      </c>
      <c r="F107" s="44">
        <v>15186.7</v>
      </c>
      <c r="G107" s="44">
        <v>13776</v>
      </c>
      <c r="H107" s="45">
        <v>2844.15</v>
      </c>
      <c r="I107" s="45">
        <v>13776</v>
      </c>
      <c r="J107" s="46">
        <v>2844.15</v>
      </c>
    </row>
    <row r="108" spans="1:10" s="3" customFormat="1" ht="25.5">
      <c r="A108" s="20"/>
      <c r="B108" s="38" t="s">
        <v>19</v>
      </c>
      <c r="C108" s="8" t="s">
        <v>105</v>
      </c>
      <c r="D108" s="12">
        <v>43725</v>
      </c>
      <c r="E108" s="12">
        <v>43725</v>
      </c>
      <c r="F108" s="12">
        <v>43725</v>
      </c>
      <c r="G108" s="9" t="s">
        <v>30</v>
      </c>
      <c r="H108" s="9" t="s">
        <v>30</v>
      </c>
      <c r="I108" s="9" t="s">
        <v>30</v>
      </c>
      <c r="J108" s="35" t="s">
        <v>30</v>
      </c>
    </row>
    <row r="109" spans="1:10" s="3" customFormat="1" ht="29.25" customHeight="1">
      <c r="A109" s="20"/>
      <c r="B109" s="38" t="s">
        <v>29</v>
      </c>
      <c r="C109" s="8" t="s">
        <v>106</v>
      </c>
      <c r="D109" s="9" t="s">
        <v>30</v>
      </c>
      <c r="E109" s="9" t="s">
        <v>30</v>
      </c>
      <c r="F109" s="9" t="s">
        <v>30</v>
      </c>
      <c r="G109" s="12">
        <v>16123</v>
      </c>
      <c r="H109" s="9" t="s">
        <v>30</v>
      </c>
      <c r="I109" s="12">
        <v>16123</v>
      </c>
      <c r="J109" s="35" t="s">
        <v>30</v>
      </c>
    </row>
    <row r="110" spans="1:10" s="3" customFormat="1" ht="38.25">
      <c r="A110" s="20"/>
      <c r="B110" s="38" t="s">
        <v>27</v>
      </c>
      <c r="C110" s="8" t="s">
        <v>83</v>
      </c>
      <c r="D110" s="12">
        <v>6089</v>
      </c>
      <c r="E110" s="12">
        <v>6089</v>
      </c>
      <c r="F110" s="12">
        <v>6082.84</v>
      </c>
      <c r="G110" s="12">
        <v>0</v>
      </c>
      <c r="H110" s="9" t="s">
        <v>30</v>
      </c>
      <c r="I110" s="12">
        <v>0</v>
      </c>
      <c r="J110" s="35" t="s">
        <v>30</v>
      </c>
    </row>
    <row r="111" spans="1:10" s="3" customFormat="1" ht="25.5">
      <c r="A111" s="20"/>
      <c r="B111" s="38" t="s">
        <v>28</v>
      </c>
      <c r="C111" s="13" t="s">
        <v>107</v>
      </c>
      <c r="D111" s="44">
        <v>73449</v>
      </c>
      <c r="E111" s="44">
        <v>73449</v>
      </c>
      <c r="F111" s="128">
        <f>73449.04+1447.22</f>
        <v>74896.26</v>
      </c>
      <c r="G111" s="9" t="s">
        <v>30</v>
      </c>
      <c r="H111" s="9" t="s">
        <v>30</v>
      </c>
      <c r="I111" s="9" t="s">
        <v>30</v>
      </c>
      <c r="J111" s="35" t="s">
        <v>30</v>
      </c>
    </row>
    <row r="112" spans="1:10" s="3" customFormat="1" ht="27.75" customHeight="1">
      <c r="A112" s="20"/>
      <c r="B112" s="230" t="s">
        <v>3</v>
      </c>
      <c r="C112" s="13" t="s">
        <v>108</v>
      </c>
      <c r="D112" s="44">
        <f>261819-D111</f>
        <v>188370</v>
      </c>
      <c r="E112" s="44">
        <f>261819-E111</f>
        <v>188370</v>
      </c>
      <c r="F112" s="12">
        <v>188016.39</v>
      </c>
      <c r="G112" s="12">
        <v>73507.27</v>
      </c>
      <c r="H112" s="9" t="s">
        <v>30</v>
      </c>
      <c r="I112" s="12">
        <v>73507.27</v>
      </c>
      <c r="J112" s="35" t="s">
        <v>30</v>
      </c>
    </row>
    <row r="113" spans="1:10" s="3" customFormat="1" ht="38.25">
      <c r="A113" s="20"/>
      <c r="B113" s="232"/>
      <c r="C113" s="28" t="s">
        <v>109</v>
      </c>
      <c r="D113" s="174" t="s">
        <v>30</v>
      </c>
      <c r="E113" s="174" t="s">
        <v>30</v>
      </c>
      <c r="F113" s="174" t="s">
        <v>30</v>
      </c>
      <c r="G113" s="128">
        <v>175188.26</v>
      </c>
      <c r="H113" s="174" t="s">
        <v>30</v>
      </c>
      <c r="I113" s="128">
        <v>175188.26</v>
      </c>
      <c r="J113" s="175" t="s">
        <v>30</v>
      </c>
    </row>
    <row r="114" spans="1:10" s="14" customFormat="1" ht="29.25" customHeight="1">
      <c r="A114" s="21"/>
      <c r="B114" s="230" t="s">
        <v>4</v>
      </c>
      <c r="C114" s="28" t="s">
        <v>180</v>
      </c>
      <c r="D114" s="176">
        <v>372421</v>
      </c>
      <c r="E114" s="176">
        <v>372421</v>
      </c>
      <c r="F114" s="176">
        <v>372421.06</v>
      </c>
      <c r="G114" s="128">
        <v>372421.06</v>
      </c>
      <c r="H114" s="174" t="s">
        <v>30</v>
      </c>
      <c r="I114" s="128">
        <v>372421.06</v>
      </c>
      <c r="J114" s="175" t="s">
        <v>30</v>
      </c>
    </row>
    <row r="115" spans="1:10" s="14" customFormat="1" ht="29.25" customHeight="1">
      <c r="A115" s="21"/>
      <c r="B115" s="231"/>
      <c r="C115" s="28" t="s">
        <v>173</v>
      </c>
      <c r="D115" s="176">
        <v>105450</v>
      </c>
      <c r="E115" s="176">
        <v>105450.24</v>
      </c>
      <c r="F115" s="176">
        <v>105450.24</v>
      </c>
      <c r="G115" s="176">
        <v>105450.24</v>
      </c>
      <c r="H115" s="174" t="s">
        <v>30</v>
      </c>
      <c r="I115" s="176">
        <v>105450.24</v>
      </c>
      <c r="J115" s="175" t="s">
        <v>30</v>
      </c>
    </row>
    <row r="116" spans="1:10" s="14" customFormat="1" ht="42" customHeight="1">
      <c r="A116" s="21"/>
      <c r="B116" s="231"/>
      <c r="C116" s="28" t="s">
        <v>182</v>
      </c>
      <c r="D116" s="176">
        <v>1299066.1400000001</v>
      </c>
      <c r="E116" s="176">
        <v>1299066.1400000001</v>
      </c>
      <c r="F116" s="176"/>
      <c r="G116" s="128">
        <f>571970.69+727095.43+0.02</f>
        <v>1299066.1400000001</v>
      </c>
      <c r="H116" s="174" t="s">
        <v>30</v>
      </c>
      <c r="I116" s="128">
        <f>571970.69+727095.43+0.02</f>
        <v>1299066.1400000001</v>
      </c>
      <c r="J116" s="175" t="s">
        <v>30</v>
      </c>
    </row>
    <row r="117" spans="1:10" s="14" customFormat="1" ht="25.5">
      <c r="A117" s="21"/>
      <c r="B117" s="38" t="s">
        <v>5</v>
      </c>
      <c r="C117" s="13" t="s">
        <v>54</v>
      </c>
      <c r="D117" s="128">
        <v>1110006</v>
      </c>
      <c r="E117" s="128">
        <v>1113851</v>
      </c>
      <c r="F117" s="128">
        <v>1018186.14</v>
      </c>
      <c r="G117" s="128">
        <v>1110005.57</v>
      </c>
      <c r="H117" s="174" t="s">
        <v>30</v>
      </c>
      <c r="I117" s="128">
        <v>1110005.57</v>
      </c>
      <c r="J117" s="175" t="s">
        <v>30</v>
      </c>
    </row>
    <row r="118" spans="1:10" s="14" customFormat="1" ht="13.5">
      <c r="A118" s="21"/>
      <c r="B118" s="38" t="s">
        <v>7</v>
      </c>
      <c r="C118" s="26" t="s">
        <v>6</v>
      </c>
      <c r="D118" s="128">
        <f>D119+D120+D121+D122</f>
        <v>670538</v>
      </c>
      <c r="E118" s="128">
        <f>E119+E120+E121+E122</f>
        <v>670538</v>
      </c>
      <c r="F118" s="128">
        <f>F119+F120+F121+F122</f>
        <v>612648.25</v>
      </c>
      <c r="G118" s="128">
        <f>G119+G120+G121+G122</f>
        <v>667562.3400000001</v>
      </c>
      <c r="H118" s="174" t="s">
        <v>30</v>
      </c>
      <c r="I118" s="128">
        <f>I119+I120+I121+I122</f>
        <v>667562.3400000001</v>
      </c>
      <c r="J118" s="175" t="s">
        <v>30</v>
      </c>
    </row>
    <row r="119" spans="1:10" s="14" customFormat="1" ht="25.5">
      <c r="A119" s="21"/>
      <c r="B119" s="103" t="s">
        <v>167</v>
      </c>
      <c r="C119" s="99" t="s">
        <v>47</v>
      </c>
      <c r="D119" s="164">
        <v>79156</v>
      </c>
      <c r="E119" s="164">
        <v>79156</v>
      </c>
      <c r="F119" s="164">
        <v>71582.88</v>
      </c>
      <c r="G119" s="164">
        <v>78012.48</v>
      </c>
      <c r="H119" s="174" t="s">
        <v>30</v>
      </c>
      <c r="I119" s="164">
        <v>78012.48</v>
      </c>
      <c r="J119" s="175" t="s">
        <v>30</v>
      </c>
    </row>
    <row r="120" spans="1:10" s="10" customFormat="1" ht="25.5">
      <c r="A120" s="37"/>
      <c r="B120" s="103" t="s">
        <v>168</v>
      </c>
      <c r="C120" s="99" t="s">
        <v>37</v>
      </c>
      <c r="D120" s="164">
        <v>490710</v>
      </c>
      <c r="E120" s="164">
        <v>490710</v>
      </c>
      <c r="F120" s="164">
        <v>448651</v>
      </c>
      <c r="G120" s="164">
        <v>488522</v>
      </c>
      <c r="H120" s="174" t="s">
        <v>30</v>
      </c>
      <c r="I120" s="164">
        <v>488522</v>
      </c>
      <c r="J120" s="175" t="s">
        <v>30</v>
      </c>
    </row>
    <row r="121" spans="1:10" s="4" customFormat="1" ht="25.5" customHeight="1">
      <c r="A121" s="20"/>
      <c r="B121" s="103" t="s">
        <v>169</v>
      </c>
      <c r="C121" s="99" t="s">
        <v>1</v>
      </c>
      <c r="D121" s="164">
        <v>64177</v>
      </c>
      <c r="E121" s="164">
        <v>64177</v>
      </c>
      <c r="F121" s="164">
        <v>58855.28</v>
      </c>
      <c r="G121" s="164">
        <v>64177.3</v>
      </c>
      <c r="H121" s="174" t="s">
        <v>30</v>
      </c>
      <c r="I121" s="164">
        <v>64177.3</v>
      </c>
      <c r="J121" s="175" t="s">
        <v>30</v>
      </c>
    </row>
    <row r="122" spans="1:10" s="14" customFormat="1" ht="13.5">
      <c r="A122" s="21"/>
      <c r="B122" s="103" t="s">
        <v>170</v>
      </c>
      <c r="C122" s="7" t="s">
        <v>26</v>
      </c>
      <c r="D122" s="7">
        <v>36495</v>
      </c>
      <c r="E122" s="7">
        <v>36495</v>
      </c>
      <c r="F122" s="7">
        <v>33559.09</v>
      </c>
      <c r="G122" s="7">
        <v>36850.56</v>
      </c>
      <c r="H122" s="9" t="s">
        <v>30</v>
      </c>
      <c r="I122" s="7">
        <v>36850.56</v>
      </c>
      <c r="J122" s="35" t="s">
        <v>30</v>
      </c>
    </row>
    <row r="123" spans="1:10" s="14" customFormat="1" ht="16.5" customHeight="1">
      <c r="A123" s="21"/>
      <c r="B123" s="39" t="s">
        <v>8</v>
      </c>
      <c r="C123" s="26" t="s">
        <v>2</v>
      </c>
      <c r="D123" s="8">
        <v>1158654</v>
      </c>
      <c r="E123" s="12">
        <v>1158654</v>
      </c>
      <c r="F123" s="12">
        <v>1153487.69</v>
      </c>
      <c r="G123" s="11">
        <v>1217455.6099999999</v>
      </c>
      <c r="H123" s="12">
        <v>98756.8</v>
      </c>
      <c r="I123" s="11">
        <v>1217455.6099999999</v>
      </c>
      <c r="J123" s="48">
        <v>98756.8</v>
      </c>
    </row>
    <row r="124" spans="1:10" s="14" customFormat="1" ht="16.5" customHeight="1">
      <c r="A124" s="21"/>
      <c r="B124" s="101"/>
      <c r="C124" s="7" t="s">
        <v>155</v>
      </c>
      <c r="D124" s="104" t="s">
        <v>30</v>
      </c>
      <c r="E124" s="104" t="s">
        <v>30</v>
      </c>
      <c r="F124" s="9">
        <v>65417.73</v>
      </c>
      <c r="G124" s="136">
        <v>47551.88</v>
      </c>
      <c r="H124" s="9">
        <v>17865.85</v>
      </c>
      <c r="I124" s="136">
        <v>47551.88</v>
      </c>
      <c r="J124" s="35">
        <v>17865.85</v>
      </c>
    </row>
    <row r="125" spans="1:10" s="3" customFormat="1" ht="26.25" customHeight="1">
      <c r="A125" s="20"/>
      <c r="B125" s="39" t="s">
        <v>9</v>
      </c>
      <c r="C125" s="8" t="s">
        <v>12</v>
      </c>
      <c r="D125" s="11">
        <v>5276892</v>
      </c>
      <c r="E125" s="12">
        <v>5276892</v>
      </c>
      <c r="F125" s="12">
        <v>4873369.96</v>
      </c>
      <c r="G125" s="12">
        <v>5313924.59</v>
      </c>
      <c r="H125" s="16" t="s">
        <v>30</v>
      </c>
      <c r="I125" s="12">
        <v>5313924.59</v>
      </c>
      <c r="J125" s="36" t="s">
        <v>30</v>
      </c>
    </row>
    <row r="126" spans="1:10" s="3" customFormat="1" ht="18" customHeight="1">
      <c r="A126" s="20"/>
      <c r="B126" s="39" t="s">
        <v>40</v>
      </c>
      <c r="C126" s="15" t="s">
        <v>13</v>
      </c>
      <c r="D126" s="12">
        <v>54156</v>
      </c>
      <c r="E126" s="12">
        <v>54156.26</v>
      </c>
      <c r="F126" s="12">
        <v>43868.96</v>
      </c>
      <c r="G126" s="12">
        <v>43868.96</v>
      </c>
      <c r="H126" s="16" t="s">
        <v>30</v>
      </c>
      <c r="I126" s="12">
        <v>43868.96</v>
      </c>
      <c r="J126" s="36" t="s">
        <v>30</v>
      </c>
    </row>
    <row r="127" spans="1:10" s="3" customFormat="1" ht="25.5">
      <c r="A127" s="20"/>
      <c r="B127" s="39" t="s">
        <v>42</v>
      </c>
      <c r="C127" s="13" t="s">
        <v>48</v>
      </c>
      <c r="D127" s="12">
        <v>53025</v>
      </c>
      <c r="E127" s="12">
        <v>53025</v>
      </c>
      <c r="F127" s="12">
        <v>47723.06</v>
      </c>
      <c r="G127" s="12">
        <v>53025.66</v>
      </c>
      <c r="H127" s="16"/>
      <c r="I127" s="12">
        <v>53025.66</v>
      </c>
      <c r="J127" s="36">
        <v>0</v>
      </c>
    </row>
    <row r="128" spans="1:10" s="3" customFormat="1" ht="25.5">
      <c r="A128" s="20"/>
      <c r="B128" s="39" t="s">
        <v>43</v>
      </c>
      <c r="C128" s="13" t="s">
        <v>114</v>
      </c>
      <c r="D128" s="12"/>
      <c r="E128" s="12"/>
      <c r="F128" s="12"/>
      <c r="G128" s="12"/>
      <c r="H128" s="16"/>
      <c r="I128" s="12"/>
      <c r="J128" s="36"/>
    </row>
    <row r="129" spans="1:10" s="3" customFormat="1" ht="38.25">
      <c r="A129" s="20"/>
      <c r="B129" s="39" t="s">
        <v>44</v>
      </c>
      <c r="C129" s="8" t="s">
        <v>23</v>
      </c>
      <c r="D129" s="11">
        <v>183459</v>
      </c>
      <c r="E129" s="11">
        <v>183459</v>
      </c>
      <c r="F129" s="12">
        <v>167824.54</v>
      </c>
      <c r="G129" s="12">
        <v>183406.35</v>
      </c>
      <c r="H129" s="16" t="s">
        <v>30</v>
      </c>
      <c r="I129" s="12">
        <v>183406.35</v>
      </c>
      <c r="J129" s="36" t="s">
        <v>30</v>
      </c>
    </row>
    <row r="130" spans="1:10" s="3" customFormat="1" ht="25.5">
      <c r="A130" s="20"/>
      <c r="B130" s="39" t="s">
        <v>49</v>
      </c>
      <c r="C130" s="8" t="s">
        <v>34</v>
      </c>
      <c r="D130" s="12">
        <v>4586</v>
      </c>
      <c r="E130" s="12">
        <v>4586</v>
      </c>
      <c r="F130" s="12">
        <v>5735.9</v>
      </c>
      <c r="G130" s="12">
        <v>13354.98</v>
      </c>
      <c r="H130" s="16" t="s">
        <v>30</v>
      </c>
      <c r="I130" s="12">
        <v>13354.98</v>
      </c>
      <c r="J130" s="36" t="s">
        <v>30</v>
      </c>
    </row>
    <row r="131" spans="1:10" s="3" customFormat="1" ht="12.75">
      <c r="A131" s="20"/>
      <c r="B131" s="39" t="s">
        <v>67</v>
      </c>
      <c r="C131" s="17" t="s">
        <v>22</v>
      </c>
      <c r="D131" s="12">
        <v>3097400</v>
      </c>
      <c r="E131" s="12">
        <v>3097400</v>
      </c>
      <c r="F131" s="12">
        <v>2818791.12</v>
      </c>
      <c r="G131" s="12">
        <v>3014358.37</v>
      </c>
      <c r="H131" s="16" t="s">
        <v>30</v>
      </c>
      <c r="I131" s="12">
        <v>3013530.47</v>
      </c>
      <c r="J131" s="36" t="s">
        <v>30</v>
      </c>
    </row>
    <row r="132" spans="1:10" s="14" customFormat="1" ht="13.5">
      <c r="A132" s="21"/>
      <c r="B132" s="101"/>
      <c r="C132" s="122" t="s">
        <v>179</v>
      </c>
      <c r="D132" s="9" t="s">
        <v>30</v>
      </c>
      <c r="E132" s="9" t="s">
        <v>30</v>
      </c>
      <c r="F132" s="7">
        <v>34849.16</v>
      </c>
      <c r="G132" s="7">
        <v>34849.16</v>
      </c>
      <c r="H132" s="9" t="s">
        <v>30</v>
      </c>
      <c r="I132" s="7">
        <v>34849.16</v>
      </c>
      <c r="J132" s="35" t="s">
        <v>30</v>
      </c>
    </row>
    <row r="133" spans="1:10" s="14" customFormat="1" ht="24">
      <c r="A133" s="21"/>
      <c r="B133" s="101"/>
      <c r="C133" s="170" t="s">
        <v>178</v>
      </c>
      <c r="D133" s="9" t="s">
        <v>30</v>
      </c>
      <c r="E133" s="9" t="s">
        <v>30</v>
      </c>
      <c r="F133" s="7">
        <v>190726</v>
      </c>
      <c r="G133" s="7">
        <v>190726</v>
      </c>
      <c r="H133" s="9" t="s">
        <v>30</v>
      </c>
      <c r="I133" s="7">
        <v>190726</v>
      </c>
      <c r="J133" s="35" t="s">
        <v>30</v>
      </c>
    </row>
    <row r="134" spans="1:10" s="3" customFormat="1" ht="28.5" customHeight="1">
      <c r="A134" s="20"/>
      <c r="B134" s="39" t="s">
        <v>75</v>
      </c>
      <c r="C134" s="18" t="s">
        <v>41</v>
      </c>
      <c r="D134" s="12">
        <f>D135+D136</f>
        <v>1006830</v>
      </c>
      <c r="E134" s="12">
        <f>E135+E136</f>
        <v>1006830</v>
      </c>
      <c r="F134" s="12">
        <f>F135+F136</f>
        <v>884633.06</v>
      </c>
      <c r="G134" s="12">
        <f>G135+G136</f>
        <v>1005746.94</v>
      </c>
      <c r="H134" s="12">
        <f>H136</f>
        <v>40.5</v>
      </c>
      <c r="I134" s="12">
        <f>I135+I136</f>
        <v>1005448.46</v>
      </c>
      <c r="J134" s="48">
        <f>J136</f>
        <v>40.5</v>
      </c>
    </row>
    <row r="135" spans="1:10" s="125" customFormat="1" ht="38.25" customHeight="1">
      <c r="A135" s="161"/>
      <c r="B135" s="120" t="s">
        <v>171</v>
      </c>
      <c r="C135" s="121" t="s">
        <v>50</v>
      </c>
      <c r="D135" s="122">
        <v>1006479</v>
      </c>
      <c r="E135" s="122">
        <v>1006479</v>
      </c>
      <c r="F135" s="122">
        <v>884300.06</v>
      </c>
      <c r="G135" s="122">
        <v>1005454.44</v>
      </c>
      <c r="H135" s="123" t="s">
        <v>30</v>
      </c>
      <c r="I135" s="122">
        <v>1005155.96</v>
      </c>
      <c r="J135" s="124" t="s">
        <v>30</v>
      </c>
    </row>
    <row r="136" spans="1:10" s="125" customFormat="1" ht="51" customHeight="1">
      <c r="A136" s="119"/>
      <c r="B136" s="120" t="s">
        <v>172</v>
      </c>
      <c r="C136" s="121" t="s">
        <v>51</v>
      </c>
      <c r="D136" s="122">
        <v>351</v>
      </c>
      <c r="E136" s="122">
        <v>351</v>
      </c>
      <c r="F136" s="122">
        <v>333</v>
      </c>
      <c r="G136" s="122">
        <v>292.5</v>
      </c>
      <c r="H136" s="122">
        <v>40.5</v>
      </c>
      <c r="I136" s="122">
        <v>292.5</v>
      </c>
      <c r="J136" s="124">
        <v>40.5</v>
      </c>
    </row>
    <row r="137" spans="1:10" s="3" customFormat="1" ht="25.5" hidden="1">
      <c r="A137" s="20"/>
      <c r="B137" s="38" t="s">
        <v>101</v>
      </c>
      <c r="C137" s="28" t="s">
        <v>116</v>
      </c>
      <c r="D137" s="12"/>
      <c r="E137" s="12"/>
      <c r="F137" s="12"/>
      <c r="G137" s="12"/>
      <c r="H137" s="16" t="s">
        <v>30</v>
      </c>
      <c r="I137" s="12"/>
      <c r="J137" s="36" t="s">
        <v>30</v>
      </c>
    </row>
    <row r="138" spans="1:10" s="3" customFormat="1" ht="25.5">
      <c r="A138" s="20"/>
      <c r="B138" s="38" t="s">
        <v>77</v>
      </c>
      <c r="C138" s="28" t="s">
        <v>118</v>
      </c>
      <c r="D138" s="12">
        <v>36000</v>
      </c>
      <c r="E138" s="12">
        <v>36000</v>
      </c>
      <c r="F138" s="12">
        <v>36000</v>
      </c>
      <c r="G138" s="12">
        <v>36000</v>
      </c>
      <c r="H138" s="16" t="s">
        <v>30</v>
      </c>
      <c r="I138" s="12">
        <v>36000</v>
      </c>
      <c r="J138" s="36" t="s">
        <v>30</v>
      </c>
    </row>
    <row r="139" spans="1:10" s="3" customFormat="1" ht="25.5">
      <c r="A139" s="20"/>
      <c r="B139" s="38" t="s">
        <v>101</v>
      </c>
      <c r="C139" s="18" t="s">
        <v>84</v>
      </c>
      <c r="D139" s="12">
        <v>496976</v>
      </c>
      <c r="E139" s="12">
        <v>496976</v>
      </c>
      <c r="F139" s="9" t="s">
        <v>30</v>
      </c>
      <c r="G139" s="9" t="s">
        <v>30</v>
      </c>
      <c r="H139" s="9" t="s">
        <v>30</v>
      </c>
      <c r="I139" s="9" t="s">
        <v>30</v>
      </c>
      <c r="J139" s="35" t="s">
        <v>30</v>
      </c>
    </row>
    <row r="140" spans="1:10" s="3" customFormat="1" ht="14.25" customHeight="1">
      <c r="A140" s="20"/>
      <c r="B140" s="197" t="s">
        <v>120</v>
      </c>
      <c r="C140" s="198"/>
      <c r="D140" s="9" t="s">
        <v>30</v>
      </c>
      <c r="E140" s="9" t="s">
        <v>30</v>
      </c>
      <c r="F140" s="63">
        <v>1474753.21</v>
      </c>
      <c r="G140" s="9" t="s">
        <v>30</v>
      </c>
      <c r="H140" s="9" t="s">
        <v>30</v>
      </c>
      <c r="I140" s="9" t="s">
        <v>30</v>
      </c>
      <c r="J140" s="35" t="s">
        <v>30</v>
      </c>
    </row>
    <row r="141" spans="1:10" s="3" customFormat="1" ht="15.75" customHeight="1">
      <c r="A141" s="20"/>
      <c r="B141" s="197" t="s">
        <v>35</v>
      </c>
      <c r="C141" s="198"/>
      <c r="D141" s="9" t="s">
        <v>30</v>
      </c>
      <c r="E141" s="9" t="s">
        <v>30</v>
      </c>
      <c r="F141" s="29" t="s">
        <v>30</v>
      </c>
      <c r="G141" s="47"/>
      <c r="H141" s="47"/>
      <c r="I141" s="47"/>
      <c r="J141" s="35"/>
    </row>
    <row r="142" spans="1:10" s="3" customFormat="1" ht="27.75" customHeight="1" thickBot="1">
      <c r="A142" s="20"/>
      <c r="B142" s="200" t="s">
        <v>46</v>
      </c>
      <c r="C142" s="201"/>
      <c r="D142" s="9" t="s">
        <v>30</v>
      </c>
      <c r="E142" s="9" t="s">
        <v>30</v>
      </c>
      <c r="F142" s="47">
        <v>-29.08</v>
      </c>
      <c r="G142" s="9" t="s">
        <v>30</v>
      </c>
      <c r="H142" s="9" t="s">
        <v>30</v>
      </c>
      <c r="I142" s="9" t="s">
        <v>30</v>
      </c>
      <c r="J142" s="35" t="s">
        <v>30</v>
      </c>
    </row>
    <row r="143" spans="1:10" s="3" customFormat="1" ht="17.25" customHeight="1" thickBot="1" thickTop="1">
      <c r="A143" s="20"/>
      <c r="B143" s="208" t="s">
        <v>69</v>
      </c>
      <c r="C143" s="208"/>
      <c r="D143" s="208"/>
      <c r="E143" s="208"/>
      <c r="F143" s="208"/>
      <c r="G143" s="208"/>
      <c r="H143" s="208"/>
      <c r="I143" s="208"/>
      <c r="J143" s="208"/>
    </row>
    <row r="144" spans="1:10" s="3" customFormat="1" ht="27" customHeight="1" thickTop="1">
      <c r="A144" s="20"/>
      <c r="B144" s="199" t="s">
        <v>134</v>
      </c>
      <c r="C144" s="233"/>
      <c r="D144" s="95">
        <f>D145+D146</f>
        <v>570245</v>
      </c>
      <c r="E144" s="95">
        <f>E145+E146</f>
        <v>570245</v>
      </c>
      <c r="F144" s="95">
        <f>F145+F146+F148</f>
        <v>599018.0800000001</v>
      </c>
      <c r="G144" s="95">
        <f>G145+G146</f>
        <v>570243.22</v>
      </c>
      <c r="H144" s="96" t="s">
        <v>30</v>
      </c>
      <c r="I144" s="95">
        <f>I145+I146</f>
        <v>570243.22</v>
      </c>
      <c r="J144" s="96" t="s">
        <v>30</v>
      </c>
    </row>
    <row r="145" spans="1:10" s="3" customFormat="1" ht="41.25" customHeight="1">
      <c r="A145" s="20"/>
      <c r="B145" s="16" t="s">
        <v>10</v>
      </c>
      <c r="C145" s="65" t="s">
        <v>121</v>
      </c>
      <c r="D145" s="11">
        <v>497334</v>
      </c>
      <c r="E145" s="11">
        <v>497334</v>
      </c>
      <c r="F145" s="11">
        <f>495450.64-10000</f>
        <v>485450.64</v>
      </c>
      <c r="G145" s="12">
        <v>497332.65</v>
      </c>
      <c r="H145" s="104" t="s">
        <v>30</v>
      </c>
      <c r="I145" s="12">
        <v>497332.65</v>
      </c>
      <c r="J145" s="104" t="s">
        <v>30</v>
      </c>
    </row>
    <row r="146" spans="1:10" s="3" customFormat="1" ht="18" customHeight="1">
      <c r="A146" s="20"/>
      <c r="B146" s="16" t="s">
        <v>11</v>
      </c>
      <c r="C146" s="65" t="s">
        <v>53</v>
      </c>
      <c r="D146" s="11">
        <v>72911</v>
      </c>
      <c r="E146" s="11">
        <v>72911</v>
      </c>
      <c r="F146" s="11">
        <v>67925.55</v>
      </c>
      <c r="G146" s="11">
        <v>72910.57</v>
      </c>
      <c r="H146" s="104" t="s">
        <v>30</v>
      </c>
      <c r="I146" s="11">
        <v>72910.57</v>
      </c>
      <c r="J146" s="104" t="s">
        <v>30</v>
      </c>
    </row>
    <row r="147" spans="1:10" s="3" customFormat="1" ht="37.5" customHeight="1">
      <c r="A147" s="20"/>
      <c r="B147" s="16"/>
      <c r="C147" s="126" t="s">
        <v>156</v>
      </c>
      <c r="D147" s="104" t="s">
        <v>30</v>
      </c>
      <c r="E147" s="104" t="s">
        <v>30</v>
      </c>
      <c r="F147" s="99">
        <v>14015</v>
      </c>
      <c r="G147" s="99">
        <v>14015</v>
      </c>
      <c r="H147" s="104" t="s">
        <v>30</v>
      </c>
      <c r="I147" s="99">
        <v>14015</v>
      </c>
      <c r="J147" s="104"/>
    </row>
    <row r="148" spans="1:10" s="3" customFormat="1" ht="18" customHeight="1">
      <c r="A148" s="20"/>
      <c r="B148" s="198" t="s">
        <v>120</v>
      </c>
      <c r="C148" s="198"/>
      <c r="D148" s="9" t="s">
        <v>30</v>
      </c>
      <c r="E148" s="9" t="s">
        <v>30</v>
      </c>
      <c r="F148" s="47">
        <v>45641.89</v>
      </c>
      <c r="G148" s="9" t="s">
        <v>30</v>
      </c>
      <c r="H148" s="9" t="s">
        <v>30</v>
      </c>
      <c r="I148" s="9" t="s">
        <v>30</v>
      </c>
      <c r="J148" s="9" t="s">
        <v>30</v>
      </c>
    </row>
    <row r="149" spans="1:10" s="3" customFormat="1" ht="19.5" customHeight="1">
      <c r="A149" s="20"/>
      <c r="B149" s="198" t="s">
        <v>35</v>
      </c>
      <c r="C149" s="198"/>
      <c r="D149" s="9" t="s">
        <v>30</v>
      </c>
      <c r="E149" s="9" t="s">
        <v>30</v>
      </c>
      <c r="F149" s="29" t="s">
        <v>30</v>
      </c>
      <c r="G149" s="9"/>
      <c r="H149" s="9" t="s">
        <v>30</v>
      </c>
      <c r="I149" s="9"/>
      <c r="J149" s="9" t="s">
        <v>30</v>
      </c>
    </row>
    <row r="150" spans="1:10" s="3" customFormat="1" ht="24.75" customHeight="1" thickBot="1">
      <c r="A150" s="20"/>
      <c r="B150" s="211" t="s">
        <v>46</v>
      </c>
      <c r="C150" s="211"/>
      <c r="D150" s="9" t="s">
        <v>30</v>
      </c>
      <c r="E150" s="9" t="s">
        <v>30</v>
      </c>
      <c r="F150" s="47"/>
      <c r="G150" s="9" t="s">
        <v>30</v>
      </c>
      <c r="H150" s="9" t="s">
        <v>30</v>
      </c>
      <c r="I150" s="9" t="s">
        <v>30</v>
      </c>
      <c r="J150" s="9" t="s">
        <v>30</v>
      </c>
    </row>
    <row r="151" spans="1:10" s="3" customFormat="1" ht="24.75" customHeight="1" thickBot="1" thickTop="1">
      <c r="A151" s="20"/>
      <c r="B151" s="208" t="s">
        <v>69</v>
      </c>
      <c r="C151" s="208"/>
      <c r="D151" s="208"/>
      <c r="E151" s="208"/>
      <c r="F151" s="208"/>
      <c r="G151" s="208"/>
      <c r="H151" s="208"/>
      <c r="I151" s="208"/>
      <c r="J151" s="208"/>
    </row>
    <row r="152" spans="1:10" s="3" customFormat="1" ht="25.5" customHeight="1" thickTop="1">
      <c r="A152" s="20"/>
      <c r="B152" s="199" t="s">
        <v>135</v>
      </c>
      <c r="C152" s="233"/>
      <c r="D152" s="97">
        <f>D153+D156+D157+D158+D159+D160+D171+D172+D173+D174+D175+D176+D177+D178+D181</f>
        <v>24114061</v>
      </c>
      <c r="E152" s="97">
        <f>E153+E156+E157+E158+E159+E160+E171+E172+E173+E174+E175+E176+E177+E178+E181</f>
        <v>24113075</v>
      </c>
      <c r="F152" s="97">
        <f>F153+F156+F157+F158+F159+F160+F171+F172+F174+F175+F176+F182+F184</f>
        <v>23897427.559999995</v>
      </c>
      <c r="G152" s="97">
        <f>G153+G156+G157+G158+G159+G160+G171+G172+G174+G175+G176</f>
        <v>23014311.11</v>
      </c>
      <c r="H152" s="97">
        <f>H153+H156+H157+H158+H159+H160+H170+H171+H172+H173+H174+H175+H176+H177+H178</f>
        <v>1087153.5</v>
      </c>
      <c r="I152" s="97">
        <f>I153+I156+I157+I158+I159+I160+I171+I172+I174+I175+I176</f>
        <v>23013483.55</v>
      </c>
      <c r="J152" s="97">
        <f>J153+J156+J157+J158+J159+J160+J170+J171+J172+J173+J174+J175+J176+J177+J178</f>
        <v>1087145.5</v>
      </c>
    </row>
    <row r="153" spans="1:10" s="3" customFormat="1" ht="12.75" customHeight="1">
      <c r="A153" s="20"/>
      <c r="B153" s="38" t="s">
        <v>55</v>
      </c>
      <c r="C153" s="19" t="s">
        <v>33</v>
      </c>
      <c r="D153" s="11">
        <v>18019543</v>
      </c>
      <c r="E153" s="11">
        <v>18019543</v>
      </c>
      <c r="F153" s="128">
        <v>17884771.389999997</v>
      </c>
      <c r="G153" s="12">
        <v>18016032.14</v>
      </c>
      <c r="H153" s="16">
        <v>583994.65</v>
      </c>
      <c r="I153" s="12">
        <v>18015204.580000002</v>
      </c>
      <c r="J153" s="36">
        <v>583986.65</v>
      </c>
    </row>
    <row r="154" spans="1:10" s="3" customFormat="1" ht="24" customHeight="1">
      <c r="A154" s="20"/>
      <c r="B154" s="38"/>
      <c r="C154" s="138" t="s">
        <v>157</v>
      </c>
      <c r="D154" s="98" t="s">
        <v>30</v>
      </c>
      <c r="E154" s="98" t="s">
        <v>30</v>
      </c>
      <c r="F154" s="127">
        <v>285518.57</v>
      </c>
      <c r="G154" s="127">
        <v>285514.57</v>
      </c>
      <c r="H154" s="127">
        <v>4</v>
      </c>
      <c r="I154" s="127">
        <v>285514.57</v>
      </c>
      <c r="J154" s="127">
        <v>4</v>
      </c>
    </row>
    <row r="155" spans="1:10" s="14" customFormat="1" ht="38.25" customHeight="1">
      <c r="A155" s="21"/>
      <c r="B155" s="103"/>
      <c r="C155" s="102" t="s">
        <v>137</v>
      </c>
      <c r="D155" s="98" t="s">
        <v>30</v>
      </c>
      <c r="E155" s="98" t="s">
        <v>30</v>
      </c>
      <c r="F155" s="127">
        <v>906937</v>
      </c>
      <c r="G155" s="127">
        <v>909351.85</v>
      </c>
      <c r="H155" s="136">
        <v>0</v>
      </c>
      <c r="I155" s="127">
        <f>906937+604+1810.85</f>
        <v>909351.85</v>
      </c>
      <c r="J155" s="136">
        <v>0</v>
      </c>
    </row>
    <row r="156" spans="1:10" s="14" customFormat="1" ht="29.25" customHeight="1">
      <c r="A156" s="21"/>
      <c r="B156" s="38" t="s">
        <v>56</v>
      </c>
      <c r="C156" s="13" t="s">
        <v>31</v>
      </c>
      <c r="D156" s="11">
        <v>2290655</v>
      </c>
      <c r="E156" s="11">
        <v>2289669</v>
      </c>
      <c r="F156" s="12">
        <v>2093640.16</v>
      </c>
      <c r="G156" s="12">
        <v>2289668.89</v>
      </c>
      <c r="H156" s="12">
        <v>258334.85</v>
      </c>
      <c r="I156" s="12">
        <v>2289668.89</v>
      </c>
      <c r="J156" s="12">
        <v>258334.85</v>
      </c>
    </row>
    <row r="157" spans="1:10" s="14" customFormat="1" ht="33.75" customHeight="1">
      <c r="A157" s="21"/>
      <c r="B157" s="38" t="s">
        <v>57</v>
      </c>
      <c r="C157" s="19" t="s">
        <v>45</v>
      </c>
      <c r="D157" s="11">
        <v>1457906</v>
      </c>
      <c r="E157" s="11">
        <v>1457906</v>
      </c>
      <c r="F157" s="12">
        <v>1390839.28</v>
      </c>
      <c r="G157" s="12">
        <v>1426397.94</v>
      </c>
      <c r="H157" s="12">
        <v>81172</v>
      </c>
      <c r="I157" s="12">
        <v>1426397.94</v>
      </c>
      <c r="J157" s="12">
        <v>81172</v>
      </c>
    </row>
    <row r="158" spans="1:10" s="14" customFormat="1" ht="30.75" customHeight="1">
      <c r="A158" s="21"/>
      <c r="B158" s="38" t="s">
        <v>58</v>
      </c>
      <c r="C158" s="19" t="s">
        <v>85</v>
      </c>
      <c r="D158" s="11">
        <v>17594</v>
      </c>
      <c r="E158" s="12">
        <v>17594</v>
      </c>
      <c r="F158" s="12">
        <v>12424.83</v>
      </c>
      <c r="G158" s="12">
        <v>12392.83</v>
      </c>
      <c r="H158" s="12">
        <v>32</v>
      </c>
      <c r="I158" s="12">
        <v>12392.83</v>
      </c>
      <c r="J158" s="12">
        <v>32</v>
      </c>
    </row>
    <row r="159" spans="1:10" s="14" customFormat="1" ht="14.25" customHeight="1">
      <c r="A159" s="21"/>
      <c r="B159" s="38" t="s">
        <v>59</v>
      </c>
      <c r="C159" s="19" t="s">
        <v>52</v>
      </c>
      <c r="D159" s="11">
        <v>1434</v>
      </c>
      <c r="E159" s="12">
        <v>1434</v>
      </c>
      <c r="F159" s="12">
        <v>1506.88</v>
      </c>
      <c r="G159" s="12">
        <v>1330.88</v>
      </c>
      <c r="H159" s="12">
        <v>176</v>
      </c>
      <c r="I159" s="12">
        <v>1330.88</v>
      </c>
      <c r="J159" s="12">
        <v>176</v>
      </c>
    </row>
    <row r="160" spans="1:10" s="3" customFormat="1" ht="15" customHeight="1">
      <c r="A160" s="20"/>
      <c r="B160" s="38" t="s">
        <v>122</v>
      </c>
      <c r="C160" s="6" t="s">
        <v>82</v>
      </c>
      <c r="D160" s="11">
        <f>D162+D163+D169</f>
        <v>1031501</v>
      </c>
      <c r="E160" s="11">
        <f>E162+E163+E169</f>
        <v>1031501</v>
      </c>
      <c r="F160" s="11">
        <f>F162+F163+F167+F169</f>
        <v>1124103.24</v>
      </c>
      <c r="G160" s="11">
        <f>G162+G163+G167+G169+G168</f>
        <v>1068576.93</v>
      </c>
      <c r="H160" s="11">
        <f>H162+H163+H167+H169+H170</f>
        <v>162399</v>
      </c>
      <c r="I160" s="11">
        <f>I162+I163+I167+I169+I168</f>
        <v>1068576.93</v>
      </c>
      <c r="J160" s="11">
        <f>J162+J163+J167+J169+J170</f>
        <v>162399</v>
      </c>
    </row>
    <row r="161" spans="1:10" s="3" customFormat="1" ht="29.25" customHeight="1">
      <c r="A161" s="20"/>
      <c r="B161" s="38"/>
      <c r="C161" s="138" t="s">
        <v>157</v>
      </c>
      <c r="D161" s="98" t="s">
        <v>30</v>
      </c>
      <c r="E161" s="98" t="s">
        <v>30</v>
      </c>
      <c r="F161" s="7">
        <v>5252.82</v>
      </c>
      <c r="G161" s="7">
        <v>5252.82</v>
      </c>
      <c r="H161" s="7">
        <v>0</v>
      </c>
      <c r="I161" s="7">
        <v>5252.82</v>
      </c>
      <c r="J161" s="7">
        <v>0</v>
      </c>
    </row>
    <row r="162" spans="1:10" s="3" customFormat="1" ht="14.25" customHeight="1">
      <c r="A162" s="20"/>
      <c r="B162" s="41" t="s">
        <v>146</v>
      </c>
      <c r="C162" s="65" t="s">
        <v>0</v>
      </c>
      <c r="D162" s="11">
        <v>858875</v>
      </c>
      <c r="E162" s="11">
        <v>858875</v>
      </c>
      <c r="F162" s="11">
        <v>922972.05</v>
      </c>
      <c r="G162" s="11">
        <v>880737.57</v>
      </c>
      <c r="H162" s="11">
        <v>128131</v>
      </c>
      <c r="I162" s="11">
        <v>880737.57</v>
      </c>
      <c r="J162" s="11">
        <v>128131</v>
      </c>
    </row>
    <row r="163" spans="1:10" s="3" customFormat="1" ht="18.75" customHeight="1">
      <c r="A163" s="20"/>
      <c r="B163" s="41" t="s">
        <v>147</v>
      </c>
      <c r="C163" s="6" t="s">
        <v>123</v>
      </c>
      <c r="D163" s="11">
        <v>165053</v>
      </c>
      <c r="E163" s="11">
        <v>165053</v>
      </c>
      <c r="F163" s="11">
        <f>F164+F165+F166</f>
        <v>189102.79</v>
      </c>
      <c r="G163" s="11">
        <f>G164+G165+G166</f>
        <v>174816.32</v>
      </c>
      <c r="H163" s="11">
        <f>H164+H165+H166</f>
        <v>34184</v>
      </c>
      <c r="I163" s="11">
        <f>I164+I165+I166</f>
        <v>174816.32</v>
      </c>
      <c r="J163" s="11">
        <f>J164+J165+J166</f>
        <v>34184</v>
      </c>
    </row>
    <row r="164" spans="1:10" s="3" customFormat="1" ht="18.75" customHeight="1">
      <c r="A164" s="20"/>
      <c r="B164" s="42" t="s">
        <v>148</v>
      </c>
      <c r="C164" s="27" t="s">
        <v>124</v>
      </c>
      <c r="D164" s="98" t="s">
        <v>30</v>
      </c>
      <c r="E164" s="98" t="s">
        <v>30</v>
      </c>
      <c r="F164" s="99">
        <v>107634.39</v>
      </c>
      <c r="G164" s="99">
        <v>108161.07</v>
      </c>
      <c r="H164" s="99">
        <v>13104</v>
      </c>
      <c r="I164" s="99">
        <v>108161.07</v>
      </c>
      <c r="J164" s="99">
        <v>13104</v>
      </c>
    </row>
    <row r="165" spans="1:10" s="3" customFormat="1" ht="14.25" customHeight="1">
      <c r="A165" s="20"/>
      <c r="B165" s="42" t="s">
        <v>149</v>
      </c>
      <c r="C165" s="27" t="s">
        <v>80</v>
      </c>
      <c r="D165" s="98" t="s">
        <v>30</v>
      </c>
      <c r="E165" s="98" t="s">
        <v>30</v>
      </c>
      <c r="F165" s="99">
        <v>81379.08</v>
      </c>
      <c r="G165" s="99">
        <v>66556.97</v>
      </c>
      <c r="H165" s="99">
        <v>21080</v>
      </c>
      <c r="I165" s="99">
        <v>66556.97</v>
      </c>
      <c r="J165" s="99">
        <v>21080</v>
      </c>
    </row>
    <row r="166" spans="1:10" s="3" customFormat="1" ht="13.5" customHeight="1">
      <c r="A166" s="20"/>
      <c r="B166" s="42" t="s">
        <v>150</v>
      </c>
      <c r="C166" s="27" t="s">
        <v>125</v>
      </c>
      <c r="D166" s="98" t="s">
        <v>30</v>
      </c>
      <c r="E166" s="98" t="s">
        <v>30</v>
      </c>
      <c r="F166" s="99">
        <v>89.32</v>
      </c>
      <c r="G166" s="99">
        <v>98.28</v>
      </c>
      <c r="H166" s="99">
        <v>0</v>
      </c>
      <c r="I166" s="99">
        <v>98.28</v>
      </c>
      <c r="J166" s="99"/>
    </row>
    <row r="167" spans="1:10" s="3" customFormat="1" ht="27.75" customHeight="1">
      <c r="A167" s="20"/>
      <c r="B167" s="41" t="s">
        <v>151</v>
      </c>
      <c r="C167" s="19" t="s">
        <v>126</v>
      </c>
      <c r="D167" s="98" t="s">
        <v>30</v>
      </c>
      <c r="E167" s="98" t="s">
        <v>30</v>
      </c>
      <c r="F167" s="11">
        <v>3295.4</v>
      </c>
      <c r="G167" s="11">
        <v>3544.72</v>
      </c>
      <c r="H167" s="11">
        <v>8</v>
      </c>
      <c r="I167" s="11">
        <v>3544.72</v>
      </c>
      <c r="J167" s="11">
        <v>8</v>
      </c>
    </row>
    <row r="168" spans="1:10" s="3" customFormat="1" ht="27.75" customHeight="1">
      <c r="A168" s="20"/>
      <c r="B168" s="41" t="s">
        <v>152</v>
      </c>
      <c r="C168" s="19" t="s">
        <v>181</v>
      </c>
      <c r="D168" s="98" t="s">
        <v>30</v>
      </c>
      <c r="E168" s="98" t="s">
        <v>30</v>
      </c>
      <c r="F168" s="11">
        <v>0</v>
      </c>
      <c r="G168" s="11">
        <v>455.05</v>
      </c>
      <c r="H168" s="11">
        <v>0</v>
      </c>
      <c r="I168" s="11">
        <v>455.05</v>
      </c>
      <c r="J168" s="107">
        <v>0</v>
      </c>
    </row>
    <row r="169" spans="1:10" s="3" customFormat="1" ht="18.75" customHeight="1">
      <c r="A169" s="20"/>
      <c r="B169" s="41" t="s">
        <v>153</v>
      </c>
      <c r="C169" s="6" t="s">
        <v>74</v>
      </c>
      <c r="D169" s="12">
        <v>7573</v>
      </c>
      <c r="E169" s="12">
        <v>7573</v>
      </c>
      <c r="F169" s="12">
        <v>8733</v>
      </c>
      <c r="G169" s="12">
        <v>9023.27</v>
      </c>
      <c r="H169" s="31">
        <v>76</v>
      </c>
      <c r="I169" s="12">
        <v>9023.27</v>
      </c>
      <c r="J169" s="31">
        <v>76</v>
      </c>
    </row>
    <row r="170" spans="1:10" s="14" customFormat="1" ht="39.75" customHeight="1">
      <c r="A170" s="21"/>
      <c r="B170" s="42"/>
      <c r="C170" s="162" t="s">
        <v>160</v>
      </c>
      <c r="D170" s="98" t="s">
        <v>30</v>
      </c>
      <c r="E170" s="98" t="s">
        <v>30</v>
      </c>
      <c r="F170" s="163">
        <v>25678</v>
      </c>
      <c r="G170" s="99">
        <v>25678</v>
      </c>
      <c r="H170" s="99">
        <v>0</v>
      </c>
      <c r="I170" s="99">
        <v>25678</v>
      </c>
      <c r="J170" s="7">
        <v>0</v>
      </c>
    </row>
    <row r="171" spans="1:10" s="3" customFormat="1" ht="27.75" customHeight="1">
      <c r="A171" s="20"/>
      <c r="B171" s="38" t="s">
        <v>60</v>
      </c>
      <c r="C171" s="32" t="s">
        <v>38</v>
      </c>
      <c r="D171" s="11">
        <v>137</v>
      </c>
      <c r="E171" s="11">
        <v>137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</row>
    <row r="172" spans="1:10" s="3" customFormat="1" ht="17.25" customHeight="1">
      <c r="A172" s="20"/>
      <c r="B172" s="38" t="s">
        <v>61</v>
      </c>
      <c r="C172" s="32" t="s">
        <v>78</v>
      </c>
      <c r="D172" s="11">
        <v>35192</v>
      </c>
      <c r="E172" s="11">
        <v>35192</v>
      </c>
      <c r="F172" s="11">
        <v>27420.94</v>
      </c>
      <c r="G172" s="11">
        <v>29915.66</v>
      </c>
      <c r="H172" s="11">
        <v>237</v>
      </c>
      <c r="I172" s="11">
        <v>29915.66</v>
      </c>
      <c r="J172" s="11">
        <v>237</v>
      </c>
    </row>
    <row r="173" spans="1:10" s="3" customFormat="1" ht="17.25" customHeight="1" hidden="1">
      <c r="A173" s="20"/>
      <c r="B173" s="38" t="s">
        <v>61</v>
      </c>
      <c r="C173" s="32" t="s">
        <v>86</v>
      </c>
      <c r="D173" s="11"/>
      <c r="E173" s="11"/>
      <c r="F173" s="11"/>
      <c r="G173" s="11"/>
      <c r="H173" s="11"/>
      <c r="I173" s="11"/>
      <c r="J173" s="11"/>
    </row>
    <row r="174" spans="1:10" s="3" customFormat="1" ht="27.75" customHeight="1">
      <c r="A174" s="20"/>
      <c r="B174" s="38" t="s">
        <v>87</v>
      </c>
      <c r="C174" s="49" t="s">
        <v>64</v>
      </c>
      <c r="D174" s="11">
        <v>19082</v>
      </c>
      <c r="E174" s="11">
        <v>19082</v>
      </c>
      <c r="F174" s="11">
        <v>15231.34</v>
      </c>
      <c r="G174" s="11">
        <v>15905.97</v>
      </c>
      <c r="H174" s="11">
        <v>64</v>
      </c>
      <c r="I174" s="11">
        <v>15905.97</v>
      </c>
      <c r="J174" s="11">
        <v>64</v>
      </c>
    </row>
    <row r="175" spans="1:10" s="3" customFormat="1" ht="27.75" customHeight="1">
      <c r="A175" s="20"/>
      <c r="B175" s="38" t="s">
        <v>62</v>
      </c>
      <c r="C175" s="49" t="s">
        <v>65</v>
      </c>
      <c r="D175" s="11">
        <v>106090</v>
      </c>
      <c r="E175" s="11">
        <v>106090</v>
      </c>
      <c r="F175" s="11">
        <v>104425.63</v>
      </c>
      <c r="G175" s="11">
        <v>114342.01</v>
      </c>
      <c r="H175" s="11">
        <v>677</v>
      </c>
      <c r="I175" s="11">
        <v>114342.01</v>
      </c>
      <c r="J175" s="11">
        <v>677</v>
      </c>
    </row>
    <row r="176" spans="1:10" s="3" customFormat="1" ht="27.75" customHeight="1">
      <c r="A176" s="20"/>
      <c r="B176" s="38" t="s">
        <v>63</v>
      </c>
      <c r="C176" s="49" t="s">
        <v>79</v>
      </c>
      <c r="D176" s="11">
        <v>26909</v>
      </c>
      <c r="E176" s="11">
        <v>26909</v>
      </c>
      <c r="F176" s="11">
        <v>33695.36</v>
      </c>
      <c r="G176" s="11">
        <v>39747.86</v>
      </c>
      <c r="H176" s="11">
        <v>67</v>
      </c>
      <c r="I176" s="11">
        <v>39747.86</v>
      </c>
      <c r="J176" s="11">
        <v>67</v>
      </c>
    </row>
    <row r="177" spans="1:10" s="3" customFormat="1" ht="27.75" customHeight="1" hidden="1">
      <c r="A177" s="20"/>
      <c r="B177" s="38" t="s">
        <v>66</v>
      </c>
      <c r="C177" s="19" t="s">
        <v>127</v>
      </c>
      <c r="D177" s="11"/>
      <c r="E177" s="11"/>
      <c r="F177" s="11"/>
      <c r="G177" s="11"/>
      <c r="H177" s="11"/>
      <c r="I177" s="11"/>
      <c r="J177" s="11"/>
    </row>
    <row r="178" spans="1:10" s="3" customFormat="1" ht="21" customHeight="1" hidden="1">
      <c r="A178" s="20"/>
      <c r="B178" s="38" t="s">
        <v>76</v>
      </c>
      <c r="C178" s="19" t="s">
        <v>128</v>
      </c>
      <c r="D178" s="11"/>
      <c r="E178" s="12"/>
      <c r="F178" s="12"/>
      <c r="G178" s="12"/>
      <c r="H178" s="12"/>
      <c r="I178" s="12"/>
      <c r="J178" s="12"/>
    </row>
    <row r="179" spans="1:10" s="14" customFormat="1" ht="42.75" customHeight="1">
      <c r="A179" s="21"/>
      <c r="B179" s="103"/>
      <c r="C179" s="162" t="s">
        <v>161</v>
      </c>
      <c r="D179" s="163"/>
      <c r="E179" s="164"/>
      <c r="F179" s="164">
        <v>1327</v>
      </c>
      <c r="G179" s="7">
        <f>I179</f>
        <v>1327</v>
      </c>
      <c r="H179" s="9"/>
      <c r="I179" s="7">
        <v>1327</v>
      </c>
      <c r="J179" s="7">
        <v>0</v>
      </c>
    </row>
    <row r="180" spans="1:10" s="3" customFormat="1" ht="40.5" customHeight="1" hidden="1">
      <c r="A180" s="20"/>
      <c r="B180" s="38" t="s">
        <v>93</v>
      </c>
      <c r="C180" s="19" t="s">
        <v>129</v>
      </c>
      <c r="D180" s="11"/>
      <c r="E180" s="12"/>
      <c r="F180" s="12"/>
      <c r="G180" s="12"/>
      <c r="H180" s="9" t="s">
        <v>30</v>
      </c>
      <c r="I180" s="12"/>
      <c r="J180" s="35" t="s">
        <v>30</v>
      </c>
    </row>
    <row r="181" spans="1:10" s="3" customFormat="1" ht="21" customHeight="1">
      <c r="A181" s="20"/>
      <c r="B181" s="38" t="s">
        <v>66</v>
      </c>
      <c r="C181" s="18" t="s">
        <v>84</v>
      </c>
      <c r="D181" s="12">
        <f>1107191+827</f>
        <v>1108018</v>
      </c>
      <c r="E181" s="12">
        <f>1107191+827</f>
        <v>1108018</v>
      </c>
      <c r="F181" s="9" t="s">
        <v>30</v>
      </c>
      <c r="G181" s="9" t="s">
        <v>30</v>
      </c>
      <c r="H181" s="9" t="s">
        <v>30</v>
      </c>
      <c r="I181" s="9" t="s">
        <v>30</v>
      </c>
      <c r="J181" s="35" t="s">
        <v>30</v>
      </c>
    </row>
    <row r="182" spans="1:10" s="3" customFormat="1" ht="18.75" customHeight="1">
      <c r="A182" s="20"/>
      <c r="B182" s="197" t="s">
        <v>120</v>
      </c>
      <c r="C182" s="198"/>
      <c r="D182" s="9" t="s">
        <v>30</v>
      </c>
      <c r="E182" s="9" t="s">
        <v>30</v>
      </c>
      <c r="F182" s="47">
        <v>1224731.46</v>
      </c>
      <c r="G182" s="9" t="s">
        <v>30</v>
      </c>
      <c r="H182" s="9" t="s">
        <v>30</v>
      </c>
      <c r="I182" s="9" t="s">
        <v>30</v>
      </c>
      <c r="J182" s="35" t="s">
        <v>30</v>
      </c>
    </row>
    <row r="183" spans="1:10" s="3" customFormat="1" ht="19.5" customHeight="1">
      <c r="A183" s="20"/>
      <c r="B183" s="197" t="s">
        <v>35</v>
      </c>
      <c r="C183" s="198"/>
      <c r="D183" s="9" t="s">
        <v>30</v>
      </c>
      <c r="E183" s="9" t="s">
        <v>30</v>
      </c>
      <c r="F183" s="9" t="s">
        <v>30</v>
      </c>
      <c r="G183" s="9">
        <v>0</v>
      </c>
      <c r="H183" s="9" t="s">
        <v>30</v>
      </c>
      <c r="I183" s="9">
        <v>0</v>
      </c>
      <c r="J183" s="35" t="s">
        <v>30</v>
      </c>
    </row>
    <row r="184" spans="1:10" s="3" customFormat="1" ht="28.5" customHeight="1" thickBot="1">
      <c r="A184" s="20"/>
      <c r="B184" s="202" t="s">
        <v>46</v>
      </c>
      <c r="C184" s="203"/>
      <c r="D184" s="68" t="s">
        <v>30</v>
      </c>
      <c r="E184" s="68" t="s">
        <v>30</v>
      </c>
      <c r="F184" s="83">
        <v>-15362.95</v>
      </c>
      <c r="G184" s="68" t="s">
        <v>30</v>
      </c>
      <c r="H184" s="68" t="s">
        <v>30</v>
      </c>
      <c r="I184" s="68" t="s">
        <v>30</v>
      </c>
      <c r="J184" s="166" t="s">
        <v>30</v>
      </c>
    </row>
    <row r="185" spans="2:10" ht="17.25" customHeight="1" thickBot="1" thickTop="1">
      <c r="B185" s="212" t="s">
        <v>70</v>
      </c>
      <c r="C185" s="213"/>
      <c r="D185" s="213"/>
      <c r="E185" s="213"/>
      <c r="F185" s="213"/>
      <c r="G185" s="213"/>
      <c r="H185" s="213"/>
      <c r="I185" s="213"/>
      <c r="J185" s="213"/>
    </row>
    <row r="186" spans="1:10" s="2" customFormat="1" ht="30" customHeight="1" thickBot="1" thickTop="1">
      <c r="A186" s="20" t="s">
        <v>20</v>
      </c>
      <c r="B186" s="209" t="s">
        <v>133</v>
      </c>
      <c r="C186" s="209"/>
      <c r="D186" s="94">
        <f>D187+D226+D234</f>
        <v>44284206.28</v>
      </c>
      <c r="E186" s="94">
        <f>E187+E226+E234</f>
        <v>44300264.78</v>
      </c>
      <c r="F186" s="94">
        <f>F187+F226+F234</f>
        <v>42816342.33</v>
      </c>
      <c r="G186" s="94">
        <f>G187+G226+G234</f>
        <v>42899703.32000001</v>
      </c>
      <c r="H186" s="94">
        <f>H187+H234</f>
        <v>1380059</v>
      </c>
      <c r="I186" s="94">
        <f>I187+I226+I234</f>
        <v>42898251.45</v>
      </c>
      <c r="J186" s="167">
        <f>J187+J234</f>
        <v>1380032</v>
      </c>
    </row>
    <row r="187" spans="1:10" s="3" customFormat="1" ht="27.75" customHeight="1" thickTop="1">
      <c r="A187" s="20"/>
      <c r="B187" s="210" t="s">
        <v>68</v>
      </c>
      <c r="C187" s="226"/>
      <c r="D187" s="67">
        <f>D188+D189+D190+D192+D193+D194+D196+D199+D200+D205+D207+D208+D209+D210+D211+D212+D213+D216+D219+D220+D221+D197+D198</f>
        <v>18819889.28</v>
      </c>
      <c r="E187" s="67">
        <f>E188+E189+E190+E192+E193+E194+E196+E199+E200+E205+E207+E208+E209+E210+E211+E212+E213+E216+E219+E220+E221+E197+E198</f>
        <v>18835947.78</v>
      </c>
      <c r="F187" s="67">
        <f>F188+F189+F190+F192+F193+F194+F196+F199+F200+F205+F207+F208+F209+F210+F211+F212+F213+F216+F219+F220+F222+F224+F197</f>
        <v>17350647.259999998</v>
      </c>
      <c r="G187" s="67">
        <f>G188+G189+G191+G194+G195+G196+G199+G200+G205+G207+G208+G209+G210+G211+G212+G213+G216+G219+G220+G223+G197+G198</f>
        <v>18409056.160000004</v>
      </c>
      <c r="H187" s="67">
        <f>H188+H189+H205+H209+H216</f>
        <v>403970.6</v>
      </c>
      <c r="I187" s="67">
        <f>I188+I189+I191+I194+I195+I196+I199+I200+I205+I207+I208+I209+I210+I211+I212+I213+I216+I219+I220+I223+I197+I198</f>
        <v>18408358.800000004</v>
      </c>
      <c r="J187" s="168">
        <f>J188+J189+J205+J209+J216</f>
        <v>403970.6</v>
      </c>
    </row>
    <row r="188" spans="1:10" s="3" customFormat="1" ht="12.75">
      <c r="A188" s="20"/>
      <c r="B188" s="38" t="s">
        <v>21</v>
      </c>
      <c r="C188" s="15" t="s">
        <v>24</v>
      </c>
      <c r="D188" s="44">
        <v>6116373</v>
      </c>
      <c r="E188" s="44">
        <v>6131425</v>
      </c>
      <c r="F188" s="44">
        <v>5975970.7</v>
      </c>
      <c r="G188" s="44">
        <v>6108982.03</v>
      </c>
      <c r="H188" s="45">
        <v>334871.55</v>
      </c>
      <c r="I188" s="45">
        <v>6108982.03</v>
      </c>
      <c r="J188" s="169">
        <v>334871.55</v>
      </c>
    </row>
    <row r="189" spans="1:10" s="3" customFormat="1" ht="25.5">
      <c r="A189" s="20"/>
      <c r="B189" s="38" t="s">
        <v>18</v>
      </c>
      <c r="C189" s="8" t="s">
        <v>39</v>
      </c>
      <c r="D189" s="44">
        <v>9608</v>
      </c>
      <c r="E189" s="44">
        <v>9608</v>
      </c>
      <c r="F189" s="44">
        <v>10790.05</v>
      </c>
      <c r="G189" s="44">
        <v>9102</v>
      </c>
      <c r="H189" s="45">
        <v>2523.1</v>
      </c>
      <c r="I189" s="45">
        <v>9102</v>
      </c>
      <c r="J189" s="46">
        <v>2523.1</v>
      </c>
    </row>
    <row r="190" spans="1:10" s="3" customFormat="1" ht="25.5">
      <c r="A190" s="20"/>
      <c r="B190" s="38" t="s">
        <v>19</v>
      </c>
      <c r="C190" s="8" t="s">
        <v>105</v>
      </c>
      <c r="D190" s="12">
        <v>27375</v>
      </c>
      <c r="E190" s="12">
        <v>27375</v>
      </c>
      <c r="F190" s="12">
        <v>27375</v>
      </c>
      <c r="G190" s="9" t="s">
        <v>30</v>
      </c>
      <c r="H190" s="9" t="s">
        <v>30</v>
      </c>
      <c r="I190" s="9" t="s">
        <v>30</v>
      </c>
      <c r="J190" s="35" t="s">
        <v>30</v>
      </c>
    </row>
    <row r="191" spans="1:10" s="3" customFormat="1" ht="30.75" customHeight="1">
      <c r="A191" s="20"/>
      <c r="B191" s="38" t="s">
        <v>29</v>
      </c>
      <c r="C191" s="8" t="s">
        <v>106</v>
      </c>
      <c r="D191" s="9" t="s">
        <v>30</v>
      </c>
      <c r="E191" s="9" t="s">
        <v>30</v>
      </c>
      <c r="F191" s="9" t="s">
        <v>30</v>
      </c>
      <c r="G191" s="12">
        <v>10082</v>
      </c>
      <c r="H191" s="9" t="s">
        <v>30</v>
      </c>
      <c r="I191" s="12">
        <v>10082</v>
      </c>
      <c r="J191" s="35" t="s">
        <v>30</v>
      </c>
    </row>
    <row r="192" spans="1:10" s="3" customFormat="1" ht="38.25">
      <c r="A192" s="20"/>
      <c r="B192" s="38" t="s">
        <v>27</v>
      </c>
      <c r="C192" s="8" t="s">
        <v>83</v>
      </c>
      <c r="D192" s="12">
        <v>5960</v>
      </c>
      <c r="E192" s="12">
        <v>5960</v>
      </c>
      <c r="F192" s="12">
        <v>5959.58</v>
      </c>
      <c r="G192" s="9" t="s">
        <v>30</v>
      </c>
      <c r="H192" s="9" t="s">
        <v>30</v>
      </c>
      <c r="I192" s="9" t="s">
        <v>30</v>
      </c>
      <c r="J192" s="35" t="s">
        <v>30</v>
      </c>
    </row>
    <row r="193" spans="1:10" s="3" customFormat="1" ht="25.5">
      <c r="A193" s="20"/>
      <c r="B193" s="38" t="s">
        <v>28</v>
      </c>
      <c r="C193" s="13" t="s">
        <v>107</v>
      </c>
      <c r="D193" s="44">
        <v>58193</v>
      </c>
      <c r="E193" s="44">
        <v>58193</v>
      </c>
      <c r="F193" s="44">
        <v>58193.26</v>
      </c>
      <c r="G193" s="9" t="s">
        <v>30</v>
      </c>
      <c r="H193" s="9" t="s">
        <v>30</v>
      </c>
      <c r="I193" s="9" t="s">
        <v>30</v>
      </c>
      <c r="J193" s="35" t="s">
        <v>30</v>
      </c>
    </row>
    <row r="194" spans="1:10" s="3" customFormat="1" ht="27.75" customHeight="1">
      <c r="A194" s="20"/>
      <c r="B194" s="230" t="s">
        <v>3</v>
      </c>
      <c r="C194" s="28" t="s">
        <v>108</v>
      </c>
      <c r="D194" s="100">
        <f>216220-D193</f>
        <v>158027</v>
      </c>
      <c r="E194" s="100">
        <f>216220-E193</f>
        <v>158027</v>
      </c>
      <c r="F194" s="100">
        <v>158026.52</v>
      </c>
      <c r="G194" s="100">
        <v>158026.52</v>
      </c>
      <c r="H194" s="9" t="s">
        <v>30</v>
      </c>
      <c r="I194" s="100">
        <v>158026.52</v>
      </c>
      <c r="J194" s="35" t="s">
        <v>30</v>
      </c>
    </row>
    <row r="195" spans="1:10" s="3" customFormat="1" ht="25.5">
      <c r="A195" s="20"/>
      <c r="B195" s="232"/>
      <c r="C195" s="28" t="s">
        <v>109</v>
      </c>
      <c r="D195" s="9" t="s">
        <v>30</v>
      </c>
      <c r="E195" s="9" t="s">
        <v>30</v>
      </c>
      <c r="F195" s="9" t="s">
        <v>30</v>
      </c>
      <c r="G195" s="12">
        <v>143087.26</v>
      </c>
      <c r="H195" s="9" t="s">
        <v>30</v>
      </c>
      <c r="I195" s="12">
        <v>143087.26</v>
      </c>
      <c r="J195" s="35" t="s">
        <v>30</v>
      </c>
    </row>
    <row r="196" spans="1:10" s="14" customFormat="1" ht="29.25" customHeight="1">
      <c r="A196" s="21"/>
      <c r="B196" s="230" t="s">
        <v>4</v>
      </c>
      <c r="C196" s="28" t="s">
        <v>180</v>
      </c>
      <c r="D196" s="44">
        <f>128757+86385+86385</f>
        <v>301527</v>
      </c>
      <c r="E196" s="100">
        <v>301527</v>
      </c>
      <c r="F196" s="100">
        <v>301527.11</v>
      </c>
      <c r="G196" s="12">
        <v>301527.11</v>
      </c>
      <c r="H196" s="9" t="s">
        <v>30</v>
      </c>
      <c r="I196" s="12">
        <v>301527.11</v>
      </c>
      <c r="J196" s="35" t="s">
        <v>30</v>
      </c>
    </row>
    <row r="197" spans="1:10" s="14" customFormat="1" ht="29.25" customHeight="1">
      <c r="A197" s="21"/>
      <c r="B197" s="231"/>
      <c r="C197" s="28" t="s">
        <v>173</v>
      </c>
      <c r="D197" s="45">
        <v>86706</v>
      </c>
      <c r="E197" s="45">
        <v>86706</v>
      </c>
      <c r="F197" s="45">
        <v>86705.89</v>
      </c>
      <c r="G197" s="12">
        <v>86705.89</v>
      </c>
      <c r="H197" s="9" t="s">
        <v>30</v>
      </c>
      <c r="I197" s="12">
        <v>86705.89</v>
      </c>
      <c r="J197" s="35" t="s">
        <v>30</v>
      </c>
    </row>
    <row r="198" spans="1:10" s="14" customFormat="1" ht="42" customHeight="1">
      <c r="A198" s="21"/>
      <c r="B198" s="231"/>
      <c r="C198" s="28" t="s">
        <v>182</v>
      </c>
      <c r="D198" s="45">
        <v>1077791.28</v>
      </c>
      <c r="E198" s="100">
        <v>1077791.28</v>
      </c>
      <c r="F198" s="100">
        <v>0</v>
      </c>
      <c r="G198" s="12">
        <f>476068.36+601722.91+0.01</f>
        <v>1077791.28</v>
      </c>
      <c r="H198" s="9" t="s">
        <v>30</v>
      </c>
      <c r="I198" s="12">
        <f>476068.36+601722.91+0.01</f>
        <v>1077791.28</v>
      </c>
      <c r="J198" s="35" t="s">
        <v>30</v>
      </c>
    </row>
    <row r="199" spans="1:10" s="14" customFormat="1" ht="19.5" customHeight="1">
      <c r="A199" s="21"/>
      <c r="B199" s="38" t="s">
        <v>5</v>
      </c>
      <c r="C199" s="13" t="s">
        <v>54</v>
      </c>
      <c r="D199" s="12">
        <v>912426</v>
      </c>
      <c r="E199" s="31">
        <v>910717.65</v>
      </c>
      <c r="F199" s="31">
        <v>836344.07</v>
      </c>
      <c r="G199" s="31">
        <v>912097.81</v>
      </c>
      <c r="H199" s="9" t="s">
        <v>30</v>
      </c>
      <c r="I199" s="31">
        <v>912097.81</v>
      </c>
      <c r="J199" s="34" t="s">
        <v>30</v>
      </c>
    </row>
    <row r="200" spans="1:10" s="14" customFormat="1" ht="13.5">
      <c r="A200" s="21"/>
      <c r="B200" s="38" t="s">
        <v>7</v>
      </c>
      <c r="C200" s="26" t="s">
        <v>6</v>
      </c>
      <c r="D200" s="12">
        <f>D201+D202+D203+D204</f>
        <v>595158</v>
      </c>
      <c r="E200" s="12">
        <f>E201+E202+E203+E204</f>
        <v>597872.47</v>
      </c>
      <c r="F200" s="12">
        <f>F201+F202+F203+F204</f>
        <v>545817.06</v>
      </c>
      <c r="G200" s="12">
        <f>G201+G202+G203+G204</f>
        <v>595338.8700000001</v>
      </c>
      <c r="H200" s="9" t="s">
        <v>30</v>
      </c>
      <c r="I200" s="12">
        <f>I201+I202+I203+I204</f>
        <v>595338.8700000001</v>
      </c>
      <c r="J200" s="35" t="s">
        <v>30</v>
      </c>
    </row>
    <row r="201" spans="1:10" s="14" customFormat="1" ht="26.25">
      <c r="A201" s="21"/>
      <c r="B201" s="103" t="s">
        <v>167</v>
      </c>
      <c r="C201" s="99" t="s">
        <v>47</v>
      </c>
      <c r="D201" s="7">
        <v>68582</v>
      </c>
      <c r="E201" s="7">
        <v>70296.96</v>
      </c>
      <c r="F201" s="7">
        <v>62867.2</v>
      </c>
      <c r="G201" s="7">
        <v>68582.4</v>
      </c>
      <c r="H201" s="9" t="s">
        <v>30</v>
      </c>
      <c r="I201" s="7">
        <v>68582.4</v>
      </c>
      <c r="J201" s="35" t="s">
        <v>30</v>
      </c>
    </row>
    <row r="202" spans="1:10" s="10" customFormat="1" ht="25.5">
      <c r="A202" s="37"/>
      <c r="B202" s="103" t="s">
        <v>168</v>
      </c>
      <c r="C202" s="99" t="s">
        <v>37</v>
      </c>
      <c r="D202" s="7">
        <v>443304</v>
      </c>
      <c r="E202" s="7">
        <v>443255.77</v>
      </c>
      <c r="F202" s="7">
        <v>406362</v>
      </c>
      <c r="G202" s="7">
        <v>443255.77</v>
      </c>
      <c r="H202" s="9" t="s">
        <v>30</v>
      </c>
      <c r="I202" s="7">
        <v>443255.77</v>
      </c>
      <c r="J202" s="35" t="s">
        <v>30</v>
      </c>
    </row>
    <row r="203" spans="1:10" s="4" customFormat="1" ht="25.5" customHeight="1">
      <c r="A203" s="20"/>
      <c r="B203" s="103" t="s">
        <v>169</v>
      </c>
      <c r="C203" s="99" t="s">
        <v>1</v>
      </c>
      <c r="D203" s="7">
        <v>52651</v>
      </c>
      <c r="E203" s="164">
        <v>52549.9</v>
      </c>
      <c r="F203" s="164">
        <v>48264.49</v>
      </c>
      <c r="G203" s="164">
        <v>52635.4</v>
      </c>
      <c r="H203" s="174" t="s">
        <v>30</v>
      </c>
      <c r="I203" s="164">
        <v>52635.4</v>
      </c>
      <c r="J203" s="175" t="s">
        <v>30</v>
      </c>
    </row>
    <row r="204" spans="1:10" s="14" customFormat="1" ht="13.5">
      <c r="A204" s="21"/>
      <c r="B204" s="103" t="s">
        <v>170</v>
      </c>
      <c r="C204" s="7" t="s">
        <v>26</v>
      </c>
      <c r="D204" s="7">
        <v>30621</v>
      </c>
      <c r="E204" s="164">
        <v>31769.84</v>
      </c>
      <c r="F204" s="164">
        <v>28323.37</v>
      </c>
      <c r="G204" s="164">
        <v>30865.3</v>
      </c>
      <c r="H204" s="174" t="s">
        <v>30</v>
      </c>
      <c r="I204" s="164">
        <v>30865.3</v>
      </c>
      <c r="J204" s="175" t="s">
        <v>30</v>
      </c>
    </row>
    <row r="205" spans="1:10" s="14" customFormat="1" ht="16.5" customHeight="1">
      <c r="A205" s="21"/>
      <c r="B205" s="39" t="s">
        <v>8</v>
      </c>
      <c r="C205" s="26" t="s">
        <v>2</v>
      </c>
      <c r="D205" s="8">
        <v>892840</v>
      </c>
      <c r="E205" s="177">
        <v>892840</v>
      </c>
      <c r="F205" s="128">
        <v>836916.77</v>
      </c>
      <c r="G205" s="137">
        <v>1007152.42</v>
      </c>
      <c r="H205" s="128">
        <v>65418.95</v>
      </c>
      <c r="I205" s="137">
        <v>1007152.42</v>
      </c>
      <c r="J205" s="178">
        <v>65418.95</v>
      </c>
    </row>
    <row r="206" spans="1:10" s="14" customFormat="1" ht="16.5" customHeight="1">
      <c r="A206" s="21"/>
      <c r="B206" s="101"/>
      <c r="C206" s="122" t="s">
        <v>179</v>
      </c>
      <c r="D206" s="174" t="s">
        <v>30</v>
      </c>
      <c r="E206" s="174" t="s">
        <v>30</v>
      </c>
      <c r="F206" s="179">
        <v>422051.46</v>
      </c>
      <c r="G206" s="179">
        <v>421867.46</v>
      </c>
      <c r="H206" s="180">
        <v>184</v>
      </c>
      <c r="I206" s="179">
        <v>421867.46</v>
      </c>
      <c r="J206" s="181">
        <v>184</v>
      </c>
    </row>
    <row r="207" spans="1:10" s="3" customFormat="1" ht="26.25" customHeight="1">
      <c r="A207" s="20"/>
      <c r="B207" s="39" t="s">
        <v>9</v>
      </c>
      <c r="C207" s="8" t="s">
        <v>12</v>
      </c>
      <c r="D207" s="11">
        <v>4461069</v>
      </c>
      <c r="E207" s="11">
        <v>4461069</v>
      </c>
      <c r="F207" s="128">
        <v>4095205.8500000006</v>
      </c>
      <c r="G207" s="128">
        <v>4463005.14</v>
      </c>
      <c r="H207" s="182" t="s">
        <v>30</v>
      </c>
      <c r="I207" s="128">
        <v>4463005.14</v>
      </c>
      <c r="J207" s="183" t="s">
        <v>30</v>
      </c>
    </row>
    <row r="208" spans="1:10" s="3" customFormat="1" ht="20.25" customHeight="1">
      <c r="A208" s="20"/>
      <c r="B208" s="39" t="s">
        <v>40</v>
      </c>
      <c r="C208" s="15" t="s">
        <v>13</v>
      </c>
      <c r="D208" s="12"/>
      <c r="E208" s="128"/>
      <c r="F208" s="128"/>
      <c r="G208" s="128"/>
      <c r="H208" s="182" t="s">
        <v>30</v>
      </c>
      <c r="I208" s="128"/>
      <c r="J208" s="183" t="s">
        <v>30</v>
      </c>
    </row>
    <row r="209" spans="1:10" s="3" customFormat="1" ht="12.75">
      <c r="A209" s="20"/>
      <c r="B209" s="39" t="s">
        <v>42</v>
      </c>
      <c r="C209" s="13" t="s">
        <v>48</v>
      </c>
      <c r="D209" s="12">
        <v>58831</v>
      </c>
      <c r="E209" s="128">
        <v>58831</v>
      </c>
      <c r="F209" s="176">
        <v>57023.14</v>
      </c>
      <c r="G209" s="176">
        <v>58831</v>
      </c>
      <c r="H209" s="176">
        <v>1157</v>
      </c>
      <c r="I209" s="176">
        <v>58831</v>
      </c>
      <c r="J209" s="184">
        <v>1157</v>
      </c>
    </row>
    <row r="210" spans="1:10" s="3" customFormat="1" ht="12.75">
      <c r="A210" s="20"/>
      <c r="B210" s="39" t="s">
        <v>43</v>
      </c>
      <c r="C210" s="13" t="s">
        <v>114</v>
      </c>
      <c r="D210" s="12"/>
      <c r="E210" s="12"/>
      <c r="F210" s="12"/>
      <c r="G210" s="12"/>
      <c r="H210" s="16"/>
      <c r="I210" s="12"/>
      <c r="J210" s="36"/>
    </row>
    <row r="211" spans="1:10" s="3" customFormat="1" ht="25.5">
      <c r="A211" s="20"/>
      <c r="B211" s="39" t="s">
        <v>44</v>
      </c>
      <c r="C211" s="8" t="s">
        <v>23</v>
      </c>
      <c r="D211" s="11">
        <v>331012</v>
      </c>
      <c r="E211" s="11">
        <v>331012.38</v>
      </c>
      <c r="F211" s="12">
        <v>302619.59</v>
      </c>
      <c r="G211" s="12">
        <v>329876.07</v>
      </c>
      <c r="H211" s="16" t="s">
        <v>30</v>
      </c>
      <c r="I211" s="12">
        <v>329876.07</v>
      </c>
      <c r="J211" s="36" t="s">
        <v>30</v>
      </c>
    </row>
    <row r="212" spans="1:10" s="3" customFormat="1" ht="25.5">
      <c r="A212" s="20"/>
      <c r="B212" s="39" t="s">
        <v>49</v>
      </c>
      <c r="C212" s="8" t="s">
        <v>34</v>
      </c>
      <c r="D212" s="12">
        <v>11549</v>
      </c>
      <c r="E212" s="12">
        <v>11549</v>
      </c>
      <c r="F212" s="12">
        <v>3060.81</v>
      </c>
      <c r="G212" s="12">
        <v>3063.65</v>
      </c>
      <c r="H212" s="16" t="s">
        <v>30</v>
      </c>
      <c r="I212" s="12">
        <v>3063.65</v>
      </c>
      <c r="J212" s="36" t="s">
        <v>30</v>
      </c>
    </row>
    <row r="213" spans="1:10" s="3" customFormat="1" ht="12.75">
      <c r="A213" s="20"/>
      <c r="B213" s="39" t="s">
        <v>67</v>
      </c>
      <c r="C213" s="17" t="s">
        <v>22</v>
      </c>
      <c r="D213" s="12">
        <v>2288084</v>
      </c>
      <c r="E213" s="12">
        <v>2288084</v>
      </c>
      <c r="F213" s="12">
        <v>1988932.1099999999</v>
      </c>
      <c r="G213" s="12">
        <v>2135498.1100000003</v>
      </c>
      <c r="H213" s="16" t="s">
        <v>30</v>
      </c>
      <c r="I213" s="12">
        <v>2135399.95</v>
      </c>
      <c r="J213" s="36" t="s">
        <v>30</v>
      </c>
    </row>
    <row r="214" spans="1:10" s="3" customFormat="1" ht="12.75">
      <c r="A214" s="20"/>
      <c r="B214" s="39"/>
      <c r="C214" s="122" t="s">
        <v>179</v>
      </c>
      <c r="D214" s="16" t="s">
        <v>30</v>
      </c>
      <c r="E214" s="16" t="s">
        <v>30</v>
      </c>
      <c r="F214" s="122">
        <v>34799.42999999999</v>
      </c>
      <c r="G214" s="122">
        <v>34799.42999999999</v>
      </c>
      <c r="H214" s="16" t="s">
        <v>30</v>
      </c>
      <c r="I214" s="122">
        <v>34799.42999999999</v>
      </c>
      <c r="J214" s="36" t="s">
        <v>30</v>
      </c>
    </row>
    <row r="215" spans="1:10" s="14" customFormat="1" ht="24.75">
      <c r="A215" s="21"/>
      <c r="B215" s="101"/>
      <c r="C215" s="170" t="s">
        <v>178</v>
      </c>
      <c r="D215" s="16" t="s">
        <v>30</v>
      </c>
      <c r="E215" s="16" t="s">
        <v>30</v>
      </c>
      <c r="F215" s="122">
        <v>177222.99827881146</v>
      </c>
      <c r="G215" s="122">
        <v>177222.99827881146</v>
      </c>
      <c r="H215" s="16" t="s">
        <v>30</v>
      </c>
      <c r="I215" s="122">
        <v>177222.99827881146</v>
      </c>
      <c r="J215" s="124" t="s">
        <v>30</v>
      </c>
    </row>
    <row r="216" spans="1:10" s="3" customFormat="1" ht="24" customHeight="1">
      <c r="A216" s="20"/>
      <c r="B216" s="39" t="s">
        <v>75</v>
      </c>
      <c r="C216" s="18" t="s">
        <v>41</v>
      </c>
      <c r="D216" s="12">
        <f>D217+D218</f>
        <v>944045</v>
      </c>
      <c r="E216" s="12">
        <f>E217+E218</f>
        <v>944045</v>
      </c>
      <c r="F216" s="12">
        <f>F217+F218</f>
        <v>793873.4</v>
      </c>
      <c r="G216" s="12">
        <f>G217+G218</f>
        <v>943889</v>
      </c>
      <c r="H216" s="12">
        <f>H218</f>
        <v>0</v>
      </c>
      <c r="I216" s="12">
        <f>I217+I218</f>
        <v>943289.7999999999</v>
      </c>
      <c r="J216" s="48">
        <f>J218</f>
        <v>0</v>
      </c>
    </row>
    <row r="217" spans="1:10" s="125" customFormat="1" ht="39" customHeight="1">
      <c r="A217" s="161"/>
      <c r="B217" s="120" t="s">
        <v>171</v>
      </c>
      <c r="C217" s="121" t="s">
        <v>50</v>
      </c>
      <c r="D217" s="122">
        <v>944045</v>
      </c>
      <c r="E217" s="122">
        <v>944045</v>
      </c>
      <c r="F217" s="122">
        <v>793873.4</v>
      </c>
      <c r="G217" s="122">
        <v>943889</v>
      </c>
      <c r="H217" s="123" t="s">
        <v>30</v>
      </c>
      <c r="I217" s="122">
        <v>943289.7999999999</v>
      </c>
      <c r="J217" s="124" t="s">
        <v>30</v>
      </c>
    </row>
    <row r="218" spans="1:10" s="125" customFormat="1" ht="48" customHeight="1">
      <c r="A218" s="119"/>
      <c r="B218" s="120" t="s">
        <v>172</v>
      </c>
      <c r="C218" s="121" t="s">
        <v>51</v>
      </c>
      <c r="D218" s="122">
        <v>0</v>
      </c>
      <c r="E218" s="122">
        <v>0</v>
      </c>
      <c r="F218" s="122">
        <v>0</v>
      </c>
      <c r="G218" s="122">
        <v>0</v>
      </c>
      <c r="H218" s="122">
        <v>0</v>
      </c>
      <c r="I218" s="122">
        <v>0</v>
      </c>
      <c r="J218" s="122">
        <v>0</v>
      </c>
    </row>
    <row r="219" spans="1:10" s="3" customFormat="1" ht="25.5" hidden="1">
      <c r="A219" s="20"/>
      <c r="B219" s="38" t="s">
        <v>101</v>
      </c>
      <c r="C219" s="28" t="s">
        <v>116</v>
      </c>
      <c r="D219" s="12"/>
      <c r="E219" s="12"/>
      <c r="F219" s="12"/>
      <c r="G219" s="12"/>
      <c r="H219" s="16" t="s">
        <v>30</v>
      </c>
      <c r="I219" s="12"/>
      <c r="J219" s="36" t="s">
        <v>30</v>
      </c>
    </row>
    <row r="220" spans="1:10" s="3" customFormat="1" ht="25.5">
      <c r="A220" s="20"/>
      <c r="B220" s="38" t="s">
        <v>77</v>
      </c>
      <c r="C220" s="28" t="s">
        <v>118</v>
      </c>
      <c r="D220" s="12">
        <v>65000</v>
      </c>
      <c r="E220" s="12">
        <v>65000</v>
      </c>
      <c r="F220" s="12">
        <v>65000</v>
      </c>
      <c r="G220" s="12">
        <v>65000</v>
      </c>
      <c r="H220" s="16" t="s">
        <v>30</v>
      </c>
      <c r="I220" s="12">
        <v>65000</v>
      </c>
      <c r="J220" s="36" t="s">
        <v>30</v>
      </c>
    </row>
    <row r="221" spans="1:10" s="3" customFormat="1" ht="12.75">
      <c r="A221" s="20"/>
      <c r="B221" s="38" t="s">
        <v>101</v>
      </c>
      <c r="C221" s="18" t="s">
        <v>84</v>
      </c>
      <c r="D221" s="12">
        <v>418315</v>
      </c>
      <c r="E221" s="12">
        <v>418315</v>
      </c>
      <c r="F221" s="9" t="s">
        <v>30</v>
      </c>
      <c r="G221" s="9" t="s">
        <v>30</v>
      </c>
      <c r="H221" s="9" t="s">
        <v>30</v>
      </c>
      <c r="I221" s="9" t="s">
        <v>30</v>
      </c>
      <c r="J221" s="35" t="s">
        <v>30</v>
      </c>
    </row>
    <row r="222" spans="1:10" s="3" customFormat="1" ht="14.25" customHeight="1">
      <c r="A222" s="20"/>
      <c r="B222" s="197" t="s">
        <v>120</v>
      </c>
      <c r="C222" s="198"/>
      <c r="D222" s="9" t="s">
        <v>30</v>
      </c>
      <c r="E222" s="9" t="s">
        <v>30</v>
      </c>
      <c r="F222" s="47">
        <v>1200944.9</v>
      </c>
      <c r="G222" s="9" t="s">
        <v>30</v>
      </c>
      <c r="H222" s="9" t="s">
        <v>30</v>
      </c>
      <c r="I222" s="9" t="s">
        <v>30</v>
      </c>
      <c r="J222" s="35" t="s">
        <v>30</v>
      </c>
    </row>
    <row r="223" spans="1:10" s="3" customFormat="1" ht="15.75" customHeight="1">
      <c r="A223" s="20"/>
      <c r="B223" s="197" t="s">
        <v>35</v>
      </c>
      <c r="C223" s="198"/>
      <c r="D223" s="9" t="s">
        <v>30</v>
      </c>
      <c r="E223" s="9" t="s">
        <v>30</v>
      </c>
      <c r="F223" s="29" t="s">
        <v>30</v>
      </c>
      <c r="G223" s="47">
        <v>0</v>
      </c>
      <c r="H223" s="47">
        <v>0</v>
      </c>
      <c r="I223" s="47">
        <v>0</v>
      </c>
      <c r="J223" s="47">
        <v>0</v>
      </c>
    </row>
    <row r="224" spans="1:10" s="3" customFormat="1" ht="27.75" customHeight="1" thickBot="1">
      <c r="A224" s="20"/>
      <c r="B224" s="200" t="s">
        <v>46</v>
      </c>
      <c r="C224" s="201"/>
      <c r="D224" s="9" t="s">
        <v>30</v>
      </c>
      <c r="E224" s="9" t="s">
        <v>30</v>
      </c>
      <c r="F224" s="47">
        <v>361.45</v>
      </c>
      <c r="G224" s="9" t="s">
        <v>30</v>
      </c>
      <c r="H224" s="9" t="s">
        <v>30</v>
      </c>
      <c r="I224" s="9" t="s">
        <v>30</v>
      </c>
      <c r="J224" s="35" t="s">
        <v>30</v>
      </c>
    </row>
    <row r="225" spans="1:10" s="3" customFormat="1" ht="17.25" customHeight="1" thickBot="1" thickTop="1">
      <c r="A225" s="20"/>
      <c r="B225" s="212" t="s">
        <v>70</v>
      </c>
      <c r="C225" s="213"/>
      <c r="D225" s="213"/>
      <c r="E225" s="213"/>
      <c r="F225" s="213"/>
      <c r="G225" s="213"/>
      <c r="H225" s="213"/>
      <c r="I225" s="213"/>
      <c r="J225" s="235"/>
    </row>
    <row r="226" spans="1:10" s="3" customFormat="1" ht="30.75" customHeight="1" thickTop="1">
      <c r="A226" s="20"/>
      <c r="B226" s="199" t="s">
        <v>134</v>
      </c>
      <c r="C226" s="233"/>
      <c r="D226" s="95">
        <f>D227+D228</f>
        <v>707143</v>
      </c>
      <c r="E226" s="95">
        <f>E227+E228</f>
        <v>707143</v>
      </c>
      <c r="F226" s="95">
        <f>F227+F228+F230</f>
        <v>774841.43</v>
      </c>
      <c r="G226" s="95">
        <f>G227+G228</f>
        <v>707164.0800000001</v>
      </c>
      <c r="H226" s="96" t="s">
        <v>30</v>
      </c>
      <c r="I226" s="95">
        <f>I227+I228</f>
        <v>707138.02</v>
      </c>
      <c r="J226" s="105" t="s">
        <v>30</v>
      </c>
    </row>
    <row r="227" spans="1:10" s="3" customFormat="1" ht="38.25" customHeight="1">
      <c r="A227" s="20"/>
      <c r="B227" s="16" t="s">
        <v>10</v>
      </c>
      <c r="C227" s="65" t="s">
        <v>121</v>
      </c>
      <c r="D227" s="11">
        <v>494927</v>
      </c>
      <c r="E227" s="11">
        <v>494927</v>
      </c>
      <c r="F227" s="11">
        <v>475933.88</v>
      </c>
      <c r="G227" s="12">
        <v>494949.89</v>
      </c>
      <c r="H227" s="104" t="s">
        <v>30</v>
      </c>
      <c r="I227" s="12">
        <v>494923.83</v>
      </c>
      <c r="J227" s="129" t="s">
        <v>30</v>
      </c>
    </row>
    <row r="228" spans="1:10" s="3" customFormat="1" ht="15.75" customHeight="1">
      <c r="A228" s="20"/>
      <c r="B228" s="16" t="s">
        <v>11</v>
      </c>
      <c r="C228" s="65" t="s">
        <v>53</v>
      </c>
      <c r="D228" s="11">
        <v>212216</v>
      </c>
      <c r="E228" s="11">
        <v>212216</v>
      </c>
      <c r="F228" s="11">
        <v>201209.78</v>
      </c>
      <c r="G228" s="11">
        <v>212214.19</v>
      </c>
      <c r="H228" s="104" t="s">
        <v>30</v>
      </c>
      <c r="I228" s="11">
        <v>212214.19</v>
      </c>
      <c r="J228" s="129" t="s">
        <v>30</v>
      </c>
    </row>
    <row r="229" spans="1:10" s="3" customFormat="1" ht="39" customHeight="1">
      <c r="A229" s="20"/>
      <c r="B229" s="16"/>
      <c r="C229" s="126" t="s">
        <v>156</v>
      </c>
      <c r="D229" s="104" t="s">
        <v>30</v>
      </c>
      <c r="E229" s="104" t="s">
        <v>30</v>
      </c>
      <c r="F229" s="99">
        <v>6029</v>
      </c>
      <c r="G229" s="99">
        <v>6029</v>
      </c>
      <c r="H229" s="104" t="s">
        <v>30</v>
      </c>
      <c r="I229" s="99">
        <v>6029</v>
      </c>
      <c r="J229" s="129" t="s">
        <v>30</v>
      </c>
    </row>
    <row r="230" spans="1:10" s="3" customFormat="1" ht="18.75" customHeight="1">
      <c r="A230" s="20"/>
      <c r="B230" s="198" t="s">
        <v>120</v>
      </c>
      <c r="C230" s="198"/>
      <c r="D230" s="9" t="s">
        <v>30</v>
      </c>
      <c r="E230" s="9" t="s">
        <v>30</v>
      </c>
      <c r="F230" s="47">
        <v>97697.76999999999</v>
      </c>
      <c r="G230" s="9" t="s">
        <v>30</v>
      </c>
      <c r="H230" s="9" t="s">
        <v>30</v>
      </c>
      <c r="I230" s="9" t="s">
        <v>30</v>
      </c>
      <c r="J230" s="35" t="s">
        <v>30</v>
      </c>
    </row>
    <row r="231" spans="1:10" s="3" customFormat="1" ht="19.5" customHeight="1">
      <c r="A231" s="20"/>
      <c r="B231" s="198" t="s">
        <v>35</v>
      </c>
      <c r="C231" s="198"/>
      <c r="D231" s="9" t="s">
        <v>30</v>
      </c>
      <c r="E231" s="9" t="s">
        <v>30</v>
      </c>
      <c r="F231" s="29" t="s">
        <v>30</v>
      </c>
      <c r="G231" s="9">
        <v>0</v>
      </c>
      <c r="H231" s="9" t="s">
        <v>30</v>
      </c>
      <c r="I231" s="9">
        <v>0</v>
      </c>
      <c r="J231" s="35" t="s">
        <v>30</v>
      </c>
    </row>
    <row r="232" spans="1:10" s="3" customFormat="1" ht="24.75" customHeight="1" thickBot="1">
      <c r="A232" s="20"/>
      <c r="B232" s="236" t="s">
        <v>46</v>
      </c>
      <c r="C232" s="236"/>
      <c r="D232" s="110" t="s">
        <v>30</v>
      </c>
      <c r="E232" s="110" t="s">
        <v>30</v>
      </c>
      <c r="F232" s="171"/>
      <c r="G232" s="110" t="s">
        <v>30</v>
      </c>
      <c r="H232" s="110" t="s">
        <v>30</v>
      </c>
      <c r="I232" s="110" t="s">
        <v>30</v>
      </c>
      <c r="J232" s="111" t="s">
        <v>30</v>
      </c>
    </row>
    <row r="233" spans="1:10" s="3" customFormat="1" ht="24.75" customHeight="1" thickBot="1" thickTop="1">
      <c r="A233" s="20"/>
      <c r="B233" s="212" t="s">
        <v>70</v>
      </c>
      <c r="C233" s="213"/>
      <c r="D233" s="213"/>
      <c r="E233" s="213"/>
      <c r="F233" s="213"/>
      <c r="G233" s="213"/>
      <c r="H233" s="213"/>
      <c r="I233" s="213"/>
      <c r="J233" s="214"/>
    </row>
    <row r="234" spans="1:10" s="3" customFormat="1" ht="25.5" customHeight="1" thickTop="1">
      <c r="A234" s="20"/>
      <c r="B234" s="199" t="s">
        <v>135</v>
      </c>
      <c r="C234" s="233"/>
      <c r="D234" s="97">
        <f>D235+D238+D239+D240+D241+D242+D252+D253+D254+D255+D256+D257+D258+D259+D262</f>
        <v>24757174</v>
      </c>
      <c r="E234" s="97">
        <f>E235+E238+E239+E240+E241+E242+E252+E253+E254+E255+E256+E257+E258+E259+E262</f>
        <v>24757174</v>
      </c>
      <c r="F234" s="97">
        <f>F235+F238+F239+F240+F241+F242+F252+F253+F255+F256+F257+F263+F265</f>
        <v>24690853.640000004</v>
      </c>
      <c r="G234" s="97">
        <f>G235+G238+G239+G240+G241+G242+G252+G253+G254+G255+G256+G257+G258+G259+G264</f>
        <v>23783483.080000006</v>
      </c>
      <c r="H234" s="97">
        <f>H235+H238+H239+H240+H241+H242+H252+H253+H254+H255+H256+H257+H258+H259</f>
        <v>976088.4</v>
      </c>
      <c r="I234" s="97">
        <f>I235+I238+I239+I240+I241+I242+I252+I253+I254+I255+I256+I257+I258+I259+I264</f>
        <v>23782754.630000003</v>
      </c>
      <c r="J234" s="97">
        <f>J235+J238+J239+J240+J241+J242+J252+J253+J254+J255+J256+J257+J258+J259</f>
        <v>976061.4</v>
      </c>
    </row>
    <row r="235" spans="1:10" s="3" customFormat="1" ht="12.75" customHeight="1">
      <c r="A235" s="20"/>
      <c r="B235" s="38" t="s">
        <v>55</v>
      </c>
      <c r="C235" s="19" t="s">
        <v>33</v>
      </c>
      <c r="D235" s="11">
        <v>19693205</v>
      </c>
      <c r="E235" s="11">
        <v>19693205</v>
      </c>
      <c r="F235" s="12">
        <v>20101299.470000003</v>
      </c>
      <c r="G235" s="12">
        <v>19690701.07</v>
      </c>
      <c r="H235" s="12">
        <v>617382</v>
      </c>
      <c r="I235" s="12">
        <v>19689972.62</v>
      </c>
      <c r="J235" s="12">
        <v>617355</v>
      </c>
    </row>
    <row r="236" spans="1:10" s="14" customFormat="1" ht="25.5" customHeight="1">
      <c r="A236" s="21"/>
      <c r="B236" s="103"/>
      <c r="C236" s="138" t="s">
        <v>157</v>
      </c>
      <c r="D236" s="104" t="s">
        <v>30</v>
      </c>
      <c r="E236" s="104" t="s">
        <v>30</v>
      </c>
      <c r="F236" s="7">
        <f>350370.67+599020</f>
        <v>949390.6699999999</v>
      </c>
      <c r="G236" s="7">
        <v>949025.24</v>
      </c>
      <c r="H236" s="104">
        <v>8</v>
      </c>
      <c r="I236" s="7">
        <v>949025.24</v>
      </c>
      <c r="J236" s="104">
        <v>8</v>
      </c>
    </row>
    <row r="237" spans="1:10" s="14" customFormat="1" ht="39.75" customHeight="1">
      <c r="A237" s="21"/>
      <c r="B237" s="103"/>
      <c r="C237" s="102" t="s">
        <v>137</v>
      </c>
      <c r="D237" s="104" t="s">
        <v>30</v>
      </c>
      <c r="E237" s="104" t="s">
        <v>30</v>
      </c>
      <c r="F237" s="7">
        <v>1201223</v>
      </c>
      <c r="G237" s="7">
        <v>1201223</v>
      </c>
      <c r="H237" s="104"/>
      <c r="I237" s="7">
        <v>1201223</v>
      </c>
      <c r="J237" s="104"/>
    </row>
    <row r="238" spans="1:10" s="14" customFormat="1" ht="29.25" customHeight="1">
      <c r="A238" s="21"/>
      <c r="B238" s="38" t="s">
        <v>56</v>
      </c>
      <c r="C238" s="13" t="s">
        <v>31</v>
      </c>
      <c r="D238" s="11">
        <v>1717806</v>
      </c>
      <c r="E238" s="11">
        <v>1717806</v>
      </c>
      <c r="F238" s="12">
        <v>1639396.76</v>
      </c>
      <c r="G238" s="12">
        <v>1717806.26</v>
      </c>
      <c r="H238" s="12">
        <v>171929.4</v>
      </c>
      <c r="I238" s="12">
        <v>1717806.26</v>
      </c>
      <c r="J238" s="12">
        <v>171929.4</v>
      </c>
    </row>
    <row r="239" spans="1:10" s="14" customFormat="1" ht="24.75" customHeight="1">
      <c r="A239" s="21"/>
      <c r="B239" s="38" t="s">
        <v>57</v>
      </c>
      <c r="C239" s="19" t="s">
        <v>45</v>
      </c>
      <c r="D239" s="11">
        <v>1037657</v>
      </c>
      <c r="E239" s="11">
        <v>1037657</v>
      </c>
      <c r="F239" s="12">
        <v>996342.56</v>
      </c>
      <c r="G239" s="12">
        <v>1030787.55</v>
      </c>
      <c r="H239" s="12">
        <v>57148</v>
      </c>
      <c r="I239" s="12">
        <v>1030787.55</v>
      </c>
      <c r="J239" s="12">
        <v>57148</v>
      </c>
    </row>
    <row r="240" spans="1:10" s="14" customFormat="1" ht="26.25" customHeight="1">
      <c r="A240" s="21"/>
      <c r="B240" s="38" t="s">
        <v>58</v>
      </c>
      <c r="C240" s="19" t="s">
        <v>85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2">
        <v>0</v>
      </c>
    </row>
    <row r="241" spans="1:10" s="14" customFormat="1" ht="14.25" customHeight="1">
      <c r="A241" s="21"/>
      <c r="B241" s="38" t="s">
        <v>59</v>
      </c>
      <c r="C241" s="19" t="s">
        <v>52</v>
      </c>
      <c r="D241" s="11">
        <v>198</v>
      </c>
      <c r="E241" s="11">
        <v>198</v>
      </c>
      <c r="F241" s="12">
        <v>144.92</v>
      </c>
      <c r="G241" s="12">
        <v>159.27</v>
      </c>
      <c r="H241" s="12">
        <v>20</v>
      </c>
      <c r="I241" s="12">
        <v>159.27</v>
      </c>
      <c r="J241" s="12">
        <v>20</v>
      </c>
    </row>
    <row r="242" spans="1:10" s="3" customFormat="1" ht="15" customHeight="1">
      <c r="A242" s="20"/>
      <c r="B242" s="38" t="s">
        <v>122</v>
      </c>
      <c r="C242" s="6" t="s">
        <v>82</v>
      </c>
      <c r="D242" s="11">
        <f>D244+D245+D250</f>
        <v>812613</v>
      </c>
      <c r="E242" s="11">
        <f>E244+E245+E250</f>
        <v>812613</v>
      </c>
      <c r="F242" s="11">
        <f>F244+F245+F249+F250</f>
        <v>904179.6600000001</v>
      </c>
      <c r="G242" s="11">
        <f>G244+G245+G249+G250</f>
        <v>845154.8300000001</v>
      </c>
      <c r="H242" s="11">
        <f>H244+H245+H249+H250</f>
        <v>126982</v>
      </c>
      <c r="I242" s="11">
        <f>I244+I245+I249+I250</f>
        <v>845154.8300000001</v>
      </c>
      <c r="J242" s="11">
        <f>J244+J245+J249+J250</f>
        <v>126982</v>
      </c>
    </row>
    <row r="243" spans="1:10" s="3" customFormat="1" ht="22.5" customHeight="1" hidden="1">
      <c r="A243" s="20"/>
      <c r="B243" s="38"/>
      <c r="C243" s="138" t="s">
        <v>157</v>
      </c>
      <c r="D243" s="11"/>
      <c r="E243" s="11"/>
      <c r="F243" s="11"/>
      <c r="G243" s="11"/>
      <c r="H243" s="11"/>
      <c r="I243" s="11"/>
      <c r="J243" s="11"/>
    </row>
    <row r="244" spans="1:10" s="3" customFormat="1" ht="14.25" customHeight="1">
      <c r="A244" s="20"/>
      <c r="B244" s="41" t="s">
        <v>146</v>
      </c>
      <c r="C244" s="65" t="s">
        <v>0</v>
      </c>
      <c r="D244" s="11">
        <v>545098</v>
      </c>
      <c r="E244" s="11">
        <v>545098</v>
      </c>
      <c r="F244" s="11">
        <v>575601.3600000001</v>
      </c>
      <c r="G244" s="11">
        <v>542751.03</v>
      </c>
      <c r="H244" s="11">
        <v>83232</v>
      </c>
      <c r="I244" s="11">
        <v>542751.03</v>
      </c>
      <c r="J244" s="11">
        <v>83232</v>
      </c>
    </row>
    <row r="245" spans="1:10" s="3" customFormat="1" ht="15.75" customHeight="1">
      <c r="A245" s="20"/>
      <c r="B245" s="41" t="s">
        <v>147</v>
      </c>
      <c r="C245" s="6" t="s">
        <v>123</v>
      </c>
      <c r="D245" s="11">
        <v>237177</v>
      </c>
      <c r="E245" s="11">
        <v>237177</v>
      </c>
      <c r="F245" s="11">
        <f>F246+F247+F248</f>
        <v>262585.01</v>
      </c>
      <c r="G245" s="11">
        <f>G246+G247+G248</f>
        <v>233656.11</v>
      </c>
      <c r="H245" s="11">
        <f>H246+H247+H248</f>
        <v>43455</v>
      </c>
      <c r="I245" s="11">
        <f>I246+I247+I248</f>
        <v>233656.11</v>
      </c>
      <c r="J245" s="11">
        <f>J246+J247+J248</f>
        <v>43455</v>
      </c>
    </row>
    <row r="246" spans="1:10" s="3" customFormat="1" ht="18.75" customHeight="1">
      <c r="A246" s="20"/>
      <c r="B246" s="42" t="s">
        <v>148</v>
      </c>
      <c r="C246" s="27" t="s">
        <v>124</v>
      </c>
      <c r="D246" s="98" t="s">
        <v>30</v>
      </c>
      <c r="E246" s="98" t="s">
        <v>30</v>
      </c>
      <c r="F246" s="99">
        <v>137016.8</v>
      </c>
      <c r="G246" s="99">
        <v>128955.84999999999</v>
      </c>
      <c r="H246" s="99">
        <v>14619</v>
      </c>
      <c r="I246" s="99">
        <v>128955.84999999999</v>
      </c>
      <c r="J246" s="99">
        <v>14619</v>
      </c>
    </row>
    <row r="247" spans="1:10" s="3" customFormat="1" ht="14.25" customHeight="1">
      <c r="A247" s="20"/>
      <c r="B247" s="42" t="s">
        <v>149</v>
      </c>
      <c r="C247" s="27" t="s">
        <v>80</v>
      </c>
      <c r="D247" s="98" t="s">
        <v>30</v>
      </c>
      <c r="E247" s="98" t="s">
        <v>30</v>
      </c>
      <c r="F247" s="99">
        <v>125568.21000000002</v>
      </c>
      <c r="G247" s="99">
        <v>104700.26000000001</v>
      </c>
      <c r="H247" s="99">
        <v>28836</v>
      </c>
      <c r="I247" s="99">
        <v>104700.26000000001</v>
      </c>
      <c r="J247" s="99">
        <v>28836</v>
      </c>
    </row>
    <row r="248" spans="1:10" s="3" customFormat="1" ht="18" customHeight="1">
      <c r="A248" s="20"/>
      <c r="B248" s="42" t="s">
        <v>150</v>
      </c>
      <c r="C248" s="27" t="s">
        <v>125</v>
      </c>
      <c r="D248" s="98" t="s">
        <v>30</v>
      </c>
      <c r="E248" s="98" t="s">
        <v>30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</row>
    <row r="249" spans="1:10" s="3" customFormat="1" ht="27.75" customHeight="1">
      <c r="A249" s="20"/>
      <c r="B249" s="41" t="s">
        <v>151</v>
      </c>
      <c r="C249" s="19" t="s">
        <v>144</v>
      </c>
      <c r="D249" s="98" t="s">
        <v>30</v>
      </c>
      <c r="E249" s="98" t="s">
        <v>30</v>
      </c>
      <c r="F249" s="11">
        <f>16801.65+712.22</f>
        <v>17513.870000000003</v>
      </c>
      <c r="G249" s="11">
        <f>17404.43+713.5</f>
        <v>18117.93</v>
      </c>
      <c r="H249" s="11">
        <v>144</v>
      </c>
      <c r="I249" s="11">
        <f>17404.43+713.5</f>
        <v>18117.93</v>
      </c>
      <c r="J249" s="11">
        <v>144</v>
      </c>
    </row>
    <row r="250" spans="1:10" s="3" customFormat="1" ht="17.25" customHeight="1">
      <c r="A250" s="20"/>
      <c r="B250" s="41" t="s">
        <v>152</v>
      </c>
      <c r="C250" s="6" t="s">
        <v>74</v>
      </c>
      <c r="D250" s="12">
        <v>30338</v>
      </c>
      <c r="E250" s="12">
        <v>30338</v>
      </c>
      <c r="F250" s="12">
        <v>48479.420000000006</v>
      </c>
      <c r="G250" s="12">
        <v>50629.76</v>
      </c>
      <c r="H250" s="31">
        <v>151</v>
      </c>
      <c r="I250" s="12">
        <v>50629.76</v>
      </c>
      <c r="J250" s="31">
        <v>151</v>
      </c>
    </row>
    <row r="251" spans="1:10" s="14" customFormat="1" ht="40.5" customHeight="1">
      <c r="A251" s="21"/>
      <c r="B251" s="42"/>
      <c r="C251" s="102" t="s">
        <v>158</v>
      </c>
      <c r="D251" s="98" t="s">
        <v>30</v>
      </c>
      <c r="E251" s="98" t="s">
        <v>30</v>
      </c>
      <c r="F251" s="7">
        <v>31626</v>
      </c>
      <c r="G251" s="7">
        <v>31626</v>
      </c>
      <c r="H251" s="98" t="s">
        <v>30</v>
      </c>
      <c r="I251" s="7">
        <v>31626</v>
      </c>
      <c r="J251" s="98" t="s">
        <v>30</v>
      </c>
    </row>
    <row r="252" spans="1:10" s="3" customFormat="1" ht="27.75" customHeight="1">
      <c r="A252" s="20"/>
      <c r="B252" s="38" t="s">
        <v>60</v>
      </c>
      <c r="C252" s="32" t="s">
        <v>38</v>
      </c>
      <c r="D252" s="11">
        <v>501</v>
      </c>
      <c r="E252" s="11">
        <v>501</v>
      </c>
      <c r="F252" s="11">
        <v>614.35</v>
      </c>
      <c r="G252" s="11">
        <v>666.6</v>
      </c>
      <c r="H252" s="11">
        <v>8</v>
      </c>
      <c r="I252" s="11">
        <v>666.6</v>
      </c>
      <c r="J252" s="11">
        <v>8</v>
      </c>
    </row>
    <row r="253" spans="1:10" s="3" customFormat="1" ht="17.25" customHeight="1">
      <c r="A253" s="20"/>
      <c r="B253" s="38" t="s">
        <v>61</v>
      </c>
      <c r="C253" s="32" t="s">
        <v>78</v>
      </c>
      <c r="D253" s="11">
        <v>40854</v>
      </c>
      <c r="E253" s="11">
        <v>40854</v>
      </c>
      <c r="F253" s="11">
        <v>34738.61</v>
      </c>
      <c r="G253" s="11">
        <v>36609.07</v>
      </c>
      <c r="H253" s="11">
        <v>438</v>
      </c>
      <c r="I253" s="11">
        <v>36609.07</v>
      </c>
      <c r="J253" s="11">
        <v>438</v>
      </c>
    </row>
    <row r="254" spans="1:10" s="3" customFormat="1" ht="17.25" customHeight="1" hidden="1">
      <c r="A254" s="20"/>
      <c r="B254" s="38" t="s">
        <v>87</v>
      </c>
      <c r="C254" s="32" t="s">
        <v>86</v>
      </c>
      <c r="D254" s="11"/>
      <c r="E254" s="11"/>
      <c r="F254" s="11"/>
      <c r="G254" s="11"/>
      <c r="H254" s="11"/>
      <c r="I254" s="11"/>
      <c r="J254" s="11"/>
    </row>
    <row r="255" spans="1:10" s="3" customFormat="1" ht="27.75" customHeight="1">
      <c r="A255" s="20"/>
      <c r="B255" s="38" t="s">
        <v>87</v>
      </c>
      <c r="C255" s="49" t="s">
        <v>64</v>
      </c>
      <c r="D255" s="11">
        <v>28429</v>
      </c>
      <c r="E255" s="11">
        <v>28429</v>
      </c>
      <c r="F255" s="11">
        <v>24932.43</v>
      </c>
      <c r="G255" s="11">
        <v>26340.05</v>
      </c>
      <c r="H255" s="11">
        <v>186</v>
      </c>
      <c r="I255" s="11">
        <v>26340.05</v>
      </c>
      <c r="J255" s="11">
        <v>186</v>
      </c>
    </row>
    <row r="256" spans="1:10" s="3" customFormat="1" ht="27.75" customHeight="1">
      <c r="A256" s="20"/>
      <c r="B256" s="38" t="s">
        <v>62</v>
      </c>
      <c r="C256" s="49" t="s">
        <v>65</v>
      </c>
      <c r="D256" s="11">
        <v>166024</v>
      </c>
      <c r="E256" s="11">
        <v>166024</v>
      </c>
      <c r="F256" s="11">
        <v>162456.26</v>
      </c>
      <c r="G256" s="11">
        <v>175310.79</v>
      </c>
      <c r="H256" s="11">
        <v>791</v>
      </c>
      <c r="I256" s="11">
        <v>175310.79</v>
      </c>
      <c r="J256" s="11">
        <v>791</v>
      </c>
    </row>
    <row r="257" spans="1:10" s="3" customFormat="1" ht="27.75" customHeight="1">
      <c r="A257" s="20"/>
      <c r="B257" s="38" t="s">
        <v>63</v>
      </c>
      <c r="C257" s="49" t="s">
        <v>79</v>
      </c>
      <c r="D257" s="11">
        <v>233435</v>
      </c>
      <c r="E257" s="11">
        <v>233435</v>
      </c>
      <c r="F257" s="11">
        <v>240903.29</v>
      </c>
      <c r="G257" s="11">
        <v>259947.59</v>
      </c>
      <c r="H257" s="11">
        <v>1204</v>
      </c>
      <c r="I257" s="11">
        <v>259947.59</v>
      </c>
      <c r="J257" s="11">
        <v>1204</v>
      </c>
    </row>
    <row r="258" spans="1:10" s="3" customFormat="1" ht="27.75" customHeight="1" hidden="1">
      <c r="A258" s="20"/>
      <c r="B258" s="38" t="s">
        <v>76</v>
      </c>
      <c r="C258" s="19" t="s">
        <v>127</v>
      </c>
      <c r="D258" s="11"/>
      <c r="E258" s="11"/>
      <c r="F258" s="11"/>
      <c r="G258" s="11"/>
      <c r="H258" s="11"/>
      <c r="I258" s="11"/>
      <c r="J258" s="11"/>
    </row>
    <row r="259" spans="1:10" s="3" customFormat="1" ht="16.5" customHeight="1" hidden="1">
      <c r="A259" s="20"/>
      <c r="B259" s="38" t="s">
        <v>81</v>
      </c>
      <c r="C259" s="19" t="s">
        <v>128</v>
      </c>
      <c r="D259" s="11"/>
      <c r="E259" s="12"/>
      <c r="F259" s="12"/>
      <c r="G259" s="12"/>
      <c r="H259" s="12"/>
      <c r="I259" s="12"/>
      <c r="J259" s="12"/>
    </row>
    <row r="260" spans="1:10" s="14" customFormat="1" ht="40.5" customHeight="1">
      <c r="A260" s="21"/>
      <c r="B260" s="103"/>
      <c r="C260" s="102" t="s">
        <v>161</v>
      </c>
      <c r="D260" s="9" t="s">
        <v>30</v>
      </c>
      <c r="E260" s="9" t="s">
        <v>30</v>
      </c>
      <c r="F260" s="7">
        <v>2177</v>
      </c>
      <c r="G260" s="7">
        <v>2177</v>
      </c>
      <c r="H260" s="9" t="s">
        <v>30</v>
      </c>
      <c r="I260" s="7">
        <v>2177</v>
      </c>
      <c r="J260" s="35" t="s">
        <v>30</v>
      </c>
    </row>
    <row r="261" spans="1:10" s="3" customFormat="1" ht="34.5" customHeight="1" hidden="1">
      <c r="A261" s="20"/>
      <c r="B261" s="38" t="s">
        <v>93</v>
      </c>
      <c r="C261" s="19" t="s">
        <v>129</v>
      </c>
      <c r="D261" s="11"/>
      <c r="E261" s="12"/>
      <c r="F261" s="12"/>
      <c r="G261" s="12"/>
      <c r="H261" s="9" t="s">
        <v>30</v>
      </c>
      <c r="I261" s="12"/>
      <c r="J261" s="35" t="s">
        <v>30</v>
      </c>
    </row>
    <row r="262" spans="1:10" s="3" customFormat="1" ht="19.5" customHeight="1">
      <c r="A262" s="20"/>
      <c r="B262" s="38" t="s">
        <v>66</v>
      </c>
      <c r="C262" s="18" t="s">
        <v>84</v>
      </c>
      <c r="D262" s="12">
        <f>1024623+1829</f>
        <v>1026452</v>
      </c>
      <c r="E262" s="12">
        <f>1024623+1829</f>
        <v>1026452</v>
      </c>
      <c r="F262" s="9" t="s">
        <v>30</v>
      </c>
      <c r="G262" s="9" t="s">
        <v>30</v>
      </c>
      <c r="H262" s="9" t="s">
        <v>30</v>
      </c>
      <c r="I262" s="9" t="s">
        <v>30</v>
      </c>
      <c r="J262" s="35" t="s">
        <v>30</v>
      </c>
    </row>
    <row r="263" spans="1:10" s="3" customFormat="1" ht="18.75" customHeight="1">
      <c r="A263" s="20"/>
      <c r="B263" s="197" t="s">
        <v>120</v>
      </c>
      <c r="C263" s="198"/>
      <c r="D263" s="9" t="s">
        <v>30</v>
      </c>
      <c r="E263" s="9" t="s">
        <v>30</v>
      </c>
      <c r="F263" s="47">
        <v>578348.9300000002</v>
      </c>
      <c r="G263" s="9" t="s">
        <v>30</v>
      </c>
      <c r="H263" s="9" t="s">
        <v>30</v>
      </c>
      <c r="I263" s="9" t="s">
        <v>30</v>
      </c>
      <c r="J263" s="35" t="s">
        <v>30</v>
      </c>
    </row>
    <row r="264" spans="1:10" s="3" customFormat="1" ht="18" customHeight="1">
      <c r="A264" s="20"/>
      <c r="B264" s="197" t="s">
        <v>35</v>
      </c>
      <c r="C264" s="198"/>
      <c r="D264" s="9" t="s">
        <v>30</v>
      </c>
      <c r="E264" s="9" t="s">
        <v>30</v>
      </c>
      <c r="F264" s="9" t="s">
        <v>30</v>
      </c>
      <c r="G264" s="9"/>
      <c r="H264" s="9" t="s">
        <v>30</v>
      </c>
      <c r="I264" s="9"/>
      <c r="J264" s="35" t="s">
        <v>30</v>
      </c>
    </row>
    <row r="265" spans="1:10" s="3" customFormat="1" ht="28.5" customHeight="1" thickBot="1">
      <c r="A265" s="20"/>
      <c r="B265" s="202" t="s">
        <v>46</v>
      </c>
      <c r="C265" s="203"/>
      <c r="D265" s="68" t="s">
        <v>30</v>
      </c>
      <c r="E265" s="68" t="s">
        <v>30</v>
      </c>
      <c r="F265" s="47">
        <v>7496.4</v>
      </c>
      <c r="G265" s="68" t="s">
        <v>30</v>
      </c>
      <c r="H265" s="68" t="s">
        <v>30</v>
      </c>
      <c r="I265" s="68" t="s">
        <v>30</v>
      </c>
      <c r="J265" s="69" t="s">
        <v>30</v>
      </c>
    </row>
    <row r="266" spans="2:10" ht="17.25" customHeight="1" thickBot="1" thickTop="1">
      <c r="B266" s="208" t="s">
        <v>71</v>
      </c>
      <c r="C266" s="208"/>
      <c r="D266" s="208"/>
      <c r="E266" s="208"/>
      <c r="F266" s="208"/>
      <c r="G266" s="208"/>
      <c r="H266" s="208"/>
      <c r="I266" s="208"/>
      <c r="J266" s="208"/>
    </row>
    <row r="267" spans="1:10" s="3" customFormat="1" ht="27.75" customHeight="1" thickBot="1" thickTop="1">
      <c r="A267" s="20"/>
      <c r="B267" s="209" t="s">
        <v>133</v>
      </c>
      <c r="C267" s="209"/>
      <c r="D267" s="94">
        <f>D268+D307+D321</f>
        <v>286267964.15999997</v>
      </c>
      <c r="E267" s="94">
        <f>E268+E307+E321</f>
        <v>286260572.2663333</v>
      </c>
      <c r="F267" s="94">
        <f>F268+F307+F321</f>
        <v>271326298.67999995</v>
      </c>
      <c r="G267" s="94">
        <f>G268+G307+G321</f>
        <v>277515924.79999995</v>
      </c>
      <c r="H267" s="94">
        <f>H268+H321</f>
        <v>5680366.0600000005</v>
      </c>
      <c r="I267" s="94">
        <f>I268+I307+I321</f>
        <v>277181705.42999995</v>
      </c>
      <c r="J267" s="94">
        <f>J268+J321</f>
        <v>5679952.0600000005</v>
      </c>
    </row>
    <row r="268" spans="1:10" s="3" customFormat="1" ht="13.5" thickTop="1">
      <c r="A268" s="20"/>
      <c r="B268" s="210" t="s">
        <v>68</v>
      </c>
      <c r="C268" s="226"/>
      <c r="D268" s="67">
        <f>D269+D270+D271+D273+D274+D275+D277+D280+D281+D286+D288+D289+D290+D291+D292+D293+D294+D297+D300+D301+D302+D278+D279</f>
        <v>65610846.5</v>
      </c>
      <c r="E268" s="67">
        <f>E269+E270+E271+E273+E274+E275+E277+E280+E281+E286+E288+E289+E290+E291+E292+E293+E294+E297+E300+E301+E302+E278+E279</f>
        <v>65603454.60633329</v>
      </c>
      <c r="F268" s="67">
        <f>F269+F270+F271+F273+F274+F275+F277+F280+F281+F286+F288+F289+F290+F291+F292+F293+F294+F297+F300+F301+F303+F305+F278</f>
        <v>61177656.499999985</v>
      </c>
      <c r="G268" s="67">
        <f>G269+G270+G272+G275+G276+G277+G280+G281+G286+G288+G289+G290+G291+G292+G293+G294+G297+G300+G301+G304+G278+G279</f>
        <v>64794739.90999996</v>
      </c>
      <c r="H268" s="67">
        <f>H269+H270+H286+H290+H297</f>
        <v>1343517.4099999997</v>
      </c>
      <c r="I268" s="67">
        <f>I269+I270+I272+I275+I276+I277+I280+I281+I286+I288+I289+I290+I291+I292+I293+I294+I297+I300+I301+I304+I278+I279</f>
        <v>64793324.96999996</v>
      </c>
      <c r="J268" s="67">
        <f>J269+J270+J286+J290+J297</f>
        <v>1343517.4099999997</v>
      </c>
    </row>
    <row r="269" spans="1:10" s="3" customFormat="1" ht="12.75">
      <c r="A269" s="20"/>
      <c r="B269" s="38" t="s">
        <v>21</v>
      </c>
      <c r="C269" s="15" t="s">
        <v>24</v>
      </c>
      <c r="D269" s="44">
        <v>22038050</v>
      </c>
      <c r="E269" s="44">
        <v>22038050</v>
      </c>
      <c r="F269" s="44">
        <v>21323917.68</v>
      </c>
      <c r="G269" s="44">
        <v>22024900.200000007</v>
      </c>
      <c r="H269" s="45">
        <v>1131087.7599999998</v>
      </c>
      <c r="I269" s="45">
        <v>22024900.200000007</v>
      </c>
      <c r="J269" s="46">
        <v>1131087.7599999998</v>
      </c>
    </row>
    <row r="270" spans="1:10" s="3" customFormat="1" ht="25.5">
      <c r="A270" s="20"/>
      <c r="B270" s="38" t="s">
        <v>18</v>
      </c>
      <c r="C270" s="8" t="s">
        <v>39</v>
      </c>
      <c r="D270" s="44">
        <v>74720</v>
      </c>
      <c r="E270" s="44">
        <v>74720</v>
      </c>
      <c r="F270" s="44">
        <v>87834.20999999999</v>
      </c>
      <c r="G270" s="44">
        <v>79474.26</v>
      </c>
      <c r="H270" s="45">
        <v>19728.000000000015</v>
      </c>
      <c r="I270" s="45">
        <v>79474.26</v>
      </c>
      <c r="J270" s="46">
        <v>19728.000000000015</v>
      </c>
    </row>
    <row r="271" spans="1:10" s="3" customFormat="1" ht="25.5">
      <c r="A271" s="20"/>
      <c r="B271" s="38" t="s">
        <v>19</v>
      </c>
      <c r="C271" s="8" t="s">
        <v>105</v>
      </c>
      <c r="D271" s="12">
        <v>71175</v>
      </c>
      <c r="E271" s="12">
        <v>71175</v>
      </c>
      <c r="F271" s="12">
        <v>71475</v>
      </c>
      <c r="G271" s="9" t="s">
        <v>30</v>
      </c>
      <c r="H271" s="9" t="s">
        <v>30</v>
      </c>
      <c r="I271" s="9" t="s">
        <v>30</v>
      </c>
      <c r="J271" s="35" t="s">
        <v>30</v>
      </c>
    </row>
    <row r="272" spans="1:10" s="3" customFormat="1" ht="29.25" customHeight="1">
      <c r="A272" s="20"/>
      <c r="B272" s="38" t="s">
        <v>29</v>
      </c>
      <c r="C272" s="8" t="s">
        <v>106</v>
      </c>
      <c r="D272" s="9" t="s">
        <v>30</v>
      </c>
      <c r="E272" s="9" t="s">
        <v>30</v>
      </c>
      <c r="F272" s="9" t="s">
        <v>30</v>
      </c>
      <c r="G272" s="12">
        <v>71175</v>
      </c>
      <c r="H272" s="9" t="s">
        <v>30</v>
      </c>
      <c r="I272" s="12">
        <v>71175</v>
      </c>
      <c r="J272" s="35" t="s">
        <v>30</v>
      </c>
    </row>
    <row r="273" spans="1:10" s="3" customFormat="1" ht="38.25">
      <c r="A273" s="20"/>
      <c r="B273" s="38" t="s">
        <v>27</v>
      </c>
      <c r="C273" s="8" t="s">
        <v>83</v>
      </c>
      <c r="D273" s="12">
        <v>18404</v>
      </c>
      <c r="E273" s="12">
        <v>18404</v>
      </c>
      <c r="F273" s="12">
        <v>18406.29</v>
      </c>
      <c r="G273" s="9" t="s">
        <v>30</v>
      </c>
      <c r="H273" s="9" t="s">
        <v>30</v>
      </c>
      <c r="I273" s="9" t="s">
        <v>30</v>
      </c>
      <c r="J273" s="35" t="s">
        <v>30</v>
      </c>
    </row>
    <row r="274" spans="1:10" s="3" customFormat="1" ht="27.75" customHeight="1">
      <c r="A274" s="20"/>
      <c r="B274" s="38" t="s">
        <v>28</v>
      </c>
      <c r="C274" s="28" t="s">
        <v>107</v>
      </c>
      <c r="D274" s="12">
        <v>188066</v>
      </c>
      <c r="E274" s="12">
        <v>188066</v>
      </c>
      <c r="F274" s="12">
        <v>187193.69</v>
      </c>
      <c r="G274" s="9" t="s">
        <v>30</v>
      </c>
      <c r="H274" s="9" t="s">
        <v>30</v>
      </c>
      <c r="I274" s="9" t="s">
        <v>30</v>
      </c>
      <c r="J274" s="35" t="s">
        <v>30</v>
      </c>
    </row>
    <row r="275" spans="1:10" s="3" customFormat="1" ht="25.5">
      <c r="A275" s="20"/>
      <c r="B275" s="230" t="s">
        <v>3</v>
      </c>
      <c r="C275" s="28" t="s">
        <v>108</v>
      </c>
      <c r="D275" s="12">
        <f>703990-D274</f>
        <v>515924</v>
      </c>
      <c r="E275" s="12">
        <f>703990-E274</f>
        <v>515924</v>
      </c>
      <c r="F275" s="12">
        <v>515924.61</v>
      </c>
      <c r="G275" s="12">
        <v>515924.61</v>
      </c>
      <c r="H275" s="9" t="s">
        <v>30</v>
      </c>
      <c r="I275" s="12">
        <v>515924.61</v>
      </c>
      <c r="J275" s="35" t="s">
        <v>30</v>
      </c>
    </row>
    <row r="276" spans="1:10" s="14" customFormat="1" ht="29.25" customHeight="1">
      <c r="A276" s="21"/>
      <c r="B276" s="232"/>
      <c r="C276" s="28" t="s">
        <v>109</v>
      </c>
      <c r="D276" s="9" t="s">
        <v>30</v>
      </c>
      <c r="E276" s="9" t="s">
        <v>30</v>
      </c>
      <c r="F276" s="9" t="s">
        <v>30</v>
      </c>
      <c r="G276" s="12">
        <v>448653</v>
      </c>
      <c r="H276" s="9" t="s">
        <v>30</v>
      </c>
      <c r="I276" s="12">
        <v>448653</v>
      </c>
      <c r="J276" s="35" t="s">
        <v>30</v>
      </c>
    </row>
    <row r="277" spans="1:10" s="14" customFormat="1" ht="29.25" customHeight="1">
      <c r="A277" s="21"/>
      <c r="B277" s="230" t="s">
        <v>4</v>
      </c>
      <c r="C277" s="28" t="s">
        <v>180</v>
      </c>
      <c r="D277" s="12">
        <f>461722+308215+308333</f>
        <v>1078270</v>
      </c>
      <c r="E277" s="12">
        <v>1078270</v>
      </c>
      <c r="F277" s="12">
        <v>1078270.08</v>
      </c>
      <c r="G277" s="12">
        <v>1078270.08</v>
      </c>
      <c r="H277" s="9" t="s">
        <v>30</v>
      </c>
      <c r="I277" s="12">
        <v>1078270.08</v>
      </c>
      <c r="J277" s="35" t="s">
        <v>30</v>
      </c>
    </row>
    <row r="278" spans="1:10" s="14" customFormat="1" ht="26.25">
      <c r="A278" s="21"/>
      <c r="B278" s="231"/>
      <c r="C278" s="28" t="s">
        <v>173</v>
      </c>
      <c r="D278" s="12">
        <v>309935</v>
      </c>
      <c r="E278" s="12">
        <v>309935</v>
      </c>
      <c r="F278" s="12">
        <v>309934.83</v>
      </c>
      <c r="G278" s="12">
        <v>312283.42</v>
      </c>
      <c r="H278" s="9" t="s">
        <v>30</v>
      </c>
      <c r="I278" s="12">
        <v>312283.42</v>
      </c>
      <c r="J278" s="35" t="s">
        <v>30</v>
      </c>
    </row>
    <row r="279" spans="1:10" s="14" customFormat="1" ht="39">
      <c r="A279" s="21"/>
      <c r="B279" s="231"/>
      <c r="C279" s="28" t="s">
        <v>182</v>
      </c>
      <c r="D279" s="12">
        <v>3801319.5</v>
      </c>
      <c r="E279" s="12">
        <v>3801319.5</v>
      </c>
      <c r="F279" s="12">
        <v>0</v>
      </c>
      <c r="G279" s="12">
        <f>1668191.33+2133128.17</f>
        <v>3801319.5</v>
      </c>
      <c r="H279" s="9" t="s">
        <v>30</v>
      </c>
      <c r="I279" s="12">
        <f>1668191.33+2133128.17</f>
        <v>3801319.5</v>
      </c>
      <c r="J279" s="35" t="s">
        <v>30</v>
      </c>
    </row>
    <row r="280" spans="1:10" s="14" customFormat="1" ht="22.5" customHeight="1">
      <c r="A280" s="21"/>
      <c r="B280" s="38" t="s">
        <v>7</v>
      </c>
      <c r="C280" s="13" t="s">
        <v>54</v>
      </c>
      <c r="D280" s="12">
        <v>3236755</v>
      </c>
      <c r="E280" s="31">
        <v>3232359.249999959</v>
      </c>
      <c r="F280" s="31">
        <v>2962938.76</v>
      </c>
      <c r="G280" s="31">
        <v>3232363.5699999584</v>
      </c>
      <c r="H280" s="9" t="s">
        <v>30</v>
      </c>
      <c r="I280" s="31">
        <v>3232363.5699999584</v>
      </c>
      <c r="J280" s="34" t="s">
        <v>30</v>
      </c>
    </row>
    <row r="281" spans="1:10" s="14" customFormat="1" ht="13.5">
      <c r="A281" s="21"/>
      <c r="B281" s="38" t="s">
        <v>8</v>
      </c>
      <c r="C281" s="26" t="s">
        <v>6</v>
      </c>
      <c r="D281" s="12">
        <f>D282+D283+D284+D285</f>
        <v>709155</v>
      </c>
      <c r="E281" s="12">
        <f>E282+E283+E284+E285</f>
        <v>710944.8499999989</v>
      </c>
      <c r="F281" s="12">
        <f>F282+F283+F284+F285</f>
        <v>650385.87</v>
      </c>
      <c r="G281" s="12">
        <f>G282+G283+G284+G285</f>
        <v>710252.1799999988</v>
      </c>
      <c r="H281" s="9" t="s">
        <v>30</v>
      </c>
      <c r="I281" s="12">
        <f>I282+I283+I284+I285</f>
        <v>710252.1799999988</v>
      </c>
      <c r="J281" s="35" t="s">
        <v>30</v>
      </c>
    </row>
    <row r="282" spans="1:10" s="10" customFormat="1" ht="25.5">
      <c r="A282" s="37"/>
      <c r="B282" s="103" t="s">
        <v>110</v>
      </c>
      <c r="C282" s="99" t="s">
        <v>47</v>
      </c>
      <c r="D282" s="7">
        <v>10287</v>
      </c>
      <c r="E282" s="7">
        <v>9918.64</v>
      </c>
      <c r="F282" s="7">
        <v>9202.77</v>
      </c>
      <c r="G282" s="7">
        <v>9917.170000000002</v>
      </c>
      <c r="H282" s="9" t="s">
        <v>30</v>
      </c>
      <c r="I282" s="7">
        <v>9917.170000000002</v>
      </c>
      <c r="J282" s="35" t="s">
        <v>30</v>
      </c>
    </row>
    <row r="283" spans="1:10" s="4" customFormat="1" ht="25.5" customHeight="1">
      <c r="A283" s="20"/>
      <c r="B283" s="103" t="s">
        <v>111</v>
      </c>
      <c r="C283" s="99" t="s">
        <v>37</v>
      </c>
      <c r="D283" s="7">
        <v>447219</v>
      </c>
      <c r="E283" s="7">
        <v>449623.97000000003</v>
      </c>
      <c r="F283" s="7">
        <v>410520.57999999996</v>
      </c>
      <c r="G283" s="7">
        <v>448118.58</v>
      </c>
      <c r="H283" s="9" t="s">
        <v>30</v>
      </c>
      <c r="I283" s="7">
        <v>448118.58</v>
      </c>
      <c r="J283" s="35" t="s">
        <v>30</v>
      </c>
    </row>
    <row r="284" spans="1:10" s="14" customFormat="1" ht="26.25">
      <c r="A284" s="21"/>
      <c r="B284" s="103" t="s">
        <v>112</v>
      </c>
      <c r="C284" s="99" t="s">
        <v>1</v>
      </c>
      <c r="D284" s="7">
        <v>186271</v>
      </c>
      <c r="E284" s="7">
        <v>186024.23999999888</v>
      </c>
      <c r="F284" s="7">
        <v>170500.16</v>
      </c>
      <c r="G284" s="7">
        <v>186023.64999999877</v>
      </c>
      <c r="H284" s="9" t="s">
        <v>30</v>
      </c>
      <c r="I284" s="7">
        <v>186023.64999999877</v>
      </c>
      <c r="J284" s="35" t="s">
        <v>30</v>
      </c>
    </row>
    <row r="285" spans="1:10" s="14" customFormat="1" ht="16.5" customHeight="1">
      <c r="A285" s="21"/>
      <c r="B285" s="103" t="s">
        <v>113</v>
      </c>
      <c r="C285" s="7" t="s">
        <v>26</v>
      </c>
      <c r="D285" s="7">
        <v>65378</v>
      </c>
      <c r="E285" s="7">
        <v>65378</v>
      </c>
      <c r="F285" s="7">
        <v>60162.36</v>
      </c>
      <c r="G285" s="7">
        <v>66192.78000000004</v>
      </c>
      <c r="H285" s="9" t="s">
        <v>30</v>
      </c>
      <c r="I285" s="7">
        <v>66192.78000000004</v>
      </c>
      <c r="J285" s="35" t="s">
        <v>30</v>
      </c>
    </row>
    <row r="286" spans="1:10" s="3" customFormat="1" ht="19.5" customHeight="1">
      <c r="A286" s="20"/>
      <c r="B286" s="39" t="s">
        <v>9</v>
      </c>
      <c r="C286" s="26" t="s">
        <v>2</v>
      </c>
      <c r="D286" s="8">
        <v>3017534</v>
      </c>
      <c r="E286" s="8">
        <v>3017534</v>
      </c>
      <c r="F286" s="8">
        <v>3027447.3499999996</v>
      </c>
      <c r="G286" s="8">
        <v>3382464.4800000037</v>
      </c>
      <c r="H286" s="8">
        <v>190286.84999999992</v>
      </c>
      <c r="I286" s="8">
        <v>3382464.4800000037</v>
      </c>
      <c r="J286" s="8">
        <v>190286.84999999992</v>
      </c>
    </row>
    <row r="287" spans="1:10" s="14" customFormat="1" ht="16.5" customHeight="1">
      <c r="A287" s="21"/>
      <c r="B287" s="101"/>
      <c r="C287" s="7" t="s">
        <v>155</v>
      </c>
      <c r="D287" s="9" t="s">
        <v>30</v>
      </c>
      <c r="E287" s="9" t="s">
        <v>30</v>
      </c>
      <c r="F287" s="9">
        <v>214618.03</v>
      </c>
      <c r="G287" s="136">
        <v>3439.5</v>
      </c>
      <c r="H287" s="9">
        <v>213461.53</v>
      </c>
      <c r="I287" s="136">
        <v>3439.5</v>
      </c>
      <c r="J287" s="35">
        <v>213461.53</v>
      </c>
    </row>
    <row r="288" spans="1:10" s="3" customFormat="1" ht="25.5" customHeight="1">
      <c r="A288" s="20"/>
      <c r="B288" s="39" t="s">
        <v>40</v>
      </c>
      <c r="C288" s="8" t="s">
        <v>12</v>
      </c>
      <c r="D288" s="11">
        <v>14543042</v>
      </c>
      <c r="E288" s="11">
        <v>14543042</v>
      </c>
      <c r="F288" s="12">
        <v>13352977.95</v>
      </c>
      <c r="G288" s="12">
        <v>14562614.509999983</v>
      </c>
      <c r="H288" s="16" t="s">
        <v>30</v>
      </c>
      <c r="I288" s="12">
        <v>14562614.509999983</v>
      </c>
      <c r="J288" s="36" t="s">
        <v>30</v>
      </c>
    </row>
    <row r="289" spans="1:10" s="3" customFormat="1" ht="12.75">
      <c r="A289" s="20"/>
      <c r="B289" s="39" t="s">
        <v>42</v>
      </c>
      <c r="C289" s="15" t="s">
        <v>13</v>
      </c>
      <c r="D289" s="12">
        <v>136505</v>
      </c>
      <c r="E289" s="12">
        <v>157930.77633333334</v>
      </c>
      <c r="F289" s="12">
        <v>139281.75999999998</v>
      </c>
      <c r="G289" s="12">
        <v>156980.38999999998</v>
      </c>
      <c r="H289" s="16" t="s">
        <v>30</v>
      </c>
      <c r="I289" s="12">
        <v>156980.38999999998</v>
      </c>
      <c r="J289" s="36" t="s">
        <v>30</v>
      </c>
    </row>
    <row r="290" spans="1:10" s="3" customFormat="1" ht="12.75">
      <c r="A290" s="20"/>
      <c r="B290" s="39" t="s">
        <v>43</v>
      </c>
      <c r="C290" s="13" t="s">
        <v>48</v>
      </c>
      <c r="D290" s="12">
        <v>544214</v>
      </c>
      <c r="E290" s="12">
        <v>544214</v>
      </c>
      <c r="F290" s="12">
        <v>497955.51</v>
      </c>
      <c r="G290" s="12">
        <v>544214</v>
      </c>
      <c r="H290" s="16"/>
      <c r="I290" s="12">
        <v>544214</v>
      </c>
      <c r="J290" s="36">
        <v>0</v>
      </c>
    </row>
    <row r="291" spans="1:10" s="3" customFormat="1" ht="12.75">
      <c r="A291" s="20"/>
      <c r="B291" s="39" t="s">
        <v>44</v>
      </c>
      <c r="C291" s="13" t="s">
        <v>114</v>
      </c>
      <c r="D291" s="12">
        <v>29586</v>
      </c>
      <c r="E291" s="12">
        <v>2629.78</v>
      </c>
      <c r="F291" s="12">
        <v>0</v>
      </c>
      <c r="G291" s="12">
        <v>2629.78</v>
      </c>
      <c r="H291" s="16"/>
      <c r="I291" s="12">
        <v>2629.78</v>
      </c>
      <c r="J291" s="36"/>
    </row>
    <row r="292" spans="1:10" s="3" customFormat="1" ht="25.5">
      <c r="A292" s="20"/>
      <c r="B292" s="39" t="s">
        <v>49</v>
      </c>
      <c r="C292" s="8" t="s">
        <v>23</v>
      </c>
      <c r="D292" s="11"/>
      <c r="E292" s="11"/>
      <c r="F292" s="12"/>
      <c r="G292" s="12"/>
      <c r="H292" s="16" t="s">
        <v>30</v>
      </c>
      <c r="I292" s="12"/>
      <c r="J292" s="36" t="s">
        <v>30</v>
      </c>
    </row>
    <row r="293" spans="1:10" s="3" customFormat="1" ht="25.5">
      <c r="A293" s="20"/>
      <c r="B293" s="39" t="s">
        <v>67</v>
      </c>
      <c r="C293" s="8" t="s">
        <v>34</v>
      </c>
      <c r="D293" s="12">
        <v>44845</v>
      </c>
      <c r="E293" s="12">
        <v>44845</v>
      </c>
      <c r="F293" s="12">
        <v>13068.26</v>
      </c>
      <c r="G293" s="12">
        <v>32297.89999999998</v>
      </c>
      <c r="H293" s="16" t="s">
        <v>30</v>
      </c>
      <c r="I293" s="12">
        <v>32297.89999999998</v>
      </c>
      <c r="J293" s="36" t="s">
        <v>30</v>
      </c>
    </row>
    <row r="294" spans="1:10" s="3" customFormat="1" ht="12.75">
      <c r="A294" s="20"/>
      <c r="B294" s="39" t="s">
        <v>75</v>
      </c>
      <c r="C294" s="17" t="s">
        <v>22</v>
      </c>
      <c r="D294" s="12">
        <v>9111435</v>
      </c>
      <c r="E294" s="12">
        <v>9111435</v>
      </c>
      <c r="F294" s="12">
        <v>8250160.72</v>
      </c>
      <c r="G294" s="12">
        <v>9056881.18</v>
      </c>
      <c r="H294" s="16" t="s">
        <v>30</v>
      </c>
      <c r="I294" s="12">
        <v>9055840.96</v>
      </c>
      <c r="J294" s="36" t="s">
        <v>30</v>
      </c>
    </row>
    <row r="295" spans="1:10" s="3" customFormat="1" ht="12.75">
      <c r="A295" s="20"/>
      <c r="B295" s="39"/>
      <c r="C295" s="173" t="s">
        <v>179</v>
      </c>
      <c r="D295" s="9" t="s">
        <v>30</v>
      </c>
      <c r="E295" s="9" t="s">
        <v>30</v>
      </c>
      <c r="F295" s="7">
        <v>125204.04</v>
      </c>
      <c r="G295" s="7">
        <v>125204.04</v>
      </c>
      <c r="H295" s="9" t="s">
        <v>30</v>
      </c>
      <c r="I295" s="7">
        <v>125204.04</v>
      </c>
      <c r="J295" s="36"/>
    </row>
    <row r="296" spans="1:10" s="14" customFormat="1" ht="27.75" customHeight="1">
      <c r="A296" s="21"/>
      <c r="B296" s="101"/>
      <c r="C296" s="172" t="s">
        <v>178</v>
      </c>
      <c r="D296" s="9" t="s">
        <v>30</v>
      </c>
      <c r="E296" s="9" t="s">
        <v>30</v>
      </c>
      <c r="F296" s="7">
        <v>597332</v>
      </c>
      <c r="G296" s="7">
        <v>596915</v>
      </c>
      <c r="H296" s="9" t="s">
        <v>30</v>
      </c>
      <c r="I296" s="7">
        <v>596915</v>
      </c>
      <c r="J296" s="35" t="s">
        <v>30</v>
      </c>
    </row>
    <row r="297" spans="1:10" s="3" customFormat="1" ht="27.75" customHeight="1">
      <c r="A297" s="66"/>
      <c r="B297" s="39" t="s">
        <v>77</v>
      </c>
      <c r="C297" s="18" t="s">
        <v>41</v>
      </c>
      <c r="D297" s="12">
        <f>D298+D299</f>
        <v>4682482</v>
      </c>
      <c r="E297" s="12">
        <f>E298+E299</f>
        <v>4683226.45</v>
      </c>
      <c r="F297" s="12">
        <f>F298+F299</f>
        <v>4316602.71</v>
      </c>
      <c r="G297" s="12">
        <f>G298+G299</f>
        <v>4682541.850000001</v>
      </c>
      <c r="H297" s="12">
        <f>H299</f>
        <v>2414.8</v>
      </c>
      <c r="I297" s="12">
        <f>I298+I299</f>
        <v>4682167.13</v>
      </c>
      <c r="J297" s="48">
        <f>J299</f>
        <v>2414.8</v>
      </c>
    </row>
    <row r="298" spans="1:10" s="125" customFormat="1" ht="36">
      <c r="A298" s="119"/>
      <c r="B298" s="120" t="s">
        <v>142</v>
      </c>
      <c r="C298" s="121" t="s">
        <v>50</v>
      </c>
      <c r="D298" s="122">
        <v>4556189</v>
      </c>
      <c r="E298" s="122">
        <v>4556189</v>
      </c>
      <c r="F298" s="122">
        <v>4208976.24</v>
      </c>
      <c r="G298" s="122">
        <v>4555504.4</v>
      </c>
      <c r="H298" s="123" t="s">
        <v>30</v>
      </c>
      <c r="I298" s="122">
        <v>4555129.68</v>
      </c>
      <c r="J298" s="124" t="s">
        <v>30</v>
      </c>
    </row>
    <row r="299" spans="1:10" s="125" customFormat="1" ht="54.75" customHeight="1">
      <c r="A299" s="119"/>
      <c r="B299" s="120" t="s">
        <v>143</v>
      </c>
      <c r="C299" s="121" t="s">
        <v>51</v>
      </c>
      <c r="D299" s="122">
        <v>126293</v>
      </c>
      <c r="E299" s="122">
        <v>127037.45</v>
      </c>
      <c r="F299" s="122">
        <v>107626.47</v>
      </c>
      <c r="G299" s="122">
        <v>127037.45</v>
      </c>
      <c r="H299" s="123">
        <v>2414.8</v>
      </c>
      <c r="I299" s="122">
        <v>127037.45</v>
      </c>
      <c r="J299" s="124">
        <v>2414.8</v>
      </c>
    </row>
    <row r="300" spans="1:10" s="3" customFormat="1" ht="25.5" hidden="1">
      <c r="A300" s="20"/>
      <c r="B300" s="38" t="s">
        <v>101</v>
      </c>
      <c r="C300" s="28" t="s">
        <v>116</v>
      </c>
      <c r="D300" s="12"/>
      <c r="E300" s="12"/>
      <c r="F300" s="12"/>
      <c r="G300" s="12"/>
      <c r="H300" s="16" t="s">
        <v>30</v>
      </c>
      <c r="I300" s="12"/>
      <c r="J300" s="36" t="s">
        <v>30</v>
      </c>
    </row>
    <row r="301" spans="1:10" s="3" customFormat="1" ht="25.5">
      <c r="A301" s="20"/>
      <c r="B301" s="38" t="s">
        <v>101</v>
      </c>
      <c r="C301" s="28" t="s">
        <v>118</v>
      </c>
      <c r="D301" s="12">
        <v>99500</v>
      </c>
      <c r="E301" s="12">
        <v>99500</v>
      </c>
      <c r="F301" s="12">
        <v>99500</v>
      </c>
      <c r="G301" s="12">
        <v>99500</v>
      </c>
      <c r="H301" s="16" t="s">
        <v>30</v>
      </c>
      <c r="I301" s="12">
        <v>99500</v>
      </c>
      <c r="J301" s="36" t="s">
        <v>30</v>
      </c>
    </row>
    <row r="302" spans="1:10" s="3" customFormat="1" ht="12.75">
      <c r="A302" s="20"/>
      <c r="B302" s="38" t="s">
        <v>115</v>
      </c>
      <c r="C302" s="18" t="s">
        <v>84</v>
      </c>
      <c r="D302" s="12">
        <v>1359930</v>
      </c>
      <c r="E302" s="12">
        <v>1359930</v>
      </c>
      <c r="F302" s="9" t="s">
        <v>30</v>
      </c>
      <c r="G302" s="9" t="s">
        <v>30</v>
      </c>
      <c r="H302" s="9" t="s">
        <v>30</v>
      </c>
      <c r="I302" s="9" t="s">
        <v>30</v>
      </c>
      <c r="J302" s="35" t="s">
        <v>30</v>
      </c>
    </row>
    <row r="303" spans="1:10" s="3" customFormat="1" ht="14.25" customHeight="1">
      <c r="A303" s="20"/>
      <c r="B303" s="197" t="s">
        <v>120</v>
      </c>
      <c r="C303" s="198"/>
      <c r="D303" s="9" t="s">
        <v>30</v>
      </c>
      <c r="E303" s="9" t="s">
        <v>30</v>
      </c>
      <c r="F303" s="63">
        <f>4462193.87-187493.69</f>
        <v>4274700.18</v>
      </c>
      <c r="G303" s="9" t="s">
        <v>30</v>
      </c>
      <c r="H303" s="9" t="s">
        <v>30</v>
      </c>
      <c r="I303" s="9" t="s">
        <v>30</v>
      </c>
      <c r="J303" s="35" t="s">
        <v>30</v>
      </c>
    </row>
    <row r="304" spans="1:10" s="3" customFormat="1" ht="16.5" customHeight="1">
      <c r="A304" s="20"/>
      <c r="B304" s="197" t="s">
        <v>35</v>
      </c>
      <c r="C304" s="198"/>
      <c r="D304" s="9" t="s">
        <v>30</v>
      </c>
      <c r="E304" s="9" t="s">
        <v>30</v>
      </c>
      <c r="F304" s="29" t="s">
        <v>30</v>
      </c>
      <c r="G304" s="47"/>
      <c r="H304" s="47"/>
      <c r="I304" s="47"/>
      <c r="J304" s="35"/>
    </row>
    <row r="305" spans="1:10" s="3" customFormat="1" ht="25.5" customHeight="1" thickBot="1">
      <c r="A305" s="20"/>
      <c r="B305" s="200" t="s">
        <v>46</v>
      </c>
      <c r="C305" s="201"/>
      <c r="D305" s="9" t="s">
        <v>30</v>
      </c>
      <c r="E305" s="9" t="s">
        <v>30</v>
      </c>
      <c r="F305" s="63">
        <v>-318.96</v>
      </c>
      <c r="G305" s="9" t="s">
        <v>30</v>
      </c>
      <c r="H305" s="9" t="s">
        <v>30</v>
      </c>
      <c r="I305" s="9" t="s">
        <v>30</v>
      </c>
      <c r="J305" s="35" t="s">
        <v>30</v>
      </c>
    </row>
    <row r="306" spans="1:10" s="3" customFormat="1" ht="17.25" customHeight="1" thickBot="1" thickTop="1">
      <c r="A306" s="20"/>
      <c r="B306" s="208" t="s">
        <v>71</v>
      </c>
      <c r="C306" s="208"/>
      <c r="D306" s="208"/>
      <c r="E306" s="208"/>
      <c r="F306" s="208"/>
      <c r="G306" s="208"/>
      <c r="H306" s="208"/>
      <c r="I306" s="208"/>
      <c r="J306" s="208"/>
    </row>
    <row r="307" spans="1:10" s="3" customFormat="1" ht="26.25" customHeight="1" thickTop="1">
      <c r="A307" s="20"/>
      <c r="B307" s="199" t="s">
        <v>134</v>
      </c>
      <c r="C307" s="233"/>
      <c r="D307" s="95">
        <f>D308+D309+D311+D313+D314+D315+D310+D316</f>
        <v>56863057</v>
      </c>
      <c r="E307" s="95">
        <f>E308+E309+E311+E313+E314+E315+E310+E316</f>
        <v>56863057</v>
      </c>
      <c r="F307" s="95">
        <f>F308+F309+F317+F313+F314+F315+F310+F311+F316</f>
        <v>54264539.32000001</v>
      </c>
      <c r="G307" s="95">
        <f>G308+G309+G313+G314+G315+G310+G311+G316</f>
        <v>52693619.300000004</v>
      </c>
      <c r="H307" s="96" t="s">
        <v>30</v>
      </c>
      <c r="I307" s="95">
        <f>I308+I309+I313+I314+I315+I310+I311+I316</f>
        <v>52367450.71</v>
      </c>
      <c r="J307" s="105" t="s">
        <v>30</v>
      </c>
    </row>
    <row r="308" spans="1:10" s="3" customFormat="1" ht="38.25" customHeight="1">
      <c r="A308" s="20"/>
      <c r="B308" s="16" t="s">
        <v>10</v>
      </c>
      <c r="C308" s="65" t="s">
        <v>121</v>
      </c>
      <c r="D308" s="11">
        <v>30776619</v>
      </c>
      <c r="E308" s="11">
        <v>30776619</v>
      </c>
      <c r="F308" s="11">
        <v>30660045.91</v>
      </c>
      <c r="G308" s="12">
        <v>30776395.170000006</v>
      </c>
      <c r="H308" s="104" t="s">
        <v>30</v>
      </c>
      <c r="I308" s="12">
        <v>30772708.77</v>
      </c>
      <c r="J308" s="129" t="s">
        <v>30</v>
      </c>
    </row>
    <row r="309" spans="1:10" s="3" customFormat="1" ht="16.5" customHeight="1">
      <c r="A309" s="20"/>
      <c r="B309" s="16" t="s">
        <v>11</v>
      </c>
      <c r="C309" s="65" t="s">
        <v>53</v>
      </c>
      <c r="D309" s="11">
        <v>1914053</v>
      </c>
      <c r="E309" s="11">
        <v>1914053</v>
      </c>
      <c r="F309" s="11">
        <v>1742359.27</v>
      </c>
      <c r="G309" s="11">
        <v>1914051.5500000003</v>
      </c>
      <c r="H309" s="104" t="s">
        <v>30</v>
      </c>
      <c r="I309" s="11">
        <v>1914051.55</v>
      </c>
      <c r="J309" s="129" t="s">
        <v>30</v>
      </c>
    </row>
    <row r="310" spans="1:10" s="3" customFormat="1" ht="16.5" customHeight="1">
      <c r="A310" s="20"/>
      <c r="B310" s="16" t="s">
        <v>90</v>
      </c>
      <c r="C310" s="65" t="s">
        <v>138</v>
      </c>
      <c r="D310" s="11">
        <v>17598998</v>
      </c>
      <c r="E310" s="11">
        <v>17598998</v>
      </c>
      <c r="F310" s="11">
        <f>13494193.35+1168912</f>
        <v>14663105.35</v>
      </c>
      <c r="G310" s="11">
        <v>13459821.23</v>
      </c>
      <c r="H310" s="104" t="s">
        <v>30</v>
      </c>
      <c r="I310" s="11">
        <v>13459821.23</v>
      </c>
      <c r="J310" s="129" t="s">
        <v>30</v>
      </c>
    </row>
    <row r="311" spans="1:10" s="3" customFormat="1" ht="16.5" customHeight="1">
      <c r="A311" s="20"/>
      <c r="B311" s="16" t="s">
        <v>91</v>
      </c>
      <c r="C311" s="65" t="s">
        <v>139</v>
      </c>
      <c r="D311" s="11">
        <v>1893032</v>
      </c>
      <c r="E311" s="11">
        <v>1893032</v>
      </c>
      <c r="F311" s="11">
        <v>1859151.8099999998</v>
      </c>
      <c r="G311" s="11">
        <v>1893571.48</v>
      </c>
      <c r="H311" s="104" t="s">
        <v>30</v>
      </c>
      <c r="I311" s="11">
        <v>1893571.48</v>
      </c>
      <c r="J311" s="129" t="s">
        <v>30</v>
      </c>
    </row>
    <row r="312" spans="1:10" s="14" customFormat="1" ht="38.25" customHeight="1">
      <c r="A312" s="21"/>
      <c r="B312" s="9"/>
      <c r="C312" s="126" t="s">
        <v>156</v>
      </c>
      <c r="D312" s="104" t="s">
        <v>30</v>
      </c>
      <c r="E312" s="104" t="s">
        <v>30</v>
      </c>
      <c r="F312" s="99">
        <v>113635</v>
      </c>
      <c r="G312" s="99">
        <v>175835</v>
      </c>
      <c r="H312" s="104" t="s">
        <v>30</v>
      </c>
      <c r="I312" s="99">
        <v>175835</v>
      </c>
      <c r="J312" s="129" t="s">
        <v>30</v>
      </c>
    </row>
    <row r="313" spans="1:10" s="3" customFormat="1" ht="18" customHeight="1">
      <c r="A313" s="20"/>
      <c r="B313" s="16" t="s">
        <v>97</v>
      </c>
      <c r="C313" s="65" t="s">
        <v>98</v>
      </c>
      <c r="D313" s="11">
        <v>34829</v>
      </c>
      <c r="E313" s="11">
        <v>34829</v>
      </c>
      <c r="F313" s="11">
        <v>33590.76</v>
      </c>
      <c r="G313" s="11">
        <v>34828.68</v>
      </c>
      <c r="H313" s="104" t="s">
        <v>30</v>
      </c>
      <c r="I313" s="11">
        <v>34828.68</v>
      </c>
      <c r="J313" s="129" t="s">
        <v>30</v>
      </c>
    </row>
    <row r="314" spans="1:10" s="3" customFormat="1" ht="18" customHeight="1">
      <c r="A314" s="20"/>
      <c r="B314" s="16" t="s">
        <v>102</v>
      </c>
      <c r="C314" s="65" t="s">
        <v>89</v>
      </c>
      <c r="D314" s="11">
        <v>703257</v>
      </c>
      <c r="E314" s="11">
        <v>703257</v>
      </c>
      <c r="F314" s="11">
        <v>350200</v>
      </c>
      <c r="G314" s="11">
        <v>672682.19</v>
      </c>
      <c r="H314" s="104" t="s">
        <v>30</v>
      </c>
      <c r="I314" s="11">
        <v>350200</v>
      </c>
      <c r="J314" s="129" t="s">
        <v>30</v>
      </c>
    </row>
    <row r="315" spans="1:10" s="3" customFormat="1" ht="18" customHeight="1">
      <c r="A315" s="20"/>
      <c r="B315" s="16" t="s">
        <v>131</v>
      </c>
      <c r="C315" s="65" t="s">
        <v>92</v>
      </c>
      <c r="D315" s="11">
        <f>3942269-D316</f>
        <v>3627861</v>
      </c>
      <c r="E315" s="11">
        <f>3942269-E316</f>
        <v>3627861</v>
      </c>
      <c r="F315" s="149">
        <v>3677691.99</v>
      </c>
      <c r="G315" s="11">
        <v>3627861</v>
      </c>
      <c r="H315" s="104" t="s">
        <v>30</v>
      </c>
      <c r="I315" s="11">
        <v>3627861</v>
      </c>
      <c r="J315" s="129" t="s">
        <v>30</v>
      </c>
    </row>
    <row r="316" spans="1:10" s="190" customFormat="1" ht="18" customHeight="1">
      <c r="A316" s="188"/>
      <c r="B316" s="143" t="s">
        <v>145</v>
      </c>
      <c r="C316" s="49" t="s">
        <v>183</v>
      </c>
      <c r="D316" s="149">
        <v>314408</v>
      </c>
      <c r="E316" s="149">
        <v>314408</v>
      </c>
      <c r="F316" s="149">
        <v>314408</v>
      </c>
      <c r="G316" s="149">
        <v>314408</v>
      </c>
      <c r="H316" s="151"/>
      <c r="I316" s="149">
        <v>314408</v>
      </c>
      <c r="J316" s="189"/>
    </row>
    <row r="317" spans="1:10" s="3" customFormat="1" ht="17.25" customHeight="1">
      <c r="A317" s="20"/>
      <c r="B317" s="198" t="s">
        <v>120</v>
      </c>
      <c r="C317" s="198"/>
      <c r="D317" s="9" t="s">
        <v>30</v>
      </c>
      <c r="E317" s="9" t="s">
        <v>30</v>
      </c>
      <c r="F317" s="47">
        <v>963986.2300000002</v>
      </c>
      <c r="G317" s="9" t="s">
        <v>30</v>
      </c>
      <c r="H317" s="104" t="s">
        <v>30</v>
      </c>
      <c r="I317" s="9" t="s">
        <v>30</v>
      </c>
      <c r="J317" s="129" t="s">
        <v>30</v>
      </c>
    </row>
    <row r="318" spans="1:10" s="3" customFormat="1" ht="16.5" customHeight="1">
      <c r="A318" s="20"/>
      <c r="B318" s="198" t="s">
        <v>35</v>
      </c>
      <c r="C318" s="198"/>
      <c r="D318" s="9" t="s">
        <v>30</v>
      </c>
      <c r="E318" s="9" t="s">
        <v>30</v>
      </c>
      <c r="F318" s="29" t="s">
        <v>30</v>
      </c>
      <c r="G318" s="9"/>
      <c r="H318" s="9" t="s">
        <v>30</v>
      </c>
      <c r="I318" s="9"/>
      <c r="J318" s="35" t="s">
        <v>30</v>
      </c>
    </row>
    <row r="319" spans="1:10" s="3" customFormat="1" ht="27" customHeight="1" thickBot="1">
      <c r="A319" s="20"/>
      <c r="B319" s="211" t="s">
        <v>46</v>
      </c>
      <c r="C319" s="211"/>
      <c r="D319" s="9" t="s">
        <v>30</v>
      </c>
      <c r="E319" s="9" t="s">
        <v>30</v>
      </c>
      <c r="F319" s="47"/>
      <c r="G319" s="9" t="s">
        <v>30</v>
      </c>
      <c r="H319" s="9" t="s">
        <v>30</v>
      </c>
      <c r="I319" s="9" t="s">
        <v>30</v>
      </c>
      <c r="J319" s="35" t="s">
        <v>30</v>
      </c>
    </row>
    <row r="320" spans="1:10" s="3" customFormat="1" ht="27" customHeight="1" thickBot="1" thickTop="1">
      <c r="A320" s="20"/>
      <c r="B320" s="208" t="s">
        <v>71</v>
      </c>
      <c r="C320" s="208"/>
      <c r="D320" s="208"/>
      <c r="E320" s="208"/>
      <c r="F320" s="208"/>
      <c r="G320" s="208"/>
      <c r="H320" s="208"/>
      <c r="I320" s="208"/>
      <c r="J320" s="223"/>
    </row>
    <row r="321" spans="1:10" s="3" customFormat="1" ht="29.25" customHeight="1" thickTop="1">
      <c r="A321" s="20"/>
      <c r="B321" s="199" t="s">
        <v>135</v>
      </c>
      <c r="C321" s="233"/>
      <c r="D321" s="97">
        <f>D322+D325+D326+D327+D328+D329+D340+D341+D342+D343+D344+D345+D346+D347+D352+D349</f>
        <v>163794060.66</v>
      </c>
      <c r="E321" s="97">
        <f>E322+E325+E326+E327+E328+E329+E340+E341+E342+E343+E344+E345+E346+E347+E352+E349</f>
        <v>163794060.66</v>
      </c>
      <c r="F321" s="97">
        <f>F322+F325+F326+F327+F328+F329+F340+F341+F342+F343+F344+F345+F346+F347+F353+F355+F350+F349</f>
        <v>155884102.85999998</v>
      </c>
      <c r="G321" s="97">
        <f>G322++G325+G326+G327+G328+G329+G340+G341+G342+G343+G344+G345+G346+G347+G354+G350+G349</f>
        <v>160027565.58999997</v>
      </c>
      <c r="H321" s="97">
        <f>H322+H325+H326+H327+H328+H329+H340+H341+H342+H343+H344+H345+H346+H347+H348+H350</f>
        <v>4336848.65</v>
      </c>
      <c r="I321" s="97">
        <f>I322++I325+I326+I327+I328+I329+I340+I341+I342+I343+I344+I345+I346+I347+I354+I350+I349</f>
        <v>160020929.74999997</v>
      </c>
      <c r="J321" s="106">
        <f>J322+J325+J326+J327+J328+J329+J340+J341+J342+J343+J344+J345+J346+J347+J348+J350</f>
        <v>4336434.65</v>
      </c>
    </row>
    <row r="322" spans="1:10" s="3" customFormat="1" ht="24.75" customHeight="1">
      <c r="A322" s="20"/>
      <c r="B322" s="38" t="s">
        <v>55</v>
      </c>
      <c r="C322" s="19" t="s">
        <v>33</v>
      </c>
      <c r="D322" s="11">
        <v>118145890</v>
      </c>
      <c r="E322" s="11">
        <v>118145890</v>
      </c>
      <c r="F322" s="12">
        <f>115179070.6</f>
        <v>115179070.6</v>
      </c>
      <c r="G322" s="12">
        <f>118137273.19</f>
        <v>118137273.19</v>
      </c>
      <c r="H322" s="12">
        <f>3350719.65</f>
        <v>3350719.65</v>
      </c>
      <c r="I322" s="12">
        <f>118133911.44</f>
        <v>118133911.44</v>
      </c>
      <c r="J322" s="48">
        <f>3350305.65</f>
        <v>3350305.65</v>
      </c>
    </row>
    <row r="323" spans="1:10" s="14" customFormat="1" ht="27.75" customHeight="1">
      <c r="A323" s="21"/>
      <c r="B323" s="103"/>
      <c r="C323" s="138" t="s">
        <v>157</v>
      </c>
      <c r="D323" s="98" t="s">
        <v>30</v>
      </c>
      <c r="E323" s="98" t="s">
        <v>30</v>
      </c>
      <c r="F323" s="7">
        <v>1686128.72</v>
      </c>
      <c r="G323" s="7">
        <v>1144608.03</v>
      </c>
      <c r="H323" s="99">
        <v>555149.3200000001</v>
      </c>
      <c r="I323" s="7">
        <v>1144608.03</v>
      </c>
      <c r="J323" s="108">
        <v>555149.3200000001</v>
      </c>
    </row>
    <row r="324" spans="1:10" s="14" customFormat="1" ht="39.75" customHeight="1">
      <c r="A324" s="21"/>
      <c r="B324" s="103"/>
      <c r="C324" s="102" t="s">
        <v>137</v>
      </c>
      <c r="D324" s="98" t="s">
        <v>30</v>
      </c>
      <c r="E324" s="98" t="s">
        <v>30</v>
      </c>
      <c r="F324" s="7">
        <v>4703298</v>
      </c>
      <c r="G324" s="7">
        <v>5814451</v>
      </c>
      <c r="H324" s="99">
        <v>0</v>
      </c>
      <c r="I324" s="7">
        <v>5814451</v>
      </c>
      <c r="J324" s="108">
        <v>0</v>
      </c>
    </row>
    <row r="325" spans="1:10" s="3" customFormat="1" ht="25.5" customHeight="1">
      <c r="A325" s="20"/>
      <c r="B325" s="38" t="s">
        <v>56</v>
      </c>
      <c r="C325" s="13" t="s">
        <v>31</v>
      </c>
      <c r="D325" s="11">
        <v>6108385</v>
      </c>
      <c r="E325" s="11">
        <v>6108385</v>
      </c>
      <c r="F325" s="12">
        <v>5787305.76</v>
      </c>
      <c r="G325" s="12">
        <v>6046739.26</v>
      </c>
      <c r="H325" s="12">
        <v>65468</v>
      </c>
      <c r="I325" s="12">
        <v>6043465.17</v>
      </c>
      <c r="J325" s="107">
        <v>65468</v>
      </c>
    </row>
    <row r="326" spans="1:10" s="3" customFormat="1" ht="27" customHeight="1">
      <c r="A326" s="20"/>
      <c r="B326" s="38" t="s">
        <v>57</v>
      </c>
      <c r="C326" s="19" t="s">
        <v>45</v>
      </c>
      <c r="D326" s="11">
        <v>4499183</v>
      </c>
      <c r="E326" s="11">
        <v>4499183</v>
      </c>
      <c r="F326" s="12">
        <v>4522140.83</v>
      </c>
      <c r="G326" s="12">
        <v>4683065.109999999</v>
      </c>
      <c r="H326" s="12">
        <v>247079</v>
      </c>
      <c r="I326" s="12">
        <v>4683065.109999999</v>
      </c>
      <c r="J326" s="48">
        <v>247079</v>
      </c>
    </row>
    <row r="327" spans="1:10" s="3" customFormat="1" ht="30" customHeight="1">
      <c r="A327" s="20"/>
      <c r="B327" s="38" t="s">
        <v>58</v>
      </c>
      <c r="C327" s="19" t="s">
        <v>85</v>
      </c>
      <c r="D327" s="11">
        <v>34764</v>
      </c>
      <c r="E327" s="11">
        <v>34764</v>
      </c>
      <c r="F327" s="12">
        <v>20219.55</v>
      </c>
      <c r="G327" s="12">
        <v>20143.55</v>
      </c>
      <c r="H327" s="12">
        <v>76</v>
      </c>
      <c r="I327" s="12">
        <v>20143.55</v>
      </c>
      <c r="J327" s="48">
        <v>76</v>
      </c>
    </row>
    <row r="328" spans="1:10" s="14" customFormat="1" ht="15.75" customHeight="1">
      <c r="A328" s="21"/>
      <c r="B328" s="38" t="s">
        <v>59</v>
      </c>
      <c r="C328" s="19" t="s">
        <v>52</v>
      </c>
      <c r="D328" s="11">
        <v>28298</v>
      </c>
      <c r="E328" s="11">
        <v>28298</v>
      </c>
      <c r="F328" s="12">
        <v>29192.439999999995</v>
      </c>
      <c r="G328" s="12">
        <v>29130.629999999994</v>
      </c>
      <c r="H328" s="12">
        <v>3704</v>
      </c>
      <c r="I328" s="12">
        <v>29130.629999999994</v>
      </c>
      <c r="J328" s="48">
        <v>3704</v>
      </c>
    </row>
    <row r="329" spans="1:10" s="14" customFormat="1" ht="18.75" customHeight="1">
      <c r="A329" s="21"/>
      <c r="B329" s="38" t="s">
        <v>122</v>
      </c>
      <c r="C329" s="6" t="s">
        <v>82</v>
      </c>
      <c r="D329" s="11">
        <f>D331+D332+D338</f>
        <v>6754104</v>
      </c>
      <c r="E329" s="11">
        <f>E331+E332+E338</f>
        <v>6754104</v>
      </c>
      <c r="F329" s="11">
        <f>F331+F332+F336+F338</f>
        <v>7203049.109999999</v>
      </c>
      <c r="G329" s="11">
        <f>G331+G332+G336+G338+G337</f>
        <v>7180576.83</v>
      </c>
      <c r="H329" s="11">
        <f>H331+H332+H336+H338+H339</f>
        <v>660503</v>
      </c>
      <c r="I329" s="11">
        <f>I331+I332+I336+I338+I337</f>
        <v>7180576.83</v>
      </c>
      <c r="J329" s="107">
        <f>J331+J332+J336+J338+J339</f>
        <v>660503</v>
      </c>
    </row>
    <row r="330" spans="1:10" s="14" customFormat="1" ht="18.75" customHeight="1">
      <c r="A330" s="21"/>
      <c r="B330" s="38"/>
      <c r="C330" s="141" t="s">
        <v>164</v>
      </c>
      <c r="D330" s="98" t="s">
        <v>30</v>
      </c>
      <c r="E330" s="98" t="s">
        <v>30</v>
      </c>
      <c r="F330" s="99">
        <v>29853.379999999997</v>
      </c>
      <c r="G330" s="99">
        <v>15757.83</v>
      </c>
      <c r="H330" s="99">
        <v>768.24</v>
      </c>
      <c r="I330" s="99">
        <v>15757.83</v>
      </c>
      <c r="J330" s="108">
        <v>768.24</v>
      </c>
    </row>
    <row r="331" spans="1:10" s="14" customFormat="1" ht="14.25" customHeight="1">
      <c r="A331" s="21"/>
      <c r="B331" s="41" t="s">
        <v>146</v>
      </c>
      <c r="C331" s="65" t="s">
        <v>0</v>
      </c>
      <c r="D331" s="11">
        <v>5414606</v>
      </c>
      <c r="E331" s="11">
        <v>5414606</v>
      </c>
      <c r="F331" s="11">
        <v>5531139.77</v>
      </c>
      <c r="G331" s="11">
        <v>5547777.65</v>
      </c>
      <c r="H331" s="11">
        <v>502519</v>
      </c>
      <c r="I331" s="11">
        <v>5547777.65</v>
      </c>
      <c r="J331" s="107">
        <v>502519</v>
      </c>
    </row>
    <row r="332" spans="1:10" s="14" customFormat="1" ht="14.25" customHeight="1">
      <c r="A332" s="21"/>
      <c r="B332" s="41" t="s">
        <v>147</v>
      </c>
      <c r="C332" s="6" t="s">
        <v>123</v>
      </c>
      <c r="D332" s="11">
        <v>1225626</v>
      </c>
      <c r="E332" s="11">
        <v>1225626</v>
      </c>
      <c r="F332" s="11">
        <f>F333+F334+F335</f>
        <v>1300450.5900000003</v>
      </c>
      <c r="G332" s="11">
        <f>G333+G334+G335</f>
        <v>1231967.9900000002</v>
      </c>
      <c r="H332" s="11">
        <f>H333+H334+H335</f>
        <v>157749</v>
      </c>
      <c r="I332" s="11">
        <f>I333+I334+I335</f>
        <v>1231967.9900000002</v>
      </c>
      <c r="J332" s="107">
        <f>J333+J334+J335</f>
        <v>157749</v>
      </c>
    </row>
    <row r="333" spans="1:10" s="3" customFormat="1" ht="15" customHeight="1">
      <c r="A333" s="20"/>
      <c r="B333" s="42" t="s">
        <v>148</v>
      </c>
      <c r="C333" s="27" t="s">
        <v>124</v>
      </c>
      <c r="D333" s="98" t="s">
        <v>30</v>
      </c>
      <c r="E333" s="98" t="s">
        <v>30</v>
      </c>
      <c r="F333" s="99">
        <v>717135.3400000001</v>
      </c>
      <c r="G333" s="99">
        <v>685539.6900000001</v>
      </c>
      <c r="H333" s="99">
        <v>76305</v>
      </c>
      <c r="I333" s="99">
        <v>685539.6900000001</v>
      </c>
      <c r="J333" s="108">
        <v>76305</v>
      </c>
    </row>
    <row r="334" spans="1:10" s="3" customFormat="1" ht="14.25" customHeight="1">
      <c r="A334" s="20"/>
      <c r="B334" s="42" t="s">
        <v>149</v>
      </c>
      <c r="C334" s="27" t="s">
        <v>80</v>
      </c>
      <c r="D334" s="98" t="s">
        <v>30</v>
      </c>
      <c r="E334" s="98" t="s">
        <v>30</v>
      </c>
      <c r="F334" s="99">
        <v>582770.63</v>
      </c>
      <c r="G334" s="99">
        <v>545862.76</v>
      </c>
      <c r="H334" s="99">
        <v>81420</v>
      </c>
      <c r="I334" s="99">
        <v>545862.76</v>
      </c>
      <c r="J334" s="108">
        <v>81420</v>
      </c>
    </row>
    <row r="335" spans="1:10" s="3" customFormat="1" ht="18.75" customHeight="1">
      <c r="A335" s="20"/>
      <c r="B335" s="42" t="s">
        <v>150</v>
      </c>
      <c r="C335" s="27" t="s">
        <v>125</v>
      </c>
      <c r="D335" s="98" t="s">
        <v>30</v>
      </c>
      <c r="E335" s="98" t="s">
        <v>30</v>
      </c>
      <c r="F335" s="99">
        <f>46.36+498.26</f>
        <v>544.62</v>
      </c>
      <c r="G335" s="99">
        <f>53.2+512.34</f>
        <v>565.5400000000001</v>
      </c>
      <c r="H335" s="99">
        <v>24</v>
      </c>
      <c r="I335" s="99">
        <f>53.2+512.34</f>
        <v>565.5400000000001</v>
      </c>
      <c r="J335" s="108">
        <v>24</v>
      </c>
    </row>
    <row r="336" spans="1:10" s="3" customFormat="1" ht="27.75" customHeight="1">
      <c r="A336" s="20"/>
      <c r="B336" s="41" t="s">
        <v>151</v>
      </c>
      <c r="C336" s="19" t="s">
        <v>126</v>
      </c>
      <c r="D336" s="98" t="s">
        <v>30</v>
      </c>
      <c r="E336" s="98" t="s">
        <v>30</v>
      </c>
      <c r="F336" s="11">
        <v>89313.74</v>
      </c>
      <c r="G336" s="11">
        <v>93939.67</v>
      </c>
      <c r="H336" s="11">
        <v>20</v>
      </c>
      <c r="I336" s="11">
        <v>93939.67</v>
      </c>
      <c r="J336" s="107">
        <v>20</v>
      </c>
    </row>
    <row r="337" spans="1:10" s="3" customFormat="1" ht="15.75" customHeight="1">
      <c r="A337" s="20"/>
      <c r="B337" s="41" t="s">
        <v>152</v>
      </c>
      <c r="C337" s="19" t="s">
        <v>181</v>
      </c>
      <c r="D337" s="98" t="s">
        <v>30</v>
      </c>
      <c r="E337" s="98" t="s">
        <v>30</v>
      </c>
      <c r="F337" s="11">
        <v>0</v>
      </c>
      <c r="G337" s="11">
        <v>8825.52</v>
      </c>
      <c r="H337" s="11">
        <v>0</v>
      </c>
      <c r="I337" s="11">
        <v>8825.52</v>
      </c>
      <c r="J337" s="107">
        <v>0</v>
      </c>
    </row>
    <row r="338" spans="1:10" s="3" customFormat="1" ht="18.75" customHeight="1">
      <c r="A338" s="20"/>
      <c r="B338" s="41" t="s">
        <v>153</v>
      </c>
      <c r="C338" s="6" t="s">
        <v>74</v>
      </c>
      <c r="D338" s="12">
        <v>113872</v>
      </c>
      <c r="E338" s="12">
        <v>113872</v>
      </c>
      <c r="F338" s="12">
        <v>282145.01</v>
      </c>
      <c r="G338" s="12">
        <v>298066.00000000006</v>
      </c>
      <c r="H338" s="31">
        <v>215</v>
      </c>
      <c r="I338" s="12">
        <v>298066.00000000006</v>
      </c>
      <c r="J338" s="109">
        <v>215</v>
      </c>
    </row>
    <row r="339" spans="1:10" s="14" customFormat="1" ht="40.5" customHeight="1">
      <c r="A339" s="21"/>
      <c r="B339" s="42"/>
      <c r="C339" s="102" t="s">
        <v>166</v>
      </c>
      <c r="D339" s="98" t="s">
        <v>30</v>
      </c>
      <c r="E339" s="98" t="s">
        <v>30</v>
      </c>
      <c r="F339" s="7">
        <v>162215</v>
      </c>
      <c r="G339" s="7">
        <v>175175</v>
      </c>
      <c r="H339" s="7">
        <v>0</v>
      </c>
      <c r="I339" s="7">
        <v>175175</v>
      </c>
      <c r="J339" s="140">
        <v>0</v>
      </c>
    </row>
    <row r="340" spans="1:10" s="3" customFormat="1" ht="27.75" customHeight="1">
      <c r="A340" s="20"/>
      <c r="B340" s="38" t="s">
        <v>60</v>
      </c>
      <c r="C340" s="32" t="s">
        <v>38</v>
      </c>
      <c r="D340" s="11">
        <v>457</v>
      </c>
      <c r="E340" s="11">
        <v>457</v>
      </c>
      <c r="F340" s="11">
        <v>469.89</v>
      </c>
      <c r="G340" s="11">
        <v>469.89</v>
      </c>
      <c r="H340" s="11"/>
      <c r="I340" s="11">
        <v>469.89</v>
      </c>
      <c r="J340" s="107">
        <v>0</v>
      </c>
    </row>
    <row r="341" spans="1:10" s="3" customFormat="1" ht="18.75" customHeight="1">
      <c r="A341" s="20"/>
      <c r="B341" s="38" t="s">
        <v>61</v>
      </c>
      <c r="C341" s="32" t="s">
        <v>78</v>
      </c>
      <c r="D341" s="11">
        <v>375366</v>
      </c>
      <c r="E341" s="11">
        <v>375366</v>
      </c>
      <c r="F341" s="11">
        <v>405127.14999999997</v>
      </c>
      <c r="G341" s="11">
        <v>442000.11</v>
      </c>
      <c r="H341" s="11">
        <v>1475</v>
      </c>
      <c r="I341" s="11">
        <v>442000.11</v>
      </c>
      <c r="J341" s="107">
        <v>1475</v>
      </c>
    </row>
    <row r="342" spans="1:10" s="3" customFormat="1" ht="18.75" customHeight="1">
      <c r="A342" s="20"/>
      <c r="B342" s="38" t="s">
        <v>87</v>
      </c>
      <c r="C342" s="32" t="s">
        <v>86</v>
      </c>
      <c r="D342" s="11">
        <v>1292563</v>
      </c>
      <c r="E342" s="11">
        <v>1292563</v>
      </c>
      <c r="F342" s="11">
        <v>948938.24</v>
      </c>
      <c r="G342" s="11">
        <v>1129786</v>
      </c>
      <c r="H342" s="11">
        <v>24</v>
      </c>
      <c r="I342" s="11">
        <v>1129786</v>
      </c>
      <c r="J342" s="107">
        <v>24</v>
      </c>
    </row>
    <row r="343" spans="1:10" s="3" customFormat="1" ht="27" customHeight="1">
      <c r="A343" s="20"/>
      <c r="B343" s="38" t="s">
        <v>62</v>
      </c>
      <c r="C343" s="49" t="s">
        <v>64</v>
      </c>
      <c r="D343" s="11">
        <v>462931</v>
      </c>
      <c r="E343" s="11">
        <v>462931</v>
      </c>
      <c r="F343" s="11">
        <v>468005.02999999997</v>
      </c>
      <c r="G343" s="11">
        <v>505629.44</v>
      </c>
      <c r="H343" s="11">
        <v>2092</v>
      </c>
      <c r="I343" s="11">
        <v>505629.44</v>
      </c>
      <c r="J343" s="107">
        <v>2092</v>
      </c>
    </row>
    <row r="344" spans="1:10" s="3" customFormat="1" ht="27" customHeight="1">
      <c r="A344" s="20"/>
      <c r="B344" s="38" t="s">
        <v>63</v>
      </c>
      <c r="C344" s="49" t="s">
        <v>65</v>
      </c>
      <c r="D344" s="11">
        <v>1475914</v>
      </c>
      <c r="E344" s="11">
        <v>1475914</v>
      </c>
      <c r="F344" s="11">
        <v>1419531.52</v>
      </c>
      <c r="G344" s="11">
        <v>1549254.7199999997</v>
      </c>
      <c r="H344" s="11">
        <v>2701</v>
      </c>
      <c r="I344" s="11">
        <v>1549254.7199999997</v>
      </c>
      <c r="J344" s="107">
        <v>2701</v>
      </c>
    </row>
    <row r="345" spans="1:10" s="3" customFormat="1" ht="27" customHeight="1">
      <c r="A345" s="20"/>
      <c r="B345" s="38" t="s">
        <v>66</v>
      </c>
      <c r="C345" s="49" t="s">
        <v>79</v>
      </c>
      <c r="D345" s="11">
        <v>1567715</v>
      </c>
      <c r="E345" s="11">
        <v>1567715</v>
      </c>
      <c r="F345" s="11">
        <v>1609057.87</v>
      </c>
      <c r="G345" s="11">
        <v>1744069.1199999999</v>
      </c>
      <c r="H345" s="11">
        <v>3003</v>
      </c>
      <c r="I345" s="11">
        <v>1744069.1199999999</v>
      </c>
      <c r="J345" s="107">
        <v>3003</v>
      </c>
    </row>
    <row r="346" spans="1:10" s="3" customFormat="1" ht="27" customHeight="1">
      <c r="A346" s="20"/>
      <c r="B346" s="38" t="s">
        <v>76</v>
      </c>
      <c r="C346" s="19" t="s">
        <v>127</v>
      </c>
      <c r="D346" s="11">
        <v>3880</v>
      </c>
      <c r="E346" s="11">
        <v>3880</v>
      </c>
      <c r="F346" s="11">
        <v>1629.17</v>
      </c>
      <c r="G346" s="11">
        <v>1817.01</v>
      </c>
      <c r="H346" s="11">
        <v>4</v>
      </c>
      <c r="I346" s="11">
        <v>1817.01</v>
      </c>
      <c r="J346" s="107">
        <v>4</v>
      </c>
    </row>
    <row r="347" spans="1:10" s="3" customFormat="1" ht="18.75" customHeight="1">
      <c r="A347" s="20"/>
      <c r="B347" s="38" t="s">
        <v>81</v>
      </c>
      <c r="C347" s="19" t="s">
        <v>128</v>
      </c>
      <c r="D347" s="11">
        <v>594425</v>
      </c>
      <c r="E347" s="11">
        <v>594425</v>
      </c>
      <c r="F347" s="12">
        <v>475920.28</v>
      </c>
      <c r="G347" s="12">
        <v>501826.07</v>
      </c>
      <c r="H347" s="12">
        <v>0</v>
      </c>
      <c r="I347" s="12">
        <v>501826.07</v>
      </c>
      <c r="J347" s="107">
        <v>0</v>
      </c>
    </row>
    <row r="348" spans="1:10" s="14" customFormat="1" ht="42.75" customHeight="1">
      <c r="A348" s="21"/>
      <c r="B348" s="103"/>
      <c r="C348" s="102" t="s">
        <v>165</v>
      </c>
      <c r="D348" s="98" t="s">
        <v>30</v>
      </c>
      <c r="E348" s="98" t="s">
        <v>30</v>
      </c>
      <c r="F348" s="7">
        <v>40339</v>
      </c>
      <c r="G348" s="7">
        <v>52502</v>
      </c>
      <c r="H348" s="7">
        <v>0</v>
      </c>
      <c r="I348" s="7">
        <v>52502</v>
      </c>
      <c r="J348" s="140">
        <v>0</v>
      </c>
    </row>
    <row r="349" spans="1:10" s="14" customFormat="1" ht="21" customHeight="1">
      <c r="A349" s="21"/>
      <c r="B349" s="38" t="s">
        <v>93</v>
      </c>
      <c r="C349" s="19" t="s">
        <v>175</v>
      </c>
      <c r="D349" s="11">
        <v>18055784.659999996</v>
      </c>
      <c r="E349" s="11">
        <v>18055784.659999996</v>
      </c>
      <c r="F349" s="12">
        <v>13324844</v>
      </c>
      <c r="G349" s="12">
        <v>18055784.659999996</v>
      </c>
      <c r="H349" s="16" t="s">
        <v>30</v>
      </c>
      <c r="I349" s="12">
        <v>18055784.659999996</v>
      </c>
      <c r="J349" s="16" t="s">
        <v>30</v>
      </c>
    </row>
    <row r="350" spans="1:10" s="3" customFormat="1" ht="27.75" customHeight="1">
      <c r="A350" s="20"/>
      <c r="B350" s="38" t="s">
        <v>94</v>
      </c>
      <c r="C350" s="19" t="s">
        <v>132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</row>
    <row r="351" spans="1:10" s="3" customFormat="1" ht="42.75" customHeight="1" hidden="1">
      <c r="A351" s="20"/>
      <c r="B351" s="38" t="s">
        <v>95</v>
      </c>
      <c r="C351" s="19" t="s">
        <v>129</v>
      </c>
      <c r="D351" s="11"/>
      <c r="E351" s="12"/>
      <c r="F351" s="12"/>
      <c r="G351" s="12"/>
      <c r="H351" s="9" t="s">
        <v>30</v>
      </c>
      <c r="I351" s="12"/>
      <c r="J351" s="35" t="s">
        <v>30</v>
      </c>
    </row>
    <row r="352" spans="1:10" s="3" customFormat="1" ht="14.25" customHeight="1">
      <c r="A352" s="20"/>
      <c r="B352" s="38" t="s">
        <v>95</v>
      </c>
      <c r="C352" s="18" t="s">
        <v>84</v>
      </c>
      <c r="D352" s="12">
        <f>4386822+7579</f>
        <v>4394401</v>
      </c>
      <c r="E352" s="12">
        <f>4386822+7579</f>
        <v>4394401</v>
      </c>
      <c r="F352" s="9" t="s">
        <v>30</v>
      </c>
      <c r="G352" s="9" t="s">
        <v>30</v>
      </c>
      <c r="H352" s="9" t="s">
        <v>30</v>
      </c>
      <c r="I352" s="9" t="s">
        <v>30</v>
      </c>
      <c r="J352" s="35" t="s">
        <v>30</v>
      </c>
    </row>
    <row r="353" spans="1:10" s="3" customFormat="1" ht="18" customHeight="1">
      <c r="A353" s="20"/>
      <c r="B353" s="197" t="s">
        <v>120</v>
      </c>
      <c r="C353" s="198"/>
      <c r="D353" s="9" t="s">
        <v>30</v>
      </c>
      <c r="E353" s="9" t="s">
        <v>30</v>
      </c>
      <c r="F353" s="47">
        <v>4490572.19</v>
      </c>
      <c r="G353" s="9" t="s">
        <v>30</v>
      </c>
      <c r="H353" s="9" t="s">
        <v>30</v>
      </c>
      <c r="I353" s="9" t="s">
        <v>30</v>
      </c>
      <c r="J353" s="35" t="s">
        <v>30</v>
      </c>
    </row>
    <row r="354" spans="1:10" s="3" customFormat="1" ht="17.25" customHeight="1">
      <c r="A354" s="20"/>
      <c r="B354" s="197" t="s">
        <v>35</v>
      </c>
      <c r="C354" s="198"/>
      <c r="D354" s="9" t="s">
        <v>30</v>
      </c>
      <c r="E354" s="9" t="s">
        <v>30</v>
      </c>
      <c r="F354" s="9" t="s">
        <v>30</v>
      </c>
      <c r="G354" s="9">
        <v>0</v>
      </c>
      <c r="H354" s="9" t="s">
        <v>30</v>
      </c>
      <c r="I354" s="9">
        <v>0</v>
      </c>
      <c r="J354" s="35" t="s">
        <v>30</v>
      </c>
    </row>
    <row r="355" spans="1:10" s="3" customFormat="1" ht="24.75" customHeight="1" thickBot="1">
      <c r="A355" s="20"/>
      <c r="B355" s="224" t="s">
        <v>46</v>
      </c>
      <c r="C355" s="225"/>
      <c r="D355" s="110" t="s">
        <v>30</v>
      </c>
      <c r="E355" s="110" t="s">
        <v>30</v>
      </c>
      <c r="F355" s="47">
        <v>-970.77</v>
      </c>
      <c r="G355" s="110" t="s">
        <v>30</v>
      </c>
      <c r="H355" s="110" t="s">
        <v>30</v>
      </c>
      <c r="I355" s="110" t="s">
        <v>30</v>
      </c>
      <c r="J355" s="111" t="s">
        <v>30</v>
      </c>
    </row>
    <row r="356" spans="2:10" ht="17.25" customHeight="1" thickBot="1" thickTop="1">
      <c r="B356" s="208" t="s">
        <v>72</v>
      </c>
      <c r="C356" s="208"/>
      <c r="D356" s="208"/>
      <c r="E356" s="208"/>
      <c r="F356" s="208"/>
      <c r="G356" s="208"/>
      <c r="H356" s="208"/>
      <c r="I356" s="208"/>
      <c r="J356" s="208"/>
    </row>
    <row r="357" spans="1:10" s="2" customFormat="1" ht="30" customHeight="1" thickBot="1" thickTop="1">
      <c r="A357" s="20" t="s">
        <v>20</v>
      </c>
      <c r="B357" s="209" t="s">
        <v>133</v>
      </c>
      <c r="C357" s="209"/>
      <c r="D357" s="94">
        <f>D358+D398+D406</f>
        <v>34660919.57</v>
      </c>
      <c r="E357" s="94">
        <f>E358+E398+E406</f>
        <v>34652746.120000005</v>
      </c>
      <c r="F357" s="94">
        <f>F358+F398+F406</f>
        <v>33390096.25</v>
      </c>
      <c r="G357" s="94">
        <f>G358+G398+G406</f>
        <v>33478044.439999998</v>
      </c>
      <c r="H357" s="94">
        <f>H358+H406</f>
        <v>1113843.1</v>
      </c>
      <c r="I357" s="94">
        <f>I358+I398+I406</f>
        <v>33464239.61</v>
      </c>
      <c r="J357" s="94">
        <f>J358+J406</f>
        <v>1113747.1</v>
      </c>
    </row>
    <row r="358" spans="1:10" s="3" customFormat="1" ht="27.75" customHeight="1" thickTop="1">
      <c r="A358" s="20"/>
      <c r="B358" s="210" t="s">
        <v>68</v>
      </c>
      <c r="C358" s="226"/>
      <c r="D358" s="67">
        <f>D359+D360+D361+D363+D364+D365+D367+D370+D371+D376+D378+D379+D380+D381+D382+D383+D384+D387+D391+D392+D393+D368+D369</f>
        <v>18410898.57</v>
      </c>
      <c r="E358" s="67">
        <f>E359+E360+E361+E363+E364+E365+E367+E370+E371+E376+E378+E379+E380+E381+E382+E383+E384+E387+E391+E392+E393+E368+E369</f>
        <v>18402725.71</v>
      </c>
      <c r="F358" s="67">
        <f>F359+F360+F361+F363+F364+F365+F367+F370+F371+F376+F378+F379+F380+F381+F382+F383+F384+F387+F391+F392+F394+F396+F368</f>
        <v>17088966.549999997</v>
      </c>
      <c r="G358" s="67">
        <f>G359+G360+G362+G365+G366+G367+G370+G371+G376+G378+G379+G380+G381+G382+G383+G384+G387+G391+G392+G395+G368+G369</f>
        <v>17824839.18</v>
      </c>
      <c r="H358" s="67">
        <f>H359+H360+H376+H380+H387</f>
        <v>435752.32999999996</v>
      </c>
      <c r="I358" s="67">
        <f>I359+I360+I362+I365+I366+I367+I370+I371+I376+I378+I379+I380+I381+I382+I383+I384+I387+I391+I392+I395+I368+I369</f>
        <v>17818574.389999997</v>
      </c>
      <c r="J358" s="67">
        <f>J359+J360+J376+J380+J387</f>
        <v>435752.32999999996</v>
      </c>
    </row>
    <row r="359" spans="1:10" s="3" customFormat="1" ht="12.75">
      <c r="A359" s="20"/>
      <c r="B359" s="38" t="s">
        <v>21</v>
      </c>
      <c r="C359" s="15" t="s">
        <v>24</v>
      </c>
      <c r="D359" s="44">
        <v>5976117</v>
      </c>
      <c r="E359" s="44">
        <v>5976117</v>
      </c>
      <c r="F359" s="44">
        <v>5824015.829999999</v>
      </c>
      <c r="G359" s="44">
        <v>5981870.999999999</v>
      </c>
      <c r="H359" s="45">
        <v>359099.43</v>
      </c>
      <c r="I359" s="45">
        <v>5981870.999999999</v>
      </c>
      <c r="J359" s="46">
        <v>359099.43</v>
      </c>
    </row>
    <row r="360" spans="1:10" s="3" customFormat="1" ht="25.5">
      <c r="A360" s="20"/>
      <c r="B360" s="38" t="s">
        <v>18</v>
      </c>
      <c r="C360" s="8" t="s">
        <v>39</v>
      </c>
      <c r="D360" s="44">
        <v>32360</v>
      </c>
      <c r="E360" s="44">
        <v>32360</v>
      </c>
      <c r="F360" s="44">
        <v>35995.45</v>
      </c>
      <c r="G360" s="44">
        <v>32094</v>
      </c>
      <c r="H360" s="45">
        <v>7345.05</v>
      </c>
      <c r="I360" s="45">
        <v>32094</v>
      </c>
      <c r="J360" s="46">
        <v>7345.05</v>
      </c>
    </row>
    <row r="361" spans="1:10" s="3" customFormat="1" ht="25.5">
      <c r="A361" s="20"/>
      <c r="B361" s="38" t="s">
        <v>19</v>
      </c>
      <c r="C361" s="8" t="s">
        <v>105</v>
      </c>
      <c r="D361" s="12">
        <v>18150</v>
      </c>
      <c r="E361" s="12">
        <v>18150</v>
      </c>
      <c r="F361" s="12">
        <v>18150</v>
      </c>
      <c r="G361" s="9" t="s">
        <v>30</v>
      </c>
      <c r="H361" s="9" t="s">
        <v>30</v>
      </c>
      <c r="I361" s="9" t="s">
        <v>30</v>
      </c>
      <c r="J361" s="35" t="s">
        <v>30</v>
      </c>
    </row>
    <row r="362" spans="1:10" s="3" customFormat="1" ht="29.25" customHeight="1">
      <c r="A362" s="20"/>
      <c r="B362" s="38" t="s">
        <v>29</v>
      </c>
      <c r="C362" s="8" t="s">
        <v>106</v>
      </c>
      <c r="D362" s="9" t="s">
        <v>30</v>
      </c>
      <c r="E362" s="9" t="s">
        <v>30</v>
      </c>
      <c r="F362" s="9" t="s">
        <v>30</v>
      </c>
      <c r="G362" s="12">
        <v>-9113</v>
      </c>
      <c r="H362" s="9" t="s">
        <v>30</v>
      </c>
      <c r="I362" s="12">
        <v>-9113</v>
      </c>
      <c r="J362" s="35" t="s">
        <v>30</v>
      </c>
    </row>
    <row r="363" spans="1:10" s="3" customFormat="1" ht="38.25">
      <c r="A363" s="20"/>
      <c r="B363" s="38" t="s">
        <v>27</v>
      </c>
      <c r="C363" s="8" t="s">
        <v>83</v>
      </c>
      <c r="D363" s="12">
        <v>7459</v>
      </c>
      <c r="E363" s="12">
        <v>7459</v>
      </c>
      <c r="F363" s="12">
        <v>7459.29</v>
      </c>
      <c r="G363" s="9" t="s">
        <v>30</v>
      </c>
      <c r="H363" s="9" t="s">
        <v>30</v>
      </c>
      <c r="I363" s="9" t="s">
        <v>30</v>
      </c>
      <c r="J363" s="35" t="s">
        <v>30</v>
      </c>
    </row>
    <row r="364" spans="1:10" s="3" customFormat="1" ht="25.5">
      <c r="A364" s="20"/>
      <c r="B364" s="38" t="s">
        <v>28</v>
      </c>
      <c r="C364" s="28" t="s">
        <v>107</v>
      </c>
      <c r="D364" s="12">
        <v>61828</v>
      </c>
      <c r="E364" s="12">
        <v>61828</v>
      </c>
      <c r="F364" s="12">
        <v>61827.5</v>
      </c>
      <c r="G364" s="9" t="s">
        <v>30</v>
      </c>
      <c r="H364" s="9" t="s">
        <v>30</v>
      </c>
      <c r="I364" s="9" t="s">
        <v>30</v>
      </c>
      <c r="J364" s="35" t="s">
        <v>30</v>
      </c>
    </row>
    <row r="365" spans="1:10" s="3" customFormat="1" ht="27.75" customHeight="1">
      <c r="A365" s="20"/>
      <c r="B365" s="230" t="s">
        <v>3</v>
      </c>
      <c r="C365" s="28" t="s">
        <v>108</v>
      </c>
      <c r="D365" s="12">
        <f>235032-D364</f>
        <v>173204</v>
      </c>
      <c r="E365" s="12">
        <f>235032-E364</f>
        <v>173204</v>
      </c>
      <c r="F365" s="12">
        <v>173202.89</v>
      </c>
      <c r="G365" s="12">
        <v>62469.65</v>
      </c>
      <c r="H365" s="9" t="s">
        <v>30</v>
      </c>
      <c r="I365" s="12">
        <v>62469.65</v>
      </c>
      <c r="J365" s="35" t="s">
        <v>30</v>
      </c>
    </row>
    <row r="366" spans="1:10" s="3" customFormat="1" ht="25.5">
      <c r="A366" s="20"/>
      <c r="B366" s="232"/>
      <c r="C366" s="28" t="s">
        <v>109</v>
      </c>
      <c r="D366" s="9" t="s">
        <v>30</v>
      </c>
      <c r="E366" s="9" t="s">
        <v>30</v>
      </c>
      <c r="F366" s="9" t="s">
        <v>30</v>
      </c>
      <c r="G366" s="12">
        <v>159765.5</v>
      </c>
      <c r="H366" s="9" t="s">
        <v>30</v>
      </c>
      <c r="I366" s="12">
        <v>159765.5</v>
      </c>
      <c r="J366" s="35" t="s">
        <v>30</v>
      </c>
    </row>
    <row r="367" spans="1:10" s="14" customFormat="1" ht="29.25" customHeight="1">
      <c r="A367" s="21"/>
      <c r="B367" s="230" t="s">
        <v>4</v>
      </c>
      <c r="C367" s="28" t="s">
        <v>180</v>
      </c>
      <c r="D367" s="12">
        <f>125477+83761+84342</f>
        <v>293580</v>
      </c>
      <c r="E367" s="12">
        <v>293579.24</v>
      </c>
      <c r="F367" s="12">
        <v>293579.24</v>
      </c>
      <c r="G367" s="12">
        <v>293579.24</v>
      </c>
      <c r="H367" s="9" t="s">
        <v>30</v>
      </c>
      <c r="I367" s="12">
        <v>293579.24</v>
      </c>
      <c r="J367" s="35" t="s">
        <v>30</v>
      </c>
    </row>
    <row r="368" spans="1:10" s="14" customFormat="1" ht="29.25" customHeight="1">
      <c r="A368" s="21"/>
      <c r="B368" s="231"/>
      <c r="C368" s="28" t="s">
        <v>173</v>
      </c>
      <c r="D368" s="12">
        <v>84830</v>
      </c>
      <c r="E368" s="12">
        <f>84830-0.47</f>
        <v>84829.53</v>
      </c>
      <c r="F368" s="12">
        <f>84830-0.47</f>
        <v>84829.53</v>
      </c>
      <c r="G368" s="12">
        <v>85378.75</v>
      </c>
      <c r="H368" s="9" t="s">
        <v>30</v>
      </c>
      <c r="I368" s="12">
        <v>85378.75</v>
      </c>
      <c r="J368" s="35"/>
    </row>
    <row r="369" spans="1:10" s="14" customFormat="1" ht="41.25" customHeight="1">
      <c r="A369" s="21"/>
      <c r="B369" s="231"/>
      <c r="C369" s="28" t="s">
        <v>182</v>
      </c>
      <c r="D369" s="12">
        <f>1034603.69-4666.12</f>
        <v>1029937.57</v>
      </c>
      <c r="E369" s="12">
        <f>1034603.69-4666.12</f>
        <v>1029937.57</v>
      </c>
      <c r="F369" s="12"/>
      <c r="G369" s="12">
        <f>454631.9+579971.79-4666.12</f>
        <v>1029937.5700000001</v>
      </c>
      <c r="H369" s="9" t="s">
        <v>30</v>
      </c>
      <c r="I369" s="12">
        <f>454631.9+579971.79-4666.12</f>
        <v>1029937.5700000001</v>
      </c>
      <c r="J369" s="35"/>
    </row>
    <row r="370" spans="1:10" s="14" customFormat="1" ht="20.25" customHeight="1">
      <c r="A370" s="21"/>
      <c r="B370" s="38" t="s">
        <v>5</v>
      </c>
      <c r="C370" s="13" t="s">
        <v>54</v>
      </c>
      <c r="D370" s="12">
        <v>888870</v>
      </c>
      <c r="E370" s="31">
        <v>890628.81</v>
      </c>
      <c r="F370" s="31">
        <v>815346.49</v>
      </c>
      <c r="G370" s="31">
        <v>891109.54</v>
      </c>
      <c r="H370" s="9" t="s">
        <v>30</v>
      </c>
      <c r="I370" s="31">
        <v>891109.54</v>
      </c>
      <c r="J370" s="34" t="s">
        <v>30</v>
      </c>
    </row>
    <row r="371" spans="1:10" s="14" customFormat="1" ht="13.5">
      <c r="A371" s="21"/>
      <c r="B371" s="38" t="s">
        <v>7</v>
      </c>
      <c r="C371" s="26" t="s">
        <v>6</v>
      </c>
      <c r="D371" s="12">
        <f>D372+D373+D374+D375</f>
        <v>905063</v>
      </c>
      <c r="E371" s="12">
        <f>E372+E373+E374+E375</f>
        <v>905417.9600000001</v>
      </c>
      <c r="F371" s="12">
        <f>F372+F373+F374+F375</f>
        <v>830164.88</v>
      </c>
      <c r="G371" s="12">
        <f>G372+G373+G374+G375</f>
        <v>905712.68</v>
      </c>
      <c r="H371" s="9" t="s">
        <v>30</v>
      </c>
      <c r="I371" s="12">
        <f>I372+I373+I374+I375</f>
        <v>905712.68</v>
      </c>
      <c r="J371" s="35" t="s">
        <v>30</v>
      </c>
    </row>
    <row r="372" spans="1:10" s="14" customFormat="1" ht="26.25">
      <c r="A372" s="21"/>
      <c r="B372" s="103" t="s">
        <v>167</v>
      </c>
      <c r="C372" s="99" t="s">
        <v>47</v>
      </c>
      <c r="D372" s="7">
        <v>61867</v>
      </c>
      <c r="E372" s="7">
        <v>61611.81</v>
      </c>
      <c r="F372" s="7">
        <v>56468.13</v>
      </c>
      <c r="G372" s="7">
        <v>61611.81</v>
      </c>
      <c r="H372" s="9" t="s">
        <v>30</v>
      </c>
      <c r="I372" s="7">
        <v>61611.81</v>
      </c>
      <c r="J372" s="35" t="s">
        <v>30</v>
      </c>
    </row>
    <row r="373" spans="1:10" s="10" customFormat="1" ht="25.5">
      <c r="A373" s="37"/>
      <c r="B373" s="103" t="s">
        <v>168</v>
      </c>
      <c r="C373" s="99" t="s">
        <v>37</v>
      </c>
      <c r="D373" s="7">
        <v>759249</v>
      </c>
      <c r="E373" s="7">
        <v>759755</v>
      </c>
      <c r="F373" s="7">
        <v>696516</v>
      </c>
      <c r="G373" s="7">
        <v>759755</v>
      </c>
      <c r="H373" s="9" t="s">
        <v>30</v>
      </c>
      <c r="I373" s="7">
        <v>759755</v>
      </c>
      <c r="J373" s="35" t="s">
        <v>30</v>
      </c>
    </row>
    <row r="374" spans="1:10" s="4" customFormat="1" ht="25.5" customHeight="1">
      <c r="A374" s="20"/>
      <c r="B374" s="103" t="s">
        <v>169</v>
      </c>
      <c r="C374" s="99" t="s">
        <v>1</v>
      </c>
      <c r="D374" s="7">
        <v>52281</v>
      </c>
      <c r="E374" s="7">
        <v>52385.15</v>
      </c>
      <c r="F374" s="7">
        <v>47956.77</v>
      </c>
      <c r="G374" s="7">
        <v>52385.15</v>
      </c>
      <c r="H374" s="9" t="s">
        <v>30</v>
      </c>
      <c r="I374" s="7">
        <v>52385.15</v>
      </c>
      <c r="J374" s="35" t="s">
        <v>30</v>
      </c>
    </row>
    <row r="375" spans="1:10" s="14" customFormat="1" ht="13.5">
      <c r="A375" s="21"/>
      <c r="B375" s="103" t="s">
        <v>170</v>
      </c>
      <c r="C375" s="7" t="s">
        <v>26</v>
      </c>
      <c r="D375" s="7">
        <v>31666</v>
      </c>
      <c r="E375" s="7">
        <v>31666</v>
      </c>
      <c r="F375" s="7">
        <v>29223.98</v>
      </c>
      <c r="G375" s="7">
        <v>31960.72</v>
      </c>
      <c r="H375" s="9" t="s">
        <v>30</v>
      </c>
      <c r="I375" s="7">
        <v>31960.72</v>
      </c>
      <c r="J375" s="35" t="s">
        <v>30</v>
      </c>
    </row>
    <row r="376" spans="1:10" s="14" customFormat="1" ht="16.5" customHeight="1">
      <c r="A376" s="21"/>
      <c r="B376" s="39" t="s">
        <v>8</v>
      </c>
      <c r="C376" s="26" t="s">
        <v>2</v>
      </c>
      <c r="D376" s="8">
        <v>1197593</v>
      </c>
      <c r="E376" s="8">
        <v>1197593</v>
      </c>
      <c r="F376" s="16">
        <v>1104382.8199999998</v>
      </c>
      <c r="G376" s="8">
        <v>1191201.25</v>
      </c>
      <c r="H376" s="9">
        <v>69187.84999999999</v>
      </c>
      <c r="I376" s="8">
        <v>1191201.25</v>
      </c>
      <c r="J376" s="35">
        <v>69187.84999999999</v>
      </c>
    </row>
    <row r="377" spans="1:10" s="14" customFormat="1" ht="16.5" customHeight="1">
      <c r="A377" s="21"/>
      <c r="B377" s="101"/>
      <c r="C377" s="7" t="s">
        <v>155</v>
      </c>
      <c r="D377" s="9" t="s">
        <v>30</v>
      </c>
      <c r="E377" s="9" t="s">
        <v>30</v>
      </c>
      <c r="F377" s="9">
        <v>51195.12</v>
      </c>
      <c r="G377" s="136">
        <v>51177.12</v>
      </c>
      <c r="H377" s="9">
        <v>18</v>
      </c>
      <c r="I377" s="136">
        <v>51177.12</v>
      </c>
      <c r="J377" s="35">
        <v>18</v>
      </c>
    </row>
    <row r="378" spans="1:10" s="3" customFormat="1" ht="26.25" customHeight="1">
      <c r="A378" s="20"/>
      <c r="B378" s="39" t="s">
        <v>9</v>
      </c>
      <c r="C378" s="8" t="s">
        <v>12</v>
      </c>
      <c r="D378" s="11">
        <v>4197210</v>
      </c>
      <c r="E378" s="11">
        <v>4197210</v>
      </c>
      <c r="F378" s="12">
        <v>3836782.88</v>
      </c>
      <c r="G378" s="12">
        <v>4185702.43</v>
      </c>
      <c r="H378" s="16" t="s">
        <v>30</v>
      </c>
      <c r="I378" s="12">
        <v>4185702.43</v>
      </c>
      <c r="J378" s="36" t="s">
        <v>30</v>
      </c>
    </row>
    <row r="379" spans="1:10" s="3" customFormat="1" ht="17.25" customHeight="1">
      <c r="A379" s="20"/>
      <c r="B379" s="39" t="s">
        <v>40</v>
      </c>
      <c r="C379" s="15" t="s">
        <v>13</v>
      </c>
      <c r="D379" s="12">
        <v>30316</v>
      </c>
      <c r="E379" s="12">
        <v>30316.45</v>
      </c>
      <c r="F379" s="12">
        <v>30316.45</v>
      </c>
      <c r="G379" s="12">
        <v>30316.45</v>
      </c>
      <c r="H379" s="16" t="s">
        <v>30</v>
      </c>
      <c r="I379" s="12">
        <v>30316.45</v>
      </c>
      <c r="J379" s="36" t="s">
        <v>30</v>
      </c>
    </row>
    <row r="380" spans="1:10" s="3" customFormat="1" ht="12.75">
      <c r="A380" s="20"/>
      <c r="B380" s="39" t="s">
        <v>42</v>
      </c>
      <c r="C380" s="13" t="s">
        <v>48</v>
      </c>
      <c r="D380" s="12">
        <v>12726</v>
      </c>
      <c r="E380" s="12">
        <v>12726.42</v>
      </c>
      <c r="F380" s="12">
        <v>12209.94</v>
      </c>
      <c r="G380" s="12">
        <v>12726.42</v>
      </c>
      <c r="H380" s="16">
        <v>52</v>
      </c>
      <c r="I380" s="12">
        <v>12726.42</v>
      </c>
      <c r="J380" s="36">
        <v>52</v>
      </c>
    </row>
    <row r="381" spans="1:10" s="3" customFormat="1" ht="12.75">
      <c r="A381" s="20"/>
      <c r="B381" s="39" t="s">
        <v>43</v>
      </c>
      <c r="C381" s="13" t="s">
        <v>114</v>
      </c>
      <c r="D381" s="12"/>
      <c r="E381" s="12"/>
      <c r="F381" s="12"/>
      <c r="G381" s="12"/>
      <c r="H381" s="16"/>
      <c r="I381" s="12"/>
      <c r="J381" s="36"/>
    </row>
    <row r="382" spans="1:10" s="3" customFormat="1" ht="25.5">
      <c r="A382" s="20"/>
      <c r="B382" s="39" t="s">
        <v>44</v>
      </c>
      <c r="C382" s="8" t="s">
        <v>23</v>
      </c>
      <c r="D382" s="11">
        <v>396437</v>
      </c>
      <c r="E382" s="11">
        <v>386150.65</v>
      </c>
      <c r="F382" s="12">
        <v>355096.68</v>
      </c>
      <c r="G382" s="12">
        <v>386150.65</v>
      </c>
      <c r="H382" s="16" t="s">
        <v>30</v>
      </c>
      <c r="I382" s="12">
        <v>386150.65</v>
      </c>
      <c r="J382" s="36" t="s">
        <v>30</v>
      </c>
    </row>
    <row r="383" spans="1:10" s="3" customFormat="1" ht="25.5">
      <c r="A383" s="20"/>
      <c r="B383" s="39" t="s">
        <v>49</v>
      </c>
      <c r="C383" s="8" t="s">
        <v>34</v>
      </c>
      <c r="D383" s="12">
        <v>7479</v>
      </c>
      <c r="E383" s="12">
        <v>7479</v>
      </c>
      <c r="F383" s="12">
        <v>5741.0599999999995</v>
      </c>
      <c r="G383" s="12">
        <v>12523.69</v>
      </c>
      <c r="H383" s="16" t="s">
        <v>30</v>
      </c>
      <c r="I383" s="12">
        <v>12523.69</v>
      </c>
      <c r="J383" s="36" t="s">
        <v>30</v>
      </c>
    </row>
    <row r="384" spans="1:10" s="3" customFormat="1" ht="12.75">
      <c r="A384" s="20"/>
      <c r="B384" s="39" t="s">
        <v>67</v>
      </c>
      <c r="C384" s="17" t="s">
        <v>22</v>
      </c>
      <c r="D384" s="12">
        <v>1967496</v>
      </c>
      <c r="E384" s="12">
        <v>1967496</v>
      </c>
      <c r="F384" s="12">
        <v>1716752.61</v>
      </c>
      <c r="G384" s="12">
        <v>1878156.07</v>
      </c>
      <c r="H384" s="16" t="s">
        <v>30</v>
      </c>
      <c r="I384" s="12">
        <v>1877400.28</v>
      </c>
      <c r="J384" s="36" t="s">
        <v>30</v>
      </c>
    </row>
    <row r="385" spans="1:10" s="3" customFormat="1" ht="12.75">
      <c r="A385" s="20"/>
      <c r="B385" s="39"/>
      <c r="C385" s="122" t="s">
        <v>179</v>
      </c>
      <c r="D385" s="9" t="s">
        <v>30</v>
      </c>
      <c r="E385" s="9" t="s">
        <v>30</v>
      </c>
      <c r="F385" s="7">
        <v>23452.1</v>
      </c>
      <c r="G385" s="7">
        <v>27217.879999999997</v>
      </c>
      <c r="H385" s="9" t="s">
        <v>30</v>
      </c>
      <c r="I385" s="7">
        <v>27217.879999999997</v>
      </c>
      <c r="J385" s="36"/>
    </row>
    <row r="386" spans="1:10" s="14" customFormat="1" ht="24.75">
      <c r="A386" s="21"/>
      <c r="B386" s="101"/>
      <c r="C386" s="170" t="s">
        <v>178</v>
      </c>
      <c r="D386" s="9" t="s">
        <v>30</v>
      </c>
      <c r="E386" s="9" t="s">
        <v>30</v>
      </c>
      <c r="F386" s="7">
        <v>127359</v>
      </c>
      <c r="G386" s="7">
        <v>129547</v>
      </c>
      <c r="H386" s="9" t="s">
        <v>30</v>
      </c>
      <c r="I386" s="7">
        <v>129547</v>
      </c>
      <c r="J386" s="35" t="s">
        <v>30</v>
      </c>
    </row>
    <row r="387" spans="1:10" s="3" customFormat="1" ht="30" customHeight="1">
      <c r="A387" s="20"/>
      <c r="B387" s="39" t="s">
        <v>75</v>
      </c>
      <c r="C387" s="18" t="s">
        <v>41</v>
      </c>
      <c r="D387" s="12">
        <f>D388+D390</f>
        <v>634190</v>
      </c>
      <c r="E387" s="12">
        <f>E388+E390</f>
        <v>634190.08</v>
      </c>
      <c r="F387" s="12">
        <f>F388+F390</f>
        <v>550121.9500000001</v>
      </c>
      <c r="G387" s="12">
        <f>G388+G390</f>
        <v>638007.29</v>
      </c>
      <c r="H387" s="12">
        <f>H390</f>
        <v>68</v>
      </c>
      <c r="I387" s="12">
        <f>I388+I390</f>
        <v>632498.29</v>
      </c>
      <c r="J387" s="48">
        <f>J390</f>
        <v>68</v>
      </c>
    </row>
    <row r="388" spans="1:10" s="3" customFormat="1" ht="56.25" customHeight="1">
      <c r="A388" s="66"/>
      <c r="B388" s="40" t="s">
        <v>171</v>
      </c>
      <c r="C388" s="30" t="s">
        <v>50</v>
      </c>
      <c r="D388" s="12">
        <v>633576</v>
      </c>
      <c r="E388" s="12">
        <v>633576.08</v>
      </c>
      <c r="F388" s="12">
        <v>549508.42</v>
      </c>
      <c r="G388" s="12">
        <v>637461.76</v>
      </c>
      <c r="H388" s="16" t="s">
        <v>30</v>
      </c>
      <c r="I388" s="12">
        <v>631952.76</v>
      </c>
      <c r="J388" s="36" t="s">
        <v>30</v>
      </c>
    </row>
    <row r="389" spans="1:10" s="3" customFormat="1" ht="14.25" customHeight="1" hidden="1">
      <c r="A389" s="66"/>
      <c r="B389" s="40"/>
      <c r="C389" s="122" t="s">
        <v>179</v>
      </c>
      <c r="D389" s="12"/>
      <c r="E389" s="12"/>
      <c r="F389" s="12"/>
      <c r="G389" s="7">
        <v>2588.94</v>
      </c>
      <c r="H389" s="9"/>
      <c r="I389" s="7">
        <v>2588.94</v>
      </c>
      <c r="J389" s="36"/>
    </row>
    <row r="390" spans="2:10" ht="64.5">
      <c r="B390" s="40" t="s">
        <v>172</v>
      </c>
      <c r="C390" s="30" t="s">
        <v>51</v>
      </c>
      <c r="D390" s="12">
        <v>614</v>
      </c>
      <c r="E390" s="12">
        <v>614</v>
      </c>
      <c r="F390" s="12">
        <v>613.53</v>
      </c>
      <c r="G390" s="12">
        <v>545.53</v>
      </c>
      <c r="H390" s="16">
        <v>68</v>
      </c>
      <c r="I390" s="12">
        <v>545.53</v>
      </c>
      <c r="J390" s="36">
        <v>68</v>
      </c>
    </row>
    <row r="391" spans="2:10" ht="26.25" hidden="1">
      <c r="B391" s="38" t="s">
        <v>101</v>
      </c>
      <c r="C391" s="28" t="s">
        <v>116</v>
      </c>
      <c r="D391" s="12"/>
      <c r="E391" s="12"/>
      <c r="F391" s="12"/>
      <c r="G391" s="12"/>
      <c r="H391" s="16" t="s">
        <v>30</v>
      </c>
      <c r="I391" s="12"/>
      <c r="J391" s="36" t="s">
        <v>30</v>
      </c>
    </row>
    <row r="392" spans="2:10" ht="26.25">
      <c r="B392" s="38" t="s">
        <v>77</v>
      </c>
      <c r="C392" s="28" t="s">
        <v>118</v>
      </c>
      <c r="D392" s="12">
        <v>57250</v>
      </c>
      <c r="E392" s="12">
        <v>57250</v>
      </c>
      <c r="F392" s="12">
        <v>57250</v>
      </c>
      <c r="G392" s="12">
        <v>57250</v>
      </c>
      <c r="H392" s="16" t="s">
        <v>30</v>
      </c>
      <c r="I392" s="12">
        <v>57250</v>
      </c>
      <c r="J392" s="36" t="s">
        <v>30</v>
      </c>
    </row>
    <row r="393" spans="2:10" ht="15.75">
      <c r="B393" s="38" t="s">
        <v>101</v>
      </c>
      <c r="C393" s="18" t="s">
        <v>84</v>
      </c>
      <c r="D393" s="12">
        <v>438803</v>
      </c>
      <c r="E393" s="12">
        <v>438803</v>
      </c>
      <c r="F393" s="9" t="s">
        <v>30</v>
      </c>
      <c r="G393" s="9" t="s">
        <v>30</v>
      </c>
      <c r="H393" s="9" t="s">
        <v>30</v>
      </c>
      <c r="I393" s="9" t="s">
        <v>30</v>
      </c>
      <c r="J393" s="35" t="s">
        <v>30</v>
      </c>
    </row>
    <row r="394" spans="2:10" ht="15.75">
      <c r="B394" s="197" t="s">
        <v>120</v>
      </c>
      <c r="C394" s="198"/>
      <c r="D394" s="9" t="s">
        <v>30</v>
      </c>
      <c r="E394" s="9" t="s">
        <v>30</v>
      </c>
      <c r="F394" s="47">
        <v>1277842.66</v>
      </c>
      <c r="G394" s="9" t="s">
        <v>30</v>
      </c>
      <c r="H394" s="9" t="s">
        <v>30</v>
      </c>
      <c r="I394" s="9" t="s">
        <v>30</v>
      </c>
      <c r="J394" s="35" t="s">
        <v>30</v>
      </c>
    </row>
    <row r="395" spans="2:10" ht="15.75">
      <c r="B395" s="197" t="s">
        <v>35</v>
      </c>
      <c r="C395" s="198"/>
      <c r="D395" s="9" t="s">
        <v>30</v>
      </c>
      <c r="E395" s="9" t="s">
        <v>30</v>
      </c>
      <c r="F395" s="29" t="s">
        <v>30</v>
      </c>
      <c r="G395" s="47"/>
      <c r="H395" s="47"/>
      <c r="I395" s="47"/>
      <c r="J395" s="35"/>
    </row>
    <row r="396" spans="1:10" s="3" customFormat="1" ht="12.75" customHeight="1" thickBot="1">
      <c r="A396" s="20"/>
      <c r="B396" s="200" t="s">
        <v>46</v>
      </c>
      <c r="C396" s="201"/>
      <c r="D396" s="9" t="s">
        <v>30</v>
      </c>
      <c r="E396" s="9" t="s">
        <v>30</v>
      </c>
      <c r="F396" s="47">
        <v>-2101.6</v>
      </c>
      <c r="G396" s="9" t="s">
        <v>30</v>
      </c>
      <c r="H396" s="9" t="s">
        <v>30</v>
      </c>
      <c r="I396" s="9" t="s">
        <v>30</v>
      </c>
      <c r="J396" s="35" t="s">
        <v>30</v>
      </c>
    </row>
    <row r="397" spans="1:10" s="3" customFormat="1" ht="14.25" customHeight="1" thickBot="1" thickTop="1">
      <c r="A397" s="20"/>
      <c r="B397" s="208" t="s">
        <v>72</v>
      </c>
      <c r="C397" s="208"/>
      <c r="D397" s="208"/>
      <c r="E397" s="208"/>
      <c r="F397" s="208"/>
      <c r="G397" s="208"/>
      <c r="H397" s="208"/>
      <c r="I397" s="208"/>
      <c r="J397" s="208"/>
    </row>
    <row r="398" spans="1:10" s="3" customFormat="1" ht="25.5" customHeight="1" thickTop="1">
      <c r="A398" s="20"/>
      <c r="B398" s="199" t="s">
        <v>134</v>
      </c>
      <c r="C398" s="233"/>
      <c r="D398" s="95">
        <f>D399+D400</f>
        <v>327879</v>
      </c>
      <c r="E398" s="95">
        <f>E399+E400</f>
        <v>327879</v>
      </c>
      <c r="F398" s="95">
        <f>F399+F400+F402</f>
        <v>330257.37</v>
      </c>
      <c r="G398" s="95">
        <f>G399+G400</f>
        <v>327877.89</v>
      </c>
      <c r="H398" s="96" t="s">
        <v>30</v>
      </c>
      <c r="I398" s="95">
        <f>I399+I400</f>
        <v>327877.89</v>
      </c>
      <c r="J398" s="96" t="s">
        <v>30</v>
      </c>
    </row>
    <row r="399" spans="1:10" s="3" customFormat="1" ht="42" customHeight="1">
      <c r="A399" s="20"/>
      <c r="B399" s="16" t="s">
        <v>10</v>
      </c>
      <c r="C399" s="65" t="s">
        <v>121</v>
      </c>
      <c r="D399" s="11">
        <v>327879</v>
      </c>
      <c r="E399" s="11">
        <v>327879</v>
      </c>
      <c r="F399" s="11">
        <v>306324.25</v>
      </c>
      <c r="G399" s="12">
        <v>327877.89</v>
      </c>
      <c r="H399" s="104" t="s">
        <v>30</v>
      </c>
      <c r="I399" s="12">
        <v>327877.89</v>
      </c>
      <c r="J399" s="104" t="s">
        <v>30</v>
      </c>
    </row>
    <row r="400" spans="1:10" s="3" customFormat="1" ht="17.25" customHeight="1">
      <c r="A400" s="20"/>
      <c r="B400" s="16" t="s">
        <v>11</v>
      </c>
      <c r="C400" s="65" t="s">
        <v>53</v>
      </c>
      <c r="D400" s="11">
        <v>0</v>
      </c>
      <c r="E400" s="11"/>
      <c r="F400" s="11"/>
      <c r="G400" s="11"/>
      <c r="H400" s="104" t="s">
        <v>30</v>
      </c>
      <c r="I400" s="11"/>
      <c r="J400" s="104" t="s">
        <v>30</v>
      </c>
    </row>
    <row r="401" spans="1:10" s="14" customFormat="1" ht="42" customHeight="1">
      <c r="A401" s="21"/>
      <c r="B401" s="9"/>
      <c r="C401" s="126" t="s">
        <v>156</v>
      </c>
      <c r="D401" s="9" t="s">
        <v>30</v>
      </c>
      <c r="E401" s="9" t="s">
        <v>30</v>
      </c>
      <c r="F401" s="99">
        <v>488</v>
      </c>
      <c r="G401" s="99">
        <v>488</v>
      </c>
      <c r="H401" s="104" t="s">
        <v>30</v>
      </c>
      <c r="I401" s="99">
        <v>488</v>
      </c>
      <c r="J401" s="104" t="s">
        <v>30</v>
      </c>
    </row>
    <row r="402" spans="1:10" s="3" customFormat="1" ht="17.25" customHeight="1">
      <c r="A402" s="20"/>
      <c r="B402" s="198" t="s">
        <v>120</v>
      </c>
      <c r="C402" s="198"/>
      <c r="D402" s="9" t="s">
        <v>30</v>
      </c>
      <c r="E402" s="9" t="s">
        <v>30</v>
      </c>
      <c r="F402" s="47">
        <v>23933.12</v>
      </c>
      <c r="G402" s="9" t="s">
        <v>30</v>
      </c>
      <c r="H402" s="9" t="s">
        <v>30</v>
      </c>
      <c r="I402" s="9" t="s">
        <v>30</v>
      </c>
      <c r="J402" s="9" t="s">
        <v>30</v>
      </c>
    </row>
    <row r="403" spans="1:10" s="3" customFormat="1" ht="17.25" customHeight="1">
      <c r="A403" s="20"/>
      <c r="B403" s="198" t="s">
        <v>35</v>
      </c>
      <c r="C403" s="198"/>
      <c r="D403" s="9" t="s">
        <v>30</v>
      </c>
      <c r="E403" s="9" t="s">
        <v>30</v>
      </c>
      <c r="F403" s="29" t="s">
        <v>30</v>
      </c>
      <c r="G403" s="47">
        <v>0</v>
      </c>
      <c r="H403" s="9" t="s">
        <v>30</v>
      </c>
      <c r="I403" s="47">
        <v>0</v>
      </c>
      <c r="J403" s="9" t="s">
        <v>30</v>
      </c>
    </row>
    <row r="404" spans="1:10" s="3" customFormat="1" ht="27" customHeight="1" thickBot="1">
      <c r="A404" s="20"/>
      <c r="B404" s="211" t="s">
        <v>46</v>
      </c>
      <c r="C404" s="211"/>
      <c r="D404" s="9" t="s">
        <v>30</v>
      </c>
      <c r="E404" s="9" t="s">
        <v>30</v>
      </c>
      <c r="F404" s="47"/>
      <c r="G404" s="9" t="s">
        <v>30</v>
      </c>
      <c r="H404" s="9" t="s">
        <v>30</v>
      </c>
      <c r="I404" s="9" t="s">
        <v>30</v>
      </c>
      <c r="J404" s="9" t="s">
        <v>30</v>
      </c>
    </row>
    <row r="405" spans="1:10" s="3" customFormat="1" ht="17.25" customHeight="1" thickBot="1" thickTop="1">
      <c r="A405" s="20"/>
      <c r="B405" s="208" t="s">
        <v>72</v>
      </c>
      <c r="C405" s="208"/>
      <c r="D405" s="208"/>
      <c r="E405" s="208"/>
      <c r="F405" s="208"/>
      <c r="G405" s="208"/>
      <c r="H405" s="208"/>
      <c r="I405" s="208"/>
      <c r="J405" s="208"/>
    </row>
    <row r="406" spans="1:10" s="3" customFormat="1" ht="27" customHeight="1" thickTop="1">
      <c r="A406" s="20"/>
      <c r="B406" s="199" t="s">
        <v>135</v>
      </c>
      <c r="C406" s="233"/>
      <c r="D406" s="97">
        <f>D407+D410+D411+D412+D413+D414+D425+D426+D427+D428+D429+D430+D431+D432+D435</f>
        <v>15922142</v>
      </c>
      <c r="E406" s="97">
        <f>E407+E410+E411+E412+E413+E414+E425+E426+E427+E428+E429+E430+E431+E432+E435</f>
        <v>15922141.41</v>
      </c>
      <c r="F406" s="97">
        <f>F407+F410+F411+F412+F413+F414+F425+F426+F427+F428+F429+F430+F431+F432+F436+F438</f>
        <v>15970872.330000002</v>
      </c>
      <c r="G406" s="97">
        <f>G407+G410+G411+G412+G413+G414+G425+G426+G427+G428+G429+G430+G431+G432+G437</f>
        <v>15325327.37</v>
      </c>
      <c r="H406" s="97">
        <f>H407+H410+H411+H412+H413+H414+H425+H426+H427+H428+H429+H430+H431+H432+H433</f>
        <v>678090.77</v>
      </c>
      <c r="I406" s="97">
        <f>I407+I410+I411+I412+I413+I414+I425+I426+I427+I428+I429+I430+I431+I432+I437</f>
        <v>15317787.33</v>
      </c>
      <c r="J406" s="97">
        <f>J407+J410+J411+J412+J413+J414+J425+J426+J427+J428+J429+J430+J431+J432</f>
        <v>677994.77</v>
      </c>
    </row>
    <row r="407" spans="1:10" s="3" customFormat="1" ht="19.5" customHeight="1">
      <c r="A407" s="20"/>
      <c r="B407" s="38" t="s">
        <v>55</v>
      </c>
      <c r="C407" s="19" t="s">
        <v>33</v>
      </c>
      <c r="D407" s="11">
        <v>11941961</v>
      </c>
      <c r="E407" s="11">
        <v>11941960.41</v>
      </c>
      <c r="F407" s="31">
        <v>11666740.56</v>
      </c>
      <c r="G407" s="31">
        <v>11949262.32</v>
      </c>
      <c r="H407" s="31">
        <v>342572.77</v>
      </c>
      <c r="I407" s="31">
        <v>11941722.28</v>
      </c>
      <c r="J407" s="31">
        <v>342476.77</v>
      </c>
    </row>
    <row r="408" spans="1:10" s="14" customFormat="1" ht="27" customHeight="1">
      <c r="A408" s="21"/>
      <c r="B408" s="103"/>
      <c r="C408" s="138" t="s">
        <v>157</v>
      </c>
      <c r="D408" s="98" t="s">
        <v>30</v>
      </c>
      <c r="E408" s="98" t="s">
        <v>30</v>
      </c>
      <c r="F408" s="147">
        <v>222425.28</v>
      </c>
      <c r="G408" s="147">
        <v>303098.29</v>
      </c>
      <c r="H408" s="147">
        <v>287</v>
      </c>
      <c r="I408" s="147">
        <v>303098.29</v>
      </c>
      <c r="J408" s="147">
        <v>287</v>
      </c>
    </row>
    <row r="409" spans="1:10" s="14" customFormat="1" ht="39.75" customHeight="1">
      <c r="A409" s="21"/>
      <c r="B409" s="103"/>
      <c r="C409" s="102" t="s">
        <v>137</v>
      </c>
      <c r="D409" s="98" t="s">
        <v>30</v>
      </c>
      <c r="E409" s="98" t="s">
        <v>30</v>
      </c>
      <c r="F409" s="147">
        <v>607176</v>
      </c>
      <c r="G409" s="147">
        <v>609195</v>
      </c>
      <c r="H409" s="148">
        <v>0</v>
      </c>
      <c r="I409" s="147">
        <v>609195</v>
      </c>
      <c r="J409" s="148">
        <v>0</v>
      </c>
    </row>
    <row r="410" spans="1:10" s="3" customFormat="1" ht="24.75" customHeight="1">
      <c r="A410" s="20"/>
      <c r="B410" s="38" t="s">
        <v>56</v>
      </c>
      <c r="C410" s="13" t="s">
        <v>31</v>
      </c>
      <c r="D410" s="11">
        <v>1849556</v>
      </c>
      <c r="E410" s="11">
        <v>1849556</v>
      </c>
      <c r="F410" s="31">
        <v>1930649.64</v>
      </c>
      <c r="G410" s="31">
        <v>1849555.79</v>
      </c>
      <c r="H410" s="31">
        <v>174588</v>
      </c>
      <c r="I410" s="31">
        <v>1849555.79</v>
      </c>
      <c r="J410" s="31">
        <v>174588</v>
      </c>
    </row>
    <row r="411" spans="1:10" s="3" customFormat="1" ht="24.75" customHeight="1">
      <c r="A411" s="20"/>
      <c r="B411" s="38" t="s">
        <v>57</v>
      </c>
      <c r="C411" s="19" t="s">
        <v>45</v>
      </c>
      <c r="D411" s="11">
        <v>512746</v>
      </c>
      <c r="E411" s="11">
        <v>512746</v>
      </c>
      <c r="F411" s="31">
        <v>503280.47000000003</v>
      </c>
      <c r="G411" s="31">
        <v>523080.49</v>
      </c>
      <c r="H411" s="31">
        <v>29057</v>
      </c>
      <c r="I411" s="31">
        <v>523080.49</v>
      </c>
      <c r="J411" s="31">
        <v>29057</v>
      </c>
    </row>
    <row r="412" spans="1:10" s="3" customFormat="1" ht="25.5" customHeight="1">
      <c r="A412" s="20"/>
      <c r="B412" s="38" t="s">
        <v>58</v>
      </c>
      <c r="C412" s="19" t="s">
        <v>85</v>
      </c>
      <c r="D412" s="11">
        <v>1005</v>
      </c>
      <c r="E412" s="12">
        <v>1005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</row>
    <row r="413" spans="1:10" s="3" customFormat="1" ht="12.75" customHeight="1">
      <c r="A413" s="20"/>
      <c r="B413" s="38" t="s">
        <v>59</v>
      </c>
      <c r="C413" s="19" t="s">
        <v>52</v>
      </c>
      <c r="D413" s="11">
        <v>3484</v>
      </c>
      <c r="E413" s="12">
        <v>3484</v>
      </c>
      <c r="F413" s="31">
        <v>3387.93</v>
      </c>
      <c r="G413" s="31">
        <v>3449.02</v>
      </c>
      <c r="H413" s="31">
        <v>432</v>
      </c>
      <c r="I413" s="31">
        <v>3449.02</v>
      </c>
      <c r="J413" s="31">
        <v>432</v>
      </c>
    </row>
    <row r="414" spans="1:10" s="3" customFormat="1" ht="14.25" customHeight="1">
      <c r="A414" s="20"/>
      <c r="B414" s="38" t="s">
        <v>122</v>
      </c>
      <c r="C414" s="6" t="s">
        <v>82</v>
      </c>
      <c r="D414" s="11">
        <f>D416+D417+D423</f>
        <v>793263</v>
      </c>
      <c r="E414" s="11">
        <f>E416+E417+E423</f>
        <v>793263</v>
      </c>
      <c r="F414" s="149">
        <f>F416+F417+F421+F423</f>
        <v>881420.8899999999</v>
      </c>
      <c r="G414" s="149">
        <f>G416+G417+G421+G423+G422</f>
        <v>827015.5700000001</v>
      </c>
      <c r="H414" s="149">
        <f>H416+H417+H421+H423</f>
        <v>130369</v>
      </c>
      <c r="I414" s="149">
        <f>I416+I417+I421+I423+I422</f>
        <v>827015.5700000001</v>
      </c>
      <c r="J414" s="149">
        <f>J416+J417+J421+J423</f>
        <v>130369</v>
      </c>
    </row>
    <row r="415" spans="1:10" s="14" customFormat="1" ht="15.75" customHeight="1">
      <c r="A415" s="21"/>
      <c r="B415" s="38"/>
      <c r="C415" s="142" t="s">
        <v>155</v>
      </c>
      <c r="D415" s="99"/>
      <c r="E415" s="7"/>
      <c r="F415" s="150">
        <v>1424.44</v>
      </c>
      <c r="G415" s="150">
        <v>8549.68</v>
      </c>
      <c r="H415" s="146">
        <v>0</v>
      </c>
      <c r="I415" s="150">
        <v>8549.68</v>
      </c>
      <c r="J415" s="34">
        <v>0</v>
      </c>
    </row>
    <row r="416" spans="1:10" s="14" customFormat="1" ht="15.75" customHeight="1">
      <c r="A416" s="21"/>
      <c r="B416" s="41" t="s">
        <v>146</v>
      </c>
      <c r="C416" s="65" t="s">
        <v>0</v>
      </c>
      <c r="D416" s="11">
        <v>643168</v>
      </c>
      <c r="E416" s="11">
        <v>643168</v>
      </c>
      <c r="F416" s="11">
        <v>690611.9299999999</v>
      </c>
      <c r="G416" s="11">
        <v>650474.6300000001</v>
      </c>
      <c r="H416" s="11">
        <v>99720</v>
      </c>
      <c r="I416" s="11">
        <v>650474.6300000001</v>
      </c>
      <c r="J416" s="11">
        <v>99720</v>
      </c>
    </row>
    <row r="417" spans="1:10" s="14" customFormat="1" ht="18.75" customHeight="1">
      <c r="A417" s="21"/>
      <c r="B417" s="41" t="s">
        <v>147</v>
      </c>
      <c r="C417" s="6" t="s">
        <v>123</v>
      </c>
      <c r="D417" s="11">
        <v>133105</v>
      </c>
      <c r="E417" s="11">
        <v>133105</v>
      </c>
      <c r="F417" s="11">
        <f>F418+F419+F420</f>
        <v>155664.25000000003</v>
      </c>
      <c r="G417" s="11">
        <f>G418+G419+G420</f>
        <v>135339.13</v>
      </c>
      <c r="H417" s="11">
        <f>H418+H419+H420</f>
        <v>30449</v>
      </c>
      <c r="I417" s="11">
        <f>I418+I419+I420</f>
        <v>135339.13</v>
      </c>
      <c r="J417" s="11">
        <f>J418+J419+J420</f>
        <v>30449</v>
      </c>
    </row>
    <row r="418" spans="1:10" s="14" customFormat="1" ht="14.25" customHeight="1">
      <c r="A418" s="21"/>
      <c r="B418" s="42" t="s">
        <v>148</v>
      </c>
      <c r="C418" s="27" t="s">
        <v>124</v>
      </c>
      <c r="D418" s="98" t="s">
        <v>30</v>
      </c>
      <c r="E418" s="98" t="s">
        <v>30</v>
      </c>
      <c r="F418" s="99">
        <v>82794.45</v>
      </c>
      <c r="G418" s="99">
        <v>77525.71</v>
      </c>
      <c r="H418" s="99">
        <v>9465</v>
      </c>
      <c r="I418" s="99">
        <v>77525.71</v>
      </c>
      <c r="J418" s="99">
        <v>9465</v>
      </c>
    </row>
    <row r="419" spans="1:10" s="14" customFormat="1" ht="14.25" customHeight="1">
      <c r="A419" s="21"/>
      <c r="B419" s="42" t="s">
        <v>149</v>
      </c>
      <c r="C419" s="27" t="s">
        <v>80</v>
      </c>
      <c r="D419" s="98" t="s">
        <v>30</v>
      </c>
      <c r="E419" s="98" t="s">
        <v>30</v>
      </c>
      <c r="F419" s="99">
        <v>72803.08000000002</v>
      </c>
      <c r="G419" s="99">
        <v>57744.14</v>
      </c>
      <c r="H419" s="99">
        <v>20984</v>
      </c>
      <c r="I419" s="99">
        <v>57744.14</v>
      </c>
      <c r="J419" s="99">
        <v>20984</v>
      </c>
    </row>
    <row r="420" spans="1:10" s="3" customFormat="1" ht="15" customHeight="1">
      <c r="A420" s="20"/>
      <c r="B420" s="42" t="s">
        <v>150</v>
      </c>
      <c r="C420" s="27" t="s">
        <v>125</v>
      </c>
      <c r="D420" s="98" t="s">
        <v>30</v>
      </c>
      <c r="E420" s="98" t="s">
        <v>30</v>
      </c>
      <c r="F420" s="99">
        <v>66.72</v>
      </c>
      <c r="G420" s="99">
        <v>69.28</v>
      </c>
      <c r="H420" s="99">
        <v>0</v>
      </c>
      <c r="I420" s="99">
        <v>69.28</v>
      </c>
      <c r="J420" s="99">
        <v>0</v>
      </c>
    </row>
    <row r="421" spans="1:10" s="3" customFormat="1" ht="26.25" customHeight="1">
      <c r="A421" s="20"/>
      <c r="B421" s="41" t="s">
        <v>151</v>
      </c>
      <c r="C421" s="19" t="s">
        <v>126</v>
      </c>
      <c r="D421" s="98" t="s">
        <v>30</v>
      </c>
      <c r="E421" s="98" t="s">
        <v>30</v>
      </c>
      <c r="F421" s="11">
        <v>321.88</v>
      </c>
      <c r="G421" s="11">
        <v>330.11</v>
      </c>
      <c r="H421" s="11">
        <v>0</v>
      </c>
      <c r="I421" s="11">
        <v>330.11</v>
      </c>
      <c r="J421" s="11">
        <v>0</v>
      </c>
    </row>
    <row r="422" spans="1:10" s="3" customFormat="1" ht="26.25" customHeight="1">
      <c r="A422" s="20"/>
      <c r="B422" s="41" t="s">
        <v>152</v>
      </c>
      <c r="C422" s="19" t="s">
        <v>181</v>
      </c>
      <c r="D422" s="98" t="s">
        <v>30</v>
      </c>
      <c r="E422" s="98" t="s">
        <v>30</v>
      </c>
      <c r="F422" s="11">
        <v>0</v>
      </c>
      <c r="G422" s="11">
        <v>263.45</v>
      </c>
      <c r="H422" s="11">
        <v>0</v>
      </c>
      <c r="I422" s="11">
        <v>263.45</v>
      </c>
      <c r="J422" s="11">
        <v>0</v>
      </c>
    </row>
    <row r="423" spans="1:10" s="3" customFormat="1" ht="15.75" customHeight="1">
      <c r="A423" s="20"/>
      <c r="B423" s="41" t="s">
        <v>153</v>
      </c>
      <c r="C423" s="6" t="s">
        <v>74</v>
      </c>
      <c r="D423" s="12">
        <v>16990</v>
      </c>
      <c r="E423" s="12">
        <v>16990</v>
      </c>
      <c r="F423" s="12">
        <v>34822.829999999994</v>
      </c>
      <c r="G423" s="12">
        <v>40608.25</v>
      </c>
      <c r="H423" s="31">
        <v>200</v>
      </c>
      <c r="I423" s="12">
        <v>40608.25</v>
      </c>
      <c r="J423" s="31">
        <v>200</v>
      </c>
    </row>
    <row r="424" spans="1:10" s="14" customFormat="1" ht="39.75" customHeight="1">
      <c r="A424" s="21"/>
      <c r="B424" s="42"/>
      <c r="C424" s="102" t="s">
        <v>162</v>
      </c>
      <c r="D424" s="98" t="s">
        <v>30</v>
      </c>
      <c r="E424" s="98" t="s">
        <v>30</v>
      </c>
      <c r="F424" s="150">
        <v>23870</v>
      </c>
      <c r="G424" s="150">
        <v>23870</v>
      </c>
      <c r="H424" s="150">
        <v>0</v>
      </c>
      <c r="I424" s="150">
        <v>23870</v>
      </c>
      <c r="J424" s="150">
        <v>0</v>
      </c>
    </row>
    <row r="425" spans="1:10" s="3" customFormat="1" ht="27.75" customHeight="1">
      <c r="A425" s="20"/>
      <c r="B425" s="38" t="s">
        <v>60</v>
      </c>
      <c r="C425" s="32" t="s">
        <v>38</v>
      </c>
      <c r="D425" s="11">
        <v>7632</v>
      </c>
      <c r="E425" s="11">
        <v>7632</v>
      </c>
      <c r="F425" s="149">
        <v>9041.3</v>
      </c>
      <c r="G425" s="149">
        <v>9799.7</v>
      </c>
      <c r="H425" s="149">
        <v>76</v>
      </c>
      <c r="I425" s="149">
        <v>9799.7</v>
      </c>
      <c r="J425" s="149">
        <v>76</v>
      </c>
    </row>
    <row r="426" spans="1:10" s="3" customFormat="1" ht="15.75" customHeight="1">
      <c r="A426" s="20"/>
      <c r="B426" s="38" t="s">
        <v>61</v>
      </c>
      <c r="C426" s="32" t="s">
        <v>78</v>
      </c>
      <c r="D426" s="11">
        <v>19379</v>
      </c>
      <c r="E426" s="11">
        <v>19379</v>
      </c>
      <c r="F426" s="149">
        <v>20036.519999999997</v>
      </c>
      <c r="G426" s="149">
        <v>21019.16</v>
      </c>
      <c r="H426" s="149">
        <v>198</v>
      </c>
      <c r="I426" s="149">
        <v>21019.16</v>
      </c>
      <c r="J426" s="149">
        <v>198</v>
      </c>
    </row>
    <row r="427" spans="1:10" s="3" customFormat="1" ht="15.75" customHeight="1" hidden="1">
      <c r="A427" s="20"/>
      <c r="B427" s="38" t="s">
        <v>60</v>
      </c>
      <c r="C427" s="32" t="s">
        <v>86</v>
      </c>
      <c r="D427" s="11"/>
      <c r="E427" s="11"/>
      <c r="F427" s="149"/>
      <c r="G427" s="149"/>
      <c r="H427" s="149"/>
      <c r="I427" s="149"/>
      <c r="J427" s="149"/>
    </row>
    <row r="428" spans="1:10" s="3" customFormat="1" ht="28.5" customHeight="1">
      <c r="A428" s="20"/>
      <c r="B428" s="38" t="s">
        <v>87</v>
      </c>
      <c r="C428" s="49" t="s">
        <v>64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</row>
    <row r="429" spans="1:10" s="3" customFormat="1" ht="28.5" customHeight="1">
      <c r="A429" s="20"/>
      <c r="B429" s="38" t="s">
        <v>62</v>
      </c>
      <c r="C429" s="49" t="s">
        <v>65</v>
      </c>
      <c r="D429" s="11">
        <v>116165</v>
      </c>
      <c r="E429" s="11">
        <v>116165</v>
      </c>
      <c r="F429" s="149">
        <v>129474.54</v>
      </c>
      <c r="G429" s="149">
        <v>141446.13</v>
      </c>
      <c r="H429" s="149">
        <v>798</v>
      </c>
      <c r="I429" s="149">
        <v>141446.13</v>
      </c>
      <c r="J429" s="149">
        <v>798</v>
      </c>
    </row>
    <row r="430" spans="1:10" s="3" customFormat="1" ht="28.5" customHeight="1">
      <c r="A430" s="20"/>
      <c r="B430" s="38" t="s">
        <v>63</v>
      </c>
      <c r="C430" s="49" t="s">
        <v>79</v>
      </c>
      <c r="D430" s="11">
        <v>738</v>
      </c>
      <c r="E430" s="11">
        <v>738</v>
      </c>
      <c r="F430" s="149">
        <v>631.47</v>
      </c>
      <c r="G430" s="149">
        <v>699.19</v>
      </c>
      <c r="H430" s="149">
        <v>0</v>
      </c>
      <c r="I430" s="149">
        <v>699.19</v>
      </c>
      <c r="J430" s="149">
        <v>0</v>
      </c>
    </row>
    <row r="431" spans="1:10" s="3" customFormat="1" ht="28.5" customHeight="1" hidden="1">
      <c r="A431" s="20"/>
      <c r="B431" s="38" t="s">
        <v>63</v>
      </c>
      <c r="C431" s="19" t="s">
        <v>127</v>
      </c>
      <c r="D431" s="11"/>
      <c r="E431" s="11"/>
      <c r="F431" s="149"/>
      <c r="G431" s="149"/>
      <c r="H431" s="149"/>
      <c r="I431" s="149"/>
      <c r="J431" s="149"/>
    </row>
    <row r="432" spans="1:10" s="3" customFormat="1" ht="14.25" customHeight="1" hidden="1">
      <c r="A432" s="20"/>
      <c r="B432" s="38" t="s">
        <v>66</v>
      </c>
      <c r="C432" s="19" t="s">
        <v>128</v>
      </c>
      <c r="D432" s="11"/>
      <c r="E432" s="12"/>
      <c r="F432" s="12"/>
      <c r="G432" s="12"/>
      <c r="H432" s="12"/>
      <c r="I432" s="12"/>
      <c r="J432" s="12"/>
    </row>
    <row r="433" spans="1:10" s="14" customFormat="1" ht="37.5" customHeight="1">
      <c r="A433" s="21"/>
      <c r="B433" s="103"/>
      <c r="C433" s="102" t="s">
        <v>159</v>
      </c>
      <c r="D433" s="98" t="s">
        <v>30</v>
      </c>
      <c r="E433" s="98" t="s">
        <v>30</v>
      </c>
      <c r="F433" s="7">
        <v>1908</v>
      </c>
      <c r="G433" s="7">
        <v>1908</v>
      </c>
      <c r="H433" s="7">
        <v>0</v>
      </c>
      <c r="I433" s="7">
        <v>1908</v>
      </c>
      <c r="J433" s="7">
        <v>0</v>
      </c>
    </row>
    <row r="434" spans="1:10" s="3" customFormat="1" ht="39.75" customHeight="1" hidden="1">
      <c r="A434" s="20"/>
      <c r="B434" s="38" t="s">
        <v>95</v>
      </c>
      <c r="C434" s="19" t="s">
        <v>129</v>
      </c>
      <c r="D434" s="11"/>
      <c r="E434" s="12"/>
      <c r="F434" s="12"/>
      <c r="G434" s="12"/>
      <c r="H434" s="9" t="s">
        <v>30</v>
      </c>
      <c r="I434" s="12"/>
      <c r="J434" s="35" t="s">
        <v>30</v>
      </c>
    </row>
    <row r="435" spans="1:10" s="3" customFormat="1" ht="18" customHeight="1">
      <c r="A435" s="20"/>
      <c r="B435" s="38" t="s">
        <v>66</v>
      </c>
      <c r="C435" s="18" t="s">
        <v>84</v>
      </c>
      <c r="D435" s="12">
        <f>675485+728</f>
        <v>676213</v>
      </c>
      <c r="E435" s="12">
        <f>675485+728</f>
        <v>676213</v>
      </c>
      <c r="F435" s="9" t="s">
        <v>30</v>
      </c>
      <c r="G435" s="9" t="s">
        <v>30</v>
      </c>
      <c r="H435" s="9" t="s">
        <v>30</v>
      </c>
      <c r="I435" s="9" t="s">
        <v>30</v>
      </c>
      <c r="J435" s="35" t="s">
        <v>30</v>
      </c>
    </row>
    <row r="436" spans="1:10" s="3" customFormat="1" ht="16.5" customHeight="1">
      <c r="A436" s="20"/>
      <c r="B436" s="197" t="s">
        <v>120</v>
      </c>
      <c r="C436" s="198"/>
      <c r="D436" s="16" t="s">
        <v>30</v>
      </c>
      <c r="E436" s="16" t="s">
        <v>30</v>
      </c>
      <c r="F436" s="47">
        <v>826209.01</v>
      </c>
      <c r="G436" s="16" t="s">
        <v>30</v>
      </c>
      <c r="H436" s="16" t="s">
        <v>30</v>
      </c>
      <c r="I436" s="16" t="s">
        <v>30</v>
      </c>
      <c r="J436" s="36" t="s">
        <v>30</v>
      </c>
    </row>
    <row r="437" spans="1:10" s="3" customFormat="1" ht="16.5" customHeight="1">
      <c r="A437" s="20"/>
      <c r="B437" s="197" t="s">
        <v>35</v>
      </c>
      <c r="C437" s="198"/>
      <c r="D437" s="16" t="s">
        <v>30</v>
      </c>
      <c r="E437" s="16" t="s">
        <v>30</v>
      </c>
      <c r="F437" s="16" t="s">
        <v>30</v>
      </c>
      <c r="G437" s="63">
        <v>0</v>
      </c>
      <c r="H437" s="16" t="s">
        <v>30</v>
      </c>
      <c r="I437" s="63">
        <v>0</v>
      </c>
      <c r="J437" s="36" t="s">
        <v>30</v>
      </c>
    </row>
    <row r="438" spans="1:10" s="3" customFormat="1" ht="28.5" customHeight="1" thickBot="1">
      <c r="A438" s="20"/>
      <c r="B438" s="202" t="s">
        <v>46</v>
      </c>
      <c r="C438" s="203"/>
      <c r="D438" s="194" t="s">
        <v>30</v>
      </c>
      <c r="E438" s="194" t="s">
        <v>30</v>
      </c>
      <c r="F438" s="194"/>
      <c r="G438" s="194" t="s">
        <v>30</v>
      </c>
      <c r="H438" s="194" t="s">
        <v>30</v>
      </c>
      <c r="I438" s="194" t="s">
        <v>30</v>
      </c>
      <c r="J438" s="195" t="s">
        <v>30</v>
      </c>
    </row>
    <row r="439" spans="2:10" ht="17.25" customHeight="1" thickBot="1" thickTop="1">
      <c r="B439" s="208" t="s">
        <v>73</v>
      </c>
      <c r="C439" s="208"/>
      <c r="D439" s="208"/>
      <c r="E439" s="208"/>
      <c r="F439" s="208"/>
      <c r="G439" s="208"/>
      <c r="H439" s="208"/>
      <c r="I439" s="208"/>
      <c r="J439" s="208"/>
    </row>
    <row r="440" spans="1:10" s="2" customFormat="1" ht="30" customHeight="1" thickBot="1" thickTop="1">
      <c r="A440" s="20" t="s">
        <v>20</v>
      </c>
      <c r="B440" s="209" t="s">
        <v>133</v>
      </c>
      <c r="C440" s="209"/>
      <c r="D440" s="94">
        <f>D441+D480+D488</f>
        <v>43705252.510000005</v>
      </c>
      <c r="E440" s="94">
        <f>E441+E480+E488</f>
        <v>43697108.08</v>
      </c>
      <c r="F440" s="94">
        <f>F441+F480+F488</f>
        <v>42163072.43</v>
      </c>
      <c r="G440" s="94">
        <f>G441+G480+G488</f>
        <v>42404680.42999999</v>
      </c>
      <c r="H440" s="94">
        <f>H441+H488</f>
        <v>1330821.54</v>
      </c>
      <c r="I440" s="94">
        <f>I441+I480+I488</f>
        <v>42394604.349999994</v>
      </c>
      <c r="J440" s="94">
        <f>J441+J488</f>
        <v>1330821.54</v>
      </c>
    </row>
    <row r="441" spans="1:10" s="3" customFormat="1" ht="27.75" customHeight="1" thickTop="1">
      <c r="A441" s="20"/>
      <c r="B441" s="210" t="s">
        <v>68</v>
      </c>
      <c r="C441" s="226"/>
      <c r="D441" s="67">
        <f>D442+D443+D444+D446+D447+D448+D450+D453+D454+D459+D461+D462+D463+D464+D465+D466+D467+D470+D473+D474+D475+D451+D452</f>
        <v>20790320.51</v>
      </c>
      <c r="E441" s="67">
        <f>E442+E443+E444+E446+E447+E448+E450+E453+E454+E459+E461+E462+E463+E464+E465+E466+E467+E470+E473+E474+E475+E451+E452</f>
        <v>20782176.020000003</v>
      </c>
      <c r="F441" s="67">
        <f>F442+F443+F444+F446+F447+F448+F450+F453+F454+F459+F461+F462+F463+F464+F465+F466+F467+F470+F473+F474+F476+F478+F451</f>
        <v>19303274.5</v>
      </c>
      <c r="G441" s="67">
        <f>G442+G443+G445+G448+G449+G450+G453+G454+G459+G461+G462+G463+G464+G465+G466+G467+G470+G473+G474+G477+G451+G452</f>
        <v>20299057.54</v>
      </c>
      <c r="H441" s="67">
        <f>H442+H443+H459+H463+H470</f>
        <v>483485.17</v>
      </c>
      <c r="I441" s="67">
        <f>I442+I443+I445+I448+I449+I450+I453+I454+I459+I461+I462+I463+I464+I465+I466+I467+I470+I473+I474+I477+I451+I452</f>
        <v>20295719.1</v>
      </c>
      <c r="J441" s="67">
        <f>J442+J443+J459+J463+J470</f>
        <v>483485.17</v>
      </c>
    </row>
    <row r="442" spans="1:10" s="3" customFormat="1" ht="12.75">
      <c r="A442" s="20"/>
      <c r="B442" s="38" t="s">
        <v>21</v>
      </c>
      <c r="C442" s="15" t="s">
        <v>24</v>
      </c>
      <c r="D442" s="44">
        <v>7302382</v>
      </c>
      <c r="E442" s="44">
        <v>7296497.3</v>
      </c>
      <c r="F442" s="44">
        <v>7062243.64</v>
      </c>
      <c r="G442" s="44">
        <v>7296497.3</v>
      </c>
      <c r="H442" s="45">
        <v>400406.6</v>
      </c>
      <c r="I442" s="45">
        <v>7296497.3</v>
      </c>
      <c r="J442" s="46">
        <v>400406.6</v>
      </c>
    </row>
    <row r="443" spans="1:10" s="3" customFormat="1" ht="25.5">
      <c r="A443" s="20"/>
      <c r="B443" s="38" t="s">
        <v>18</v>
      </c>
      <c r="C443" s="8" t="s">
        <v>39</v>
      </c>
      <c r="D443" s="44">
        <v>22728</v>
      </c>
      <c r="E443" s="44">
        <v>22728</v>
      </c>
      <c r="F443" s="44">
        <v>25255.45</v>
      </c>
      <c r="G443" s="44">
        <v>23448.5</v>
      </c>
      <c r="H443" s="45">
        <v>4550.2</v>
      </c>
      <c r="I443" s="45">
        <v>23448.5</v>
      </c>
      <c r="J443" s="46">
        <v>4550.2</v>
      </c>
    </row>
    <row r="444" spans="1:10" s="3" customFormat="1" ht="25.5">
      <c r="A444" s="20"/>
      <c r="B444" s="38" t="s">
        <v>19</v>
      </c>
      <c r="C444" s="8" t="s">
        <v>105</v>
      </c>
      <c r="D444" s="12">
        <v>19725</v>
      </c>
      <c r="E444" s="12">
        <v>19725</v>
      </c>
      <c r="F444" s="12">
        <v>19650</v>
      </c>
      <c r="G444" s="9" t="s">
        <v>30</v>
      </c>
      <c r="H444" s="9" t="s">
        <v>30</v>
      </c>
      <c r="I444" s="9" t="s">
        <v>30</v>
      </c>
      <c r="J444" s="35" t="s">
        <v>30</v>
      </c>
    </row>
    <row r="445" spans="1:10" s="3" customFormat="1" ht="27" customHeight="1">
      <c r="A445" s="20"/>
      <c r="B445" s="38" t="s">
        <v>29</v>
      </c>
      <c r="C445" s="8" t="s">
        <v>106</v>
      </c>
      <c r="D445" s="9" t="s">
        <v>30</v>
      </c>
      <c r="E445" s="9" t="s">
        <v>30</v>
      </c>
      <c r="F445" s="9" t="s">
        <v>30</v>
      </c>
      <c r="G445" s="12">
        <v>19725</v>
      </c>
      <c r="H445" s="9" t="s">
        <v>30</v>
      </c>
      <c r="I445" s="12">
        <v>19725</v>
      </c>
      <c r="J445" s="35" t="s">
        <v>30</v>
      </c>
    </row>
    <row r="446" spans="1:10" s="3" customFormat="1" ht="38.25">
      <c r="A446" s="20"/>
      <c r="B446" s="38" t="s">
        <v>27</v>
      </c>
      <c r="C446" s="8" t="s">
        <v>83</v>
      </c>
      <c r="D446" s="12">
        <v>9402</v>
      </c>
      <c r="E446" s="12">
        <v>9401.83</v>
      </c>
      <c r="F446" s="12">
        <v>9401.83</v>
      </c>
      <c r="G446" s="9" t="s">
        <v>30</v>
      </c>
      <c r="H446" s="9" t="s">
        <v>30</v>
      </c>
      <c r="I446" s="9" t="s">
        <v>30</v>
      </c>
      <c r="J446" s="35" t="s">
        <v>30</v>
      </c>
    </row>
    <row r="447" spans="1:10" s="3" customFormat="1" ht="25.5">
      <c r="A447" s="20"/>
      <c r="B447" s="38" t="s">
        <v>28</v>
      </c>
      <c r="C447" s="28" t="s">
        <v>107</v>
      </c>
      <c r="D447" s="12">
        <v>77847</v>
      </c>
      <c r="E447" s="12">
        <v>77845.72</v>
      </c>
      <c r="F447" s="12">
        <v>77845.72</v>
      </c>
      <c r="G447" s="9" t="s">
        <v>30</v>
      </c>
      <c r="H447" s="9" t="s">
        <v>30</v>
      </c>
      <c r="I447" s="9" t="s">
        <v>30</v>
      </c>
      <c r="J447" s="35" t="s">
        <v>30</v>
      </c>
    </row>
    <row r="448" spans="1:10" s="3" customFormat="1" ht="27.75" customHeight="1">
      <c r="A448" s="20"/>
      <c r="B448" s="237" t="s">
        <v>3</v>
      </c>
      <c r="C448" s="28" t="s">
        <v>108</v>
      </c>
      <c r="D448" s="12">
        <f>285595-D447</f>
        <v>207748</v>
      </c>
      <c r="E448" s="12">
        <v>207748.29000000004</v>
      </c>
      <c r="F448" s="12">
        <v>207748.29000000004</v>
      </c>
      <c r="G448" s="12">
        <v>207748.29</v>
      </c>
      <c r="H448" s="9" t="s">
        <v>30</v>
      </c>
      <c r="I448" s="12">
        <v>207748.29</v>
      </c>
      <c r="J448" s="35" t="s">
        <v>30</v>
      </c>
    </row>
    <row r="449" spans="1:10" s="3" customFormat="1" ht="25.5">
      <c r="A449" s="20"/>
      <c r="B449" s="238"/>
      <c r="C449" s="28" t="s">
        <v>109</v>
      </c>
      <c r="D449" s="9" t="s">
        <v>30</v>
      </c>
      <c r="E449" s="9" t="s">
        <v>30</v>
      </c>
      <c r="F449" s="9" t="s">
        <v>30</v>
      </c>
      <c r="G449" s="12">
        <v>67695</v>
      </c>
      <c r="H449" s="9" t="s">
        <v>30</v>
      </c>
      <c r="I449" s="12">
        <v>67695</v>
      </c>
      <c r="J449" s="35" t="s">
        <v>30</v>
      </c>
    </row>
    <row r="450" spans="1:10" s="14" customFormat="1" ht="29.25" customHeight="1">
      <c r="A450" s="21"/>
      <c r="B450" s="230" t="s">
        <v>4</v>
      </c>
      <c r="C450" s="28" t="s">
        <v>180</v>
      </c>
      <c r="D450" s="12">
        <f>157014+104865+104916</f>
        <v>366795</v>
      </c>
      <c r="E450" s="12">
        <v>366795.04</v>
      </c>
      <c r="F450" s="31">
        <f>366795.04-546.74+546.74</f>
        <v>366795.04</v>
      </c>
      <c r="G450" s="12">
        <v>366795.04</v>
      </c>
      <c r="H450" s="9" t="s">
        <v>30</v>
      </c>
      <c r="I450" s="12">
        <v>366795.04</v>
      </c>
      <c r="J450" s="35" t="s">
        <v>30</v>
      </c>
    </row>
    <row r="451" spans="1:10" s="14" customFormat="1" ht="29.25" customHeight="1">
      <c r="A451" s="21"/>
      <c r="B451" s="231"/>
      <c r="C451" s="28" t="s">
        <v>173</v>
      </c>
      <c r="D451" s="12">
        <v>104901</v>
      </c>
      <c r="E451" s="12">
        <v>104901.02</v>
      </c>
      <c r="F451" s="12">
        <v>104901.02</v>
      </c>
      <c r="G451" s="12">
        <v>104901.02</v>
      </c>
      <c r="H451" s="9" t="s">
        <v>30</v>
      </c>
      <c r="I451" s="12">
        <v>104901.02</v>
      </c>
      <c r="J451" s="35" t="s">
        <v>30</v>
      </c>
    </row>
    <row r="452" spans="1:10" s="14" customFormat="1" ht="40.5" customHeight="1">
      <c r="A452" s="21"/>
      <c r="B452" s="231"/>
      <c r="C452" s="28" t="s">
        <v>182</v>
      </c>
      <c r="D452" s="12">
        <v>1222368.51</v>
      </c>
      <c r="E452" s="12">
        <v>1222368.51</v>
      </c>
      <c r="F452" s="31">
        <v>0</v>
      </c>
      <c r="G452" s="12">
        <f>540877.7+681490.78+0.03</f>
        <v>1222368.51</v>
      </c>
      <c r="H452" s="9" t="s">
        <v>30</v>
      </c>
      <c r="I452" s="12">
        <f>540877.7+681490.78+0.03</f>
        <v>1222368.51</v>
      </c>
      <c r="J452" s="35" t="s">
        <v>30</v>
      </c>
    </row>
    <row r="453" spans="1:10" s="14" customFormat="1" ht="17.25" customHeight="1">
      <c r="A453" s="21"/>
      <c r="B453" s="38" t="s">
        <v>5</v>
      </c>
      <c r="C453" s="13" t="s">
        <v>54</v>
      </c>
      <c r="D453" s="12">
        <v>1105198</v>
      </c>
      <c r="E453" s="31">
        <v>1104236.8100000015</v>
      </c>
      <c r="F453" s="31">
        <v>1013378.84</v>
      </c>
      <c r="G453" s="31">
        <v>1104236.81</v>
      </c>
      <c r="H453" s="9" t="s">
        <v>30</v>
      </c>
      <c r="I453" s="31">
        <v>1104236.81</v>
      </c>
      <c r="J453" s="34" t="s">
        <v>30</v>
      </c>
    </row>
    <row r="454" spans="1:10" s="14" customFormat="1" ht="13.5">
      <c r="A454" s="21"/>
      <c r="B454" s="38" t="s">
        <v>7</v>
      </c>
      <c r="C454" s="26" t="s">
        <v>6</v>
      </c>
      <c r="D454" s="12">
        <f>D455+D456+D457+D458</f>
        <v>789767</v>
      </c>
      <c r="E454" s="12">
        <f>E455+E456+E457+E458</f>
        <v>789580.5799999997</v>
      </c>
      <c r="F454" s="12">
        <f>F455+F456+F457+F458</f>
        <v>724237.7300000001</v>
      </c>
      <c r="G454" s="12">
        <f>G455+G456+G457+G458</f>
        <v>789580.58</v>
      </c>
      <c r="H454" s="9" t="s">
        <v>30</v>
      </c>
      <c r="I454" s="12">
        <f>I455+I456+I457+I458</f>
        <v>789580.58</v>
      </c>
      <c r="J454" s="35" t="s">
        <v>30</v>
      </c>
    </row>
    <row r="455" spans="1:10" s="14" customFormat="1" ht="26.25">
      <c r="A455" s="21"/>
      <c r="B455" s="103" t="s">
        <v>167</v>
      </c>
      <c r="C455" s="99" t="s">
        <v>47</v>
      </c>
      <c r="D455" s="7">
        <v>102874</v>
      </c>
      <c r="E455" s="7">
        <v>102587.83999999995</v>
      </c>
      <c r="F455" s="7">
        <v>94300.8</v>
      </c>
      <c r="G455" s="7">
        <v>102587.84</v>
      </c>
      <c r="H455" s="9" t="s">
        <v>30</v>
      </c>
      <c r="I455" s="7">
        <v>102587.84</v>
      </c>
      <c r="J455" s="35" t="s">
        <v>30</v>
      </c>
    </row>
    <row r="456" spans="1:10" s="10" customFormat="1" ht="25.5">
      <c r="A456" s="37"/>
      <c r="B456" s="103" t="s">
        <v>168</v>
      </c>
      <c r="C456" s="99" t="s">
        <v>37</v>
      </c>
      <c r="D456" s="7">
        <v>591234</v>
      </c>
      <c r="E456" s="7">
        <v>590957</v>
      </c>
      <c r="F456" s="7">
        <v>541918</v>
      </c>
      <c r="G456" s="7">
        <v>590957</v>
      </c>
      <c r="H456" s="9" t="s">
        <v>30</v>
      </c>
      <c r="I456" s="7">
        <v>590957</v>
      </c>
      <c r="J456" s="35" t="s">
        <v>30</v>
      </c>
    </row>
    <row r="457" spans="1:10" s="4" customFormat="1" ht="25.5" customHeight="1">
      <c r="A457" s="20"/>
      <c r="B457" s="103" t="s">
        <v>169</v>
      </c>
      <c r="C457" s="99" t="s">
        <v>1</v>
      </c>
      <c r="D457" s="7">
        <v>63722</v>
      </c>
      <c r="E457" s="7">
        <v>63665.01999999975</v>
      </c>
      <c r="F457" s="7">
        <v>58399.92</v>
      </c>
      <c r="G457" s="7">
        <v>63665.02</v>
      </c>
      <c r="H457" s="9" t="s">
        <v>30</v>
      </c>
      <c r="I457" s="7">
        <v>63665.02</v>
      </c>
      <c r="J457" s="35" t="s">
        <v>30</v>
      </c>
    </row>
    <row r="458" spans="1:10" s="14" customFormat="1" ht="13.5">
      <c r="A458" s="21"/>
      <c r="B458" s="103" t="s">
        <v>170</v>
      </c>
      <c r="C458" s="7" t="s">
        <v>26</v>
      </c>
      <c r="D458" s="7">
        <v>31937</v>
      </c>
      <c r="E458" s="7">
        <v>32370.72</v>
      </c>
      <c r="F458" s="7">
        <v>29619.01</v>
      </c>
      <c r="G458" s="7">
        <v>32370.72</v>
      </c>
      <c r="H458" s="9" t="s">
        <v>30</v>
      </c>
      <c r="I458" s="7">
        <v>32370.72</v>
      </c>
      <c r="J458" s="35" t="s">
        <v>30</v>
      </c>
    </row>
    <row r="459" spans="1:10" s="14" customFormat="1" ht="16.5" customHeight="1">
      <c r="A459" s="21"/>
      <c r="B459" s="39" t="s">
        <v>8</v>
      </c>
      <c r="C459" s="26" t="s">
        <v>2</v>
      </c>
      <c r="D459" s="8">
        <v>1265720</v>
      </c>
      <c r="E459" s="139">
        <v>1265720</v>
      </c>
      <c r="F459" s="144">
        <v>1217495.77</v>
      </c>
      <c r="G459" s="145">
        <v>1332220.76</v>
      </c>
      <c r="H459" s="146">
        <v>78359.37000000001</v>
      </c>
      <c r="I459" s="145">
        <v>1332220.76</v>
      </c>
      <c r="J459" s="34">
        <v>78359.37000000001</v>
      </c>
    </row>
    <row r="460" spans="1:10" s="14" customFormat="1" ht="16.5" customHeight="1">
      <c r="A460" s="21"/>
      <c r="B460" s="101"/>
      <c r="C460" s="7" t="s">
        <v>155</v>
      </c>
      <c r="D460" s="9" t="s">
        <v>30</v>
      </c>
      <c r="E460" s="9" t="s">
        <v>30</v>
      </c>
      <c r="F460" s="144">
        <v>62620.38</v>
      </c>
      <c r="G460" s="145">
        <v>63917.84</v>
      </c>
      <c r="H460" s="146">
        <v>10</v>
      </c>
      <c r="I460" s="145">
        <v>63917.84</v>
      </c>
      <c r="J460" s="34">
        <v>10</v>
      </c>
    </row>
    <row r="461" spans="1:10" s="3" customFormat="1" ht="26.25" customHeight="1">
      <c r="A461" s="20"/>
      <c r="B461" s="39" t="s">
        <v>9</v>
      </c>
      <c r="C461" s="8" t="s">
        <v>12</v>
      </c>
      <c r="D461" s="11">
        <v>4832368</v>
      </c>
      <c r="E461" s="31">
        <v>4830574.33</v>
      </c>
      <c r="F461" s="31">
        <v>4432777.48</v>
      </c>
      <c r="G461" s="31">
        <v>4830574.53</v>
      </c>
      <c r="H461" s="143" t="s">
        <v>30</v>
      </c>
      <c r="I461" s="31">
        <v>4830574.53</v>
      </c>
      <c r="J461" s="36" t="s">
        <v>30</v>
      </c>
    </row>
    <row r="462" spans="1:10" s="3" customFormat="1" ht="17.25" customHeight="1">
      <c r="A462" s="20"/>
      <c r="B462" s="39" t="s">
        <v>40</v>
      </c>
      <c r="C462" s="15" t="s">
        <v>13</v>
      </c>
      <c r="D462" s="12">
        <v>0</v>
      </c>
      <c r="E462" s="12">
        <v>0</v>
      </c>
      <c r="F462" s="12"/>
      <c r="G462" s="12"/>
      <c r="H462" s="16" t="s">
        <v>30</v>
      </c>
      <c r="I462" s="12"/>
      <c r="J462" s="36" t="s">
        <v>30</v>
      </c>
    </row>
    <row r="463" spans="1:10" s="3" customFormat="1" ht="12.75">
      <c r="A463" s="20"/>
      <c r="B463" s="39" t="s">
        <v>42</v>
      </c>
      <c r="C463" s="13" t="s">
        <v>48</v>
      </c>
      <c r="D463" s="12">
        <v>65221</v>
      </c>
      <c r="E463" s="12">
        <v>65221.88</v>
      </c>
      <c r="F463" s="12">
        <v>58858.95</v>
      </c>
      <c r="G463" s="12">
        <v>65221.88</v>
      </c>
      <c r="H463" s="16"/>
      <c r="I463" s="12">
        <v>65221.88</v>
      </c>
      <c r="J463" s="36">
        <v>0</v>
      </c>
    </row>
    <row r="464" spans="1:10" s="3" customFormat="1" ht="12.75">
      <c r="A464" s="20"/>
      <c r="B464" s="39" t="s">
        <v>43</v>
      </c>
      <c r="C464" s="13" t="s">
        <v>114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</row>
    <row r="465" spans="1:10" s="3" customFormat="1" ht="25.5">
      <c r="A465" s="20"/>
      <c r="B465" s="39" t="s">
        <v>44</v>
      </c>
      <c r="C465" s="8" t="s">
        <v>23</v>
      </c>
      <c r="D465" s="11">
        <v>33394</v>
      </c>
      <c r="E465" s="11">
        <v>33393.6</v>
      </c>
      <c r="F465" s="12">
        <v>30610.8</v>
      </c>
      <c r="G465" s="12">
        <v>33393.6</v>
      </c>
      <c r="H465" s="16" t="s">
        <v>30</v>
      </c>
      <c r="I465" s="12">
        <v>33393.6</v>
      </c>
      <c r="J465" s="36" t="s">
        <v>30</v>
      </c>
    </row>
    <row r="466" spans="1:10" s="3" customFormat="1" ht="25.5">
      <c r="A466" s="20"/>
      <c r="B466" s="39" t="s">
        <v>49</v>
      </c>
      <c r="C466" s="8" t="s">
        <v>34</v>
      </c>
      <c r="D466" s="12">
        <v>8972</v>
      </c>
      <c r="E466" s="12">
        <v>8972</v>
      </c>
      <c r="F466" s="12">
        <v>6361.6</v>
      </c>
      <c r="G466" s="12">
        <v>13519.82</v>
      </c>
      <c r="H466" s="16" t="s">
        <v>30</v>
      </c>
      <c r="I466" s="12">
        <v>13519.82</v>
      </c>
      <c r="J466" s="36" t="s">
        <v>30</v>
      </c>
    </row>
    <row r="467" spans="1:10" s="3" customFormat="1" ht="12.75">
      <c r="A467" s="20"/>
      <c r="B467" s="39" t="s">
        <v>67</v>
      </c>
      <c r="C467" s="17" t="s">
        <v>22</v>
      </c>
      <c r="D467" s="12">
        <v>2077908</v>
      </c>
      <c r="E467" s="12">
        <v>2077908</v>
      </c>
      <c r="F467" s="12">
        <v>1833840.8399999999</v>
      </c>
      <c r="G467" s="12">
        <v>2032429.79</v>
      </c>
      <c r="H467" s="16" t="s">
        <v>30</v>
      </c>
      <c r="I467" s="12">
        <v>2031641.89</v>
      </c>
      <c r="J467" s="36" t="s">
        <v>30</v>
      </c>
    </row>
    <row r="468" spans="1:10" s="3" customFormat="1" ht="12.75">
      <c r="A468" s="20"/>
      <c r="B468" s="39"/>
      <c r="C468" s="7" t="s">
        <v>155</v>
      </c>
      <c r="D468" s="9" t="s">
        <v>30</v>
      </c>
      <c r="E468" s="9" t="s">
        <v>30</v>
      </c>
      <c r="F468" s="7">
        <v>35850.22</v>
      </c>
      <c r="G468" s="7">
        <v>35850.22</v>
      </c>
      <c r="H468" s="9" t="s">
        <v>30</v>
      </c>
      <c r="I468" s="7">
        <v>35850.22</v>
      </c>
      <c r="J468" s="36" t="s">
        <v>30</v>
      </c>
    </row>
    <row r="469" spans="1:10" s="14" customFormat="1" ht="26.25">
      <c r="A469" s="21"/>
      <c r="B469" s="101"/>
      <c r="C469" s="172" t="s">
        <v>136</v>
      </c>
      <c r="D469" s="9" t="s">
        <v>30</v>
      </c>
      <c r="E469" s="9" t="s">
        <v>30</v>
      </c>
      <c r="F469" s="7">
        <v>174788</v>
      </c>
      <c r="G469" s="7">
        <v>174788</v>
      </c>
      <c r="H469" s="16" t="s">
        <v>30</v>
      </c>
      <c r="I469" s="7">
        <v>174788</v>
      </c>
      <c r="J469" s="35" t="s">
        <v>30</v>
      </c>
    </row>
    <row r="470" spans="1:10" s="3" customFormat="1" ht="24.75" customHeight="1">
      <c r="A470" s="20"/>
      <c r="B470" s="39" t="s">
        <v>75</v>
      </c>
      <c r="C470" s="18" t="s">
        <v>41</v>
      </c>
      <c r="D470" s="12">
        <f>D471+D472</f>
        <v>732843</v>
      </c>
      <c r="E470" s="12">
        <f>E471+E472</f>
        <v>733525.11</v>
      </c>
      <c r="F470" s="12">
        <f>F471+F472</f>
        <v>617228.3</v>
      </c>
      <c r="G470" s="12">
        <f>G471+G472</f>
        <v>735701.11</v>
      </c>
      <c r="H470" s="12">
        <f>H472</f>
        <v>169</v>
      </c>
      <c r="I470" s="12">
        <f>I471+I472</f>
        <v>733150.57</v>
      </c>
      <c r="J470" s="48">
        <f>J472</f>
        <v>169</v>
      </c>
    </row>
    <row r="471" spans="1:10" s="3" customFormat="1" ht="55.5" customHeight="1">
      <c r="A471" s="66"/>
      <c r="B471" s="40" t="s">
        <v>171</v>
      </c>
      <c r="C471" s="30" t="s">
        <v>50</v>
      </c>
      <c r="D471" s="7">
        <v>731556</v>
      </c>
      <c r="E471" s="7">
        <v>731556</v>
      </c>
      <c r="F471" s="7">
        <v>615220.9</v>
      </c>
      <c r="G471" s="7">
        <v>733732</v>
      </c>
      <c r="H471" s="9" t="s">
        <v>30</v>
      </c>
      <c r="I471" s="7">
        <v>731181.46</v>
      </c>
      <c r="J471" s="35" t="s">
        <v>30</v>
      </c>
    </row>
    <row r="472" spans="2:10" ht="64.5">
      <c r="B472" s="40" t="s">
        <v>172</v>
      </c>
      <c r="C472" s="30" t="s">
        <v>51</v>
      </c>
      <c r="D472" s="7">
        <v>1287</v>
      </c>
      <c r="E472" s="7">
        <v>1969.1100000000001</v>
      </c>
      <c r="F472" s="7">
        <v>2007.4</v>
      </c>
      <c r="G472" s="7">
        <v>1969.1100000000001</v>
      </c>
      <c r="H472" s="9">
        <v>169</v>
      </c>
      <c r="I472" s="7">
        <v>1969.1100000000001</v>
      </c>
      <c r="J472" s="35">
        <v>169</v>
      </c>
    </row>
    <row r="473" spans="2:10" ht="26.25" hidden="1">
      <c r="B473" s="38" t="s">
        <v>101</v>
      </c>
      <c r="C473" s="28" t="s">
        <v>116</v>
      </c>
      <c r="D473" s="12"/>
      <c r="E473" s="12"/>
      <c r="F473" s="12"/>
      <c r="G473" s="12"/>
      <c r="H473" s="16" t="s">
        <v>30</v>
      </c>
      <c r="I473" s="12"/>
      <c r="J473" s="36" t="s">
        <v>30</v>
      </c>
    </row>
    <row r="474" spans="2:10" ht="26.25">
      <c r="B474" s="38" t="s">
        <v>77</v>
      </c>
      <c r="C474" s="28" t="s">
        <v>118</v>
      </c>
      <c r="D474" s="12">
        <v>53000</v>
      </c>
      <c r="E474" s="12">
        <v>53000</v>
      </c>
      <c r="F474" s="12">
        <v>53000</v>
      </c>
      <c r="G474" s="12">
        <v>53000</v>
      </c>
      <c r="H474" s="16" t="s">
        <v>30</v>
      </c>
      <c r="I474" s="12">
        <v>53000</v>
      </c>
      <c r="J474" s="36" t="s">
        <v>30</v>
      </c>
    </row>
    <row r="475" spans="2:10" ht="15.75">
      <c r="B475" s="38" t="s">
        <v>101</v>
      </c>
      <c r="C475" s="18" t="s">
        <v>84</v>
      </c>
      <c r="D475" s="12">
        <v>492033</v>
      </c>
      <c r="E475" s="12">
        <v>492033</v>
      </c>
      <c r="F475" s="9" t="s">
        <v>30</v>
      </c>
      <c r="G475" s="9" t="s">
        <v>30</v>
      </c>
      <c r="H475" s="9" t="s">
        <v>30</v>
      </c>
      <c r="I475" s="9" t="s">
        <v>30</v>
      </c>
      <c r="J475" s="35" t="s">
        <v>30</v>
      </c>
    </row>
    <row r="476" spans="2:10" ht="15.75">
      <c r="B476" s="197" t="s">
        <v>120</v>
      </c>
      <c r="C476" s="198"/>
      <c r="D476" s="9" t="s">
        <v>30</v>
      </c>
      <c r="E476" s="9" t="s">
        <v>30</v>
      </c>
      <c r="F476" s="63">
        <v>1441643.2</v>
      </c>
      <c r="G476" s="9" t="s">
        <v>30</v>
      </c>
      <c r="H476" s="9" t="s">
        <v>30</v>
      </c>
      <c r="I476" s="9" t="s">
        <v>30</v>
      </c>
      <c r="J476" s="35" t="s">
        <v>30</v>
      </c>
    </row>
    <row r="477" spans="2:10" ht="15.75">
      <c r="B477" s="197" t="s">
        <v>35</v>
      </c>
      <c r="C477" s="198"/>
      <c r="D477" s="9" t="s">
        <v>30</v>
      </c>
      <c r="E477" s="9" t="s">
        <v>30</v>
      </c>
      <c r="F477" s="29" t="s">
        <v>30</v>
      </c>
      <c r="G477" s="47">
        <v>0</v>
      </c>
      <c r="H477" s="9" t="s">
        <v>30</v>
      </c>
      <c r="I477" s="47">
        <v>0</v>
      </c>
      <c r="J477" s="35" t="s">
        <v>30</v>
      </c>
    </row>
    <row r="478" spans="1:10" s="3" customFormat="1" ht="12.75" customHeight="1" thickBot="1">
      <c r="A478" s="20"/>
      <c r="B478" s="200" t="s">
        <v>46</v>
      </c>
      <c r="C478" s="201"/>
      <c r="D478" s="9" t="s">
        <v>30</v>
      </c>
      <c r="E478" s="9" t="s">
        <v>30</v>
      </c>
      <c r="F478" s="9"/>
      <c r="G478" s="9" t="s">
        <v>30</v>
      </c>
      <c r="H478" s="9" t="s">
        <v>30</v>
      </c>
      <c r="I478" s="9" t="s">
        <v>30</v>
      </c>
      <c r="J478" s="35" t="s">
        <v>30</v>
      </c>
    </row>
    <row r="479" spans="1:10" s="3" customFormat="1" ht="14.25" customHeight="1" thickBot="1" thickTop="1">
      <c r="A479" s="20"/>
      <c r="B479" s="208" t="s">
        <v>73</v>
      </c>
      <c r="C479" s="208"/>
      <c r="D479" s="208"/>
      <c r="E479" s="208"/>
      <c r="F479" s="208"/>
      <c r="G479" s="208"/>
      <c r="H479" s="208"/>
      <c r="I479" s="208"/>
      <c r="J479" s="208"/>
    </row>
    <row r="480" spans="1:10" s="3" customFormat="1" ht="25.5" customHeight="1" thickTop="1">
      <c r="A480" s="20"/>
      <c r="B480" s="199" t="s">
        <v>134</v>
      </c>
      <c r="C480" s="233"/>
      <c r="D480" s="95">
        <f>D481+D482</f>
        <v>836705</v>
      </c>
      <c r="E480" s="95">
        <f>E481+E482</f>
        <v>836705</v>
      </c>
      <c r="F480" s="95">
        <f>F481+F482+F484</f>
        <v>846895.0800000001</v>
      </c>
      <c r="G480" s="95">
        <f>G481+G482</f>
        <v>838875.0800000001</v>
      </c>
      <c r="H480" s="96" t="s">
        <v>30</v>
      </c>
      <c r="I480" s="95">
        <f>I481+I482</f>
        <v>838809.43</v>
      </c>
      <c r="J480" s="96" t="s">
        <v>30</v>
      </c>
    </row>
    <row r="481" spans="1:10" s="3" customFormat="1" ht="42" customHeight="1">
      <c r="A481" s="20"/>
      <c r="B481" s="16" t="s">
        <v>10</v>
      </c>
      <c r="C481" s="65" t="s">
        <v>121</v>
      </c>
      <c r="D481" s="11">
        <v>805890</v>
      </c>
      <c r="E481" s="11">
        <v>805890</v>
      </c>
      <c r="F481" s="11">
        <v>757357.11</v>
      </c>
      <c r="G481" s="12">
        <v>807994.54</v>
      </c>
      <c r="H481" s="104" t="s">
        <v>30</v>
      </c>
      <c r="I481" s="12">
        <v>807994.54</v>
      </c>
      <c r="J481" s="104" t="s">
        <v>30</v>
      </c>
    </row>
    <row r="482" spans="1:10" s="3" customFormat="1" ht="17.25" customHeight="1">
      <c r="A482" s="20"/>
      <c r="B482" s="16" t="s">
        <v>11</v>
      </c>
      <c r="C482" s="65" t="s">
        <v>53</v>
      </c>
      <c r="D482" s="11">
        <v>30815</v>
      </c>
      <c r="E482" s="11">
        <v>30815</v>
      </c>
      <c r="F482" s="11">
        <v>28649.31</v>
      </c>
      <c r="G482" s="11">
        <v>30880.54</v>
      </c>
      <c r="H482" s="104" t="s">
        <v>30</v>
      </c>
      <c r="I482" s="11">
        <v>30814.89</v>
      </c>
      <c r="J482" s="104" t="s">
        <v>30</v>
      </c>
    </row>
    <row r="483" spans="1:10" s="14" customFormat="1" ht="42" customHeight="1">
      <c r="A483" s="21"/>
      <c r="B483" s="9"/>
      <c r="C483" s="126" t="s">
        <v>163</v>
      </c>
      <c r="D483" s="9" t="s">
        <v>30</v>
      </c>
      <c r="E483" s="9" t="s">
        <v>30</v>
      </c>
      <c r="F483" s="99">
        <v>13101</v>
      </c>
      <c r="G483" s="99">
        <v>13101</v>
      </c>
      <c r="H483" s="104"/>
      <c r="I483" s="99">
        <v>13101</v>
      </c>
      <c r="J483" s="104" t="s">
        <v>30</v>
      </c>
    </row>
    <row r="484" spans="1:10" s="3" customFormat="1" ht="17.25" customHeight="1">
      <c r="A484" s="20"/>
      <c r="B484" s="198" t="s">
        <v>120</v>
      </c>
      <c r="C484" s="198"/>
      <c r="D484" s="9" t="s">
        <v>30</v>
      </c>
      <c r="E484" s="9" t="s">
        <v>30</v>
      </c>
      <c r="F484" s="47">
        <v>60888.66</v>
      </c>
      <c r="G484" s="9" t="s">
        <v>30</v>
      </c>
      <c r="H484" s="9" t="s">
        <v>30</v>
      </c>
      <c r="I484" s="9" t="s">
        <v>30</v>
      </c>
      <c r="J484" s="9" t="s">
        <v>30</v>
      </c>
    </row>
    <row r="485" spans="1:10" s="3" customFormat="1" ht="17.25" customHeight="1">
      <c r="A485" s="20"/>
      <c r="B485" s="198" t="s">
        <v>35</v>
      </c>
      <c r="C485" s="198"/>
      <c r="D485" s="9" t="s">
        <v>30</v>
      </c>
      <c r="E485" s="9" t="s">
        <v>30</v>
      </c>
      <c r="F485" s="29" t="s">
        <v>30</v>
      </c>
      <c r="G485" s="63">
        <v>0</v>
      </c>
      <c r="H485" s="9" t="s">
        <v>30</v>
      </c>
      <c r="I485" s="63">
        <v>0</v>
      </c>
      <c r="J485" s="9" t="s">
        <v>30</v>
      </c>
    </row>
    <row r="486" spans="1:10" s="3" customFormat="1" ht="27" customHeight="1" thickBot="1">
      <c r="A486" s="20"/>
      <c r="B486" s="211" t="s">
        <v>46</v>
      </c>
      <c r="C486" s="211"/>
      <c r="D486" s="9" t="s">
        <v>30</v>
      </c>
      <c r="E486" s="9" t="s">
        <v>30</v>
      </c>
      <c r="F486" s="47"/>
      <c r="G486" s="9" t="s">
        <v>30</v>
      </c>
      <c r="H486" s="9" t="s">
        <v>30</v>
      </c>
      <c r="I486" s="9" t="s">
        <v>30</v>
      </c>
      <c r="J486" s="9" t="s">
        <v>30</v>
      </c>
    </row>
    <row r="487" spans="1:10" s="3" customFormat="1" ht="17.25" customHeight="1" thickBot="1" thickTop="1">
      <c r="A487" s="20"/>
      <c r="B487" s="208" t="s">
        <v>73</v>
      </c>
      <c r="C487" s="208"/>
      <c r="D487" s="208"/>
      <c r="E487" s="208"/>
      <c r="F487" s="208"/>
      <c r="G487" s="208"/>
      <c r="H487" s="208"/>
      <c r="I487" s="208"/>
      <c r="J487" s="208"/>
    </row>
    <row r="488" spans="1:10" s="3" customFormat="1" ht="27" customHeight="1" thickTop="1">
      <c r="A488" s="20"/>
      <c r="B488" s="199" t="s">
        <v>135</v>
      </c>
      <c r="C488" s="233"/>
      <c r="D488" s="97">
        <f>D489+D492+D493+D494+D495+D496+D507+D508+D509+D510+D511+D512+D513+D514+D518</f>
        <v>22078227</v>
      </c>
      <c r="E488" s="97">
        <f>E489+E492+E493+E494+E495+E496+E507+E508+E509+E510+E511+E512+E513+E514+E518</f>
        <v>22078227.06</v>
      </c>
      <c r="F488" s="97">
        <f>F489+F492+F493+F494+F495+F496+F507+F508+F509+F510+F511+F512+F513+F514+F519+F516</f>
        <v>22012902.85</v>
      </c>
      <c r="G488" s="97">
        <f>G489+G492+G493+G494+G495+G496+G507+G508+G509+G510+G511+G512+G513+G514+G520+G516</f>
        <v>21266747.809999995</v>
      </c>
      <c r="H488" s="97">
        <f>H489+H492+H493+H494+H495+H496+H507+H508+H509+H510+H511+H512+H513+H514</f>
        <v>847336.37</v>
      </c>
      <c r="I488" s="97">
        <f>I489+I492+I493+I494+I495+I496+I507+I508+I509+I510+I511+I512+I513+I514+I520+I516</f>
        <v>21260075.819999997</v>
      </c>
      <c r="J488" s="97">
        <f>J489+J492+J493+J494+J495+J496+J507+J508+J509+J510+J511+J512+J513+J514</f>
        <v>847336.37</v>
      </c>
    </row>
    <row r="489" spans="1:10" s="3" customFormat="1" ht="19.5" customHeight="1">
      <c r="A489" s="20"/>
      <c r="B489" s="38" t="s">
        <v>55</v>
      </c>
      <c r="C489" s="19" t="s">
        <v>33</v>
      </c>
      <c r="D489" s="11">
        <v>17572140</v>
      </c>
      <c r="E489" s="11">
        <v>17572140</v>
      </c>
      <c r="F489" s="12">
        <v>17358280.28</v>
      </c>
      <c r="G489" s="12">
        <v>17565168.27</v>
      </c>
      <c r="H489" s="31">
        <v>472782.55</v>
      </c>
      <c r="I489" s="31">
        <v>17558496.28</v>
      </c>
      <c r="J489" s="31">
        <v>472782.55</v>
      </c>
    </row>
    <row r="490" spans="1:10" s="14" customFormat="1" ht="24.75" customHeight="1">
      <c r="A490" s="21"/>
      <c r="B490" s="103"/>
      <c r="C490" s="138" t="s">
        <v>157</v>
      </c>
      <c r="D490" s="9" t="s">
        <v>30</v>
      </c>
      <c r="E490" s="9" t="s">
        <v>30</v>
      </c>
      <c r="F490" s="127">
        <v>257150.72999999998</v>
      </c>
      <c r="G490" s="127">
        <v>256930.72999999998</v>
      </c>
      <c r="H490" s="147">
        <v>220</v>
      </c>
      <c r="I490" s="147">
        <v>256930.72999999998</v>
      </c>
      <c r="J490" s="148">
        <v>220</v>
      </c>
    </row>
    <row r="491" spans="1:10" s="14" customFormat="1" ht="24.75" customHeight="1">
      <c r="A491" s="21"/>
      <c r="B491" s="103"/>
      <c r="C491" s="102" t="s">
        <v>137</v>
      </c>
      <c r="D491" s="9" t="s">
        <v>30</v>
      </c>
      <c r="E491" s="9" t="s">
        <v>30</v>
      </c>
      <c r="F491" s="127">
        <v>996755</v>
      </c>
      <c r="G491" s="127">
        <v>997874</v>
      </c>
      <c r="H491" s="147">
        <v>0</v>
      </c>
      <c r="I491" s="147">
        <v>997874</v>
      </c>
      <c r="J491" s="148">
        <v>0</v>
      </c>
    </row>
    <row r="492" spans="1:10" s="3" customFormat="1" ht="24.75" customHeight="1">
      <c r="A492" s="20"/>
      <c r="B492" s="38" t="s">
        <v>56</v>
      </c>
      <c r="C492" s="13" t="s">
        <v>31</v>
      </c>
      <c r="D492" s="11">
        <v>1186749</v>
      </c>
      <c r="E492" s="11">
        <v>1186749.06</v>
      </c>
      <c r="F492" s="12">
        <v>1103045.21</v>
      </c>
      <c r="G492" s="12">
        <v>1186749.06</v>
      </c>
      <c r="H492" s="31">
        <v>159420.82</v>
      </c>
      <c r="I492" s="31">
        <v>1186749.06</v>
      </c>
      <c r="J492" s="31">
        <v>159420.82</v>
      </c>
    </row>
    <row r="493" spans="1:10" s="3" customFormat="1" ht="24.75" customHeight="1">
      <c r="A493" s="20"/>
      <c r="B493" s="38" t="s">
        <v>57</v>
      </c>
      <c r="C493" s="19" t="s">
        <v>45</v>
      </c>
      <c r="D493" s="11">
        <v>1289529</v>
      </c>
      <c r="E493" s="11">
        <v>1289529</v>
      </c>
      <c r="F493" s="12">
        <v>1287082.86</v>
      </c>
      <c r="G493" s="12">
        <v>1340626.95</v>
      </c>
      <c r="H493" s="31">
        <v>67480</v>
      </c>
      <c r="I493" s="31">
        <v>1340626.95</v>
      </c>
      <c r="J493" s="31">
        <v>67480</v>
      </c>
    </row>
    <row r="494" spans="1:10" s="3" customFormat="1" ht="25.5" customHeight="1">
      <c r="A494" s="20"/>
      <c r="B494" s="38" t="s">
        <v>58</v>
      </c>
      <c r="C494" s="19" t="s">
        <v>85</v>
      </c>
      <c r="D494" s="11">
        <v>13787</v>
      </c>
      <c r="E494" s="11">
        <v>13787</v>
      </c>
      <c r="F494" s="12">
        <v>4789.84</v>
      </c>
      <c r="G494" s="12">
        <v>5964.3</v>
      </c>
      <c r="H494" s="31">
        <v>20</v>
      </c>
      <c r="I494" s="31">
        <v>5964.3</v>
      </c>
      <c r="J494" s="31">
        <v>20</v>
      </c>
    </row>
    <row r="495" spans="1:10" s="3" customFormat="1" ht="12.75" customHeight="1">
      <c r="A495" s="20"/>
      <c r="B495" s="38" t="s">
        <v>59</v>
      </c>
      <c r="C495" s="19" t="s">
        <v>52</v>
      </c>
      <c r="D495" s="11">
        <v>87</v>
      </c>
      <c r="E495" s="11">
        <v>87</v>
      </c>
      <c r="F495" s="11">
        <v>99.33</v>
      </c>
      <c r="G495" s="11">
        <v>87.33</v>
      </c>
      <c r="H495" s="149">
        <v>12</v>
      </c>
      <c r="I495" s="149">
        <v>87.33</v>
      </c>
      <c r="J495" s="149">
        <v>12</v>
      </c>
    </row>
    <row r="496" spans="1:10" s="3" customFormat="1" ht="14.25" customHeight="1">
      <c r="A496" s="20"/>
      <c r="B496" s="38" t="s">
        <v>122</v>
      </c>
      <c r="C496" s="6" t="s">
        <v>82</v>
      </c>
      <c r="D496" s="11">
        <f>D498+D499+D505</f>
        <v>1065011</v>
      </c>
      <c r="E496" s="11">
        <f>E498+E499+E505</f>
        <v>1065011</v>
      </c>
      <c r="F496" s="11">
        <f>F498+F499+F503+F505</f>
        <v>1120465.5</v>
      </c>
      <c r="G496" s="11">
        <f>G498+G499+G503+G505+G504</f>
        <v>1075801.86</v>
      </c>
      <c r="H496" s="149">
        <f>H498+H499+H503+H505</f>
        <v>147241</v>
      </c>
      <c r="I496" s="11">
        <f>I498+I499+I503+I505+I504</f>
        <v>1075801.86</v>
      </c>
      <c r="J496" s="149">
        <f>J498+J499+J503+J505</f>
        <v>147241</v>
      </c>
    </row>
    <row r="497" spans="1:10" s="3" customFormat="1" ht="14.25" customHeight="1">
      <c r="A497" s="20"/>
      <c r="B497" s="38"/>
      <c r="C497" s="142" t="s">
        <v>155</v>
      </c>
      <c r="D497" s="98" t="s">
        <v>30</v>
      </c>
      <c r="E497" s="98" t="s">
        <v>30</v>
      </c>
      <c r="F497" s="11">
        <v>19935.88</v>
      </c>
      <c r="G497" s="11">
        <v>19935.88</v>
      </c>
      <c r="H497" s="149">
        <v>0</v>
      </c>
      <c r="I497" s="149">
        <v>19935.88</v>
      </c>
      <c r="J497" s="149">
        <v>0</v>
      </c>
    </row>
    <row r="498" spans="1:10" s="14" customFormat="1" ht="15.75" customHeight="1">
      <c r="A498" s="21"/>
      <c r="B498" s="41" t="s">
        <v>146</v>
      </c>
      <c r="C498" s="65" t="s">
        <v>0</v>
      </c>
      <c r="D498" s="11">
        <v>884919</v>
      </c>
      <c r="E498" s="11">
        <v>884919</v>
      </c>
      <c r="F498" s="11">
        <v>963655.52</v>
      </c>
      <c r="G498" s="11">
        <f>917730.56-21.68</f>
        <v>917708.88</v>
      </c>
      <c r="H498" s="149">
        <f>133570.68-5.68</f>
        <v>133565</v>
      </c>
      <c r="I498" s="11">
        <f>917730.56-21.68</f>
        <v>917708.88</v>
      </c>
      <c r="J498" s="149">
        <f>133570.68-5.68</f>
        <v>133565</v>
      </c>
    </row>
    <row r="499" spans="1:10" s="14" customFormat="1" ht="18.75" customHeight="1">
      <c r="A499" s="21"/>
      <c r="B499" s="41" t="s">
        <v>147</v>
      </c>
      <c r="C499" s="6" t="s">
        <v>123</v>
      </c>
      <c r="D499" s="11">
        <v>176441</v>
      </c>
      <c r="E499" s="11">
        <v>176441</v>
      </c>
      <c r="F499" s="11">
        <f>F500+F501+F502</f>
        <v>115895.45</v>
      </c>
      <c r="G499" s="11">
        <f>G500+G501+G502</f>
        <v>113429.17</v>
      </c>
      <c r="H499" s="149">
        <f>H500+H501+H502</f>
        <v>12927</v>
      </c>
      <c r="I499" s="149">
        <f>I500+I501+I502</f>
        <v>113429.17</v>
      </c>
      <c r="J499" s="149">
        <f>J500+J501+J502</f>
        <v>12927</v>
      </c>
    </row>
    <row r="500" spans="1:10" s="14" customFormat="1" ht="14.25" customHeight="1">
      <c r="A500" s="21"/>
      <c r="B500" s="42" t="s">
        <v>148</v>
      </c>
      <c r="C500" s="27" t="s">
        <v>124</v>
      </c>
      <c r="D500" s="98" t="s">
        <v>30</v>
      </c>
      <c r="E500" s="98" t="s">
        <v>30</v>
      </c>
      <c r="F500" s="99">
        <v>108834.03</v>
      </c>
      <c r="G500" s="99">
        <v>105577.67</v>
      </c>
      <c r="H500" s="152">
        <v>12927</v>
      </c>
      <c r="I500" s="152">
        <v>105577.67</v>
      </c>
      <c r="J500" s="152">
        <v>12927</v>
      </c>
    </row>
    <row r="501" spans="1:10" s="14" customFormat="1" ht="14.25" customHeight="1">
      <c r="A501" s="21"/>
      <c r="B501" s="42" t="s">
        <v>149</v>
      </c>
      <c r="C501" s="27" t="s">
        <v>80</v>
      </c>
      <c r="D501" s="98" t="s">
        <v>30</v>
      </c>
      <c r="E501" s="98" t="s">
        <v>30</v>
      </c>
      <c r="F501" s="99">
        <v>6842.64</v>
      </c>
      <c r="G501" s="99">
        <v>7631.44</v>
      </c>
      <c r="H501" s="152">
        <v>0</v>
      </c>
      <c r="I501" s="152">
        <v>7631.44</v>
      </c>
      <c r="J501" s="152">
        <v>0</v>
      </c>
    </row>
    <row r="502" spans="1:10" s="3" customFormat="1" ht="15" customHeight="1">
      <c r="A502" s="20"/>
      <c r="B502" s="42" t="s">
        <v>150</v>
      </c>
      <c r="C502" s="27" t="s">
        <v>125</v>
      </c>
      <c r="D502" s="98" t="s">
        <v>30</v>
      </c>
      <c r="E502" s="98" t="s">
        <v>30</v>
      </c>
      <c r="F502" s="99">
        <v>218.78</v>
      </c>
      <c r="G502" s="99">
        <v>220.06</v>
      </c>
      <c r="H502" s="152">
        <v>0</v>
      </c>
      <c r="I502" s="152">
        <v>220.06</v>
      </c>
      <c r="J502" s="152">
        <v>0</v>
      </c>
    </row>
    <row r="503" spans="1:10" s="3" customFormat="1" ht="26.25" customHeight="1">
      <c r="A503" s="20"/>
      <c r="B503" s="41" t="s">
        <v>151</v>
      </c>
      <c r="C503" s="19" t="s">
        <v>126</v>
      </c>
      <c r="D503" s="98" t="s">
        <v>30</v>
      </c>
      <c r="E503" s="98" t="s">
        <v>30</v>
      </c>
      <c r="F503" s="11">
        <v>10208.75</v>
      </c>
      <c r="G503" s="11">
        <v>10909.52</v>
      </c>
      <c r="H503" s="149">
        <v>630</v>
      </c>
      <c r="I503" s="149">
        <v>10909.52</v>
      </c>
      <c r="J503" s="149">
        <v>630</v>
      </c>
    </row>
    <row r="504" spans="1:10" s="3" customFormat="1" ht="26.25" customHeight="1">
      <c r="A504" s="20"/>
      <c r="B504" s="41" t="s">
        <v>152</v>
      </c>
      <c r="C504" s="19" t="s">
        <v>181</v>
      </c>
      <c r="D504" s="98" t="s">
        <v>30</v>
      </c>
      <c r="E504" s="98" t="s">
        <v>30</v>
      </c>
      <c r="F504" s="11">
        <v>0</v>
      </c>
      <c r="G504" s="11">
        <v>616.45</v>
      </c>
      <c r="H504" s="11">
        <v>0</v>
      </c>
      <c r="I504" s="11">
        <v>616.45</v>
      </c>
      <c r="J504" s="11">
        <v>0</v>
      </c>
    </row>
    <row r="505" spans="1:10" s="3" customFormat="1" ht="15.75" customHeight="1">
      <c r="A505" s="20"/>
      <c r="B505" s="41" t="s">
        <v>153</v>
      </c>
      <c r="C505" s="6" t="s">
        <v>74</v>
      </c>
      <c r="D505" s="12">
        <v>3651</v>
      </c>
      <c r="E505" s="12">
        <v>3651</v>
      </c>
      <c r="F505" s="12">
        <v>30705.78</v>
      </c>
      <c r="G505" s="12">
        <v>33137.84</v>
      </c>
      <c r="H505" s="31">
        <v>119</v>
      </c>
      <c r="I505" s="31">
        <v>33137.84</v>
      </c>
      <c r="J505" s="31">
        <v>119</v>
      </c>
    </row>
    <row r="506" spans="1:10" s="3" customFormat="1" ht="39.75" customHeight="1">
      <c r="A506" s="20"/>
      <c r="B506" s="42"/>
      <c r="C506" s="102" t="s">
        <v>162</v>
      </c>
      <c r="D506" s="98" t="s">
        <v>30</v>
      </c>
      <c r="E506" s="98" t="s">
        <v>30</v>
      </c>
      <c r="F506" s="7">
        <v>23537</v>
      </c>
      <c r="G506" s="7">
        <v>23537</v>
      </c>
      <c r="H506" s="98" t="s">
        <v>30</v>
      </c>
      <c r="I506" s="150">
        <v>23537</v>
      </c>
      <c r="J506" s="98" t="s">
        <v>30</v>
      </c>
    </row>
    <row r="507" spans="1:10" s="3" customFormat="1" ht="27.75" customHeight="1">
      <c r="A507" s="20"/>
      <c r="B507" s="38" t="s">
        <v>60</v>
      </c>
      <c r="C507" s="32" t="s">
        <v>38</v>
      </c>
      <c r="D507" s="11">
        <v>0</v>
      </c>
      <c r="E507" s="11">
        <v>0</v>
      </c>
      <c r="F507" s="11">
        <v>0</v>
      </c>
      <c r="G507" s="11">
        <v>0</v>
      </c>
      <c r="H507" s="149">
        <v>0</v>
      </c>
      <c r="I507" s="149">
        <v>0</v>
      </c>
      <c r="J507" s="149">
        <v>0</v>
      </c>
    </row>
    <row r="508" spans="1:10" s="3" customFormat="1" ht="15.75" customHeight="1">
      <c r="A508" s="20"/>
      <c r="B508" s="38" t="s">
        <v>61</v>
      </c>
      <c r="C508" s="32" t="s">
        <v>78</v>
      </c>
      <c r="D508" s="11">
        <v>37234</v>
      </c>
      <c r="E508" s="11">
        <v>37234</v>
      </c>
      <c r="F508" s="11">
        <v>34628.07</v>
      </c>
      <c r="G508" s="11">
        <v>37321.12</v>
      </c>
      <c r="H508" s="149">
        <v>225</v>
      </c>
      <c r="I508" s="149">
        <v>37321.12</v>
      </c>
      <c r="J508" s="149">
        <v>225</v>
      </c>
    </row>
    <row r="509" spans="1:10" s="3" customFormat="1" ht="15.75" customHeight="1" hidden="1">
      <c r="A509" s="20"/>
      <c r="B509" s="38" t="s">
        <v>87</v>
      </c>
      <c r="C509" s="32" t="s">
        <v>86</v>
      </c>
      <c r="D509" s="11"/>
      <c r="E509" s="11"/>
      <c r="F509" s="11"/>
      <c r="G509" s="11"/>
      <c r="H509" s="149"/>
      <c r="I509" s="149"/>
      <c r="J509" s="149"/>
    </row>
    <row r="510" spans="1:10" s="3" customFormat="1" ht="28.5" customHeight="1">
      <c r="A510" s="20"/>
      <c r="B510" s="38" t="s">
        <v>87</v>
      </c>
      <c r="C510" s="49" t="s">
        <v>64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</row>
    <row r="511" spans="1:10" s="3" customFormat="1" ht="28.5" customHeight="1">
      <c r="A511" s="20"/>
      <c r="B511" s="38" t="s">
        <v>62</v>
      </c>
      <c r="C511" s="49" t="s">
        <v>65</v>
      </c>
      <c r="D511" s="11">
        <v>59751</v>
      </c>
      <c r="E511" s="11">
        <v>59751</v>
      </c>
      <c r="F511" s="11">
        <v>48963.25</v>
      </c>
      <c r="G511" s="11">
        <v>52989.9</v>
      </c>
      <c r="H511" s="149">
        <v>155</v>
      </c>
      <c r="I511" s="149">
        <v>52989.9</v>
      </c>
      <c r="J511" s="11">
        <v>155</v>
      </c>
    </row>
    <row r="512" spans="1:10" s="3" customFormat="1" ht="28.5" customHeight="1">
      <c r="A512" s="20"/>
      <c r="B512" s="38" t="s">
        <v>63</v>
      </c>
      <c r="C512" s="49" t="s">
        <v>79</v>
      </c>
      <c r="D512" s="11">
        <v>2230</v>
      </c>
      <c r="E512" s="11">
        <v>2230</v>
      </c>
      <c r="F512" s="11">
        <v>1947.6</v>
      </c>
      <c r="G512" s="11">
        <v>2039.02</v>
      </c>
      <c r="H512" s="149">
        <v>0</v>
      </c>
      <c r="I512" s="149">
        <v>2039.02</v>
      </c>
      <c r="J512" s="11">
        <v>0</v>
      </c>
    </row>
    <row r="513" spans="1:10" s="3" customFormat="1" ht="28.5" customHeight="1" hidden="1">
      <c r="A513" s="20"/>
      <c r="B513" s="38" t="s">
        <v>76</v>
      </c>
      <c r="C513" s="19" t="s">
        <v>127</v>
      </c>
      <c r="D513" s="11"/>
      <c r="E513" s="11"/>
      <c r="F513" s="11"/>
      <c r="G513" s="11"/>
      <c r="H513" s="149"/>
      <c r="I513" s="149"/>
      <c r="J513" s="11"/>
    </row>
    <row r="514" spans="1:10" s="3" customFormat="1" ht="14.25" customHeight="1" hidden="1">
      <c r="A514" s="20"/>
      <c r="B514" s="38" t="s">
        <v>81</v>
      </c>
      <c r="C514" s="19" t="s">
        <v>128</v>
      </c>
      <c r="D514" s="11"/>
      <c r="E514" s="12"/>
      <c r="F514" s="12"/>
      <c r="G514" s="12"/>
      <c r="H514" s="31"/>
      <c r="I514" s="31"/>
      <c r="J514" s="12"/>
    </row>
    <row r="515" spans="1:10" s="3" customFormat="1" ht="37.5" customHeight="1">
      <c r="A515" s="20"/>
      <c r="B515" s="38"/>
      <c r="C515" s="102" t="s">
        <v>159</v>
      </c>
      <c r="D515" s="9" t="s">
        <v>30</v>
      </c>
      <c r="E515" s="9" t="s">
        <v>30</v>
      </c>
      <c r="F515" s="12">
        <v>1542</v>
      </c>
      <c r="G515" s="12">
        <v>1542</v>
      </c>
      <c r="H515" s="9" t="s">
        <v>30</v>
      </c>
      <c r="I515" s="31">
        <v>1542</v>
      </c>
      <c r="J515" s="35" t="s">
        <v>30</v>
      </c>
    </row>
    <row r="516" spans="1:10" s="3" customFormat="1" ht="24" customHeight="1" hidden="1">
      <c r="A516" s="20"/>
      <c r="B516" s="38" t="s">
        <v>93</v>
      </c>
      <c r="C516" s="19" t="s">
        <v>132</v>
      </c>
      <c r="D516" s="11">
        <v>0</v>
      </c>
      <c r="E516" s="11">
        <v>0</v>
      </c>
      <c r="F516" s="11"/>
      <c r="G516" s="11"/>
      <c r="H516" s="9" t="s">
        <v>30</v>
      </c>
      <c r="I516" s="11"/>
      <c r="J516" s="35" t="s">
        <v>30</v>
      </c>
    </row>
    <row r="517" spans="1:10" s="3" customFormat="1" ht="39.75" customHeight="1" hidden="1">
      <c r="A517" s="20"/>
      <c r="B517" s="38" t="s">
        <v>95</v>
      </c>
      <c r="C517" s="19" t="s">
        <v>129</v>
      </c>
      <c r="D517" s="11"/>
      <c r="E517" s="12"/>
      <c r="F517" s="12"/>
      <c r="G517" s="12"/>
      <c r="H517" s="9" t="s">
        <v>30</v>
      </c>
      <c r="I517" s="12"/>
      <c r="J517" s="35" t="s">
        <v>30</v>
      </c>
    </row>
    <row r="518" spans="1:10" s="3" customFormat="1" ht="18" customHeight="1">
      <c r="A518" s="20"/>
      <c r="B518" s="38" t="s">
        <v>66</v>
      </c>
      <c r="C518" s="18" t="s">
        <v>84</v>
      </c>
      <c r="D518" s="12">
        <f>851435+274</f>
        <v>851709</v>
      </c>
      <c r="E518" s="12">
        <f>851435+274</f>
        <v>851709</v>
      </c>
      <c r="F518" s="9" t="s">
        <v>30</v>
      </c>
      <c r="G518" s="9" t="s">
        <v>30</v>
      </c>
      <c r="H518" s="9" t="s">
        <v>30</v>
      </c>
      <c r="I518" s="9" t="s">
        <v>30</v>
      </c>
      <c r="J518" s="35" t="s">
        <v>30</v>
      </c>
    </row>
    <row r="519" spans="1:10" s="3" customFormat="1" ht="16.5" customHeight="1">
      <c r="A519" s="20"/>
      <c r="B519" s="197" t="s">
        <v>120</v>
      </c>
      <c r="C519" s="198"/>
      <c r="D519" s="9" t="s">
        <v>30</v>
      </c>
      <c r="E519" s="9" t="s">
        <v>30</v>
      </c>
      <c r="F519" s="47">
        <v>1053600.91</v>
      </c>
      <c r="G519" s="9" t="s">
        <v>30</v>
      </c>
      <c r="H519" s="9" t="s">
        <v>30</v>
      </c>
      <c r="I519" s="9" t="s">
        <v>30</v>
      </c>
      <c r="J519" s="35" t="s">
        <v>30</v>
      </c>
    </row>
    <row r="520" spans="1:10" s="3" customFormat="1" ht="16.5" customHeight="1">
      <c r="A520" s="20"/>
      <c r="B520" s="197" t="s">
        <v>35</v>
      </c>
      <c r="C520" s="198"/>
      <c r="D520" s="9" t="s">
        <v>30</v>
      </c>
      <c r="E520" s="9" t="s">
        <v>30</v>
      </c>
      <c r="F520" s="9" t="s">
        <v>30</v>
      </c>
      <c r="G520" s="63">
        <v>0</v>
      </c>
      <c r="H520" s="9" t="s">
        <v>30</v>
      </c>
      <c r="I520" s="63">
        <v>0</v>
      </c>
      <c r="J520" s="35" t="s">
        <v>30</v>
      </c>
    </row>
    <row r="521" spans="1:10" s="3" customFormat="1" ht="28.5" customHeight="1" thickBot="1">
      <c r="A521" s="20"/>
      <c r="B521" s="202" t="s">
        <v>46</v>
      </c>
      <c r="C521" s="203"/>
      <c r="D521" s="68" t="s">
        <v>30</v>
      </c>
      <c r="E521" s="68" t="s">
        <v>30</v>
      </c>
      <c r="F521" s="196">
        <v>0</v>
      </c>
      <c r="G521" s="68" t="s">
        <v>30</v>
      </c>
      <c r="H521" s="68" t="s">
        <v>30</v>
      </c>
      <c r="I521" s="68" t="s">
        <v>30</v>
      </c>
      <c r="J521" s="69" t="s">
        <v>30</v>
      </c>
    </row>
  </sheetData>
  <sheetProtection/>
  <mergeCells count="120">
    <mergeCell ref="B2:J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B8:J8"/>
    <mergeCell ref="B9:C9"/>
    <mergeCell ref="B10:C10"/>
    <mergeCell ref="B19:B21"/>
    <mergeCell ref="B47:C47"/>
    <mergeCell ref="B48:C48"/>
    <mergeCell ref="B49:C49"/>
    <mergeCell ref="B50:J50"/>
    <mergeCell ref="B51:C51"/>
    <mergeCell ref="B61:C61"/>
    <mergeCell ref="B62:C62"/>
    <mergeCell ref="B63:C63"/>
    <mergeCell ref="B64:C64"/>
    <mergeCell ref="B65:J65"/>
    <mergeCell ref="B66:C66"/>
    <mergeCell ref="B99:C99"/>
    <mergeCell ref="B100:C100"/>
    <mergeCell ref="B101:C101"/>
    <mergeCell ref="B102:C102"/>
    <mergeCell ref="B103:J103"/>
    <mergeCell ref="B104:C104"/>
    <mergeCell ref="B105:C105"/>
    <mergeCell ref="B112:B113"/>
    <mergeCell ref="B114:B116"/>
    <mergeCell ref="B140:C140"/>
    <mergeCell ref="B141:C141"/>
    <mergeCell ref="B142:C142"/>
    <mergeCell ref="B143:J143"/>
    <mergeCell ref="B144:C144"/>
    <mergeCell ref="B148:C148"/>
    <mergeCell ref="B149:C149"/>
    <mergeCell ref="B150:C150"/>
    <mergeCell ref="B151:J151"/>
    <mergeCell ref="B152:C152"/>
    <mergeCell ref="B182:C182"/>
    <mergeCell ref="B183:C183"/>
    <mergeCell ref="B184:C184"/>
    <mergeCell ref="B185:J185"/>
    <mergeCell ref="B186:C186"/>
    <mergeCell ref="B187:C187"/>
    <mergeCell ref="B194:B195"/>
    <mergeCell ref="B196:B198"/>
    <mergeCell ref="B222:C222"/>
    <mergeCell ref="B223:C223"/>
    <mergeCell ref="B224:C224"/>
    <mergeCell ref="B225:J225"/>
    <mergeCell ref="B226:C226"/>
    <mergeCell ref="B230:C230"/>
    <mergeCell ref="B231:C231"/>
    <mergeCell ref="B232:C232"/>
    <mergeCell ref="B233:J233"/>
    <mergeCell ref="B234:C234"/>
    <mergeCell ref="B263:C263"/>
    <mergeCell ref="B264:C264"/>
    <mergeCell ref="B265:C265"/>
    <mergeCell ref="B266:J266"/>
    <mergeCell ref="B267:C267"/>
    <mergeCell ref="B268:C268"/>
    <mergeCell ref="B275:B276"/>
    <mergeCell ref="B277:B279"/>
    <mergeCell ref="B303:C303"/>
    <mergeCell ref="B304:C304"/>
    <mergeCell ref="B305:C305"/>
    <mergeCell ref="B306:J306"/>
    <mergeCell ref="B307:C307"/>
    <mergeCell ref="B317:C317"/>
    <mergeCell ref="B318:C318"/>
    <mergeCell ref="B319:C319"/>
    <mergeCell ref="B320:J320"/>
    <mergeCell ref="B321:C321"/>
    <mergeCell ref="B353:C353"/>
    <mergeCell ref="B354:C354"/>
    <mergeCell ref="B355:C355"/>
    <mergeCell ref="B356:J356"/>
    <mergeCell ref="B357:C357"/>
    <mergeCell ref="B358:C358"/>
    <mergeCell ref="B365:B366"/>
    <mergeCell ref="B367:B369"/>
    <mergeCell ref="B394:C394"/>
    <mergeCell ref="B395:C395"/>
    <mergeCell ref="B396:C396"/>
    <mergeCell ref="B397:J397"/>
    <mergeCell ref="B398:C398"/>
    <mergeCell ref="B402:C402"/>
    <mergeCell ref="B403:C403"/>
    <mergeCell ref="B404:C404"/>
    <mergeCell ref="B405:J405"/>
    <mergeCell ref="B406:C406"/>
    <mergeCell ref="B436:C436"/>
    <mergeCell ref="B437:C437"/>
    <mergeCell ref="B478:C478"/>
    <mergeCell ref="B479:J479"/>
    <mergeCell ref="B480:C480"/>
    <mergeCell ref="B484:C484"/>
    <mergeCell ref="B438:C438"/>
    <mergeCell ref="B439:J439"/>
    <mergeCell ref="B440:C440"/>
    <mergeCell ref="B441:C441"/>
    <mergeCell ref="B448:B449"/>
    <mergeCell ref="B450:B452"/>
    <mergeCell ref="B521:C521"/>
    <mergeCell ref="B17:B18"/>
    <mergeCell ref="B485:C485"/>
    <mergeCell ref="B486:C486"/>
    <mergeCell ref="B487:J487"/>
    <mergeCell ref="B488:C488"/>
    <mergeCell ref="B519:C519"/>
    <mergeCell ref="B520:C520"/>
    <mergeCell ref="B476:C476"/>
    <mergeCell ref="B477:C477"/>
  </mergeCells>
  <printOptions horizontalCentered="1"/>
  <pageMargins left="0.2362204724409449" right="0.2362204724409449" top="0.2362204724409449" bottom="0.71" header="0.2362204724409449" footer="0.1968503937007874"/>
  <pageSetup fitToHeight="0" horizontalDpi="600" verticalDpi="600" orientation="portrait" paperSize="9" scale="75" r:id="rId3"/>
  <headerFooter alignWithMargins="0"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VOVA Centrālais 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Gunita Nadziņa</cp:lastModifiedBy>
  <cp:lastPrinted>2021-03-25T10:49:15Z</cp:lastPrinted>
  <dcterms:created xsi:type="dcterms:W3CDTF">2000-10-19T05:10:39Z</dcterms:created>
  <dcterms:modified xsi:type="dcterms:W3CDTF">2021-03-25T10:49:18Z</dcterms:modified>
  <cp:category/>
  <cp:version/>
  <cp:contentType/>
  <cp:contentStatus/>
</cp:coreProperties>
</file>